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\\pc-andressa\D\ENGENHARIA\OBRAS PUBLICAS\7 - RECURSOS PRÓPRIOS 2026\4 - AMPLIAÇÃO ESCOLA CAPITÃO\DOCUMENTOS LICITAÇÃO\"/>
    </mc:Choice>
  </mc:AlternateContent>
  <xr:revisionPtr revIDLastSave="0" documentId="13_ncr:1_{1E784229-427E-48F4-84BA-526F223A867C}" xr6:coauthVersionLast="47" xr6:coauthVersionMax="47" xr10:uidLastSave="{00000000-0000-0000-0000-000000000000}"/>
  <bookViews>
    <workbookView xWindow="-120" yWindow="-120" windowWidth="29040" windowHeight="15720" tabRatio="660" xr2:uid="{0B34960D-05C7-4B2E-9851-0BF62359B027}"/>
  </bookViews>
  <sheets>
    <sheet name="SINTÉTICO" sheetId="9" r:id="rId1"/>
    <sheet name="CRONOGR" sheetId="5" r:id="rId2"/>
  </sheets>
  <definedNames>
    <definedName name="_xlnm._FilterDatabase" localSheetId="0" hidden="1">SINTÉTICO!$A$4:$J$200</definedName>
    <definedName name="_xlnm.Print_Titles" localSheetId="1">CRONOGR!$A:$C</definedName>
    <definedName name="_xlnm.Print_Titles" localSheetId="0">SINTÉTICO!$1:$4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9" l="1"/>
  <c r="F71" i="9"/>
  <c r="H64" i="9" l="1"/>
  <c r="F41" i="9"/>
  <c r="H47" i="9"/>
  <c r="H44" i="9"/>
  <c r="H36" i="9"/>
  <c r="I44" i="9" l="1"/>
  <c r="I36" i="9"/>
  <c r="I47" i="9"/>
  <c r="I64" i="9"/>
  <c r="F24" i="9"/>
  <c r="H20" i="9"/>
  <c r="H146" i="9"/>
  <c r="H29" i="9"/>
  <c r="F27" i="9"/>
  <c r="H23" i="9"/>
  <c r="H24" i="9"/>
  <c r="H25" i="9"/>
  <c r="H26" i="9"/>
  <c r="H27" i="9"/>
  <c r="H6" i="9"/>
  <c r="H200" i="9"/>
  <c r="H198" i="9"/>
  <c r="H196" i="9"/>
  <c r="H195" i="9"/>
  <c r="H194" i="9"/>
  <c r="H193" i="9"/>
  <c r="H192" i="9"/>
  <c r="H191" i="9"/>
  <c r="H190" i="9"/>
  <c r="H189" i="9"/>
  <c r="H188" i="9"/>
  <c r="H187" i="9"/>
  <c r="H185" i="9"/>
  <c r="H184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68" i="9"/>
  <c r="H167" i="9"/>
  <c r="H166" i="9"/>
  <c r="H165" i="9"/>
  <c r="H164" i="9"/>
  <c r="H163" i="9"/>
  <c r="H162" i="9"/>
  <c r="H161" i="9"/>
  <c r="H159" i="9"/>
  <c r="H158" i="9"/>
  <c r="H157" i="9"/>
  <c r="H156" i="9"/>
  <c r="H155" i="9"/>
  <c r="H154" i="9"/>
  <c r="H153" i="9"/>
  <c r="H152" i="9"/>
  <c r="H151" i="9"/>
  <c r="H149" i="9"/>
  <c r="H147" i="9"/>
  <c r="H144" i="9"/>
  <c r="H143" i="9"/>
  <c r="H141" i="9"/>
  <c r="H140" i="9"/>
  <c r="H139" i="9"/>
  <c r="H137" i="9"/>
  <c r="H136" i="9"/>
  <c r="H135" i="9"/>
  <c r="H134" i="9"/>
  <c r="H133" i="9"/>
  <c r="H132" i="9"/>
  <c r="H131" i="9"/>
  <c r="H130" i="9"/>
  <c r="H127" i="9"/>
  <c r="H126" i="9"/>
  <c r="H125" i="9"/>
  <c r="H124" i="9"/>
  <c r="H122" i="9"/>
  <c r="H121" i="9"/>
  <c r="H119" i="9"/>
  <c r="H118" i="9"/>
  <c r="H116" i="9"/>
  <c r="H115" i="9"/>
  <c r="H114" i="9"/>
  <c r="H111" i="9"/>
  <c r="H110" i="9"/>
  <c r="H109" i="9"/>
  <c r="H108" i="9"/>
  <c r="H107" i="9"/>
  <c r="H105" i="9"/>
  <c r="H104" i="9"/>
  <c r="H103" i="9"/>
  <c r="H102" i="9"/>
  <c r="H100" i="9"/>
  <c r="H99" i="9"/>
  <c r="H98" i="9"/>
  <c r="H95" i="9"/>
  <c r="H94" i="9"/>
  <c r="H93" i="9"/>
  <c r="H92" i="9"/>
  <c r="H91" i="9"/>
  <c r="H90" i="9"/>
  <c r="H88" i="9"/>
  <c r="H87" i="9"/>
  <c r="H86" i="9"/>
  <c r="H85" i="9"/>
  <c r="H84" i="9"/>
  <c r="H83" i="9"/>
  <c r="H81" i="9"/>
  <c r="H80" i="9"/>
  <c r="H79" i="9"/>
  <c r="H78" i="9"/>
  <c r="H77" i="9"/>
  <c r="H76" i="9"/>
  <c r="H75" i="9"/>
  <c r="H74" i="9"/>
  <c r="H73" i="9"/>
  <c r="H71" i="9"/>
  <c r="H70" i="9"/>
  <c r="H69" i="9"/>
  <c r="H68" i="9"/>
  <c r="H67" i="9"/>
  <c r="H65" i="9"/>
  <c r="H63" i="9"/>
  <c r="H62" i="9"/>
  <c r="H61" i="9"/>
  <c r="H60" i="9"/>
  <c r="H59" i="9"/>
  <c r="H58" i="9"/>
  <c r="H56" i="9"/>
  <c r="H55" i="9"/>
  <c r="H54" i="9"/>
  <c r="H53" i="9"/>
  <c r="H52" i="9"/>
  <c r="H49" i="9"/>
  <c r="H48" i="9"/>
  <c r="H46" i="9"/>
  <c r="H45" i="9"/>
  <c r="H43" i="9"/>
  <c r="H42" i="9"/>
  <c r="H41" i="9"/>
  <c r="H40" i="9"/>
  <c r="H38" i="9"/>
  <c r="H37" i="9"/>
  <c r="H35" i="9"/>
  <c r="H34" i="9"/>
  <c r="H33" i="9"/>
  <c r="H32" i="9"/>
  <c r="H31" i="9"/>
  <c r="H30" i="9"/>
  <c r="H22" i="9"/>
  <c r="H21" i="9"/>
  <c r="H17" i="9"/>
  <c r="H16" i="9"/>
  <c r="H15" i="9"/>
  <c r="H13" i="9"/>
  <c r="H12" i="9"/>
  <c r="H10" i="9"/>
  <c r="H9" i="9"/>
  <c r="H8" i="9"/>
  <c r="H7" i="9"/>
  <c r="A26" i="5"/>
  <c r="A203" i="9"/>
  <c r="D1" i="9"/>
  <c r="B2" i="5"/>
  <c r="I53" i="9" l="1"/>
  <c r="I105" i="9"/>
  <c r="I171" i="9"/>
  <c r="I140" i="9"/>
  <c r="I141" i="9"/>
  <c r="I80" i="9"/>
  <c r="I144" i="9"/>
  <c r="I176" i="9"/>
  <c r="I115" i="9"/>
  <c r="I178" i="9"/>
  <c r="I86" i="9"/>
  <c r="I153" i="9"/>
  <c r="I154" i="9"/>
  <c r="I182" i="9"/>
  <c r="I156" i="9"/>
  <c r="I63" i="9"/>
  <c r="I157" i="9"/>
  <c r="I20" i="9"/>
  <c r="I33" i="9"/>
  <c r="I65" i="9"/>
  <c r="I93" i="9"/>
  <c r="I126" i="9"/>
  <c r="I158" i="9"/>
  <c r="I187" i="9"/>
  <c r="I137" i="9"/>
  <c r="I107" i="9"/>
  <c r="I172" i="9"/>
  <c r="I79" i="9"/>
  <c r="I174" i="9"/>
  <c r="I111" i="9"/>
  <c r="I83" i="9"/>
  <c r="I177" i="9"/>
  <c r="I116" i="9"/>
  <c r="I152" i="9"/>
  <c r="I22" i="9"/>
  <c r="I184" i="9"/>
  <c r="I67" i="9"/>
  <c r="I94" i="9"/>
  <c r="I127" i="9"/>
  <c r="I159" i="9"/>
  <c r="I188" i="9"/>
  <c r="I7" i="9"/>
  <c r="I78" i="9"/>
  <c r="I13" i="9"/>
  <c r="I15" i="9"/>
  <c r="I151" i="9"/>
  <c r="I60" i="9"/>
  <c r="I61" i="9"/>
  <c r="I31" i="9"/>
  <c r="I32" i="9"/>
  <c r="I130" i="9"/>
  <c r="I161" i="9"/>
  <c r="I189" i="9"/>
  <c r="I168" i="9"/>
  <c r="I200" i="9"/>
  <c r="I52" i="9"/>
  <c r="I56" i="9"/>
  <c r="I180" i="9"/>
  <c r="I30" i="9"/>
  <c r="I91" i="9"/>
  <c r="I131" i="9"/>
  <c r="I46" i="9"/>
  <c r="I8" i="9"/>
  <c r="I49" i="9"/>
  <c r="I10" i="9"/>
  <c r="I12" i="9"/>
  <c r="I17" i="9"/>
  <c r="I59" i="9"/>
  <c r="I29" i="9"/>
  <c r="I125" i="9"/>
  <c r="I68" i="9"/>
  <c r="I191" i="9"/>
  <c r="I76" i="9"/>
  <c r="I139" i="9"/>
  <c r="I108" i="9"/>
  <c r="I173" i="9"/>
  <c r="I54" i="9"/>
  <c r="I55" i="9"/>
  <c r="I23" i="9"/>
  <c r="I58" i="9"/>
  <c r="I87" i="9"/>
  <c r="I181" i="9"/>
  <c r="I122" i="9"/>
  <c r="I62" i="9"/>
  <c r="I185" i="9"/>
  <c r="I95" i="9"/>
  <c r="I98" i="9"/>
  <c r="I162" i="9"/>
  <c r="I38" i="9"/>
  <c r="I99" i="9"/>
  <c r="I163" i="9"/>
  <c r="I40" i="9"/>
  <c r="I71" i="9"/>
  <c r="I100" i="9"/>
  <c r="I133" i="9"/>
  <c r="I164" i="9"/>
  <c r="I192" i="9"/>
  <c r="I45" i="9"/>
  <c r="I198" i="9"/>
  <c r="I6" i="9"/>
  <c r="I143" i="9"/>
  <c r="I81" i="9"/>
  <c r="I147" i="9"/>
  <c r="I84" i="9"/>
  <c r="I16" i="9"/>
  <c r="I118" i="9"/>
  <c r="I119" i="9"/>
  <c r="I88" i="9"/>
  <c r="I155" i="9"/>
  <c r="I124" i="9"/>
  <c r="I92" i="9"/>
  <c r="I34" i="9"/>
  <c r="I35" i="9"/>
  <c r="I37" i="9"/>
  <c r="I69" i="9"/>
  <c r="I190" i="9"/>
  <c r="I70" i="9"/>
  <c r="I132" i="9"/>
  <c r="I41" i="9"/>
  <c r="I73" i="9"/>
  <c r="I102" i="9"/>
  <c r="I134" i="9"/>
  <c r="I165" i="9"/>
  <c r="I193" i="9"/>
  <c r="I196" i="9"/>
  <c r="I77" i="9"/>
  <c r="I48" i="9"/>
  <c r="I9" i="9"/>
  <c r="I109" i="9"/>
  <c r="I110" i="9"/>
  <c r="I175" i="9"/>
  <c r="I114" i="9"/>
  <c r="I149" i="9"/>
  <c r="I85" i="9"/>
  <c r="I179" i="9"/>
  <c r="I21" i="9"/>
  <c r="I121" i="9"/>
  <c r="I90" i="9"/>
  <c r="I146" i="9"/>
  <c r="I42" i="9"/>
  <c r="I74" i="9"/>
  <c r="I103" i="9"/>
  <c r="I135" i="9"/>
  <c r="I166" i="9"/>
  <c r="I194" i="9"/>
  <c r="I43" i="9"/>
  <c r="I75" i="9"/>
  <c r="I104" i="9"/>
  <c r="I136" i="9"/>
  <c r="I167" i="9"/>
  <c r="I195" i="9"/>
  <c r="I24" i="9"/>
  <c r="I27" i="9"/>
  <c r="I26" i="9"/>
  <c r="I25" i="9"/>
  <c r="H199" i="9"/>
  <c r="H138" i="9" l="1"/>
  <c r="I138" i="9" s="1"/>
  <c r="H197" i="9"/>
  <c r="H57" i="9"/>
  <c r="H148" i="9"/>
  <c r="I148" i="9" s="1"/>
  <c r="H113" i="9"/>
  <c r="I113" i="9" s="1"/>
  <c r="H14" i="9"/>
  <c r="I14" i="9" s="1"/>
  <c r="H11" i="9"/>
  <c r="H145" i="9"/>
  <c r="I145" i="9" s="1"/>
  <c r="H82" i="9"/>
  <c r="I82" i="9" s="1"/>
  <c r="H72" i="9"/>
  <c r="I72" i="9" s="1"/>
  <c r="H97" i="9"/>
  <c r="I97" i="9" s="1"/>
  <c r="H120" i="9"/>
  <c r="I120" i="9" s="1"/>
  <c r="H123" i="9"/>
  <c r="I123" i="9" s="1"/>
  <c r="H183" i="9"/>
  <c r="I183" i="9" s="1"/>
  <c r="H89" i="9"/>
  <c r="I89" i="9" s="1"/>
  <c r="I57" i="9"/>
  <c r="H186" i="9"/>
  <c r="I186" i="9" s="1"/>
  <c r="H28" i="9"/>
  <c r="I28" i="9" s="1"/>
  <c r="H106" i="9"/>
  <c r="I106" i="9" s="1"/>
  <c r="H142" i="9"/>
  <c r="I142" i="9" s="1"/>
  <c r="H150" i="9"/>
  <c r="I150" i="9" s="1"/>
  <c r="H5" i="9"/>
  <c r="I5" i="9" s="1"/>
  <c r="H117" i="9"/>
  <c r="I117" i="9" s="1"/>
  <c r="H170" i="9"/>
  <c r="I170" i="9" s="1"/>
  <c r="H160" i="9"/>
  <c r="I160" i="9" s="1"/>
  <c r="H101" i="9"/>
  <c r="I101" i="9" s="1"/>
  <c r="H129" i="9"/>
  <c r="I129" i="9" s="1"/>
  <c r="H66" i="9"/>
  <c r="I66" i="9" s="1"/>
  <c r="H51" i="9"/>
  <c r="I51" i="9" s="1"/>
  <c r="I199" i="9"/>
  <c r="I197" i="9"/>
  <c r="H39" i="9"/>
  <c r="I11" i="9"/>
  <c r="H19" i="9"/>
  <c r="H50" i="9" l="1"/>
  <c r="I50" i="9" s="1"/>
  <c r="H112" i="9"/>
  <c r="I112" i="9" s="1"/>
  <c r="H128" i="9"/>
  <c r="I128" i="9" s="1"/>
  <c r="H169" i="9"/>
  <c r="H96" i="9"/>
  <c r="I169" i="9"/>
  <c r="I96" i="9"/>
  <c r="I39" i="9"/>
  <c r="I19" i="9"/>
  <c r="H18" i="9" l="1"/>
  <c r="I18" i="9"/>
  <c r="J1" i="9" l="1"/>
  <c r="J30" i="9" s="1"/>
  <c r="J82" i="9" l="1"/>
  <c r="J132" i="9"/>
  <c r="J187" i="9"/>
  <c r="J44" i="9"/>
  <c r="J186" i="9"/>
  <c r="J162" i="9"/>
  <c r="J137" i="9"/>
  <c r="J113" i="9"/>
  <c r="J89" i="9"/>
  <c r="J20" i="9"/>
  <c r="J183" i="9"/>
  <c r="J158" i="9"/>
  <c r="J107" i="9"/>
  <c r="J57" i="9"/>
  <c r="J182" i="9"/>
  <c r="J131" i="9"/>
  <c r="J81" i="9"/>
  <c r="J47" i="9"/>
  <c r="J157" i="9"/>
  <c r="J106" i="9"/>
  <c r="J56" i="9"/>
  <c r="J29" i="9"/>
  <c r="J64" i="9"/>
  <c r="J184" i="9"/>
  <c r="J155" i="9"/>
  <c r="J127" i="9"/>
  <c r="J100" i="9"/>
  <c r="J73" i="9"/>
  <c r="J45" i="9"/>
  <c r="J9" i="9"/>
  <c r="J72" i="9"/>
  <c r="J8" i="9"/>
  <c r="J180" i="9"/>
  <c r="J70" i="9"/>
  <c r="J146" i="9"/>
  <c r="J151" i="9"/>
  <c r="J69" i="9"/>
  <c r="J24" i="9"/>
  <c r="J68" i="9"/>
  <c r="J176" i="9"/>
  <c r="J94" i="9"/>
  <c r="J120" i="9"/>
  <c r="J66" i="9"/>
  <c r="J25" i="9"/>
  <c r="J92" i="9"/>
  <c r="J173" i="9"/>
  <c r="J34" i="9"/>
  <c r="J90" i="9"/>
  <c r="J171" i="9"/>
  <c r="J32" i="9"/>
  <c r="J87" i="9"/>
  <c r="J197" i="9"/>
  <c r="J85" i="9"/>
  <c r="J167" i="9"/>
  <c r="J138" i="9"/>
  <c r="J53" i="9"/>
  <c r="J192" i="9"/>
  <c r="J16" i="9"/>
  <c r="J51" i="9"/>
  <c r="J190" i="9"/>
  <c r="J50" i="9"/>
  <c r="J49" i="9"/>
  <c r="J188" i="9"/>
  <c r="J101" i="9"/>
  <c r="J181" i="9"/>
  <c r="J154" i="9"/>
  <c r="J126" i="9"/>
  <c r="J99" i="9"/>
  <c r="J43" i="9"/>
  <c r="J153" i="9"/>
  <c r="J125" i="9"/>
  <c r="J98" i="9"/>
  <c r="J71" i="9"/>
  <c r="J42" i="9"/>
  <c r="J6" i="9"/>
  <c r="J152" i="9"/>
  <c r="J97" i="9"/>
  <c r="J5" i="9"/>
  <c r="J178" i="9"/>
  <c r="J96" i="9"/>
  <c r="J40" i="9"/>
  <c r="J177" i="9"/>
  <c r="J122" i="9"/>
  <c r="J17" i="9"/>
  <c r="J121" i="9"/>
  <c r="J38" i="9"/>
  <c r="J26" i="9"/>
  <c r="J119" i="9"/>
  <c r="J35" i="9"/>
  <c r="J27" i="9"/>
  <c r="J63" i="9"/>
  <c r="J144" i="9"/>
  <c r="J33" i="9"/>
  <c r="J116" i="9"/>
  <c r="J198" i="9"/>
  <c r="J86" i="9"/>
  <c r="J196" i="9"/>
  <c r="J58" i="9"/>
  <c r="J55" i="9"/>
  <c r="J194" i="9"/>
  <c r="J80" i="9"/>
  <c r="J164" i="9"/>
  <c r="J105" i="9"/>
  <c r="J161" i="9"/>
  <c r="J103" i="9"/>
  <c r="J12" i="9"/>
  <c r="J129" i="9"/>
  <c r="J74" i="9"/>
  <c r="J7" i="9"/>
  <c r="J23" i="9"/>
  <c r="J14" i="9"/>
  <c r="J93" i="9"/>
  <c r="J174" i="9"/>
  <c r="J118" i="9"/>
  <c r="J200" i="9"/>
  <c r="J62" i="9"/>
  <c r="J61" i="9"/>
  <c r="J170" i="9"/>
  <c r="J31" i="9"/>
  <c r="J114" i="9"/>
  <c r="J59" i="9"/>
  <c r="J168" i="9"/>
  <c r="J139" i="9"/>
  <c r="J21" i="9"/>
  <c r="J110" i="9"/>
  <c r="J19" i="9"/>
  <c r="J193" i="9"/>
  <c r="J52" i="9"/>
  <c r="J191" i="9"/>
  <c r="J133" i="9"/>
  <c r="J160" i="9"/>
  <c r="J159" i="9"/>
  <c r="J11" i="9"/>
  <c r="J10" i="9"/>
  <c r="J36" i="9"/>
  <c r="J179" i="9"/>
  <c r="J124" i="9"/>
  <c r="J41" i="9"/>
  <c r="J123" i="9"/>
  <c r="J150" i="9"/>
  <c r="J95" i="9"/>
  <c r="J39" i="9"/>
  <c r="J149" i="9"/>
  <c r="J67" i="9"/>
  <c r="J148" i="9"/>
  <c r="J37" i="9"/>
  <c r="J147" i="9"/>
  <c r="J65" i="9"/>
  <c r="J145" i="9"/>
  <c r="J172" i="9"/>
  <c r="J143" i="9"/>
  <c r="J115" i="9"/>
  <c r="J60" i="9"/>
  <c r="J169" i="9"/>
  <c r="J28" i="9"/>
  <c r="J112" i="9"/>
  <c r="J195" i="9"/>
  <c r="J54" i="9"/>
  <c r="J136" i="9"/>
  <c r="J108" i="9"/>
  <c r="J163" i="9"/>
  <c r="J15" i="9"/>
  <c r="J13" i="9"/>
  <c r="J189" i="9"/>
  <c r="J48" i="9"/>
  <c r="J185" i="9"/>
  <c r="J46" i="9"/>
  <c r="J175" i="9"/>
  <c r="J91" i="9"/>
  <c r="J117" i="9"/>
  <c r="J88" i="9"/>
  <c r="J142" i="9"/>
  <c r="J141" i="9"/>
  <c r="J140" i="9"/>
  <c r="J84" i="9"/>
  <c r="J166" i="9"/>
  <c r="J18" i="9"/>
  <c r="J135" i="9"/>
  <c r="J78" i="9"/>
  <c r="J77" i="9"/>
  <c r="J76" i="9"/>
  <c r="J75" i="9"/>
  <c r="J128" i="9"/>
  <c r="J199" i="9"/>
  <c r="J22" i="9"/>
  <c r="J111" i="9"/>
  <c r="J83" i="9"/>
  <c r="J109" i="9"/>
  <c r="J79" i="9"/>
  <c r="J134" i="9"/>
  <c r="J104" i="9"/>
  <c r="J130" i="9"/>
  <c r="J102" i="9"/>
  <c r="J156" i="9"/>
  <c r="J165" i="9"/>
</calcChain>
</file>

<file path=xl/sharedStrings.xml><?xml version="1.0" encoding="utf-8"?>
<sst xmlns="http://schemas.openxmlformats.org/spreadsheetml/2006/main" count="1273" uniqueCount="565">
  <si>
    <t>DEMOLIÇÕES E RETIRADAS</t>
  </si>
  <si>
    <t>m3</t>
  </si>
  <si>
    <t>FUNDAÇÃO</t>
  </si>
  <si>
    <t>m</t>
  </si>
  <si>
    <t>ESTRUTURA CONCRETO</t>
  </si>
  <si>
    <t>m2</t>
  </si>
  <si>
    <t>ALVENARIA DE FECHAMENTO</t>
  </si>
  <si>
    <t>ESQUADRIAS E MARMORARIA</t>
  </si>
  <si>
    <t>un</t>
  </si>
  <si>
    <t>REVESTIMENTO INTERNOS</t>
  </si>
  <si>
    <t>CONTRAPISO EM ARGAMASSA TRAÇO 1:4 (CIMENTO E AREIA), PREPARO MECÂNICO COM BETONEIRA 400 L, APLICADO EM ÁREAS SECAS SOBRE LAJE, ADERIDO, ACABAMENTO NÃO REFORÇADO, ESPESSURA 3CM. AF_07/2021</t>
  </si>
  <si>
    <t>EMBOÇO, EM ARGAMASSA TRAÇO 1:2:8, PREPARO MECÂNICO, APLICADO MANUALMENTE EM PAREDES INTERNAS DE AMBIENTES COM ÁREA MAIOR QUE 10M², E = 17,5MM, COM TALISCAS. AF_03/2024</t>
  </si>
  <si>
    <t>APLICAÇÃO MANUAL DE GESSO SARRAFEADO (COM TALISCAS) EM PAREDES, ESPESSURA DE 1,0CM. AF_03/2023</t>
  </si>
  <si>
    <t>REVESTIMENTO EXTERNOS</t>
  </si>
  <si>
    <t>INSTALAÇÃO ELETRICA</t>
  </si>
  <si>
    <t>INSTALAÇÃO HIDRÁULICA</t>
  </si>
  <si>
    <t>FORROS</t>
  </si>
  <si>
    <t>PILARES</t>
  </si>
  <si>
    <t/>
  </si>
  <si>
    <t>Código</t>
  </si>
  <si>
    <t>Descrição</t>
  </si>
  <si>
    <t>ED-51093</t>
  </si>
  <si>
    <t>ED-49620</t>
  </si>
  <si>
    <t>APILOAMENTO MANUAL EM FUNDO DE VALA COM SOQUETE, EXCLUSIVE ESCAVAÇÃO</t>
  </si>
  <si>
    <t>FORNECIMENTO DE CONCRETO ESTRUTURAL, PREPARADO EM OBRA, COM FCK 30MPA, INCLUSIVE LANÇAMENTO, ADENSAMENTO E ACABAMENTO</t>
  </si>
  <si>
    <t>Kg</t>
  </si>
  <si>
    <t>Obra</t>
  </si>
  <si>
    <t>Bancos</t>
  </si>
  <si>
    <t>B.D.I.</t>
  </si>
  <si>
    <t>Encargos Sociais</t>
  </si>
  <si>
    <t>23,54%</t>
  </si>
  <si>
    <t>Desonerado: embutido nos preços unitário dos insumos de mão de obra, de acordo com as bases.</t>
  </si>
  <si>
    <t>Cronograma Físico e Financeiro</t>
  </si>
  <si>
    <t>Item</t>
  </si>
  <si>
    <t>Total Por Etapa</t>
  </si>
  <si>
    <t>7 DIAS</t>
  </si>
  <si>
    <t>14 DIAS</t>
  </si>
  <si>
    <t>21 DIAS</t>
  </si>
  <si>
    <t>28 DIAS</t>
  </si>
  <si>
    <t>35 DIAS</t>
  </si>
  <si>
    <t>42 DIAS</t>
  </si>
  <si>
    <t>49 DIAS</t>
  </si>
  <si>
    <t>56 DIAS</t>
  </si>
  <si>
    <t>63 DIAS</t>
  </si>
  <si>
    <t>70 DIAS</t>
  </si>
  <si>
    <t>77 DIAS</t>
  </si>
  <si>
    <t>84 DIAS</t>
  </si>
  <si>
    <t>91 DIAS</t>
  </si>
  <si>
    <t>98 DIAS</t>
  </si>
  <si>
    <t>105 DIAS</t>
  </si>
  <si>
    <t>112 DIAS</t>
  </si>
  <si>
    <t>119 DIAS</t>
  </si>
  <si>
    <t>126 DIAS</t>
  </si>
  <si>
    <t>133 DIAS</t>
  </si>
  <si>
    <t>140 DIAS</t>
  </si>
  <si>
    <t xml:space="preserve"> 1 </t>
  </si>
  <si>
    <t>SERVIÇOS PRELIMINARES/DEMOLIÇÕES</t>
  </si>
  <si>
    <t>100,00%
22.157,84</t>
  </si>
  <si>
    <t>50,00%
11.078,92</t>
  </si>
  <si>
    <t xml:space="preserve"> 2 </t>
  </si>
  <si>
    <t>100,00%
637,12</t>
  </si>
  <si>
    <t xml:space="preserve"> 3 </t>
  </si>
  <si>
    <t>100,00%
4.581,45</t>
  </si>
  <si>
    <t xml:space="preserve"> 4 </t>
  </si>
  <si>
    <t>100,00%
208.167,81</t>
  </si>
  <si>
    <t>20,00%
41.633,56</t>
  </si>
  <si>
    <t>60,00%
124.900,69</t>
  </si>
  <si>
    <t xml:space="preserve"> 5 </t>
  </si>
  <si>
    <t>100,00%
246.191,10</t>
  </si>
  <si>
    <t>20,00%
49.238,22</t>
  </si>
  <si>
    <t xml:space="preserve"> 6 </t>
  </si>
  <si>
    <t>COBERTURA</t>
  </si>
  <si>
    <t>100,00%
154.108,76</t>
  </si>
  <si>
    <t>50,00%
77.054,38</t>
  </si>
  <si>
    <t>40,00%
61.643,50</t>
  </si>
  <si>
    <t>10,00%
15.410,88</t>
  </si>
  <si>
    <t xml:space="preserve"> 7 </t>
  </si>
  <si>
    <t>100,00%
160.851,98</t>
  </si>
  <si>
    <t>30,00%
48.255,59</t>
  </si>
  <si>
    <t>10,00%
16.085,20</t>
  </si>
  <si>
    <t xml:space="preserve"> 8 </t>
  </si>
  <si>
    <t>100,00%
117.866,73</t>
  </si>
  <si>
    <t>20,00%
23.573,35</t>
  </si>
  <si>
    <t>50,00%
58.933,37</t>
  </si>
  <si>
    <t>10,00%
11.786,67</t>
  </si>
  <si>
    <t xml:space="preserve"> 9 </t>
  </si>
  <si>
    <t>100,00%
142.099,30</t>
  </si>
  <si>
    <t>30,00%
42.629,79</t>
  </si>
  <si>
    <t>15,00%
21.314,90</t>
  </si>
  <si>
    <t>20,00%
28.419,86</t>
  </si>
  <si>
    <t>5,00%
7.104,97</t>
  </si>
  <si>
    <t xml:space="preserve"> 10 </t>
  </si>
  <si>
    <t>100,00%
61.667,81</t>
  </si>
  <si>
    <t>20,00%
12.333,56</t>
  </si>
  <si>
    <t>30,00%
18.500,34</t>
  </si>
  <si>
    <t>50,00%
30.833,91</t>
  </si>
  <si>
    <t xml:space="preserve"> 11 </t>
  </si>
  <si>
    <t>ACESSIBILIDADE</t>
  </si>
  <si>
    <t>100,00%
32.513,35</t>
  </si>
  <si>
    <t>50,00%
16.256,68</t>
  </si>
  <si>
    <t xml:space="preserve"> 12 </t>
  </si>
  <si>
    <t>100,00%
47.081,04</t>
  </si>
  <si>
    <t>20,00%
9.416,21</t>
  </si>
  <si>
    <t xml:space="preserve"> 13 </t>
  </si>
  <si>
    <t>81,00%
16.728,18</t>
  </si>
  <si>
    <t>40,00%
6.691,27</t>
  </si>
  <si>
    <t>1,00%
167,28</t>
  </si>
  <si>
    <t xml:space="preserve"> 14 </t>
  </si>
  <si>
    <t>100,00%
17.022,10</t>
  </si>
  <si>
    <t>50,00%
8.511,05</t>
  </si>
  <si>
    <t>30,00%
5.106,63</t>
  </si>
  <si>
    <t>20,00%
3.404,42</t>
  </si>
  <si>
    <t xml:space="preserve"> 15 </t>
  </si>
  <si>
    <t>LIMPEZA FINAL DE OBRA</t>
  </si>
  <si>
    <t>100,00%
2.717,80</t>
  </si>
  <si>
    <t>Porcentagem</t>
  </si>
  <si>
    <t>0,9%</t>
  </si>
  <si>
    <t>4,69%</t>
  </si>
  <si>
    <t>10,12%</t>
  </si>
  <si>
    <t>7,36%</t>
  </si>
  <si>
    <t>3,99%</t>
  </si>
  <si>
    <t>7,9%</t>
  </si>
  <si>
    <t>10,15%</t>
  </si>
  <si>
    <t>8,9%</t>
  </si>
  <si>
    <t>2,55%</t>
  </si>
  <si>
    <t>6,05%</t>
  </si>
  <si>
    <t>8,64%</t>
  </si>
  <si>
    <t>2,73%</t>
  </si>
  <si>
    <t>2,5%</t>
  </si>
  <si>
    <t>2,28%</t>
  </si>
  <si>
    <t>3,26%</t>
  </si>
  <si>
    <t>2,49%</t>
  </si>
  <si>
    <t>4,38%</t>
  </si>
  <si>
    <t>2,88%</t>
  </si>
  <si>
    <t>Custo</t>
  </si>
  <si>
    <t>11.078,92</t>
  </si>
  <si>
    <t>57.931,05</t>
  </si>
  <si>
    <t>124.900,68</t>
  </si>
  <si>
    <t>90.871,78</t>
  </si>
  <si>
    <t>49.238,22</t>
  </si>
  <si>
    <t>97.493,81</t>
  </si>
  <si>
    <t>125.309,97</t>
  </si>
  <si>
    <t>109.899,09</t>
  </si>
  <si>
    <t>31.496,07</t>
  </si>
  <si>
    <t>74.714,18</t>
  </si>
  <si>
    <t>106.669,78</t>
  </si>
  <si>
    <t>33.669,03</t>
  </si>
  <si>
    <t>30.811,50</t>
  </si>
  <si>
    <t>28.083,83</t>
  </si>
  <si>
    <t>40.250,11</t>
  </si>
  <si>
    <t>30.731,10</t>
  </si>
  <si>
    <t>54.092,74</t>
  </si>
  <si>
    <t>35.495,64</t>
  </si>
  <si>
    <t>Porcentagem Acumulado</t>
  </si>
  <si>
    <t>5,59%</t>
  </si>
  <si>
    <t>15,71%</t>
  </si>
  <si>
    <t>23,07%</t>
  </si>
  <si>
    <t>27,06%</t>
  </si>
  <si>
    <t>31,05%</t>
  </si>
  <si>
    <t>35,04%</t>
  </si>
  <si>
    <t>42,94%</t>
  </si>
  <si>
    <t>53,09%</t>
  </si>
  <si>
    <t>61,99%</t>
  </si>
  <si>
    <t>64,54%</t>
  </si>
  <si>
    <t>70,59%</t>
  </si>
  <si>
    <t>79,24%</t>
  </si>
  <si>
    <t>81,96%</t>
  </si>
  <si>
    <t>84,46%</t>
  </si>
  <si>
    <t>86,73%</t>
  </si>
  <si>
    <t>90,0%</t>
  </si>
  <si>
    <t>92,48%</t>
  </si>
  <si>
    <t>96,87%</t>
  </si>
  <si>
    <t>99,74%</t>
  </si>
  <si>
    <t>Custo Acumulado</t>
  </si>
  <si>
    <t>69.009,97</t>
  </si>
  <si>
    <t>193.910,65</t>
  </si>
  <si>
    <t>284.782,43</t>
  </si>
  <si>
    <t>334.020,65</t>
  </si>
  <si>
    <t>383.258,87</t>
  </si>
  <si>
    <t>432.497,09</t>
  </si>
  <si>
    <t>529.990,90</t>
  </si>
  <si>
    <t>655.300,87</t>
  </si>
  <si>
    <t>765.199,96</t>
  </si>
  <si>
    <t>796.696,03</t>
  </si>
  <si>
    <t>871.410,21</t>
  </si>
  <si>
    <t>978.079,99</t>
  </si>
  <si>
    <t>1.011.749,02</t>
  </si>
  <si>
    <t>1.042.560,52</t>
  </si>
  <si>
    <t>1.070.644,35</t>
  </si>
  <si>
    <t>1.110.894,46</t>
  </si>
  <si>
    <t>1.141.625,56</t>
  </si>
  <si>
    <t>1.195.718,30</t>
  </si>
  <si>
    <t>Banco</t>
  </si>
  <si>
    <t>Und</t>
  </si>
  <si>
    <t>Quant.</t>
  </si>
  <si>
    <t>Total</t>
  </si>
  <si>
    <t>Peso (%)</t>
  </si>
  <si>
    <t>LAJE PRÉ-MOLDADA UNIDIRECIONAL, BIAPOIADA TIPO LAJE PAINEL TRELIÇADO NERVURADO (COM ENCHIMENTO EM EPS), PARA PISO, ALTURA TOTAL DA LAJE "LT" = 20 CM (PAINEL+ENCHIMENTO+CAPA) = (3+13+4). AF_08/2025</t>
  </si>
  <si>
    <t>ALVENARIA DE VEDAÇÃO DE BLOCOS VAZADOS DE CONCRETO APARENTE DE 14X19X39 CM (ESPESSURA 14 CM) E ARGAMASSA DE ASSENTAMENTO COM PREPARO EM BETONEIRA. AF_12/2021</t>
  </si>
  <si>
    <t>M</t>
  </si>
  <si>
    <t>CONCRETAGEM DE VIGAS E LAJES, FCK=25 MPA, PARA QUALQUER TIPO DE LAJE COM BALDES EM EDIFICAÇÃO TÉRREA - LANÇAMENTO, ADENSAMENTO E ACABAMENTO. AF_02/2022</t>
  </si>
  <si>
    <t>CONCRETAGEM DE BLOCO DE COROAMENTO OU VIGA BALDRAME, FCK 30 MPA, COM USO DE BOMBA - LANÇAMENTO, ADENSAMENTO E ACABAMENTO. AF_01/2024</t>
  </si>
  <si>
    <t>FABRICAÇÃO, MONTAGEM E DESMONTAGEM DE FÔRMA PARA VIGA BALDRAME, EM MADEIRA SERRADA, E=25 MM, 2 UTILIZAÇÕES. AF_01/2024</t>
  </si>
  <si>
    <t>TELHAMENTO COM TELHA CERÂMICA DE ENCAIXE, TIPO ROMANA, COM ATÉ 2 ÁGUAS, INCLUSO TRANSPORTE VERTICAL. AF_07/2019</t>
  </si>
  <si>
    <t>VERGA MOLDADA IN LOCO COM UTILIZAÇÃO DE BLOCOS CANALETA, ESPESSURA DE *20* CM. AF_03/2024</t>
  </si>
  <si>
    <t>UN</t>
  </si>
  <si>
    <t>CINTA DE AMARRAÇÃO DE ALVENARIA MOLDADA IN LOCO COM UTILIZAÇÃO DE BLOCOS CANALETA, ESPESSURA DE *20* CM. AF_03/2024</t>
  </si>
  <si>
    <t>REVESTIMENTO CERÂMICO PARA PISO COM PLACAS TIPO ESMALTADA DE DIMENSÕES 80X80 CM APLICADA EM AMBIENTES DE ÁREA MAIOR QUE 10 M². AF_02/2023_PE</t>
  </si>
  <si>
    <t>CORTE E DOBRA DE AÇO CA-50, DIÂMETRO DE 8,0 MM. AF_06/2022</t>
  </si>
  <si>
    <t>KG</t>
  </si>
  <si>
    <t>EXECUÇÃO DE PASSEIO (CALÇADA) OU PISO DE CONCRETO COM CONCRETO MOLDADO IN LOCO, FEITO EM OBRA, ACABAMENTO CONVENCIONAL, ESPESSURA 8 CM, ARMADO. AF_08/2022</t>
  </si>
  <si>
    <t>CORTE E DOBRA DE AÇO CA-50, DIÂMETRO DE 10,0 MM. AF_06/2022</t>
  </si>
  <si>
    <t>CORTE E DOBRA DE AÇO CA-60, DIÂMETRO DE 5,0 MM. AF_06/2022</t>
  </si>
  <si>
    <t>CONCRETAGEM DE PILARES, FCK = 25 MPA, COM USO DE BALDES - LANÇAMENTO, ADENSAMENTO E ACABAMENTO. AF_02/2022</t>
  </si>
  <si>
    <t>CORTE E DOBRA DE AÇO CA-50, DIÂMETRO DE 12,5 MM. AF_06/2022</t>
  </si>
  <si>
    <t>CONTRAVERGA MOLDADA IN LOCO COM UTILIZAÇÃO DE BLOCOS CANALETA, ESPESSURA DE *20* CM. AF_03/2024</t>
  </si>
  <si>
    <t>MONTAGEM E DESMONTAGEM DE FÔRMA DE VIGA, ESCORAMENTO COM GARFO DE MADEIRA, PÉ-DIREITO SIMPLES, EM CHAPA DE MADEIRA PLASTIFICADA, 18 UTILIZAÇÕES. AF_09/2020</t>
  </si>
  <si>
    <t>FORRO EM PLACAS DE GESSO, PARA AMBIENTES COMERCIAIS. AF_08/2023_PS</t>
  </si>
  <si>
    <t>PINTURA LÁTEX ACRÍLICA PREMIUM, APLICAÇÃO MANUAL EM PAREDES, DUAS DEMÃOS. AF_04/2023</t>
  </si>
  <si>
    <t>MONTAGEM E DESMONTAGEM DE FÔRMA DE PILARES RETANGULARES E ESTRUTURAS SIMILARES, PÉ-DIREITO SIMPLES, EM CHAPA DE MADEIRA COMPENSADA PLASTIFICADA, 18 UTILIZAÇÕES. AF_09/2020</t>
  </si>
  <si>
    <t>ENTRADA DE ENERGIA AÉREA, TIPO F2, PADRÃO CEMIG, CARGA INSTALADA DE 86,1KVA ATÉ 95KVA, TRIFÁSICO, COM SAÍDA SUBTERRÂNEA, INCLUSIVE POSTE, CAIXA PARA MEDIDOR, DISJUNTOR, BARRAMENTO, ATERRAMENTO E ACESSÓRIOS</t>
  </si>
  <si>
    <t>CONTRAPISO EM ARGAMASSA TRAÇO 1:4 (CIMENTO E AREIA), PREPARO MECÂNICO COM BETONEIRA 400 L, APLICADO EM ÁREAS SECAS SOBRE LAJE, ADERIDO, ACABAMENTO NÃO REFORÇADO, ESPESSURA 2CM. AF_07/2021</t>
  </si>
  <si>
    <t>ALVENARIA DE BLOCOS DE CONCRETO ESTRUTURAL 14X19X39 CM (ESPESSURA 14 CM), FBK = 4,5 MPA, UTILIZANDO PALHETA. AF_10/2022</t>
  </si>
  <si>
    <t>PISO PODOTÁTIL DE ALERTA OU DIRECIONAL, DE CONCRETO, ASSENTADO SOBRE ARGAMASSA. AF_03/2024</t>
  </si>
  <si>
    <t>CALHA EM CHAPA DE AÇO GALVANIZADO NÚMERO 24, DESENVOLVIMENTO DE 50 CM, INCLUSO TRANSPORTE VERTICAL. AF_07/2019</t>
  </si>
  <si>
    <t>TAPUME COM COMPENSADO DE MADEIRA. AF_03/2024</t>
  </si>
  <si>
    <t>LOCAÇÃO CONVENCIONAL DE OBRA, UTILIZANDO GABARITO DE TÁBUAS CORRIDAS PONTALETADAS A CADA 2,00M - 2 UTILIZAÇÕES. AF_03/2024</t>
  </si>
  <si>
    <t>CHAPISCO APLICADO EM ALVENARIAS E ESTRUTURAS DE CONCRETO INTERNAS, COM COLHER DE PEDREIRO. ARGAMASSA TRAÇO 1:3 COM PREPARO EM BETONEIRA 400L. AF_10/2022</t>
  </si>
  <si>
    <t>CABO DE COBRE FLEXÍVEL ISOLADO, 95 MM², ANTI-CHAMA 0,6/1,0 KV, PARA REDE ENTERRADA DE DISTRIBUIÇÃO DE ENERGIA ELÉTRICA - FORNECIMENTO E INSTALAÇÃO. AF_12/2021</t>
  </si>
  <si>
    <t>m2xmês</t>
  </si>
  <si>
    <t>PINTURA LÁTEX ACRÍLICA STANDARD, APLICAÇÃO MANUAL EM TETO, DUAS DEMÃOS. AF_04/2023</t>
  </si>
  <si>
    <t>CORRIMÃO DUPLO EM TUBO GALVANIZADO, COM COSTURA, DIÂMETRO DE 1.1/2", ESP. 3MM, FIXADO EM ALVENARIA, INCLUSIVE SUPORTE PARA CORRIMÃO EM BARRA CHATA (1"X1/2"), EXCLUSIVE PINTURA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</si>
  <si>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</si>
  <si>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</si>
  <si>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LASTRO DE CONCRETO MAGRO, APLICADO EM BLOCOS DE COROAMENTO OU SAPATAS. AF_01/2024</t>
  </si>
  <si>
    <t>PEITORIL LINEAR EM GRANITO OU MÁRMORE, L = 15CM, ASSENTADO COM ARGAMASSA 1:6 COM ADITIVO. AF_11/2020</t>
  </si>
  <si>
    <t>IMPERMEABILIZAÇÃO DE SUPERFÍCIE COM EMULSÃO ASFÁLTICA, 2 DEMÃOS. AF_09/2023</t>
  </si>
  <si>
    <t>RODAPÉ CERÂMICO DE 7CM DE ALTURA COM PLACAS TIPO ESMALTADA DE DIMENSÕES 80X80CM. AF_02/2023</t>
  </si>
  <si>
    <t>ELETRODUTO FLEXÍVEL CORRUGADO, PVC, DN 32 MM (1"), PARA CIRCUITOS TERMINAIS, INSTALADO EM PAREDE - FORNECIMENTO E INSTALAÇÃO. AF_03/2023</t>
  </si>
  <si>
    <t>FUNDO SELADOR ACRÍLICO, APLICAÇÃO MANUAL EM PAREDE, UMA DEMÃO. AF_04/2023</t>
  </si>
  <si>
    <t>MOBILIZAÇÃO E DESMOBILIZAÇÃO DE EQUIPAMENTO PARA ESTACA TIPO HÉLICE CONTÍNUA (CUSTO VARIÁVEL), EXCLUSIVE CUSTO FIXO DE TRANSPORTE</t>
  </si>
  <si>
    <t>km</t>
  </si>
  <si>
    <t>CUMEEIRA PARA TELHA CERÂMICA EMBOÇADA COM ARGAMASSA TRAÇO 1:2:9 (CIMENTO, CAL E AREIA) PARA TELHADOS COM ATÉ 2 ÁGUAS, INCLUSO TRANSPORTE VERTICAL. AF_07/2019</t>
  </si>
  <si>
    <t>FABRICAÇÃO, MONTAGEM E DESMONTAGEM DE FÔRMA PARA BLOCO DE COROAMENTO, EM MADEIRA SERRADA, E=25 MM, 2 UTILIZAÇÕES. AF_01/2024</t>
  </si>
  <si>
    <t>LIMPEZA FINAL PARA ENTREGA DA OBRA</t>
  </si>
  <si>
    <t>APLICAÇÃO MANUAL DE FUNDO SELADOR ACRÍLICO EM PAREDES EXTERNAS DE CASAS. AF_03/2024</t>
  </si>
  <si>
    <t>ESCAVAÇÃO MANUAL PARA VIGA BALDRAME OU SAPATA CORRIDA (INCLUINDO ESCAVAÇÃO PARA COLOCAÇÃO DE FÔRMAS). AF_01/2024</t>
  </si>
  <si>
    <t>TOPOGRAFO COM ENCARGOS COMPLEMENTARES</t>
  </si>
  <si>
    <t>H</t>
  </si>
  <si>
    <t>TUBO PVC, SÉRIE R, ÁGUA PLUVIAL, DN 150 MM, FORNECIDO E INSTALADO EM RAMAL DE ENCAMINHAMENTO. AF_06/2022</t>
  </si>
  <si>
    <t>TUBO PVC, SÉRIE R, ÁGUA PLUVIAL, DN 150 MM, FORNECIDO E INSTALADO EM CONDUTORES VERTICAIS DE ÁGUAS PLUVIAIS. AF_06/2022</t>
  </si>
  <si>
    <t>FUNDO SELADOR ACRÍLICO, APLICAÇÃO MANUAL EM TETO, UMA DEMÃO. AF_04/2023</t>
  </si>
  <si>
    <t>EXECUÇÃO E COMPACTAÇÃO DE CORPO DE ATERRO DE ATERRO (95% DE ENERGIA DO PROCTOR NORMAL) COM SOLO PREDOMINANTEMENTE ARGILOSO ESPESSURA 15 CM - EXCLUSIVE MATERIAL, ESCAVAÇÃO, CARGA E TRANSPORTE. AF_09/2024</t>
  </si>
  <si>
    <t>FORNECIMENTO E INSTALAÇÃO DE PLACA DE OBRA COM CHAPA GALVANIZADA E ESTRUTURA DE MADEIRA. AF_03/2022_PS</t>
  </si>
  <si>
    <t>PLANTIO DE GRAMA BATATAIS EM PLACAS. AF_07/2024</t>
  </si>
  <si>
    <t>CAIXA RETANGULAR 4" X 2" MÉDIA (1,30 M DO PISO), PVC, INSTALADA EM PAREDE - FORNECIMENTO E INSTALAÇÃO. AF_03/2023</t>
  </si>
  <si>
    <t>AUXILIAR DE TOPÓGRAFO COM ENCARGOS COMPLEMENTARES</t>
  </si>
  <si>
    <t>TOMADA MÉDIA DE EMBUTIR (1 MÓDULO), 2P+T 10 A, INCLUINDO SUPORTE E PLACA - FORNECIMENTO E INSTALAÇÃO. AF_03/2023</t>
  </si>
  <si>
    <t>ALARME AUDIOVISUAL SEM FIO PARA PCD. FORNECIMENTO E INSTALAÇÃO</t>
  </si>
  <si>
    <t>CORTE E DOBRA DE AÇO CA-50, DIÂMETRO DE 6,3 MM. AF_06/2022</t>
  </si>
  <si>
    <t>CABO DE COBRE FLEXÍVEL ISOLADO, 6 MM², ANTI-CHAMA 450/750 V, PARA CIRCUITOS TERMINAIS - FORNECIMENTO E INSTALAÇÃO. AF_03/2023</t>
  </si>
  <si>
    <t>TUBO, PVC, SOLDÁVEL, DE 25MM, INSTALADO EM RAMAL OU SUB-RAMAL DE ÁGUA - FORNECIMENTO E INSTALAÇÃO. AF_06/2022</t>
  </si>
  <si>
    <t>CABO DE COBRE FLEXÍVEL ISOLADO, 50 MM², ANTI-CHAMA 0,6/1,0 KV, PARA REDE ENTERRADA DE DISTRIBUIÇÃO DE ENERGIA ELÉTRICA - FORNECIMENTO E INSTALAÇÃO. AF_12/2021</t>
  </si>
  <si>
    <t>DISJUNTOR TERMOMAGNÉTICO TRIPOLAR, CORRENTE NOMINAL DE 125A - FORNECIMENTO E INSTALAÇÃO. AF_07/2025</t>
  </si>
  <si>
    <t>EMASSAMENTO COM MASSA LÁTEX, APLICAÇÃO EM TETO, UMA DEMÃO, LIXAMENTO MANUAL. AF_04/2023</t>
  </si>
  <si>
    <t>CAIXA D´ÁGUA EM POLIETILENO, 1000 LITROS - FORNECIMENTO E INSTALAÇÃO. AF_06/2021</t>
  </si>
  <si>
    <t>TOMADA MÉDIA DE EMBUTIR (2 MÓDULOS), 2P+T 10 A, INCLUINDO SUPORTE E PLACA - FORNECIMENTO E INSTALAÇÃO. AF_03/2023</t>
  </si>
  <si>
    <t>DEMOLIÇÃO DE PISO DE CONCRETO SIMPLES, DE FORMA MANUAL, SEM REAPROVEITAMENTO. AF_09/2023</t>
  </si>
  <si>
    <t>REGISTRO DE GAVETA BRUTO, LATÃO, ROSCÁVEL, 1", COM ACABAMENTO E CANOPLA CROMADOS - FORNECIMENTO E INSTALAÇÃO. AF_08/2021</t>
  </si>
  <si>
    <t>ESCAVAÇÃO MANUAL PARA BLOCO DE COROAMENTO OU SAPATA (INCLUINDO ESCAVAÇÃO PARA COLOCAÇÃO DE FÔRMAS). AF_01/2024</t>
  </si>
  <si>
    <t>REDUÇÃO EXCÊNTRICA, PVC, SERIE R, ÁGUA PLUVIAL, DN 150 X 100 MM, JUNTA ELÁSTICA, FORNECIDO E INSTALADO EM RAMAL DE ENCAMINHAMENTO. AF_06/2022</t>
  </si>
  <si>
    <t>CAIXA DE PASSAGEM, DIMENSÃO (15X15)CM, EM CHAPA DE AÇO, TIPO DE EMBUTIR, COM ACABAMENTO EM PINTURA ELETROSTÁTICA E TAMPA CEGA, INCLUSIVE FIXAÇÃO EM ALVENARIA</t>
  </si>
  <si>
    <t>CAIXA SIFONADA, PVC, DN 100 X 100 X 50 MM, FORNECIDA E INSTALADA EM RAMAIS DE ENCAMINHAMENTO DE ÁGUA PLUVIAL. AF_06/2022</t>
  </si>
  <si>
    <t>CABO DE COBRE FLEXÍVEL ISOLADO, 35 MM², ANTI-CHAMA 0,6/1,0 KV, PARA REDE ENTERRADA DE DISTRIBUIÇÃO DE ENERGIA ELÉTRICA - FORNECIMENTO E INSTALAÇÃO. AF_12/2021</t>
  </si>
  <si>
    <t>DISJUNTOR BIPOLAR TIPO DIN, CORRENTE NOMINAL DE 25A - FORNECIMENTO E INSTALAÇÃO. AF_07/2025</t>
  </si>
  <si>
    <t>JUNÇÃO SIMPLES, PVC, SERIE R, ÁGUA PLUVIAL, DN 150 X 100 MM, JUNTA ELÁSTICA, FORNECIDO E INSTALADO EM RAMAL DE ENCAMINHAMENTO. AF_06/2022</t>
  </si>
  <si>
    <t>JUNÇÃO SIMPLES, PVC, SERIE R, ÁGUA PLUVIAL, DN 100 X 75 MM, JUNTA ELÁSTICA, FORNECIDO E INSTALADO EM RAMAL DE ENCAMINHAMENTO. AF_06/2022</t>
  </si>
  <si>
    <t>CAIXA RETANGULAR 4" X 2" ALTA (2,00 M DO PISO), PVC, INSTALADA EM PAREDE - FORNECIMENTO E INSTALAÇÃO. AF_03/2023</t>
  </si>
  <si>
    <t>DISJUNTOR TRIPOLAR TIPO DIN, CORRENTE NOMINAL DE 80A, FORNECIMENTO E INSTALAÇÃO, INCLUSIVE TERMINAL ILHÓS</t>
  </si>
  <si>
    <t>INTERRUPTOR SIMPLES (2 MÓDULOS), 10A/250V, INCLUINDO SUPORTE E PLACA - FORNECIMENTO E INSTALAÇÃO. AF_03/2023</t>
  </si>
  <si>
    <t>INTERRUPTOR SIMPLES (1 MÓDULO), 10A/250V, INCLUINDO SUPORTE E PLACA - FORNECIMENTO E INSTALAÇÃO. AF_03/2023</t>
  </si>
  <si>
    <t>TUBO, PVC, SOLDÁVEL, DE 32MM, INSTALADO EM RAMAL OU SUB-RAMAL DE ÁGUA - FORNECIMENTO E INSTALAÇÃO. AF_06/2022</t>
  </si>
  <si>
    <t>JOELHO 45 GRAUS, PVC, SERIE R, ÁGUA PLUVIAL, DN 150 MM, JUNTA ELÁSTICA, FORNECIDO E INSTALADO EM RAMAL DE ENCAMINHAMENTO. AF_06/2022</t>
  </si>
  <si>
    <t>INTERRUPTOR SIMPLES (3 MÓDULOS), 10A/250V, INCLUINDO SUPORTE E PLACA - FORNECIMENTO E INSTALAÇÃO. AF_03/2023</t>
  </si>
  <si>
    <t>REDUÇÃO EXCÊNTRICA, PVC, SERIE R, ÁGUA PLUVIAL, DN 100 X 75 MM, JUNTA ELÁSTICA, FORNECIDO E INSTALADO EM RAMAL DE ENCAMINHAMENTO. AF_06/2022</t>
  </si>
  <si>
    <t>DISJUNTOR TRIPOLAR TIPO DIN, CORRENTE NOMINAL DE 63A, FORNECIMENTO E INSTALAÇÃO, INCLUSIVE TERMINAL ILHÓS</t>
  </si>
  <si>
    <t>TRANSPORTE DE MATERIAL DE QUALQUER NATUREZA COM CARRINHO DE MÃO, COM DISTÂNCIAS MENORES OU IGUAIS A 50M, INCLUSIVE CARGA/DESCARGA</t>
  </si>
  <si>
    <t>DISJUNTOR BIPOLAR TIPO DIN, CORRENTE NOMINAL DE 32A - FORNECIMENTO E INSTALAÇÃO. AF_07/2025</t>
  </si>
  <si>
    <t>DISJUNTOR BIPOLAR TIPO DIN, CORRENTE NOMINAL DE 16A - FORNECIMENTO E INSTALAÇÃO. AF_07/2025</t>
  </si>
  <si>
    <t>REDUÇÃO EXCÊNTRICA, PVC, SERIE R, ÁGUA PLUVIAL, DN 75 X 50 MM, JUNTA ELÁSTICA, FORNECIDO E INSTALADO EM RAMAL DE ENCAMINHAMENTO. AF_06/2022</t>
  </si>
  <si>
    <t>DISJUNTOR MONOPOLAR TIPO DIN, CORRENTE NOMINAL DE 10A - FORNECIMENTO E INSTALAÇÃO. AF_07/2025</t>
  </si>
  <si>
    <t>INTERRUPTOR PARALELO (2 MÓDULOS), 10A/250V, INCLUINDO SUPORTE E PLACA - FORNECIMENTO E INSTALAÇÃO. AF_03/2023</t>
  </si>
  <si>
    <t>INTERRUPTOR SIMPLES (1 MÓDULO) COM 1 TOMADA DE EMBUTIR 2P+T 10 A, INCLUINDO SUPORTE E PLACA - FORNECIMENTO E INSTALAÇÃO. AF_03/2023</t>
  </si>
  <si>
    <t>TOMADA ALTA DE EMBUTIR (1 MÓDULO), 2P+T 20 A, INCLUINDO SUPORTE E PLACA - FORNECIMENTO E INSTALAÇÃO. AF_03/2023</t>
  </si>
  <si>
    <t>DISJUNTOR MONOPOLAR TIPO DIN, CORRENTE NOMINAL DE 16A - FORNECIMENTO E INSTALAÇÃO. AF_07/2025</t>
  </si>
  <si>
    <t>TÊ DE REDUÇÃO, PVC, SOLDÁVEL, DN 32MM X 25MM, INSTALADO EM RAMAL OU SUB-RAMAL DE ÁGUA - FORNECIMENTO E INSTALAÇÃO. AF_06/2022</t>
  </si>
  <si>
    <t>SICRO3</t>
  </si>
  <si>
    <t>DISJUNTOR MONOPOLAR TIPO DIN, CORRENTE NOMINAL DE 20A - FORNECIMENTO E INSTALAÇÃO. AF_07/2025</t>
  </si>
  <si>
    <t>JOELHO 90 GRAUS, PVC, SOLDÁVEL, DN 32MM, INSTALADO EM RAMAL OU SUB-RAMAL DE ÁGUA - FORNECIMENTO E INSTALAÇÃO. AF_06/2022</t>
  </si>
  <si>
    <t>LUVA, PVC, SOLDÁVEL, DN 40MM, INSTALADO EM RAMAL DE DISTRIBUIÇÃO DE ÁGUA - FORNECIMENTO E INSTALAÇÃO. AF_06/2022</t>
  </si>
  <si>
    <t>JOELHO DE REDUÇÃO, 90 GRAUS, PVC, SOLDÁVEL, DN 25 MM X 20 MM, INSTALADO EM RAMAL OU SUB-RAMAL DE ÁGUA - FORNECIMENTO E INSTALAÇÃO. AF_06/2022</t>
  </si>
  <si>
    <t>ADAPTADOR CURTO COM BOLSA E ROSCA PARA REGISTRO, PVC, SOLDÁVEL, DN 32 MM X 1", INSTALADO EM RESERVAÇÃO PREDIAL DE ÁGUA - FORNECIMENTO E INSTALAÇÃO. AF_04/2024</t>
  </si>
  <si>
    <t>LUVA DE REDUÇÃO, PVC, SOLDÁVEL, DN 32MM X 25MM, INSTALADO EM RAMAL OU SUB-RAMAL DE ÁGUA - FORNECIMENTO E INSTALAÇÃO. AF_06/2022</t>
  </si>
  <si>
    <t>LUVA, PVC, SOLDÁVEL, DN 32MM, INSTALADO EM RAMAL OU SUB-RAMAL DE ÁGUA - FORNECIMENTO E INSTALAÇÃO. AF_06/2022</t>
  </si>
  <si>
    <t>ELETRODUTO FLEXÍVEL CORRUGADO, PEAD, DN 50 (1 1/2"), PARA REDE ENTERRADA DE DISTRIBUIÇÃO DE ENERGIA ELÉTRICA - FORNECIMENTO E INSTALAÇÃO. AF_12/2021</t>
  </si>
  <si>
    <t>CABO DE COBRE FLEXÍVEL ISOLADO, 1,5 MM², ANTI-CHAMA 450/750 V, PARA CIRCUITOS TERMINAIS - FORNECIMENTO E INSTALAÇÃO. AF_03/2023</t>
  </si>
  <si>
    <t>ADAPTADOR CURTO COM BOLSA E ROSCA PARA REGISTRO, PVC, SOLDÁVEL, DN 40MM X 1.1/4, INSTALADO EM PRUMADA DE ÁGUA - FORNECIMENTO E INSTALAÇÃO. AF_06/2022</t>
  </si>
  <si>
    <t>ADAPTADOR CURTO COM BOLSA E ROSCA PARA REGISTRO, PVC, SOLDÁVEL, DN 25 MM X 3/4", INSTALADO EM RESERVAÇÃO PREDIAL DE ÁGUA - FORNECIMENTO E INSTALAÇÃO. AF_04/2024</t>
  </si>
  <si>
    <t xml:space="preserve"> 1.1 </t>
  </si>
  <si>
    <t>Valor Unit</t>
  </si>
  <si>
    <t xml:space="preserve"> 1.2 </t>
  </si>
  <si>
    <t xml:space="preserve"> 1.3 </t>
  </si>
  <si>
    <t xml:space="preserve"> 1.4 </t>
  </si>
  <si>
    <t xml:space="preserve"> 1.5 </t>
  </si>
  <si>
    <t xml:space="preserve"> 2.1 </t>
  </si>
  <si>
    <t xml:space="preserve"> 2.2 </t>
  </si>
  <si>
    <t xml:space="preserve"> 3.1 </t>
  </si>
  <si>
    <t xml:space="preserve"> 3.2 </t>
  </si>
  <si>
    <t xml:space="preserve"> 4.1.1 </t>
  </si>
  <si>
    <t xml:space="preserve"> 4.2.1 </t>
  </si>
  <si>
    <t xml:space="preserve"> 4.2.2 </t>
  </si>
  <si>
    <t xml:space="preserve"> 4.2.3 </t>
  </si>
  <si>
    <t xml:space="preserve"> 4.2.4 </t>
  </si>
  <si>
    <t xml:space="preserve"> 4.2.6 </t>
  </si>
  <si>
    <t xml:space="preserve"> 4.2.7 </t>
  </si>
  <si>
    <t xml:space="preserve"> 4.2.10 </t>
  </si>
  <si>
    <t xml:space="preserve"> 4.3.1 </t>
  </si>
  <si>
    <t xml:space="preserve"> 4.3.4 </t>
  </si>
  <si>
    <t xml:space="preserve"> 5.1.1 </t>
  </si>
  <si>
    <t xml:space="preserve"> 5.1.5 </t>
  </si>
  <si>
    <t xml:space="preserve"> 5.2.1 </t>
  </si>
  <si>
    <t xml:space="preserve"> 5.2.2 </t>
  </si>
  <si>
    <t xml:space="preserve"> 5.3.1 </t>
  </si>
  <si>
    <t xml:space="preserve"> 6.1 </t>
  </si>
  <si>
    <t xml:space="preserve"> 6.2 </t>
  </si>
  <si>
    <t xml:space="preserve"> 6.3 </t>
  </si>
  <si>
    <t xml:space="preserve"> 6.4 </t>
  </si>
  <si>
    <t xml:space="preserve"> 6.5 </t>
  </si>
  <si>
    <t xml:space="preserve"> 6.6 </t>
  </si>
  <si>
    <t xml:space="preserve"> 6.7 </t>
  </si>
  <si>
    <t xml:space="preserve"> 6.8 </t>
  </si>
  <si>
    <t xml:space="preserve"> 6.9 </t>
  </si>
  <si>
    <t xml:space="preserve"> 7.1 </t>
  </si>
  <si>
    <t xml:space="preserve"> 7.2 </t>
  </si>
  <si>
    <t xml:space="preserve"> 7.3 </t>
  </si>
  <si>
    <t xml:space="preserve"> 8.1 </t>
  </si>
  <si>
    <t xml:space="preserve"> 8.2 </t>
  </si>
  <si>
    <t xml:space="preserve"> 8.3 </t>
  </si>
  <si>
    <t xml:space="preserve"> 8.4 </t>
  </si>
  <si>
    <t xml:space="preserve"> 8.5 </t>
  </si>
  <si>
    <t xml:space="preserve"> 8.6 </t>
  </si>
  <si>
    <t xml:space="preserve"> 9.1.1 </t>
  </si>
  <si>
    <t xml:space="preserve"> 9.1.2 </t>
  </si>
  <si>
    <t xml:space="preserve"> 9.1.3 </t>
  </si>
  <si>
    <t xml:space="preserve"> 9.2.1 </t>
  </si>
  <si>
    <t xml:space="preserve"> 9.2.2 </t>
  </si>
  <si>
    <t xml:space="preserve"> 9.2.3 </t>
  </si>
  <si>
    <t xml:space="preserve"> 9.2.4 </t>
  </si>
  <si>
    <t xml:space="preserve"> 9.3.1 </t>
  </si>
  <si>
    <t xml:space="preserve"> 9.3.3 </t>
  </si>
  <si>
    <t xml:space="preserve"> 9.3.4 </t>
  </si>
  <si>
    <t xml:space="preserve"> 9.3.5 </t>
  </si>
  <si>
    <t xml:space="preserve"> 10.1.1 </t>
  </si>
  <si>
    <t xml:space="preserve"> 10.1.2 </t>
  </si>
  <si>
    <t xml:space="preserve"> 10.1.3 </t>
  </si>
  <si>
    <t xml:space="preserve"> 10.3.1 </t>
  </si>
  <si>
    <t xml:space="preserve"> 11.1 </t>
  </si>
  <si>
    <t xml:space="preserve"> 11.2 </t>
  </si>
  <si>
    <t xml:space="preserve"> 11.3 </t>
  </si>
  <si>
    <t xml:space="preserve"> 11.4 </t>
  </si>
  <si>
    <t xml:space="preserve"> 12.1.1 </t>
  </si>
  <si>
    <t xml:space="preserve"> 12.1.2 </t>
  </si>
  <si>
    <t xml:space="preserve"> 12.1.3 </t>
  </si>
  <si>
    <t xml:space="preserve"> 12.1.4 </t>
  </si>
  <si>
    <t xml:space="preserve"> 12.1.5 </t>
  </si>
  <si>
    <t xml:space="preserve"> 12.1.6 </t>
  </si>
  <si>
    <t xml:space="preserve"> 12.1.7 </t>
  </si>
  <si>
    <t xml:space="preserve"> 12.1.8 </t>
  </si>
  <si>
    <t xml:space="preserve"> 12.2.1 </t>
  </si>
  <si>
    <t xml:space="preserve"> 12.2.2 </t>
  </si>
  <si>
    <t xml:space="preserve"> 12.2.3 </t>
  </si>
  <si>
    <t xml:space="preserve"> 12.3.1 </t>
  </si>
  <si>
    <t xml:space="preserve"> 12.3.2 </t>
  </si>
  <si>
    <t xml:space="preserve"> 12.4.2 </t>
  </si>
  <si>
    <t xml:space="preserve"> 12.5.1 </t>
  </si>
  <si>
    <t xml:space="preserve"> 12.6.1 </t>
  </si>
  <si>
    <t xml:space="preserve"> 12.6.2 </t>
  </si>
  <si>
    <t xml:space="preserve"> 12.6.3 </t>
  </si>
  <si>
    <t xml:space="preserve"> 12.6.4 </t>
  </si>
  <si>
    <t xml:space="preserve"> 12.6.5 </t>
  </si>
  <si>
    <t xml:space="preserve"> 12.6.6 </t>
  </si>
  <si>
    <t xml:space="preserve"> 12.6.7 </t>
  </si>
  <si>
    <t xml:space="preserve"> 12.6.8 </t>
  </si>
  <si>
    <t xml:space="preserve"> 12.6.9 </t>
  </si>
  <si>
    <t xml:space="preserve"> 12.7.1 </t>
  </si>
  <si>
    <t xml:space="preserve"> 12.7.2 </t>
  </si>
  <si>
    <t xml:space="preserve"> 12.7.3 </t>
  </si>
  <si>
    <t xml:space="preserve"> 12.7.4 </t>
  </si>
  <si>
    <t xml:space="preserve"> 12.7.5 </t>
  </si>
  <si>
    <t xml:space="preserve"> 12.7.6 </t>
  </si>
  <si>
    <t xml:space="preserve"> 12.7.7 </t>
  </si>
  <si>
    <t xml:space="preserve"> 12.7.8 </t>
  </si>
  <si>
    <t xml:space="preserve"> 13.1.1 </t>
  </si>
  <si>
    <t xml:space="preserve"> 13.1.2 </t>
  </si>
  <si>
    <t xml:space="preserve"> 13.1.3 </t>
  </si>
  <si>
    <t xml:space="preserve"> 13.1.4 </t>
  </si>
  <si>
    <t xml:space="preserve"> 13.1.5 </t>
  </si>
  <si>
    <t xml:space="preserve"> 13.1.6 </t>
  </si>
  <si>
    <t xml:space="preserve"> 13.1.7 </t>
  </si>
  <si>
    <t xml:space="preserve"> 13.1.8 </t>
  </si>
  <si>
    <t xml:space="preserve"> 13.1.9 </t>
  </si>
  <si>
    <t xml:space="preserve"> 13.1.10 </t>
  </si>
  <si>
    <t xml:space="preserve"> 13.1.11 </t>
  </si>
  <si>
    <t xml:space="preserve"> 13.1.12 </t>
  </si>
  <si>
    <t xml:space="preserve"> 13.2.1 </t>
  </si>
  <si>
    <t xml:space="preserve"> 13.2.2 </t>
  </si>
  <si>
    <t xml:space="preserve"> 13.3.1 </t>
  </si>
  <si>
    <t xml:space="preserve"> 13.3.2 </t>
  </si>
  <si>
    <t xml:space="preserve"> 13.3.3 </t>
  </si>
  <si>
    <t xml:space="preserve"> 13.3.4 </t>
  </si>
  <si>
    <t xml:space="preserve"> 13.3.5 </t>
  </si>
  <si>
    <t xml:space="preserve"> 13.3.6 </t>
  </si>
  <si>
    <t xml:space="preserve"> 13.3.7 </t>
  </si>
  <si>
    <t xml:space="preserve"> 13.3.8 </t>
  </si>
  <si>
    <t xml:space="preserve"> 13.3.9 </t>
  </si>
  <si>
    <t xml:space="preserve"> 13.3.10 </t>
  </si>
  <si>
    <t xml:space="preserve"> 14.1 </t>
  </si>
  <si>
    <t xml:space="preserve"> 15.1 </t>
  </si>
  <si>
    <t>ESTACAS</t>
  </si>
  <si>
    <t xml:space="preserve"> 4.2 </t>
  </si>
  <si>
    <t>BLOCOS</t>
  </si>
  <si>
    <t xml:space="preserve"> 4.2.5 </t>
  </si>
  <si>
    <t xml:space="preserve"> 4.2.8 </t>
  </si>
  <si>
    <t xml:space="preserve"> 4.3 </t>
  </si>
  <si>
    <t>VIGAS DE FUNDAÇÃO</t>
  </si>
  <si>
    <t xml:space="preserve"> 4.3.2 </t>
  </si>
  <si>
    <t xml:space="preserve"> 4.3.3 </t>
  </si>
  <si>
    <t xml:space="preserve"> 4.3.5 </t>
  </si>
  <si>
    <t xml:space="preserve"> 4.3.6 </t>
  </si>
  <si>
    <t xml:space="preserve"> 4.3.7 </t>
  </si>
  <si>
    <t xml:space="preserve"> 4.3.8 </t>
  </si>
  <si>
    <t xml:space="preserve"> 4.3.9 </t>
  </si>
  <si>
    <t xml:space="preserve"> 4.3.10 </t>
  </si>
  <si>
    <t xml:space="preserve"> 5.1 </t>
  </si>
  <si>
    <t xml:space="preserve"> 5.1.2 </t>
  </si>
  <si>
    <t xml:space="preserve"> 5.1.3 </t>
  </si>
  <si>
    <t xml:space="preserve"> 5.1.4 </t>
  </si>
  <si>
    <t xml:space="preserve"> 5.2 </t>
  </si>
  <si>
    <t xml:space="preserve"> 5.2.3 </t>
  </si>
  <si>
    <t xml:space="preserve"> 5.2.4 </t>
  </si>
  <si>
    <t xml:space="preserve"> 5.2.5 </t>
  </si>
  <si>
    <t xml:space="preserve"> 5.2.6 </t>
  </si>
  <si>
    <t xml:space="preserve"> 5.2.7 </t>
  </si>
  <si>
    <t xml:space="preserve"> 5.3 </t>
  </si>
  <si>
    <t>LAJE</t>
  </si>
  <si>
    <t xml:space="preserve"> 9.1 </t>
  </si>
  <si>
    <t>PISO INTERNO</t>
  </si>
  <si>
    <t xml:space="preserve"> 9.2 </t>
  </si>
  <si>
    <t>PAREDE INTERNA</t>
  </si>
  <si>
    <t xml:space="preserve"> 9.3 </t>
  </si>
  <si>
    <t>PINTURA INTERNA</t>
  </si>
  <si>
    <t xml:space="preserve"> 9.3.2 </t>
  </si>
  <si>
    <t xml:space="preserve"> 10.1 </t>
  </si>
  <si>
    <t>PISO EXTERNO</t>
  </si>
  <si>
    <t xml:space="preserve"> 10.2 </t>
  </si>
  <si>
    <t>PAREDE EXTERNA</t>
  </si>
  <si>
    <t xml:space="preserve"> 10.2.1 </t>
  </si>
  <si>
    <t xml:space="preserve"> 10.2.2 </t>
  </si>
  <si>
    <t xml:space="preserve"> 10.3 </t>
  </si>
  <si>
    <t>PINTURA EXTERNA</t>
  </si>
  <si>
    <t xml:space="preserve"> 10.3.2 </t>
  </si>
  <si>
    <t xml:space="preserve"> 12.1 </t>
  </si>
  <si>
    <t>CABOS</t>
  </si>
  <si>
    <t xml:space="preserve"> 12.2 </t>
  </si>
  <si>
    <t>CAIXAS</t>
  </si>
  <si>
    <t xml:space="preserve"> 12.3 </t>
  </si>
  <si>
    <t>CONDUTOS</t>
  </si>
  <si>
    <t xml:space="preserve"> 12.4 </t>
  </si>
  <si>
    <t>LUMINÁRIAS</t>
  </si>
  <si>
    <t xml:space="preserve"> 12.5 </t>
  </si>
  <si>
    <t>PADRÃO</t>
  </si>
  <si>
    <t xml:space="preserve"> 12.6 </t>
  </si>
  <si>
    <t>QUADROS E DISJUNTORES</t>
  </si>
  <si>
    <t xml:space="preserve"> 12.7 </t>
  </si>
  <si>
    <t>TOMADAS E INTERRUPTORES</t>
  </si>
  <si>
    <t xml:space="preserve"> 13.1 </t>
  </si>
  <si>
    <t>ÁGUA</t>
  </si>
  <si>
    <t xml:space="preserve"> 13.2 </t>
  </si>
  <si>
    <t>METAIS E ACESSÓRIOS</t>
  </si>
  <si>
    <t xml:space="preserve"> 13.3 </t>
  </si>
  <si>
    <t>PLUVIAL</t>
  </si>
  <si>
    <t>Valor Final do Orçamento</t>
  </si>
  <si>
    <t>BDI</t>
  </si>
  <si>
    <t>Valor Unit com BDI</t>
  </si>
  <si>
    <t>Planilha Orçamentária Sintético</t>
  </si>
  <si>
    <t>TERRAPLENAGEM</t>
  </si>
  <si>
    <t>VIGAS</t>
  </si>
  <si>
    <t>ED-51133</t>
  </si>
  <si>
    <t>ED-19754</t>
  </si>
  <si>
    <t>ED-32000</t>
  </si>
  <si>
    <t>ED-32104</t>
  </si>
  <si>
    <t>ED-4892</t>
  </si>
  <si>
    <t>ED-49148</t>
  </si>
  <si>
    <t>ED-20590</t>
  </si>
  <si>
    <t>ED-34493</t>
  </si>
  <si>
    <t>ED-34495</t>
  </si>
  <si>
    <t>ED-50266</t>
  </si>
  <si>
    <t>SICOR-MG</t>
  </si>
  <si>
    <t>SINAPI-MG</t>
  </si>
  <si>
    <t>ESCAVAÇÃO VERTICAL PARA EDIFICAÇÃO, COM CARGA, DESCARGA E TRANSPORTE DE SOLO DE 1ª CATEGORIA, COM ESCAVADEIRA HIDRÁULICA (CAÇAMBA: 0,8 M³ / 111 HP), FROTA DE 2 CAMINHÕES BASCULANTES DE 18 M³, DMT ATÉ 1 KM E VELOCIDADE MÉDIA 14 KM/H. AF_05/2020</t>
  </si>
  <si>
    <t>EXECUÇÃO DE ESTACA TIPO HÉLICE CONTÍNUA, DIÂMETRO 30CM, INCLUSIVE AFASTAMENTO LATERAL, EXCLUSIVE ARMAÇÃO, CONCRETO ESTRUTURAL, TRANSPORTE E RETIRADA DO MATERIAL ESCAVADO</t>
  </si>
  <si>
    <t>ED-26497</t>
  </si>
  <si>
    <t>ED-50125</t>
  </si>
  <si>
    <t>ÁREA COBERTA EM TELHA FIBROCIMENTO PARA CENTRAL DE CORTE/DOBRA/MONTAGEM EM CANTEIRO DE OBRAS, INCLUSIVE BANCADA E INSTALAÇÕES ELÉTRICAS, EXCLUSIVE VEDAÇÕES LATERAIS</t>
  </si>
  <si>
    <t>M2</t>
  </si>
  <si>
    <t>ED-48295</t>
  </si>
  <si>
    <t>CORTE, DOBRA E MONTAGEM DE AÇO CA-50, DIÂMETRO (6,3MM A 12,5MM), INCLUSIVE ESPAÇADOR</t>
  </si>
  <si>
    <t>M3</t>
  </si>
  <si>
    <t>CARGA, MANOBRA E DESCARGA DE SOLOS E MATERIAIS GRANULARES EM CAMINHÃO BASCULANTE 6 M³ - CARGA COM PÁ CARREGADEIRA (CAÇAMBA DE 1,7 A 2,8 M³ / 128 HP) E DESCARGA LIVRE (UNIDADE: M3). AF_02/2026</t>
  </si>
  <si>
    <t>TRANSPORTE COM CAMINHÃO BASCULANTE DE 6 M³, EM VIA URBANA EM REVESTIMENTO PRIMÁRIO (UNIDADE: M3XKM). AF_02/2026</t>
  </si>
  <si>
    <t>M3XKM</t>
  </si>
  <si>
    <t>TRANSPORTE COM CAMINHÃO BASCULANTE DE 6 M³ - RODOVIA PAVIMENTADA</t>
  </si>
  <si>
    <t>ED-19634</t>
  </si>
  <si>
    <t>ESCORAMENTO METÁLICO PARA LAJE E VIGA EM CONCRETO ARMADO, TIPO "B", ALTURA DE (311 ATÉ 450)CM, INCLUSIVE DESCARGA, MONTAGEM, DESMONTAGEM E CARGA</t>
  </si>
  <si>
    <t>FABRICAÇÃO E INSTALAÇÃO DE MEIA TESOURA DE MADEIRA NÃO APARELHADA, COM VÃO DE 9 M, PARA TELHA CERÂMICA OU DE CONCRETO, INCLUSO IÇAMENTO. AF_10/2025</t>
  </si>
  <si>
    <t>FABRICAÇÃO E INSTALAÇÃO DE MEIA TESOURA DE MADEIRA NÃO APARELHADA, COM VÃO DE 12 M, PARA TELHA CERÂMICA OU DE CONCRETO, INCLUSO IÇAMENTO. AF_10/2025</t>
  </si>
  <si>
    <t>FABRICAÇÃO E INSTALAÇÃO DE MEIA TESOURA DE MADEIRA NÃO APARELHADA, COM VÃO DE 4 M, PARA TELHA CERÂMICA OU DE CONCRETO, INCLUSO IÇAMENTO. AF_10/2025</t>
  </si>
  <si>
    <t>FABRICAÇÃO E INSTALAÇÃO DE MEIA TESOURA DE MADEIRA NÃO APARELHADA, COM VÃO DE 6 M, PARA TELHA CERÂMICA OU DE CONCRETO, INCLUSO IÇAMENTO. AF_10/2025</t>
  </si>
  <si>
    <t>FABRICAÇÃO E INSTALAÇÃO DE TESOURA INTEIRA EM MADEIRA NÃO APARELHADA, VÃO DE 10 M, PARA TELHA CERÂMICA OU DE CONCRETO, INCLUSO IÇAMENTO. AF_10/2025</t>
  </si>
  <si>
    <t>TRAMA DE MADEIRA COMPOSTA POR RIPAS, CAIBROS E TERÇAS PARA TELHADOS DE ATÉ 2 ÁGUAS PARA TELHA CERÂMICA OU DE CONCRETO, INCLUSO TRANSPORTE VERTICAL. AF_10/2025</t>
  </si>
  <si>
    <t>FABRICAÇÃO E INSTALAÇÃO DE TESOURA INTEIRA EM MADEIRA NÃO APARELHADA, VÃO DE 10 M, PARA TELHA ONDULADA DE FIBROCIMENTO, METÁLICA, PLÁSTICA OU TERMOACÚSTICA, INCLUSO IÇAMENTO. AF_10/2025</t>
  </si>
  <si>
    <t>ED-29484</t>
  </si>
  <si>
    <t>GRADIL EM ALUMÍNIO FIXADO EM VÃOS DE JANELAS, FORMADO POR TUBOS DE 3/4". AF_10/2025</t>
  </si>
  <si>
    <t>JANELA EM ALUMÍNIO DE CORRER COM 2 FOLHAS, LINHA 25/SUPREMA, ACABAMENTO ANODIZADO NATURAL, INCLUSIVE PERFIS, VIDRO 4MM E INSTALAÇÃO, EXCLUSIVE FERRAGENS PARA JANELA DE ALUMÍNIO DE CORRER</t>
  </si>
  <si>
    <t>PORTA EM ALUMÍNIO DE ABRIR TIPO VENEZIANA COM GUARNIÇÃO, FIXAÇÃO COM PARAFUSOS - FORNECIMENTO E INSTALAÇÃO. AF_10/2025</t>
  </si>
  <si>
    <t>PORTA DE CORRER DE ALUMÍNIO, COM DUAS FOLHAS PARA VIDRO, INCLUSO VIDRO LISO INCOLOR, FECHADURA E PUXADOR, SEM ALIZAR. AF_10/2025</t>
  </si>
  <si>
    <t>SOLEIRA EM MÁRMORE, LARGURA 15 CM, ESPESSURA 2,0 CM. AF_02/2026</t>
  </si>
  <si>
    <t>GUARDA-CORPO EXTERNO, ALTURA 130CM, EM TUBO GALVANIZADO, COM COSTURA, DIÂMETRO DE 2", ESP. 3MM, GRADIL COM DIVISÃO VERTICAL EM TUBO GALVANIZADO, COM COSTURA, DIÂMETRO DE 1", ESP. 3MM, EXCLUSIVE PINTURA</t>
  </si>
  <si>
    <t>CABO DE COBRE FLEXÍVEL ISOLADO, 120 MM², 0,6/1,0 KV, PARA REDE AÉREA DE DISTRIBUIÇÃO DE ENERGIA ELÉTRICA DE BAIXA TENSÃO - FORNECIMENTO E INSTALAÇÃO. AF_12/2025</t>
  </si>
  <si>
    <t>ED-27081</t>
  </si>
  <si>
    <t>LUMINÁRIA COMERCIAL COM ALETAS DE EMBUTIR, PARA DUAS (2) LÂMPADAS TUBULARES LED 2X18W-ØT8, FORNECIMENTO E INSTALAÇÃO, EXCLUSIVE BASE E LÂMPADA</t>
  </si>
  <si>
    <t>ED-13344</t>
  </si>
  <si>
    <t>LÂMPADA LED, BASE E27, POTÊNCIA DE 20W, BULBO A70, TEMPERATURA DA COR 6500K, TENSÃO 110-127V, EXCLUSIVE LUMINÁRIA</t>
  </si>
  <si>
    <t>TORNEIRA CROMADA 1/2" OU 3/4" PARA TANQUE, PADRÃO MÉDIO - FORNECIMENTO E INSTALAÇÃO. AF_02/2026</t>
  </si>
  <si>
    <t>EXECUÇÃO DE ESTACA TIPO HÉLICE CONTÍNUA, DIÂMETRO 40CM, INCLUSIVE AFASTAMENTO LATERAL, EXCLUSIVE ARMAÇÃO, CONCRETO ESTRUTURAL, TRANSPORTE E RETIRADA DO MATERIAL ESCAVADO</t>
  </si>
  <si>
    <t>ED-49715</t>
  </si>
  <si>
    <t>CORTE E DOBRA DE AÇO CA-50, DIÂMETRO DE 16,0 MM. AF_06/2022</t>
  </si>
  <si>
    <t xml:space="preserve"> 4.1.2</t>
  </si>
  <si>
    <t xml:space="preserve"> 4.1.3</t>
  </si>
  <si>
    <t xml:space="preserve"> 4.1.4</t>
  </si>
  <si>
    <t xml:space="preserve"> 4.1.5</t>
  </si>
  <si>
    <t xml:space="preserve"> 4.1.6</t>
  </si>
  <si>
    <t xml:space="preserve"> 4.1.7</t>
  </si>
  <si>
    <t xml:space="preserve"> 4.1.8</t>
  </si>
  <si>
    <t xml:space="preserve"> 4.2.9</t>
  </si>
  <si>
    <t xml:space="preserve"> 5.2.8</t>
  </si>
  <si>
    <t xml:space="preserve"> 5.3.2</t>
  </si>
  <si>
    <t xml:space="preserve"> 5.3.3</t>
  </si>
  <si>
    <t xml:space="preserve"> 5.3.4</t>
  </si>
  <si>
    <t xml:space="preserve"> 5.3.5</t>
  </si>
  <si>
    <t xml:space="preserve"> 7.4</t>
  </si>
  <si>
    <t xml:space="preserve"> 7.5</t>
  </si>
  <si>
    <t xml:space="preserve"> 7.6</t>
  </si>
  <si>
    <t xml:space="preserve"> 12.4.1</t>
  </si>
  <si>
    <t>SINAPI - 02/2026 - Minas Gerais
SICOR - 01/2026 - Minas Gerais
SICRO - 01/2026 - Minas Gerais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</si>
</sst>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\ %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u/>
      <sz val="11"/>
      <color theme="1"/>
      <name val="Aptos Narrow"/>
      <family val="2"/>
      <scheme val="minor"/>
    </font>
    <font>
      <b/>
      <sz val="12"/>
      <name val="Arial"/>
      <family val="1"/>
    </font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right" vertical="top" wrapText="1"/>
    </xf>
    <xf numFmtId="0" fontId="7" fillId="3" borderId="2" xfId="0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right" vertical="top" wrapText="1"/>
    </xf>
    <xf numFmtId="0" fontId="8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right" vertical="top" wrapText="1"/>
    </xf>
    <xf numFmtId="0" fontId="7" fillId="4" borderId="1" xfId="0" applyFont="1" applyFill="1" applyBorder="1" applyAlignment="1">
      <alignment horizontal="center" vertical="top" wrapText="1"/>
    </xf>
    <xf numFmtId="4" fontId="7" fillId="4" borderId="1" xfId="0" applyNumberFormat="1" applyFont="1" applyFill="1" applyBorder="1" applyAlignment="1">
      <alignment horizontal="right" vertical="top" wrapText="1"/>
    </xf>
    <xf numFmtId="4" fontId="6" fillId="3" borderId="1" xfId="0" applyNumberFormat="1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center" vertical="top" wrapText="1"/>
    </xf>
    <xf numFmtId="165" fontId="6" fillId="3" borderId="1" xfId="0" applyNumberFormat="1" applyFont="1" applyFill="1" applyBorder="1" applyAlignment="1">
      <alignment horizontal="right" vertical="top" wrapText="1"/>
    </xf>
    <xf numFmtId="165" fontId="7" fillId="4" borderId="1" xfId="0" applyNumberFormat="1" applyFont="1" applyFill="1" applyBorder="1" applyAlignment="1">
      <alignment horizontal="right" vertical="top" wrapText="1"/>
    </xf>
    <xf numFmtId="0" fontId="9" fillId="0" borderId="0" xfId="0" applyFont="1"/>
    <xf numFmtId="0" fontId="4" fillId="5" borderId="0" xfId="0" applyFont="1" applyFill="1" applyAlignment="1">
      <alignment horizontal="center" vertical="top" wrapText="1"/>
    </xf>
    <xf numFmtId="0" fontId="4" fillId="5" borderId="0" xfId="0" applyFont="1" applyFill="1" applyAlignment="1">
      <alignment horizontal="left" vertical="top" wrapText="1"/>
    </xf>
    <xf numFmtId="0" fontId="0" fillId="6" borderId="0" xfId="0" applyFill="1"/>
    <xf numFmtId="0" fontId="5" fillId="5" borderId="0" xfId="0" applyFont="1" applyFill="1" applyAlignment="1">
      <alignment horizontal="center" vertical="top" wrapText="1"/>
    </xf>
    <xf numFmtId="0" fontId="5" fillId="5" borderId="0" xfId="0" applyFont="1" applyFill="1" applyAlignment="1">
      <alignment horizontal="left" vertical="top" wrapText="1"/>
    </xf>
    <xf numFmtId="2" fontId="7" fillId="4" borderId="1" xfId="0" applyNumberFormat="1" applyFont="1" applyFill="1" applyBorder="1" applyAlignment="1">
      <alignment horizontal="right" vertical="top" wrapText="1"/>
    </xf>
    <xf numFmtId="4" fontId="5" fillId="2" borderId="0" xfId="0" applyNumberFormat="1" applyFont="1" applyFill="1" applyAlignment="1">
      <alignment horizontal="left" vertical="center" wrapText="1"/>
    </xf>
    <xf numFmtId="165" fontId="5" fillId="2" borderId="0" xfId="0" applyNumberFormat="1" applyFont="1" applyFill="1" applyAlignment="1">
      <alignment horizontal="left" vertical="center" wrapText="1"/>
    </xf>
    <xf numFmtId="0" fontId="4" fillId="2" borderId="1" xfId="0" applyFont="1" applyFill="1" applyBorder="1" applyAlignment="1" applyProtection="1">
      <alignment horizontal="right" vertical="top" wrapText="1"/>
      <protection locked="0"/>
    </xf>
    <xf numFmtId="0" fontId="6" fillId="3" borderId="1" xfId="0" applyFont="1" applyFill="1" applyBorder="1" applyAlignment="1" applyProtection="1">
      <alignment horizontal="right" vertical="top" wrapText="1"/>
      <protection locked="0"/>
    </xf>
    <xf numFmtId="4" fontId="7" fillId="4" borderId="1" xfId="0" applyNumberFormat="1" applyFont="1" applyFill="1" applyBorder="1" applyAlignment="1" applyProtection="1">
      <alignment horizontal="right" vertical="top" wrapText="1"/>
      <protection locked="0"/>
    </xf>
    <xf numFmtId="0" fontId="7" fillId="4" borderId="1" xfId="0" applyFont="1" applyFill="1" applyBorder="1" applyAlignment="1" applyProtection="1">
      <alignment horizontal="right" vertical="top" wrapText="1"/>
      <protection locked="0"/>
    </xf>
    <xf numFmtId="0" fontId="5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8" fillId="2" borderId="0" xfId="0" applyFont="1" applyFill="1" applyAlignment="1">
      <alignment horizontal="center" vertical="top" wrapText="1"/>
    </xf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5" fillId="5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wrapText="1"/>
    </xf>
    <xf numFmtId="4" fontId="5" fillId="2" borderId="0" xfId="0" applyNumberFormat="1" applyFont="1" applyFill="1" applyAlignment="1">
      <alignment horizontal="right" vertical="top" wrapText="1"/>
    </xf>
  </cellXfs>
  <cellStyles count="5">
    <cellStyle name="Normal" xfId="0" builtinId="0"/>
    <cellStyle name="Normal 3" xfId="3" xr:uid="{4EC00A8E-9DEC-46FC-BCE4-7569CC8D2E6C}"/>
    <cellStyle name="Normal 4" xfId="1" xr:uid="{8EF77813-AC2F-4390-8D60-756BDD67ECDB}"/>
    <cellStyle name="Separador de milhares 3" xfId="2" xr:uid="{3F567472-9FAC-4E90-8F6C-0989DE7AE6E6}"/>
    <cellStyle name="Vírgula 4" xfId="4" xr:uid="{0FD5F0BE-C7B1-4866-8087-A7567E1840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200025</xdr:rowOff>
    </xdr:from>
    <xdr:to>
      <xdr:col>2</xdr:col>
      <xdr:colOff>409575</xdr:colOff>
      <xdr:row>1</xdr:row>
      <xdr:rowOff>213827</xdr:rowOff>
    </xdr:to>
    <xdr:pic>
      <xdr:nvPicPr>
        <xdr:cNvPr id="2" name="CIMASP 2" descr="Fundo preto com letras brancas&#10;&#10;O conteúdo gerado por IA pode estar incorreto.">
          <a:extLst>
            <a:ext uri="{FF2B5EF4-FFF2-40B4-BE49-F238E27FC236}">
              <a16:creationId xmlns:a16="http://schemas.microsoft.com/office/drawing/2014/main" id="{5F94990B-1E1E-4D5D-A5BA-F9A629CE3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00025"/>
          <a:ext cx="2085975" cy="39480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226869</xdr:colOff>
      <xdr:row>1</xdr:row>
      <xdr:rowOff>128172</xdr:rowOff>
    </xdr:from>
    <xdr:to>
      <xdr:col>9</xdr:col>
      <xdr:colOff>779320</xdr:colOff>
      <xdr:row>1</xdr:row>
      <xdr:rowOff>469321</xdr:rowOff>
    </xdr:to>
    <xdr:pic>
      <xdr:nvPicPr>
        <xdr:cNvPr id="2" name="CIMASP 2" descr="Fundo preto com letras brancas&#10;&#10;O conteúdo gerado por IA pode estar incorreto.">
          <a:extLst>
            <a:ext uri="{FF2B5EF4-FFF2-40B4-BE49-F238E27FC236}">
              <a16:creationId xmlns:a16="http://schemas.microsoft.com/office/drawing/2014/main" id="{357C366D-DF4D-2006-D310-53DC299D4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9278" y="318672"/>
          <a:ext cx="2388178" cy="3411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08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EFE3E0C-A304-4CEE-875A-ED3F58A7CE16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969e409f-c543-4631-8398-6e3bb8ebfdb0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DF1C8-AEC2-42E0-8204-643721864EDD}">
  <sheetPr codeName="Planilha8">
    <pageSetUpPr fitToPage="1"/>
  </sheetPr>
  <dimension ref="A1:J203"/>
  <sheetViews>
    <sheetView tabSelected="1" zoomScaleNormal="100" workbookViewId="0">
      <pane ySplit="4" topLeftCell="A5" activePane="bottomLeft" state="frozen"/>
      <selection pane="bottomLeft" activeCell="G11" sqref="G11"/>
    </sheetView>
  </sheetViews>
  <sheetFormatPr defaultRowHeight="15" x14ac:dyDescent="0.25"/>
  <cols>
    <col min="1" max="2" width="14.85546875" bestFit="1" customWidth="1"/>
    <col min="3" max="3" width="15.140625" bestFit="1" customWidth="1"/>
    <col min="4" max="4" width="68.5703125" bestFit="1" customWidth="1"/>
    <col min="6" max="8" width="14.85546875" bestFit="1" customWidth="1"/>
    <col min="9" max="9" width="15" customWidth="1"/>
    <col min="10" max="10" width="18" customWidth="1"/>
  </cols>
  <sheetData>
    <row r="1" spans="1:10" ht="30" customHeight="1" x14ac:dyDescent="0.25">
      <c r="A1" s="2"/>
      <c r="B1" s="2"/>
      <c r="C1" s="2"/>
      <c r="D1" s="38" t="e">
        <f>#REF!</f>
        <v>#REF!</v>
      </c>
      <c r="E1" s="38"/>
      <c r="F1" s="38"/>
      <c r="G1" s="2"/>
      <c r="H1" s="33" t="s">
        <v>491</v>
      </c>
      <c r="I1" s="33"/>
      <c r="J1" s="27">
        <f>I5 + I11 + I14 + I18 + I50 + I72 + I82 + I89 + I96 + I112 + I123 + I128 + I169 + I197 + I199</f>
        <v>1268274.7</v>
      </c>
    </row>
    <row r="2" spans="1:10" ht="47.25" customHeight="1" x14ac:dyDescent="0.25">
      <c r="A2" s="2"/>
      <c r="B2" s="2"/>
      <c r="C2" s="2"/>
      <c r="D2" s="25" t="s">
        <v>564</v>
      </c>
      <c r="E2" s="2"/>
      <c r="F2" s="2"/>
      <c r="G2" s="2"/>
      <c r="H2" s="33" t="s">
        <v>492</v>
      </c>
      <c r="I2" s="33"/>
      <c r="J2" s="28">
        <v>0.2354</v>
      </c>
    </row>
    <row r="3" spans="1:10" ht="28.5" customHeight="1" x14ac:dyDescent="0.25">
      <c r="A3" s="34" t="s">
        <v>494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30" customHeight="1" x14ac:dyDescent="0.25">
      <c r="A4" s="3" t="s">
        <v>33</v>
      </c>
      <c r="B4" s="4" t="s">
        <v>19</v>
      </c>
      <c r="C4" s="3" t="s">
        <v>192</v>
      </c>
      <c r="D4" s="3" t="s">
        <v>20</v>
      </c>
      <c r="E4" s="11" t="s">
        <v>193</v>
      </c>
      <c r="F4" s="4" t="s">
        <v>194</v>
      </c>
      <c r="G4" s="29" t="s">
        <v>309</v>
      </c>
      <c r="H4" s="4" t="s">
        <v>493</v>
      </c>
      <c r="I4" s="4" t="s">
        <v>195</v>
      </c>
      <c r="J4" s="4" t="s">
        <v>196</v>
      </c>
    </row>
    <row r="5" spans="1:10" ht="24" customHeight="1" x14ac:dyDescent="0.25">
      <c r="A5" s="5" t="s">
        <v>55</v>
      </c>
      <c r="B5" s="5"/>
      <c r="C5" s="5"/>
      <c r="D5" s="5" t="s">
        <v>56</v>
      </c>
      <c r="E5" s="17"/>
      <c r="F5" s="6">
        <v>1</v>
      </c>
      <c r="G5" s="30" t="s">
        <v>18</v>
      </c>
      <c r="H5" s="16">
        <f>I6 + I7 + I8 + I9 + I10</f>
        <v>23777.91</v>
      </c>
      <c r="I5" s="16">
        <f t="shared" ref="I5:I69" si="0">TRUNC(F5 * H5,2)</f>
        <v>23777.91</v>
      </c>
      <c r="J5" s="18">
        <f t="shared" ref="J5:J37" si="1">I5 / $J$1</f>
        <v>1.874823332831602E-2</v>
      </c>
    </row>
    <row r="6" spans="1:10" ht="39" customHeight="1" x14ac:dyDescent="0.25">
      <c r="A6" s="12" t="s">
        <v>308</v>
      </c>
      <c r="B6" s="12">
        <v>103689</v>
      </c>
      <c r="C6" s="12" t="s">
        <v>508</v>
      </c>
      <c r="D6" s="12" t="s">
        <v>253</v>
      </c>
      <c r="E6" s="14" t="s">
        <v>514</v>
      </c>
      <c r="F6" s="13">
        <v>2.88</v>
      </c>
      <c r="G6" s="31">
        <v>377.67</v>
      </c>
      <c r="H6" s="15">
        <f>TRUNC(TRUNC(G6 * $J$2, 2) + G6, 2)</f>
        <v>466.57</v>
      </c>
      <c r="I6" s="15">
        <f t="shared" si="0"/>
        <v>1343.72</v>
      </c>
      <c r="J6" s="19">
        <f t="shared" si="1"/>
        <v>1.0594865607584855E-3</v>
      </c>
    </row>
    <row r="7" spans="1:10" ht="24" customHeight="1" x14ac:dyDescent="0.25">
      <c r="A7" s="12" t="s">
        <v>310</v>
      </c>
      <c r="B7" s="12">
        <v>98458</v>
      </c>
      <c r="C7" s="12" t="s">
        <v>508</v>
      </c>
      <c r="D7" s="12" t="s">
        <v>225</v>
      </c>
      <c r="E7" s="14" t="s">
        <v>514</v>
      </c>
      <c r="F7" s="13">
        <v>70.72</v>
      </c>
      <c r="G7" s="31">
        <v>98.8</v>
      </c>
      <c r="H7" s="15">
        <f>TRUNC(TRUNC(G7 * $J$2, 2) + G7, 2)</f>
        <v>122.05</v>
      </c>
      <c r="I7" s="15">
        <f t="shared" si="0"/>
        <v>8631.3700000000008</v>
      </c>
      <c r="J7" s="19">
        <f t="shared" si="1"/>
        <v>6.8055997647828194E-3</v>
      </c>
    </row>
    <row r="8" spans="1:10" ht="39" customHeight="1" x14ac:dyDescent="0.25">
      <c r="A8" s="12" t="s">
        <v>311</v>
      </c>
      <c r="B8" s="12">
        <v>99059</v>
      </c>
      <c r="C8" s="12" t="s">
        <v>508</v>
      </c>
      <c r="D8" s="12" t="s">
        <v>226</v>
      </c>
      <c r="E8" s="14" t="s">
        <v>199</v>
      </c>
      <c r="F8" s="13">
        <v>96.3</v>
      </c>
      <c r="G8" s="31">
        <v>77.569999999999993</v>
      </c>
      <c r="H8" s="15">
        <f>TRUNC(TRUNC(G8 * $J$2, 2) + G8, 2)</f>
        <v>95.82</v>
      </c>
      <c r="I8" s="15">
        <f t="shared" si="0"/>
        <v>9227.4599999999991</v>
      </c>
      <c r="J8" s="19">
        <f t="shared" si="1"/>
        <v>7.2756004673120104E-3</v>
      </c>
    </row>
    <row r="9" spans="1:10" ht="24" customHeight="1" x14ac:dyDescent="0.25">
      <c r="A9" s="12" t="s">
        <v>312</v>
      </c>
      <c r="B9" s="12">
        <v>90781</v>
      </c>
      <c r="C9" s="12" t="s">
        <v>508</v>
      </c>
      <c r="D9" s="12" t="s">
        <v>247</v>
      </c>
      <c r="E9" s="14" t="s">
        <v>248</v>
      </c>
      <c r="F9" s="13">
        <v>48</v>
      </c>
      <c r="G9" s="31">
        <v>51.03</v>
      </c>
      <c r="H9" s="15">
        <f>TRUNC(TRUNC(G9 * $J$2, 2) + G9, 2)</f>
        <v>63.04</v>
      </c>
      <c r="I9" s="15">
        <f t="shared" si="0"/>
        <v>3025.92</v>
      </c>
      <c r="J9" s="19">
        <f t="shared" si="1"/>
        <v>2.3858553671377344E-3</v>
      </c>
    </row>
    <row r="10" spans="1:10" ht="24" customHeight="1" x14ac:dyDescent="0.25">
      <c r="A10" s="12" t="s">
        <v>313</v>
      </c>
      <c r="B10" s="12">
        <v>88253</v>
      </c>
      <c r="C10" s="12" t="s">
        <v>508</v>
      </c>
      <c r="D10" s="12" t="s">
        <v>256</v>
      </c>
      <c r="E10" s="14" t="s">
        <v>248</v>
      </c>
      <c r="F10" s="13">
        <v>48</v>
      </c>
      <c r="G10" s="31">
        <v>26.13</v>
      </c>
      <c r="H10" s="15">
        <f>TRUNC(TRUNC(G10 * $J$2, 2) + G10, 2)</f>
        <v>32.28</v>
      </c>
      <c r="I10" s="15">
        <f t="shared" si="0"/>
        <v>1549.44</v>
      </c>
      <c r="J10" s="19">
        <f t="shared" si="1"/>
        <v>1.2216911683249694E-3</v>
      </c>
    </row>
    <row r="11" spans="1:10" ht="24" customHeight="1" x14ac:dyDescent="0.25">
      <c r="A11" s="5" t="s">
        <v>59</v>
      </c>
      <c r="B11" s="5"/>
      <c r="C11" s="5"/>
      <c r="D11" s="5" t="s">
        <v>0</v>
      </c>
      <c r="E11" s="17" t="s">
        <v>18</v>
      </c>
      <c r="F11" s="6">
        <v>1</v>
      </c>
      <c r="G11" s="30" t="s">
        <v>18</v>
      </c>
      <c r="H11" s="16">
        <f>I12 + I13</f>
        <v>756.31999999999994</v>
      </c>
      <c r="I11" s="16">
        <f t="shared" si="0"/>
        <v>756.32</v>
      </c>
      <c r="J11" s="18">
        <f t="shared" si="1"/>
        <v>5.9633768614953851E-4</v>
      </c>
    </row>
    <row r="12" spans="1:10" ht="26.1" customHeight="1" x14ac:dyDescent="0.25">
      <c r="A12" s="12" t="s">
        <v>314</v>
      </c>
      <c r="B12" s="12">
        <v>104789</v>
      </c>
      <c r="C12" s="12" t="s">
        <v>508</v>
      </c>
      <c r="D12" s="12" t="s">
        <v>267</v>
      </c>
      <c r="E12" s="14" t="s">
        <v>517</v>
      </c>
      <c r="F12" s="13">
        <v>2.2000000000000002</v>
      </c>
      <c r="G12" s="31">
        <v>234.12</v>
      </c>
      <c r="H12" s="15">
        <f>TRUNC(TRUNC(G12 * $J$2, 2) + G12, 2)</f>
        <v>289.23</v>
      </c>
      <c r="I12" s="15">
        <f t="shared" si="0"/>
        <v>636.29999999999995</v>
      </c>
      <c r="J12" s="19">
        <f t="shared" si="1"/>
        <v>5.017051905237879E-4</v>
      </c>
    </row>
    <row r="13" spans="1:10" ht="39" customHeight="1" x14ac:dyDescent="0.25">
      <c r="A13" s="12" t="s">
        <v>315</v>
      </c>
      <c r="B13" s="12" t="s">
        <v>497</v>
      </c>
      <c r="C13" s="12" t="s">
        <v>507</v>
      </c>
      <c r="D13" s="12" t="s">
        <v>286</v>
      </c>
      <c r="E13" s="14" t="s">
        <v>1</v>
      </c>
      <c r="F13" s="13">
        <v>3.3</v>
      </c>
      <c r="G13" s="31">
        <v>29.44</v>
      </c>
      <c r="H13" s="15">
        <f>TRUNC(TRUNC(G13 * $J$2, 2) + G13, 2)</f>
        <v>36.369999999999997</v>
      </c>
      <c r="I13" s="15">
        <f t="shared" si="0"/>
        <v>120.02</v>
      </c>
      <c r="J13" s="19">
        <f t="shared" si="1"/>
        <v>9.4632495625750481E-5</v>
      </c>
    </row>
    <row r="14" spans="1:10" ht="24" customHeight="1" x14ac:dyDescent="0.25">
      <c r="A14" s="5" t="s">
        <v>61</v>
      </c>
      <c r="B14" s="5"/>
      <c r="C14" s="5"/>
      <c r="D14" s="5" t="s">
        <v>495</v>
      </c>
      <c r="E14" s="17" t="s">
        <v>18</v>
      </c>
      <c r="F14" s="6">
        <v>1</v>
      </c>
      <c r="G14" s="30" t="s">
        <v>18</v>
      </c>
      <c r="H14" s="16">
        <f>I15 + I16 + I17</f>
        <v>3788.72</v>
      </c>
      <c r="I14" s="16">
        <f t="shared" si="0"/>
        <v>3788.72</v>
      </c>
      <c r="J14" s="18">
        <f t="shared" si="1"/>
        <v>2.9873023565005277E-3</v>
      </c>
    </row>
    <row r="15" spans="1:10" ht="26.1" customHeight="1" x14ac:dyDescent="0.25">
      <c r="A15" s="12" t="s">
        <v>316</v>
      </c>
      <c r="B15" s="12">
        <v>101207</v>
      </c>
      <c r="C15" s="12" t="s">
        <v>508</v>
      </c>
      <c r="D15" s="12" t="s">
        <v>509</v>
      </c>
      <c r="E15" s="14" t="s">
        <v>517</v>
      </c>
      <c r="F15" s="13">
        <v>130.46</v>
      </c>
      <c r="G15" s="31">
        <v>11.32</v>
      </c>
      <c r="H15" s="15">
        <f>TRUNC(TRUNC(G15 * $J$2, 2) + G15, 2)</f>
        <v>13.98</v>
      </c>
      <c r="I15" s="15">
        <f t="shared" si="0"/>
        <v>1823.83</v>
      </c>
      <c r="J15" s="19">
        <f t="shared" si="1"/>
        <v>1.4380401974430303E-3</v>
      </c>
    </row>
    <row r="16" spans="1:10" ht="26.1" customHeight="1" x14ac:dyDescent="0.25">
      <c r="A16" s="12" t="s">
        <v>317</v>
      </c>
      <c r="B16" s="12">
        <v>5914344</v>
      </c>
      <c r="C16" s="12" t="s">
        <v>296</v>
      </c>
      <c r="D16" s="12" t="s">
        <v>521</v>
      </c>
      <c r="E16" s="14" t="b">
        <v>0</v>
      </c>
      <c r="F16" s="13">
        <v>35.409999999999997</v>
      </c>
      <c r="G16" s="31">
        <v>0.89</v>
      </c>
      <c r="H16" s="15">
        <f>TRUNC(TRUNC(G16 * $J$2, 2) + G16, 2)</f>
        <v>1.0900000000000001</v>
      </c>
      <c r="I16" s="15">
        <f t="shared" si="0"/>
        <v>38.590000000000003</v>
      </c>
      <c r="J16" s="19">
        <f t="shared" si="1"/>
        <v>3.0427162191282383E-5</v>
      </c>
    </row>
    <row r="17" spans="1:10" ht="65.099999999999994" customHeight="1" x14ac:dyDescent="0.25">
      <c r="A17" s="12">
        <v>3.3</v>
      </c>
      <c r="B17" s="12">
        <v>96385</v>
      </c>
      <c r="C17" s="12" t="s">
        <v>508</v>
      </c>
      <c r="D17" s="12" t="s">
        <v>252</v>
      </c>
      <c r="E17" s="14" t="s">
        <v>517</v>
      </c>
      <c r="F17" s="13">
        <v>123.56</v>
      </c>
      <c r="G17" s="31">
        <v>12.62</v>
      </c>
      <c r="H17" s="15">
        <f>TRUNC(TRUNC(G17 * $J$2, 2) + G17, 2)</f>
        <v>15.59</v>
      </c>
      <c r="I17" s="15">
        <f t="shared" si="0"/>
        <v>1926.3</v>
      </c>
      <c r="J17" s="19">
        <f t="shared" si="1"/>
        <v>1.5188349968662152E-3</v>
      </c>
    </row>
    <row r="18" spans="1:10" ht="24" customHeight="1" x14ac:dyDescent="0.25">
      <c r="A18" s="5" t="s">
        <v>63</v>
      </c>
      <c r="B18" s="5"/>
      <c r="C18" s="5"/>
      <c r="D18" s="5" t="s">
        <v>2</v>
      </c>
      <c r="E18" s="17" t="s">
        <v>18</v>
      </c>
      <c r="F18" s="6">
        <v>1</v>
      </c>
      <c r="G18" s="30" t="s">
        <v>18</v>
      </c>
      <c r="H18" s="16">
        <f>I19 + I28 + I39</f>
        <v>213940.06</v>
      </c>
      <c r="I18" s="16">
        <f t="shared" si="0"/>
        <v>213940.06</v>
      </c>
      <c r="J18" s="18">
        <f t="shared" si="1"/>
        <v>0.16868590061758704</v>
      </c>
    </row>
    <row r="19" spans="1:10" ht="24" customHeight="1" x14ac:dyDescent="0.25">
      <c r="A19" s="5">
        <v>4.0999999999999996</v>
      </c>
      <c r="B19" s="5"/>
      <c r="C19" s="5"/>
      <c r="D19" s="5" t="s">
        <v>428</v>
      </c>
      <c r="E19" s="17" t="s">
        <v>18</v>
      </c>
      <c r="F19" s="6">
        <v>1</v>
      </c>
      <c r="G19" s="30" t="s">
        <v>18</v>
      </c>
      <c r="H19" s="16">
        <f>I20+I21 + I22 +I23+I24+I25+I26+I27</f>
        <v>109412.46</v>
      </c>
      <c r="I19" s="16">
        <f t="shared" si="0"/>
        <v>109412.46</v>
      </c>
      <c r="J19" s="18">
        <f t="shared" si="1"/>
        <v>8.626873972965006E-2</v>
      </c>
    </row>
    <row r="20" spans="1:10" ht="45" customHeight="1" x14ac:dyDescent="0.25">
      <c r="A20" s="12" t="s">
        <v>318</v>
      </c>
      <c r="B20" s="12" t="s">
        <v>511</v>
      </c>
      <c r="C20" s="12" t="s">
        <v>507</v>
      </c>
      <c r="D20" s="12" t="s">
        <v>510</v>
      </c>
      <c r="E20" s="14" t="s">
        <v>3</v>
      </c>
      <c r="F20" s="13">
        <v>216</v>
      </c>
      <c r="G20" s="31">
        <v>46.84</v>
      </c>
      <c r="H20" s="15">
        <f t="shared" ref="H20:H27" si="2">TRUNC(TRUNC(G20 * $J$2, 2) + G20, 2)</f>
        <v>57.86</v>
      </c>
      <c r="I20" s="15">
        <f t="shared" ref="I20" si="3">TRUNC(F20 * H20,2)</f>
        <v>12497.76</v>
      </c>
      <c r="J20" s="19">
        <f t="shared" si="1"/>
        <v>9.8541427972977779E-3</v>
      </c>
    </row>
    <row r="21" spans="1:10" ht="45" customHeight="1" x14ac:dyDescent="0.25">
      <c r="A21" s="12" t="s">
        <v>547</v>
      </c>
      <c r="B21" s="12" t="s">
        <v>545</v>
      </c>
      <c r="C21" s="12" t="s">
        <v>507</v>
      </c>
      <c r="D21" s="12" t="s">
        <v>544</v>
      </c>
      <c r="E21" s="14" t="s">
        <v>3</v>
      </c>
      <c r="F21" s="13">
        <v>160</v>
      </c>
      <c r="G21" s="31">
        <v>66.28</v>
      </c>
      <c r="H21" s="15">
        <f t="shared" si="2"/>
        <v>81.88</v>
      </c>
      <c r="I21" s="15">
        <f t="shared" si="0"/>
        <v>13100.8</v>
      </c>
      <c r="J21" s="19">
        <f t="shared" si="1"/>
        <v>1.0329623385217729E-2</v>
      </c>
    </row>
    <row r="22" spans="1:10" ht="39" customHeight="1" x14ac:dyDescent="0.25">
      <c r="A22" s="12" t="s">
        <v>548</v>
      </c>
      <c r="B22" s="12" t="s">
        <v>498</v>
      </c>
      <c r="C22" s="12" t="s">
        <v>507</v>
      </c>
      <c r="D22" s="12" t="s">
        <v>240</v>
      </c>
      <c r="E22" s="14" t="s">
        <v>241</v>
      </c>
      <c r="F22" s="13">
        <v>44</v>
      </c>
      <c r="G22" s="31">
        <v>22.94</v>
      </c>
      <c r="H22" s="15">
        <f t="shared" si="2"/>
        <v>28.34</v>
      </c>
      <c r="I22" s="15">
        <f t="shared" si="0"/>
        <v>1246.96</v>
      </c>
      <c r="J22" s="19">
        <f t="shared" si="1"/>
        <v>9.8319394055562258E-4</v>
      </c>
    </row>
    <row r="23" spans="1:10" ht="46.5" customHeight="1" x14ac:dyDescent="0.25">
      <c r="A23" s="12" t="s">
        <v>549</v>
      </c>
      <c r="B23" s="12" t="s">
        <v>512</v>
      </c>
      <c r="C23" s="12" t="s">
        <v>507</v>
      </c>
      <c r="D23" s="12" t="s">
        <v>513</v>
      </c>
      <c r="E23" s="14" t="s">
        <v>5</v>
      </c>
      <c r="F23" s="13">
        <v>12</v>
      </c>
      <c r="G23" s="31">
        <v>159.56</v>
      </c>
      <c r="H23" s="15">
        <f t="shared" si="2"/>
        <v>197.12</v>
      </c>
      <c r="I23" s="15">
        <f t="shared" ref="I23:I27" si="4">TRUNC(F23 * H23,2)</f>
        <v>2365.44</v>
      </c>
      <c r="J23" s="19">
        <f t="shared" si="1"/>
        <v>1.8650849062904118E-3</v>
      </c>
    </row>
    <row r="24" spans="1:10" ht="26.1" customHeight="1" x14ac:dyDescent="0.25">
      <c r="A24" s="12" t="s">
        <v>550</v>
      </c>
      <c r="B24" s="12" t="s">
        <v>515</v>
      </c>
      <c r="C24" s="12" t="s">
        <v>507</v>
      </c>
      <c r="D24" s="12" t="s">
        <v>516</v>
      </c>
      <c r="E24" s="14" t="s">
        <v>25</v>
      </c>
      <c r="F24" s="13">
        <f>691.2+1077+572</f>
        <v>2340.1999999999998</v>
      </c>
      <c r="G24" s="31">
        <v>13.84</v>
      </c>
      <c r="H24" s="15">
        <f t="shared" si="2"/>
        <v>17.09</v>
      </c>
      <c r="I24" s="15">
        <f t="shared" ref="I24" si="5">TRUNC(F24 * H24,2)</f>
        <v>39994.01</v>
      </c>
      <c r="J24" s="19">
        <f t="shared" si="1"/>
        <v>3.1534185772214805E-2</v>
      </c>
    </row>
    <row r="25" spans="1:10" ht="26.1" customHeight="1" x14ac:dyDescent="0.25">
      <c r="A25" s="12" t="s">
        <v>551</v>
      </c>
      <c r="B25" s="12" t="s">
        <v>22</v>
      </c>
      <c r="C25" s="12" t="s">
        <v>507</v>
      </c>
      <c r="D25" s="12" t="s">
        <v>24</v>
      </c>
      <c r="E25" s="14" t="s">
        <v>1</v>
      </c>
      <c r="F25" s="26">
        <v>35.4</v>
      </c>
      <c r="G25" s="31">
        <v>910.01</v>
      </c>
      <c r="H25" s="15">
        <f t="shared" si="2"/>
        <v>1124.22</v>
      </c>
      <c r="I25" s="15">
        <f t="shared" si="4"/>
        <v>39797.379999999997</v>
      </c>
      <c r="J25" s="19">
        <f t="shared" si="1"/>
        <v>3.13791483816558E-2</v>
      </c>
    </row>
    <row r="26" spans="1:10" ht="26.1" customHeight="1" x14ac:dyDescent="0.25">
      <c r="A26" s="12" t="s">
        <v>552</v>
      </c>
      <c r="B26" s="12">
        <v>100973</v>
      </c>
      <c r="C26" s="12" t="s">
        <v>508</v>
      </c>
      <c r="D26" s="12" t="s">
        <v>518</v>
      </c>
      <c r="E26" s="14" t="s">
        <v>517</v>
      </c>
      <c r="F26" s="26">
        <f>TRUNC(0.0966*(F21+F20),2)</f>
        <v>36.32</v>
      </c>
      <c r="G26" s="32">
        <v>8.6999999999999993</v>
      </c>
      <c r="H26" s="15">
        <f t="shared" si="2"/>
        <v>10.74</v>
      </c>
      <c r="I26" s="15">
        <f t="shared" ref="I26" si="6">TRUNC(F26 * H26,2)</f>
        <v>390.07</v>
      </c>
      <c r="J26" s="19">
        <f t="shared" si="1"/>
        <v>3.0755955314727955E-4</v>
      </c>
    </row>
    <row r="27" spans="1:10" ht="26.1" customHeight="1" x14ac:dyDescent="0.25">
      <c r="A27" s="12" t="s">
        <v>553</v>
      </c>
      <c r="B27" s="12">
        <v>97913</v>
      </c>
      <c r="C27" s="12" t="s">
        <v>508</v>
      </c>
      <c r="D27" s="12" t="s">
        <v>519</v>
      </c>
      <c r="E27" s="14" t="s">
        <v>520</v>
      </c>
      <c r="F27" s="13">
        <f>0.029*F21</f>
        <v>4.6400000000000006</v>
      </c>
      <c r="G27" s="31">
        <v>3.5</v>
      </c>
      <c r="H27" s="15">
        <f t="shared" si="2"/>
        <v>4.32</v>
      </c>
      <c r="I27" s="15">
        <f t="shared" si="4"/>
        <v>20.04</v>
      </c>
      <c r="J27" s="19">
        <f t="shared" si="1"/>
        <v>1.5800993270621891E-5</v>
      </c>
    </row>
    <row r="28" spans="1:10" ht="24" customHeight="1" x14ac:dyDescent="0.25">
      <c r="A28" s="5" t="s">
        <v>429</v>
      </c>
      <c r="B28" s="5"/>
      <c r="C28" s="5"/>
      <c r="D28" s="5" t="s">
        <v>430</v>
      </c>
      <c r="E28" s="17" t="s">
        <v>18</v>
      </c>
      <c r="F28" s="6">
        <v>1</v>
      </c>
      <c r="G28" s="30" t="s">
        <v>18</v>
      </c>
      <c r="H28" s="16">
        <f>I29 + I30 + I31 + I32 + I33 + I34 + I35 + I36 + I37 + I38</f>
        <v>38149.78</v>
      </c>
      <c r="I28" s="16">
        <f t="shared" si="0"/>
        <v>38149.78</v>
      </c>
      <c r="J28" s="18">
        <f t="shared" si="1"/>
        <v>3.008006073132264E-2</v>
      </c>
    </row>
    <row r="29" spans="1:10" ht="39" customHeight="1" x14ac:dyDescent="0.25">
      <c r="A29" s="12" t="s">
        <v>319</v>
      </c>
      <c r="B29" s="12">
        <v>96523</v>
      </c>
      <c r="C29" s="12" t="s">
        <v>508</v>
      </c>
      <c r="D29" s="12" t="s">
        <v>269</v>
      </c>
      <c r="E29" s="14" t="s">
        <v>517</v>
      </c>
      <c r="F29" s="13">
        <v>29.22</v>
      </c>
      <c r="G29" s="31">
        <v>110.24</v>
      </c>
      <c r="H29" s="15">
        <f t="shared" ref="H29:H38" si="7">TRUNC(TRUNC(G29 * $J$2, 2) + G29, 2)</f>
        <v>136.19</v>
      </c>
      <c r="I29" s="15">
        <f t="shared" si="0"/>
        <v>3979.47</v>
      </c>
      <c r="J29" s="19">
        <f t="shared" si="1"/>
        <v>3.1377035274771309E-3</v>
      </c>
    </row>
    <row r="30" spans="1:10" ht="26.1" customHeight="1" x14ac:dyDescent="0.25">
      <c r="A30" s="12" t="s">
        <v>320</v>
      </c>
      <c r="B30" s="12" t="s">
        <v>21</v>
      </c>
      <c r="C30" s="12" t="s">
        <v>507</v>
      </c>
      <c r="D30" s="12" t="s">
        <v>23</v>
      </c>
      <c r="E30" s="14" t="s">
        <v>5</v>
      </c>
      <c r="F30" s="13">
        <v>44.06</v>
      </c>
      <c r="G30" s="31">
        <v>28.62</v>
      </c>
      <c r="H30" s="15">
        <f t="shared" si="7"/>
        <v>35.35</v>
      </c>
      <c r="I30" s="15">
        <f t="shared" si="0"/>
        <v>1557.52</v>
      </c>
      <c r="J30" s="19">
        <f t="shared" si="1"/>
        <v>1.2280620278871761E-3</v>
      </c>
    </row>
    <row r="31" spans="1:10" ht="26.1" customHeight="1" x14ac:dyDescent="0.25">
      <c r="A31" s="12" t="s">
        <v>321</v>
      </c>
      <c r="B31" s="12">
        <v>96616</v>
      </c>
      <c r="C31" s="12" t="s">
        <v>508</v>
      </c>
      <c r="D31" s="12" t="s">
        <v>234</v>
      </c>
      <c r="E31" s="14" t="s">
        <v>517</v>
      </c>
      <c r="F31" s="13">
        <v>2.2000000000000002</v>
      </c>
      <c r="G31" s="31">
        <v>954.54</v>
      </c>
      <c r="H31" s="15">
        <f t="shared" si="7"/>
        <v>1179.23</v>
      </c>
      <c r="I31" s="15">
        <f t="shared" si="0"/>
        <v>2594.3000000000002</v>
      </c>
      <c r="J31" s="19">
        <f t="shared" si="1"/>
        <v>2.0455347725536117E-3</v>
      </c>
    </row>
    <row r="32" spans="1:10" ht="39" customHeight="1" x14ac:dyDescent="0.25">
      <c r="A32" s="12" t="s">
        <v>322</v>
      </c>
      <c r="B32" s="12">
        <v>96531</v>
      </c>
      <c r="C32" s="12" t="s">
        <v>508</v>
      </c>
      <c r="D32" s="12" t="s">
        <v>243</v>
      </c>
      <c r="E32" s="14" t="s">
        <v>514</v>
      </c>
      <c r="F32" s="13">
        <v>71.5</v>
      </c>
      <c r="G32" s="31">
        <v>111.52</v>
      </c>
      <c r="H32" s="15">
        <f t="shared" si="7"/>
        <v>137.77000000000001</v>
      </c>
      <c r="I32" s="15">
        <f t="shared" si="0"/>
        <v>9850.5499999999993</v>
      </c>
      <c r="J32" s="19">
        <f t="shared" si="1"/>
        <v>7.7668899332297642E-3</v>
      </c>
    </row>
    <row r="33" spans="1:10" ht="26.1" customHeight="1" x14ac:dyDescent="0.25">
      <c r="A33" s="12" t="s">
        <v>431</v>
      </c>
      <c r="B33" s="12">
        <v>92800</v>
      </c>
      <c r="C33" s="12" t="s">
        <v>508</v>
      </c>
      <c r="D33" s="12" t="s">
        <v>212</v>
      </c>
      <c r="E33" s="14" t="s">
        <v>209</v>
      </c>
      <c r="F33" s="13">
        <v>97.2</v>
      </c>
      <c r="G33" s="31">
        <v>9.43</v>
      </c>
      <c r="H33" s="15">
        <f t="shared" si="7"/>
        <v>11.64</v>
      </c>
      <c r="I33" s="15">
        <f t="shared" si="0"/>
        <v>1131.4000000000001</v>
      </c>
      <c r="J33" s="19">
        <f t="shared" si="1"/>
        <v>8.9207803325257542E-4</v>
      </c>
    </row>
    <row r="34" spans="1:10" ht="26.1" customHeight="1" x14ac:dyDescent="0.25">
      <c r="A34" s="12" t="s">
        <v>323</v>
      </c>
      <c r="B34" s="12">
        <v>92801</v>
      </c>
      <c r="C34" s="12" t="s">
        <v>508</v>
      </c>
      <c r="D34" s="12" t="s">
        <v>259</v>
      </c>
      <c r="E34" s="14" t="s">
        <v>209</v>
      </c>
      <c r="F34" s="13">
        <v>0</v>
      </c>
      <c r="G34" s="31">
        <v>9.23</v>
      </c>
      <c r="H34" s="15">
        <f t="shared" si="7"/>
        <v>11.4</v>
      </c>
      <c r="I34" s="15">
        <f t="shared" si="0"/>
        <v>0</v>
      </c>
      <c r="J34" s="19">
        <f t="shared" si="1"/>
        <v>0</v>
      </c>
    </row>
    <row r="35" spans="1:10" ht="26.1" customHeight="1" x14ac:dyDescent="0.25">
      <c r="A35" s="12" t="s">
        <v>324</v>
      </c>
      <c r="B35" s="12">
        <v>92802</v>
      </c>
      <c r="C35" s="12" t="s">
        <v>508</v>
      </c>
      <c r="D35" s="12" t="s">
        <v>208</v>
      </c>
      <c r="E35" s="14" t="s">
        <v>209</v>
      </c>
      <c r="F35" s="13">
        <v>239.2</v>
      </c>
      <c r="G35" s="31">
        <v>9.0299999999999994</v>
      </c>
      <c r="H35" s="15">
        <f t="shared" si="7"/>
        <v>11.15</v>
      </c>
      <c r="I35" s="15">
        <f t="shared" si="0"/>
        <v>2667.08</v>
      </c>
      <c r="J35" s="19">
        <f t="shared" si="1"/>
        <v>2.1029198169765589E-3</v>
      </c>
    </row>
    <row r="36" spans="1:10" ht="26.1" customHeight="1" x14ac:dyDescent="0.25">
      <c r="A36" s="12" t="s">
        <v>432</v>
      </c>
      <c r="B36" s="12">
        <v>92803</v>
      </c>
      <c r="C36" s="12" t="s">
        <v>508</v>
      </c>
      <c r="D36" s="12" t="s">
        <v>211</v>
      </c>
      <c r="E36" s="14" t="s">
        <v>209</v>
      </c>
      <c r="F36" s="13">
        <v>211.4</v>
      </c>
      <c r="G36" s="31">
        <v>8.26</v>
      </c>
      <c r="H36" s="15">
        <f t="shared" si="7"/>
        <v>10.199999999999999</v>
      </c>
      <c r="I36" s="15">
        <f t="shared" ref="I36" si="8">TRUNC(F36 * H36,2)</f>
        <v>2156.2800000000002</v>
      </c>
      <c r="J36" s="19">
        <f t="shared" si="1"/>
        <v>1.7001679525736817E-3</v>
      </c>
    </row>
    <row r="37" spans="1:10" ht="26.1" customHeight="1" x14ac:dyDescent="0.25">
      <c r="A37" s="12" t="s">
        <v>554</v>
      </c>
      <c r="B37" s="12">
        <v>92804</v>
      </c>
      <c r="C37" s="12" t="s">
        <v>508</v>
      </c>
      <c r="D37" s="12" t="s">
        <v>214</v>
      </c>
      <c r="E37" s="14" t="s">
        <v>209</v>
      </c>
      <c r="F37" s="13">
        <v>36.700000000000003</v>
      </c>
      <c r="G37" s="31">
        <v>7.06</v>
      </c>
      <c r="H37" s="15">
        <f t="shared" si="7"/>
        <v>8.7200000000000006</v>
      </c>
      <c r="I37" s="15">
        <f t="shared" si="0"/>
        <v>320.02</v>
      </c>
      <c r="J37" s="19">
        <f t="shared" si="1"/>
        <v>2.5232703924473143E-4</v>
      </c>
    </row>
    <row r="38" spans="1:10" ht="39" customHeight="1" x14ac:dyDescent="0.25">
      <c r="A38" s="12" t="s">
        <v>325</v>
      </c>
      <c r="B38" s="12">
        <v>96557</v>
      </c>
      <c r="C38" s="12" t="s">
        <v>508</v>
      </c>
      <c r="D38" s="12" t="s">
        <v>201</v>
      </c>
      <c r="E38" s="14" t="s">
        <v>517</v>
      </c>
      <c r="F38" s="13">
        <v>14.3</v>
      </c>
      <c r="G38" s="31">
        <v>786.43</v>
      </c>
      <c r="H38" s="15">
        <f t="shared" si="7"/>
        <v>971.55</v>
      </c>
      <c r="I38" s="15">
        <f t="shared" si="0"/>
        <v>13893.16</v>
      </c>
      <c r="J38" s="19">
        <f t="shared" ref="J38:J68" si="9">I38 / $J$1</f>
        <v>1.0954377628127409E-2</v>
      </c>
    </row>
    <row r="39" spans="1:10" ht="24" customHeight="1" x14ac:dyDescent="0.25">
      <c r="A39" s="5" t="s">
        <v>433</v>
      </c>
      <c r="B39" s="5"/>
      <c r="C39" s="5"/>
      <c r="D39" s="5" t="s">
        <v>434</v>
      </c>
      <c r="E39" s="17" t="s">
        <v>18</v>
      </c>
      <c r="F39" s="6">
        <v>1</v>
      </c>
      <c r="G39" s="30" t="s">
        <v>18</v>
      </c>
      <c r="H39" s="16">
        <f>I40 + I41 + I42 + I43 + I44 + I45 + I46 + I47 + I48 + I49</f>
        <v>66377.820000000007</v>
      </c>
      <c r="I39" s="16">
        <f t="shared" si="0"/>
        <v>66377.820000000007</v>
      </c>
      <c r="J39" s="18">
        <f t="shared" si="9"/>
        <v>5.2337100156614344E-2</v>
      </c>
    </row>
    <row r="40" spans="1:10" ht="39" customHeight="1" x14ac:dyDescent="0.25">
      <c r="A40" s="12" t="s">
        <v>326</v>
      </c>
      <c r="B40" s="12">
        <v>96527</v>
      </c>
      <c r="C40" s="12" t="s">
        <v>508</v>
      </c>
      <c r="D40" s="12" t="s">
        <v>246</v>
      </c>
      <c r="E40" s="14" t="s">
        <v>517</v>
      </c>
      <c r="F40" s="13">
        <v>40.5</v>
      </c>
      <c r="G40" s="31">
        <v>121.2</v>
      </c>
      <c r="H40" s="15">
        <f t="shared" ref="H40:H49" si="10">TRUNC(TRUNC(G40 * $J$2, 2) + G40, 2)</f>
        <v>149.72999999999999</v>
      </c>
      <c r="I40" s="15">
        <f t="shared" si="0"/>
        <v>6064.06</v>
      </c>
      <c r="J40" s="19">
        <f t="shared" si="9"/>
        <v>4.781345870890589E-3</v>
      </c>
    </row>
    <row r="41" spans="1:10" ht="26.1" customHeight="1" x14ac:dyDescent="0.25">
      <c r="A41" s="12" t="s">
        <v>435</v>
      </c>
      <c r="B41" s="12" t="s">
        <v>21</v>
      </c>
      <c r="C41" s="12" t="s">
        <v>507</v>
      </c>
      <c r="D41" s="12" t="s">
        <v>23</v>
      </c>
      <c r="E41" s="14" t="s">
        <v>5</v>
      </c>
      <c r="F41" s="13">
        <f>2.03/0.05</f>
        <v>40.599999999999994</v>
      </c>
      <c r="G41" s="31">
        <v>28.62</v>
      </c>
      <c r="H41" s="15">
        <f t="shared" si="10"/>
        <v>35.35</v>
      </c>
      <c r="I41" s="15">
        <f t="shared" si="0"/>
        <v>1435.21</v>
      </c>
      <c r="J41" s="19">
        <f t="shared" si="9"/>
        <v>1.1316239297369884E-3</v>
      </c>
    </row>
    <row r="42" spans="1:10" ht="26.1" customHeight="1" x14ac:dyDescent="0.25">
      <c r="A42" s="12" t="s">
        <v>436</v>
      </c>
      <c r="B42" s="12">
        <v>96616</v>
      </c>
      <c r="C42" s="12" t="s">
        <v>508</v>
      </c>
      <c r="D42" s="12" t="s">
        <v>234</v>
      </c>
      <c r="E42" s="14" t="s">
        <v>517</v>
      </c>
      <c r="F42" s="13">
        <v>2.0299999999999998</v>
      </c>
      <c r="G42" s="31">
        <v>954.54</v>
      </c>
      <c r="H42" s="15">
        <f t="shared" si="10"/>
        <v>1179.23</v>
      </c>
      <c r="I42" s="15">
        <f t="shared" si="0"/>
        <v>2393.83</v>
      </c>
      <c r="J42" s="19">
        <f t="shared" si="9"/>
        <v>1.8874696467571261E-3</v>
      </c>
    </row>
    <row r="43" spans="1:10" ht="39" customHeight="1" x14ac:dyDescent="0.25">
      <c r="A43" s="12" t="s">
        <v>327</v>
      </c>
      <c r="B43" s="12">
        <v>96533</v>
      </c>
      <c r="C43" s="12" t="s">
        <v>508</v>
      </c>
      <c r="D43" s="12" t="s">
        <v>202</v>
      </c>
      <c r="E43" s="14" t="s">
        <v>514</v>
      </c>
      <c r="F43" s="13">
        <v>204.46</v>
      </c>
      <c r="G43" s="31">
        <v>98.97</v>
      </c>
      <c r="H43" s="15">
        <f t="shared" si="10"/>
        <v>122.26</v>
      </c>
      <c r="I43" s="15">
        <f t="shared" si="0"/>
        <v>24997.27</v>
      </c>
      <c r="J43" s="19">
        <f t="shared" si="9"/>
        <v>1.9709665421852225E-2</v>
      </c>
    </row>
    <row r="44" spans="1:10" ht="26.1" customHeight="1" x14ac:dyDescent="0.25">
      <c r="A44" s="12" t="s">
        <v>437</v>
      </c>
      <c r="B44" s="12">
        <v>92800</v>
      </c>
      <c r="C44" s="12" t="s">
        <v>508</v>
      </c>
      <c r="D44" s="12" t="s">
        <v>212</v>
      </c>
      <c r="E44" s="14" t="s">
        <v>209</v>
      </c>
      <c r="F44" s="13">
        <v>206.4</v>
      </c>
      <c r="G44" s="31">
        <v>9.43</v>
      </c>
      <c r="H44" s="15">
        <f t="shared" si="10"/>
        <v>11.64</v>
      </c>
      <c r="I44" s="15">
        <f t="shared" ref="I44" si="11">TRUNC(F44 * H44,2)</f>
        <v>2402.4899999999998</v>
      </c>
      <c r="J44" s="19">
        <f t="shared" si="9"/>
        <v>1.8942978204958278E-3</v>
      </c>
    </row>
    <row r="45" spans="1:10" ht="26.1" customHeight="1" x14ac:dyDescent="0.25">
      <c r="A45" s="12" t="s">
        <v>438</v>
      </c>
      <c r="B45" s="12">
        <v>92802</v>
      </c>
      <c r="C45" s="12" t="s">
        <v>508</v>
      </c>
      <c r="D45" s="12" t="s">
        <v>208</v>
      </c>
      <c r="E45" s="14" t="s">
        <v>209</v>
      </c>
      <c r="F45" s="13">
        <v>815.1</v>
      </c>
      <c r="G45" s="31">
        <v>9.0299999999999994</v>
      </c>
      <c r="H45" s="15">
        <f t="shared" si="10"/>
        <v>11.15</v>
      </c>
      <c r="I45" s="15">
        <f t="shared" si="0"/>
        <v>9088.36</v>
      </c>
      <c r="J45" s="19">
        <f t="shared" si="9"/>
        <v>7.1659239122250102E-3</v>
      </c>
    </row>
    <row r="46" spans="1:10" ht="26.1" customHeight="1" x14ac:dyDescent="0.25">
      <c r="A46" s="12" t="s">
        <v>439</v>
      </c>
      <c r="B46" s="12">
        <v>92803</v>
      </c>
      <c r="C46" s="12" t="s">
        <v>508</v>
      </c>
      <c r="D46" s="12" t="s">
        <v>211</v>
      </c>
      <c r="E46" s="14" t="s">
        <v>209</v>
      </c>
      <c r="F46" s="13">
        <v>206.9</v>
      </c>
      <c r="G46" s="31">
        <v>8.26</v>
      </c>
      <c r="H46" s="15">
        <f t="shared" si="10"/>
        <v>10.199999999999999</v>
      </c>
      <c r="I46" s="15">
        <f t="shared" si="0"/>
        <v>2110.38</v>
      </c>
      <c r="J46" s="19">
        <f t="shared" si="9"/>
        <v>1.6639770548131255E-3</v>
      </c>
    </row>
    <row r="47" spans="1:10" ht="26.1" customHeight="1" x14ac:dyDescent="0.25">
      <c r="A47" s="12" t="s">
        <v>440</v>
      </c>
      <c r="B47" s="12">
        <v>92804</v>
      </c>
      <c r="C47" s="12" t="s">
        <v>508</v>
      </c>
      <c r="D47" s="12" t="s">
        <v>214</v>
      </c>
      <c r="E47" s="14" t="s">
        <v>209</v>
      </c>
      <c r="F47" s="13">
        <v>48.4</v>
      </c>
      <c r="G47" s="31">
        <v>7.06</v>
      </c>
      <c r="H47" s="15">
        <f t="shared" si="10"/>
        <v>8.7200000000000006</v>
      </c>
      <c r="I47" s="15">
        <f t="shared" ref="I47" si="12">TRUNC(F47 * H47,2)</f>
        <v>422.04</v>
      </c>
      <c r="J47" s="19">
        <f t="shared" si="9"/>
        <v>3.3276702594477365E-4</v>
      </c>
    </row>
    <row r="48" spans="1:10" ht="26.1" customHeight="1" x14ac:dyDescent="0.25">
      <c r="A48" s="12" t="s">
        <v>441</v>
      </c>
      <c r="B48" s="12">
        <v>98557</v>
      </c>
      <c r="C48" s="12" t="s">
        <v>508</v>
      </c>
      <c r="D48" s="12" t="s">
        <v>236</v>
      </c>
      <c r="E48" s="14" t="s">
        <v>514</v>
      </c>
      <c r="F48" s="13">
        <v>40.5</v>
      </c>
      <c r="G48" s="31">
        <v>42.25</v>
      </c>
      <c r="H48" s="15">
        <f t="shared" si="10"/>
        <v>52.19</v>
      </c>
      <c r="I48" s="15">
        <f t="shared" si="0"/>
        <v>2113.69</v>
      </c>
      <c r="J48" s="19">
        <f t="shared" si="9"/>
        <v>1.6665868995100195E-3</v>
      </c>
    </row>
    <row r="49" spans="1:10" ht="39" customHeight="1" x14ac:dyDescent="0.25">
      <c r="A49" s="12" t="s">
        <v>442</v>
      </c>
      <c r="B49" s="12">
        <v>96557</v>
      </c>
      <c r="C49" s="12" t="s">
        <v>508</v>
      </c>
      <c r="D49" s="12" t="s">
        <v>201</v>
      </c>
      <c r="E49" s="14" t="s">
        <v>517</v>
      </c>
      <c r="F49" s="13">
        <v>15.8</v>
      </c>
      <c r="G49" s="31">
        <v>786.43</v>
      </c>
      <c r="H49" s="15">
        <f t="shared" si="10"/>
        <v>971.55</v>
      </c>
      <c r="I49" s="15">
        <f t="shared" si="0"/>
        <v>15350.49</v>
      </c>
      <c r="J49" s="19">
        <f t="shared" si="9"/>
        <v>1.2103442574388655E-2</v>
      </c>
    </row>
    <row r="50" spans="1:10" ht="24" customHeight="1" x14ac:dyDescent="0.25">
      <c r="A50" s="5" t="s">
        <v>67</v>
      </c>
      <c r="B50" s="5"/>
      <c r="C50" s="5"/>
      <c r="D50" s="5" t="s">
        <v>4</v>
      </c>
      <c r="E50" s="17" t="s">
        <v>18</v>
      </c>
      <c r="F50" s="6">
        <v>1</v>
      </c>
      <c r="G50" s="30" t="s">
        <v>18</v>
      </c>
      <c r="H50" s="16">
        <f>I51 + I57 + I66</f>
        <v>232133.2</v>
      </c>
      <c r="I50" s="16">
        <f t="shared" si="0"/>
        <v>232133.2</v>
      </c>
      <c r="J50" s="18">
        <f t="shared" si="9"/>
        <v>0.18303069516406817</v>
      </c>
    </row>
    <row r="51" spans="1:10" ht="24" customHeight="1" x14ac:dyDescent="0.25">
      <c r="A51" s="5" t="s">
        <v>443</v>
      </c>
      <c r="B51" s="5"/>
      <c r="C51" s="5"/>
      <c r="D51" s="5" t="s">
        <v>17</v>
      </c>
      <c r="E51" s="17" t="s">
        <v>18</v>
      </c>
      <c r="F51" s="6">
        <v>1</v>
      </c>
      <c r="G51" s="30" t="s">
        <v>18</v>
      </c>
      <c r="H51" s="16">
        <f>I52 + I53 + I54 + I55 + I56</f>
        <v>38164.380000000005</v>
      </c>
      <c r="I51" s="16">
        <f t="shared" si="0"/>
        <v>38164.379999999997</v>
      </c>
      <c r="J51" s="18">
        <f t="shared" si="9"/>
        <v>3.0091572433006822E-2</v>
      </c>
    </row>
    <row r="52" spans="1:10" ht="51.95" customHeight="1" x14ac:dyDescent="0.25">
      <c r="A52" s="12" t="s">
        <v>328</v>
      </c>
      <c r="B52" s="12">
        <v>92443</v>
      </c>
      <c r="C52" s="12" t="s">
        <v>508</v>
      </c>
      <c r="D52" s="12" t="s">
        <v>219</v>
      </c>
      <c r="E52" s="14" t="s">
        <v>514</v>
      </c>
      <c r="F52" s="13">
        <v>179.44</v>
      </c>
      <c r="G52" s="31">
        <v>52.85</v>
      </c>
      <c r="H52" s="15">
        <f>TRUNC(TRUNC(G52 * $J$2, 2) + G52, 2)</f>
        <v>65.290000000000006</v>
      </c>
      <c r="I52" s="15">
        <f t="shared" si="0"/>
        <v>11715.63</v>
      </c>
      <c r="J52" s="19">
        <f t="shared" si="9"/>
        <v>9.23745463029421E-3</v>
      </c>
    </row>
    <row r="53" spans="1:10" ht="26.1" customHeight="1" x14ac:dyDescent="0.25">
      <c r="A53" s="12" t="s">
        <v>444</v>
      </c>
      <c r="B53" s="12">
        <v>92800</v>
      </c>
      <c r="C53" s="12" t="s">
        <v>508</v>
      </c>
      <c r="D53" s="12" t="s">
        <v>212</v>
      </c>
      <c r="E53" s="14" t="s">
        <v>209</v>
      </c>
      <c r="F53" s="13">
        <v>341.2</v>
      </c>
      <c r="G53" s="31">
        <v>9.43</v>
      </c>
      <c r="H53" s="15">
        <f>TRUNC(TRUNC(G53 * $J$2, 2) + G53, 2)</f>
        <v>11.64</v>
      </c>
      <c r="I53" s="15">
        <f t="shared" si="0"/>
        <v>3971.56</v>
      </c>
      <c r="J53" s="19">
        <f t="shared" si="9"/>
        <v>3.1314667082770003E-3</v>
      </c>
    </row>
    <row r="54" spans="1:10" ht="26.1" customHeight="1" x14ac:dyDescent="0.25">
      <c r="A54" s="12" t="s">
        <v>445</v>
      </c>
      <c r="B54" s="12">
        <v>92803</v>
      </c>
      <c r="C54" s="12" t="s">
        <v>508</v>
      </c>
      <c r="D54" s="12" t="s">
        <v>211</v>
      </c>
      <c r="E54" s="14" t="s">
        <v>209</v>
      </c>
      <c r="F54" s="13">
        <v>582.1</v>
      </c>
      <c r="G54" s="31">
        <v>8.26</v>
      </c>
      <c r="H54" s="15">
        <f>TRUNC(TRUNC(G54 * $J$2, 2) + G54, 2)</f>
        <v>10.199999999999999</v>
      </c>
      <c r="I54" s="15">
        <f t="shared" si="0"/>
        <v>5937.42</v>
      </c>
      <c r="J54" s="19">
        <f t="shared" si="9"/>
        <v>4.6814936858710502E-3</v>
      </c>
    </row>
    <row r="55" spans="1:10" ht="26.1" customHeight="1" x14ac:dyDescent="0.25">
      <c r="A55" s="12" t="s">
        <v>446</v>
      </c>
      <c r="B55" s="12">
        <v>92804</v>
      </c>
      <c r="C55" s="12" t="s">
        <v>508</v>
      </c>
      <c r="D55" s="12" t="s">
        <v>214</v>
      </c>
      <c r="E55" s="14" t="s">
        <v>209</v>
      </c>
      <c r="F55" s="13">
        <v>0</v>
      </c>
      <c r="G55" s="31">
        <v>7.06</v>
      </c>
      <c r="H55" s="15">
        <f>TRUNC(TRUNC(G55 * $J$2, 2) + G55, 2)</f>
        <v>8.7200000000000006</v>
      </c>
      <c r="I55" s="15">
        <f t="shared" si="0"/>
        <v>0</v>
      </c>
      <c r="J55" s="19">
        <f t="shared" si="9"/>
        <v>0</v>
      </c>
    </row>
    <row r="56" spans="1:10" ht="39" customHeight="1" x14ac:dyDescent="0.25">
      <c r="A56" s="12" t="s">
        <v>329</v>
      </c>
      <c r="B56" s="12">
        <v>103669</v>
      </c>
      <c r="C56" s="12" t="s">
        <v>508</v>
      </c>
      <c r="D56" s="12" t="s">
        <v>213</v>
      </c>
      <c r="E56" s="14" t="s">
        <v>517</v>
      </c>
      <c r="F56" s="13">
        <v>12.71</v>
      </c>
      <c r="G56" s="31">
        <v>1053.3599999999999</v>
      </c>
      <c r="H56" s="15">
        <f>TRUNC(TRUNC(G56 * $J$2, 2) + G56, 2)</f>
        <v>1301.32</v>
      </c>
      <c r="I56" s="15">
        <f t="shared" si="0"/>
        <v>16539.77</v>
      </c>
      <c r="J56" s="19">
        <f t="shared" si="9"/>
        <v>1.3041157408564565E-2</v>
      </c>
    </row>
    <row r="57" spans="1:10" ht="24" customHeight="1" x14ac:dyDescent="0.25">
      <c r="A57" s="5" t="s">
        <v>447</v>
      </c>
      <c r="B57" s="5"/>
      <c r="C57" s="5"/>
      <c r="D57" s="5" t="s">
        <v>496</v>
      </c>
      <c r="E57" s="17" t="s">
        <v>18</v>
      </c>
      <c r="F57" s="6">
        <v>1</v>
      </c>
      <c r="G57" s="30" t="s">
        <v>18</v>
      </c>
      <c r="H57" s="16">
        <f>I58 + I59 + I60 + I61 + I62 + I63 + I64 + I65</f>
        <v>64741.709999999992</v>
      </c>
      <c r="I57" s="16">
        <f t="shared" si="0"/>
        <v>64741.71</v>
      </c>
      <c r="J57" s="18">
        <f t="shared" si="9"/>
        <v>5.104707205781208E-2</v>
      </c>
    </row>
    <row r="58" spans="1:10" ht="51.95" customHeight="1" x14ac:dyDescent="0.25">
      <c r="A58" s="12" t="s">
        <v>330</v>
      </c>
      <c r="B58" s="12">
        <v>92479</v>
      </c>
      <c r="C58" s="12" t="s">
        <v>508</v>
      </c>
      <c r="D58" s="12" t="s">
        <v>216</v>
      </c>
      <c r="E58" s="14" t="s">
        <v>514</v>
      </c>
      <c r="F58" s="13">
        <v>227.05</v>
      </c>
      <c r="G58" s="31">
        <v>74.38</v>
      </c>
      <c r="H58" s="15">
        <f t="shared" ref="H58:H65" si="13">TRUNC(TRUNC(G58 * $J$2, 2) + G58, 2)</f>
        <v>91.88</v>
      </c>
      <c r="I58" s="15">
        <f t="shared" si="0"/>
        <v>20861.349999999999</v>
      </c>
      <c r="J58" s="19">
        <f t="shared" si="9"/>
        <v>1.6448605337629141E-2</v>
      </c>
    </row>
    <row r="59" spans="1:10" ht="51.95" customHeight="1" x14ac:dyDescent="0.25">
      <c r="A59" s="12" t="s">
        <v>331</v>
      </c>
      <c r="B59" s="12">
        <v>103682</v>
      </c>
      <c r="C59" s="12" t="s">
        <v>508</v>
      </c>
      <c r="D59" s="12" t="s">
        <v>200</v>
      </c>
      <c r="E59" s="14" t="s">
        <v>517</v>
      </c>
      <c r="F59" s="13">
        <v>22.74</v>
      </c>
      <c r="G59" s="31">
        <v>1073.82</v>
      </c>
      <c r="H59" s="15">
        <f t="shared" si="13"/>
        <v>1326.59</v>
      </c>
      <c r="I59" s="15">
        <f t="shared" si="0"/>
        <v>30166.65</v>
      </c>
      <c r="J59" s="19">
        <f t="shared" si="9"/>
        <v>2.3785580521317663E-2</v>
      </c>
    </row>
    <row r="60" spans="1:10" ht="26.1" customHeight="1" x14ac:dyDescent="0.25">
      <c r="A60" s="12" t="s">
        <v>448</v>
      </c>
      <c r="B60" s="12">
        <v>92800</v>
      </c>
      <c r="C60" s="12" t="s">
        <v>508</v>
      </c>
      <c r="D60" s="12" t="s">
        <v>212</v>
      </c>
      <c r="E60" s="14" t="s">
        <v>209</v>
      </c>
      <c r="F60" s="13">
        <v>265.3</v>
      </c>
      <c r="G60" s="31">
        <v>9.43</v>
      </c>
      <c r="H60" s="15">
        <f t="shared" si="13"/>
        <v>11.64</v>
      </c>
      <c r="I60" s="15">
        <f t="shared" si="0"/>
        <v>3088.09</v>
      </c>
      <c r="J60" s="19">
        <f t="shared" si="9"/>
        <v>2.4348747160216947E-3</v>
      </c>
    </row>
    <row r="61" spans="1:10" ht="26.1" customHeight="1" x14ac:dyDescent="0.25">
      <c r="A61" s="12" t="s">
        <v>449</v>
      </c>
      <c r="B61" s="12">
        <v>92801</v>
      </c>
      <c r="C61" s="12" t="s">
        <v>508</v>
      </c>
      <c r="D61" s="12" t="s">
        <v>259</v>
      </c>
      <c r="E61" s="14" t="s">
        <v>209</v>
      </c>
      <c r="F61" s="13">
        <v>258</v>
      </c>
      <c r="G61" s="31">
        <v>9.23</v>
      </c>
      <c r="H61" s="15">
        <f t="shared" si="13"/>
        <v>11.4</v>
      </c>
      <c r="I61" s="15">
        <f t="shared" si="0"/>
        <v>2941.2</v>
      </c>
      <c r="J61" s="19">
        <f t="shared" si="9"/>
        <v>2.3190559584607339E-3</v>
      </c>
    </row>
    <row r="62" spans="1:10" ht="26.1" customHeight="1" x14ac:dyDescent="0.25">
      <c r="A62" s="12" t="s">
        <v>450</v>
      </c>
      <c r="B62" s="12">
        <v>92802</v>
      </c>
      <c r="C62" s="12" t="s">
        <v>508</v>
      </c>
      <c r="D62" s="12" t="s">
        <v>208</v>
      </c>
      <c r="E62" s="14" t="s">
        <v>209</v>
      </c>
      <c r="F62" s="13">
        <v>371.2</v>
      </c>
      <c r="G62" s="31">
        <v>9.0299999999999994</v>
      </c>
      <c r="H62" s="15">
        <f t="shared" si="13"/>
        <v>11.15</v>
      </c>
      <c r="I62" s="15">
        <f t="shared" si="0"/>
        <v>4138.88</v>
      </c>
      <c r="J62" s="19">
        <f t="shared" si="9"/>
        <v>3.2633939634686398E-3</v>
      </c>
    </row>
    <row r="63" spans="1:10" ht="26.1" customHeight="1" x14ac:dyDescent="0.25">
      <c r="A63" s="12" t="s">
        <v>451</v>
      </c>
      <c r="B63" s="12">
        <v>92803</v>
      </c>
      <c r="C63" s="12" t="s">
        <v>508</v>
      </c>
      <c r="D63" s="12" t="s">
        <v>211</v>
      </c>
      <c r="E63" s="14" t="s">
        <v>209</v>
      </c>
      <c r="F63" s="13">
        <v>75.5</v>
      </c>
      <c r="G63" s="31">
        <v>8.26</v>
      </c>
      <c r="H63" s="15">
        <f t="shared" si="13"/>
        <v>10.199999999999999</v>
      </c>
      <c r="I63" s="15">
        <f t="shared" si="0"/>
        <v>770.1</v>
      </c>
      <c r="J63" s="19">
        <f t="shared" si="9"/>
        <v>6.0720284020488629E-4</v>
      </c>
    </row>
    <row r="64" spans="1:10" ht="26.1" customHeight="1" x14ac:dyDescent="0.25">
      <c r="A64" s="12" t="s">
        <v>452</v>
      </c>
      <c r="B64" s="12">
        <v>92804</v>
      </c>
      <c r="C64" s="12" t="s">
        <v>508</v>
      </c>
      <c r="D64" s="12" t="s">
        <v>214</v>
      </c>
      <c r="E64" s="14" t="s">
        <v>209</v>
      </c>
      <c r="F64" s="13">
        <v>59.6</v>
      </c>
      <c r="G64" s="31">
        <v>7.06</v>
      </c>
      <c r="H64" s="15">
        <f t="shared" ref="H64" si="14">TRUNC(TRUNC(G64 * $J$2, 2) + G64, 2)</f>
        <v>8.7200000000000006</v>
      </c>
      <c r="I64" s="15">
        <f t="shared" ref="I64" si="15">TRUNC(F64 * H64,2)</f>
        <v>519.71</v>
      </c>
      <c r="J64" s="19">
        <f t="shared" ref="J64" si="16">I64 / $J$1</f>
        <v>4.0977715632110304E-4</v>
      </c>
    </row>
    <row r="65" spans="1:10" ht="26.1" customHeight="1" x14ac:dyDescent="0.25">
      <c r="A65" s="12" t="s">
        <v>555</v>
      </c>
      <c r="B65" s="12">
        <v>92805</v>
      </c>
      <c r="C65" s="12" t="s">
        <v>508</v>
      </c>
      <c r="D65" s="12" t="s">
        <v>546</v>
      </c>
      <c r="E65" s="14" t="s">
        <v>209</v>
      </c>
      <c r="F65" s="13">
        <v>262.60000000000002</v>
      </c>
      <c r="G65" s="31">
        <v>6.96</v>
      </c>
      <c r="H65" s="15">
        <f t="shared" si="13"/>
        <v>8.59</v>
      </c>
      <c r="I65" s="15">
        <f t="shared" si="0"/>
        <v>2255.73</v>
      </c>
      <c r="J65" s="19">
        <f t="shared" si="9"/>
        <v>1.7785815643882198E-3</v>
      </c>
    </row>
    <row r="66" spans="1:10" ht="24" customHeight="1" x14ac:dyDescent="0.25">
      <c r="A66" s="5" t="s">
        <v>453</v>
      </c>
      <c r="B66" s="5"/>
      <c r="C66" s="5"/>
      <c r="D66" s="5" t="s">
        <v>454</v>
      </c>
      <c r="E66" s="17" t="s">
        <v>18</v>
      </c>
      <c r="F66" s="6">
        <v>1</v>
      </c>
      <c r="G66" s="30" t="s">
        <v>18</v>
      </c>
      <c r="H66" s="16">
        <f>I67 + I68 + I69 + I70 + I71</f>
        <v>129227.11</v>
      </c>
      <c r="I66" s="16">
        <f t="shared" si="0"/>
        <v>129227.11</v>
      </c>
      <c r="J66" s="18">
        <f t="shared" si="9"/>
        <v>0.10189205067324926</v>
      </c>
    </row>
    <row r="67" spans="1:10" ht="65.099999999999994" customHeight="1" x14ac:dyDescent="0.25">
      <c r="A67" s="12" t="s">
        <v>332</v>
      </c>
      <c r="B67" s="12">
        <v>106074</v>
      </c>
      <c r="C67" s="12" t="s">
        <v>508</v>
      </c>
      <c r="D67" s="12" t="s">
        <v>197</v>
      </c>
      <c r="E67" s="14" t="s">
        <v>514</v>
      </c>
      <c r="F67" s="13">
        <v>265</v>
      </c>
      <c r="G67" s="31">
        <v>356.89</v>
      </c>
      <c r="H67" s="15">
        <f t="shared" ref="H67:H71" si="17">TRUNC(TRUNC(G67 * $J$2, 2) + G67, 2)</f>
        <v>440.9</v>
      </c>
      <c r="I67" s="15">
        <f t="shared" si="0"/>
        <v>116838.5</v>
      </c>
      <c r="J67" s="19">
        <f t="shared" si="9"/>
        <v>9.2123969673131537E-2</v>
      </c>
    </row>
    <row r="68" spans="1:10" ht="26.1" customHeight="1" x14ac:dyDescent="0.25">
      <c r="A68" s="12" t="s">
        <v>556</v>
      </c>
      <c r="B68" s="12">
        <v>92801</v>
      </c>
      <c r="C68" s="12" t="s">
        <v>508</v>
      </c>
      <c r="D68" s="12" t="s">
        <v>259</v>
      </c>
      <c r="E68" s="14" t="s">
        <v>209</v>
      </c>
      <c r="F68" s="13">
        <v>134.19999999999999</v>
      </c>
      <c r="G68" s="31">
        <v>9.23</v>
      </c>
      <c r="H68" s="15">
        <f t="shared" si="17"/>
        <v>11.4</v>
      </c>
      <c r="I68" s="15">
        <f t="shared" si="0"/>
        <v>1529.88</v>
      </c>
      <c r="J68" s="19">
        <f t="shared" si="9"/>
        <v>1.2062686419590332E-3</v>
      </c>
    </row>
    <row r="69" spans="1:10" ht="26.1" customHeight="1" x14ac:dyDescent="0.25">
      <c r="A69" s="12" t="s">
        <v>557</v>
      </c>
      <c r="B69" s="12">
        <v>92802</v>
      </c>
      <c r="C69" s="12" t="s">
        <v>508</v>
      </c>
      <c r="D69" s="12" t="s">
        <v>208</v>
      </c>
      <c r="E69" s="14" t="s">
        <v>209</v>
      </c>
      <c r="F69" s="13">
        <v>34.6</v>
      </c>
      <c r="G69" s="31">
        <v>9.0299999999999994</v>
      </c>
      <c r="H69" s="15">
        <f t="shared" si="17"/>
        <v>11.15</v>
      </c>
      <c r="I69" s="15">
        <f t="shared" si="0"/>
        <v>385.79</v>
      </c>
      <c r="J69" s="19">
        <f t="shared" ref="J69:J97" si="18">I69 / $J$1</f>
        <v>3.0418488991383337E-4</v>
      </c>
    </row>
    <row r="70" spans="1:10" ht="26.1" customHeight="1" x14ac:dyDescent="0.25">
      <c r="A70" s="12" t="s">
        <v>558</v>
      </c>
      <c r="B70" s="12">
        <v>92803</v>
      </c>
      <c r="C70" s="12" t="s">
        <v>508</v>
      </c>
      <c r="D70" s="12" t="s">
        <v>211</v>
      </c>
      <c r="E70" s="14" t="s">
        <v>209</v>
      </c>
      <c r="F70" s="13">
        <v>81.8</v>
      </c>
      <c r="G70" s="31">
        <v>8.26</v>
      </c>
      <c r="H70" s="15">
        <f t="shared" si="17"/>
        <v>10.199999999999999</v>
      </c>
      <c r="I70" s="15">
        <f t="shared" ref="I70:I126" si="19">TRUNC(F70 * H70,2)</f>
        <v>834.36</v>
      </c>
      <c r="J70" s="19">
        <f t="shared" si="18"/>
        <v>6.5787009706966488E-4</v>
      </c>
    </row>
    <row r="71" spans="1:10" ht="39" customHeight="1" x14ac:dyDescent="0.25">
      <c r="A71" s="12" t="s">
        <v>559</v>
      </c>
      <c r="B71" s="12" t="s">
        <v>522</v>
      </c>
      <c r="C71" s="12" t="s">
        <v>507</v>
      </c>
      <c r="D71" s="12" t="s">
        <v>523</v>
      </c>
      <c r="E71" s="14" t="s">
        <v>229</v>
      </c>
      <c r="F71" s="13">
        <f>F67*1.2</f>
        <v>318</v>
      </c>
      <c r="G71" s="31">
        <v>24.54</v>
      </c>
      <c r="H71" s="15">
        <f t="shared" si="17"/>
        <v>30.31</v>
      </c>
      <c r="I71" s="15">
        <f t="shared" si="19"/>
        <v>9638.58</v>
      </c>
      <c r="J71" s="19">
        <f t="shared" si="18"/>
        <v>7.5997573711751882E-3</v>
      </c>
    </row>
    <row r="72" spans="1:10" ht="24" customHeight="1" x14ac:dyDescent="0.25">
      <c r="A72" s="5" t="s">
        <v>70</v>
      </c>
      <c r="B72" s="5"/>
      <c r="C72" s="5"/>
      <c r="D72" s="5" t="s">
        <v>71</v>
      </c>
      <c r="E72" s="17" t="s">
        <v>18</v>
      </c>
      <c r="F72" s="6">
        <v>1</v>
      </c>
      <c r="G72" s="30" t="s">
        <v>18</v>
      </c>
      <c r="H72" s="16">
        <f>I73 + I74 + I75 + I76 + I77 + I78 + I79 + I80 + I81</f>
        <v>171296.25000000003</v>
      </c>
      <c r="I72" s="16">
        <f t="shared" si="19"/>
        <v>171296.25</v>
      </c>
      <c r="J72" s="18">
        <f t="shared" si="18"/>
        <v>0.13506241983696435</v>
      </c>
    </row>
    <row r="73" spans="1:10" ht="39" customHeight="1" x14ac:dyDescent="0.25">
      <c r="A73" s="12" t="s">
        <v>333</v>
      </c>
      <c r="B73" s="12">
        <v>100363</v>
      </c>
      <c r="C73" s="12" t="s">
        <v>508</v>
      </c>
      <c r="D73" s="12" t="s">
        <v>524</v>
      </c>
      <c r="E73" s="14" t="s">
        <v>205</v>
      </c>
      <c r="F73" s="13">
        <v>6</v>
      </c>
      <c r="G73" s="31">
        <v>3762.5</v>
      </c>
      <c r="H73" s="15">
        <f t="shared" ref="H73:H81" si="20">TRUNC(TRUNC(G73 * $J$2, 2) + G73, 2)</f>
        <v>4648.1899999999996</v>
      </c>
      <c r="I73" s="15">
        <f t="shared" si="19"/>
        <v>27889.14</v>
      </c>
      <c r="J73" s="19">
        <f t="shared" si="18"/>
        <v>2.1989826021129335E-2</v>
      </c>
    </row>
    <row r="74" spans="1:10" ht="39" customHeight="1" x14ac:dyDescent="0.25">
      <c r="A74" s="12" t="s">
        <v>334</v>
      </c>
      <c r="B74" s="12">
        <v>100366</v>
      </c>
      <c r="C74" s="12" t="s">
        <v>508</v>
      </c>
      <c r="D74" s="12" t="s">
        <v>525</v>
      </c>
      <c r="E74" s="14" t="s">
        <v>205</v>
      </c>
      <c r="F74" s="13">
        <v>2</v>
      </c>
      <c r="G74" s="31">
        <v>5089.8999999999996</v>
      </c>
      <c r="H74" s="15">
        <f t="shared" si="20"/>
        <v>6288.06</v>
      </c>
      <c r="I74" s="15">
        <f t="shared" si="19"/>
        <v>12576.12</v>
      </c>
      <c r="J74" s="19">
        <f t="shared" si="18"/>
        <v>9.9159275194876956E-3</v>
      </c>
    </row>
    <row r="75" spans="1:10" ht="39" customHeight="1" x14ac:dyDescent="0.25">
      <c r="A75" s="12" t="s">
        <v>335</v>
      </c>
      <c r="B75" s="12">
        <v>100358</v>
      </c>
      <c r="C75" s="12" t="s">
        <v>508</v>
      </c>
      <c r="D75" s="12" t="s">
        <v>526</v>
      </c>
      <c r="E75" s="14" t="s">
        <v>205</v>
      </c>
      <c r="F75" s="13">
        <v>9</v>
      </c>
      <c r="G75" s="31">
        <v>1929</v>
      </c>
      <c r="H75" s="15">
        <f t="shared" si="20"/>
        <v>2383.08</v>
      </c>
      <c r="I75" s="15">
        <f t="shared" si="19"/>
        <v>21447.72</v>
      </c>
      <c r="J75" s="19">
        <f t="shared" si="18"/>
        <v>1.6910942085338453E-2</v>
      </c>
    </row>
    <row r="76" spans="1:10" ht="39" customHeight="1" x14ac:dyDescent="0.25">
      <c r="A76" s="12" t="s">
        <v>336</v>
      </c>
      <c r="B76" s="12">
        <v>100360</v>
      </c>
      <c r="C76" s="12" t="s">
        <v>508</v>
      </c>
      <c r="D76" s="12" t="s">
        <v>527</v>
      </c>
      <c r="E76" s="14" t="s">
        <v>205</v>
      </c>
      <c r="F76" s="13">
        <v>5</v>
      </c>
      <c r="G76" s="31">
        <v>2268.14</v>
      </c>
      <c r="H76" s="15">
        <f t="shared" si="20"/>
        <v>2802.06</v>
      </c>
      <c r="I76" s="15">
        <f t="shared" si="19"/>
        <v>14010.3</v>
      </c>
      <c r="J76" s="19">
        <f t="shared" si="18"/>
        <v>1.1046739322325045E-2</v>
      </c>
    </row>
    <row r="77" spans="1:10" ht="39" customHeight="1" x14ac:dyDescent="0.25">
      <c r="A77" s="12" t="s">
        <v>337</v>
      </c>
      <c r="B77" s="12">
        <v>92552</v>
      </c>
      <c r="C77" s="12" t="s">
        <v>508</v>
      </c>
      <c r="D77" s="12" t="s">
        <v>528</v>
      </c>
      <c r="E77" s="14" t="s">
        <v>205</v>
      </c>
      <c r="F77" s="13">
        <v>2</v>
      </c>
      <c r="G77" s="31">
        <v>3433.4</v>
      </c>
      <c r="H77" s="15">
        <f t="shared" si="20"/>
        <v>4241.62</v>
      </c>
      <c r="I77" s="15">
        <f t="shared" si="19"/>
        <v>8483.24</v>
      </c>
      <c r="J77" s="19">
        <f t="shared" si="18"/>
        <v>6.6888033010514209E-3</v>
      </c>
    </row>
    <row r="78" spans="1:10" ht="51.95" customHeight="1" x14ac:dyDescent="0.25">
      <c r="A78" s="12" t="s">
        <v>338</v>
      </c>
      <c r="B78" s="12">
        <v>92539</v>
      </c>
      <c r="C78" s="12" t="s">
        <v>508</v>
      </c>
      <c r="D78" s="12" t="s">
        <v>529</v>
      </c>
      <c r="E78" s="14" t="s">
        <v>514</v>
      </c>
      <c r="F78" s="13">
        <v>318.99</v>
      </c>
      <c r="G78" s="31">
        <v>114.4</v>
      </c>
      <c r="H78" s="15">
        <f t="shared" si="20"/>
        <v>141.32</v>
      </c>
      <c r="I78" s="15">
        <f t="shared" si="19"/>
        <v>45079.66</v>
      </c>
      <c r="J78" s="19">
        <f t="shared" si="18"/>
        <v>3.5544082050994165E-2</v>
      </c>
    </row>
    <row r="79" spans="1:10" ht="51.95" customHeight="1" x14ac:dyDescent="0.25">
      <c r="A79" s="12" t="s">
        <v>339</v>
      </c>
      <c r="B79" s="12">
        <v>94221</v>
      </c>
      <c r="C79" s="12" t="s">
        <v>508</v>
      </c>
      <c r="D79" s="12" t="s">
        <v>242</v>
      </c>
      <c r="E79" s="14" t="s">
        <v>199</v>
      </c>
      <c r="F79" s="13">
        <v>57.34</v>
      </c>
      <c r="G79" s="31">
        <v>41.01</v>
      </c>
      <c r="H79" s="15">
        <f t="shared" si="20"/>
        <v>50.66</v>
      </c>
      <c r="I79" s="15">
        <f t="shared" si="19"/>
        <v>2904.84</v>
      </c>
      <c r="J79" s="19">
        <f t="shared" si="18"/>
        <v>2.2903870904308035E-3</v>
      </c>
    </row>
    <row r="80" spans="1:10" ht="39" customHeight="1" x14ac:dyDescent="0.25">
      <c r="A80" s="12" t="s">
        <v>340</v>
      </c>
      <c r="B80" s="12">
        <v>94442</v>
      </c>
      <c r="C80" s="12" t="s">
        <v>508</v>
      </c>
      <c r="D80" s="12" t="s">
        <v>203</v>
      </c>
      <c r="E80" s="14" t="s">
        <v>514</v>
      </c>
      <c r="F80" s="13">
        <v>318.99</v>
      </c>
      <c r="G80" s="31">
        <v>67.319999999999993</v>
      </c>
      <c r="H80" s="15">
        <f t="shared" si="20"/>
        <v>83.16</v>
      </c>
      <c r="I80" s="15">
        <f t="shared" si="19"/>
        <v>26527.200000000001</v>
      </c>
      <c r="J80" s="19">
        <f t="shared" si="18"/>
        <v>2.091597348744716E-2</v>
      </c>
    </row>
    <row r="81" spans="1:10" ht="51.95" customHeight="1" x14ac:dyDescent="0.25">
      <c r="A81" s="12" t="s">
        <v>341</v>
      </c>
      <c r="B81" s="12">
        <v>92562</v>
      </c>
      <c r="C81" s="12" t="s">
        <v>508</v>
      </c>
      <c r="D81" s="12" t="s">
        <v>530</v>
      </c>
      <c r="E81" s="14" t="s">
        <v>205</v>
      </c>
      <c r="F81" s="13">
        <v>3</v>
      </c>
      <c r="G81" s="31">
        <v>3339.82</v>
      </c>
      <c r="H81" s="15">
        <f t="shared" si="20"/>
        <v>4126.01</v>
      </c>
      <c r="I81" s="15">
        <f t="shared" si="19"/>
        <v>12378.03</v>
      </c>
      <c r="J81" s="19">
        <f t="shared" si="18"/>
        <v>9.7597389587602765E-3</v>
      </c>
    </row>
    <row r="82" spans="1:10" ht="24" customHeight="1" x14ac:dyDescent="0.25">
      <c r="A82" s="5" t="s">
        <v>76</v>
      </c>
      <c r="B82" s="5"/>
      <c r="C82" s="5"/>
      <c r="D82" s="5" t="s">
        <v>6</v>
      </c>
      <c r="E82" s="17" t="s">
        <v>18</v>
      </c>
      <c r="F82" s="6">
        <v>1</v>
      </c>
      <c r="G82" s="30" t="s">
        <v>18</v>
      </c>
      <c r="H82" s="16">
        <f>I83 + I84 + I85 + I86 + I87 + I88</f>
        <v>173535.61</v>
      </c>
      <c r="I82" s="16">
        <f t="shared" si="19"/>
        <v>173535.61</v>
      </c>
      <c r="J82" s="18">
        <f t="shared" si="18"/>
        <v>0.13682809410295735</v>
      </c>
    </row>
    <row r="83" spans="1:10" ht="51.95" customHeight="1" x14ac:dyDescent="0.25">
      <c r="A83" s="12" t="s">
        <v>342</v>
      </c>
      <c r="B83" s="12">
        <v>103338</v>
      </c>
      <c r="C83" s="12" t="s">
        <v>508</v>
      </c>
      <c r="D83" s="12" t="s">
        <v>198</v>
      </c>
      <c r="E83" s="14" t="s">
        <v>514</v>
      </c>
      <c r="F83" s="13">
        <v>525.95000000000005</v>
      </c>
      <c r="G83" s="31">
        <v>128.82</v>
      </c>
      <c r="H83" s="15">
        <f t="shared" ref="H83:H88" si="21">TRUNC(TRUNC(G83 * $J$2, 2) + G83, 2)</f>
        <v>159.13999999999999</v>
      </c>
      <c r="I83" s="15">
        <f t="shared" si="19"/>
        <v>83699.679999999993</v>
      </c>
      <c r="J83" s="19">
        <f t="shared" si="18"/>
        <v>6.5994914193273746E-2</v>
      </c>
    </row>
    <row r="84" spans="1:10" ht="39" customHeight="1" x14ac:dyDescent="0.25">
      <c r="A84" s="12" t="s">
        <v>343</v>
      </c>
      <c r="B84" s="12">
        <v>89453</v>
      </c>
      <c r="C84" s="12" t="s">
        <v>508</v>
      </c>
      <c r="D84" s="12" t="s">
        <v>222</v>
      </c>
      <c r="E84" s="14" t="s">
        <v>514</v>
      </c>
      <c r="F84" s="13">
        <v>95.5</v>
      </c>
      <c r="G84" s="31">
        <v>98.39</v>
      </c>
      <c r="H84" s="15">
        <f t="shared" si="21"/>
        <v>121.55</v>
      </c>
      <c r="I84" s="15">
        <f t="shared" si="19"/>
        <v>11608.02</v>
      </c>
      <c r="J84" s="19">
        <f t="shared" si="18"/>
        <v>9.1526070811000174E-3</v>
      </c>
    </row>
    <row r="85" spans="1:10" ht="39" customHeight="1" x14ac:dyDescent="0.25">
      <c r="A85" s="12" t="s">
        <v>344</v>
      </c>
      <c r="B85" s="12">
        <v>93205</v>
      </c>
      <c r="C85" s="12" t="s">
        <v>508</v>
      </c>
      <c r="D85" s="12" t="s">
        <v>206</v>
      </c>
      <c r="E85" s="14" t="s">
        <v>199</v>
      </c>
      <c r="F85" s="13">
        <v>274.39999999999998</v>
      </c>
      <c r="G85" s="31">
        <v>75.58</v>
      </c>
      <c r="H85" s="15">
        <f t="shared" si="21"/>
        <v>93.37</v>
      </c>
      <c r="I85" s="15">
        <f t="shared" si="19"/>
        <v>25620.720000000001</v>
      </c>
      <c r="J85" s="19">
        <f t="shared" si="18"/>
        <v>2.020123873794849E-2</v>
      </c>
    </row>
    <row r="86" spans="1:10" ht="26.1" customHeight="1" x14ac:dyDescent="0.25">
      <c r="A86" s="12" t="s">
        <v>560</v>
      </c>
      <c r="B86" s="12">
        <v>93199</v>
      </c>
      <c r="C86" s="12" t="s">
        <v>508</v>
      </c>
      <c r="D86" s="12" t="s">
        <v>215</v>
      </c>
      <c r="E86" s="14" t="s">
        <v>199</v>
      </c>
      <c r="F86" s="13">
        <v>274.39999999999998</v>
      </c>
      <c r="G86" s="31">
        <v>54.8</v>
      </c>
      <c r="H86" s="15">
        <f t="shared" si="21"/>
        <v>67.69</v>
      </c>
      <c r="I86" s="15">
        <f t="shared" si="19"/>
        <v>18574.13</v>
      </c>
      <c r="J86" s="19">
        <f t="shared" si="18"/>
        <v>1.4645194767348116E-2</v>
      </c>
    </row>
    <row r="87" spans="1:10" ht="26.1" customHeight="1" x14ac:dyDescent="0.25">
      <c r="A87" s="12" t="s">
        <v>561</v>
      </c>
      <c r="B87" s="12">
        <v>93191</v>
      </c>
      <c r="C87" s="12" t="s">
        <v>508</v>
      </c>
      <c r="D87" s="12" t="s">
        <v>204</v>
      </c>
      <c r="E87" s="14" t="s">
        <v>199</v>
      </c>
      <c r="F87" s="13">
        <v>274.39999999999998</v>
      </c>
      <c r="G87" s="31">
        <v>78.290000000000006</v>
      </c>
      <c r="H87" s="15">
        <f t="shared" si="21"/>
        <v>96.71</v>
      </c>
      <c r="I87" s="15">
        <f t="shared" si="19"/>
        <v>26537.22</v>
      </c>
      <c r="J87" s="19">
        <f t="shared" si="18"/>
        <v>2.0923873984082471E-2</v>
      </c>
    </row>
    <row r="88" spans="1:10" ht="26.1" customHeight="1" x14ac:dyDescent="0.25">
      <c r="A88" s="12" t="s">
        <v>562</v>
      </c>
      <c r="B88" s="12" t="s">
        <v>515</v>
      </c>
      <c r="C88" s="12" t="s">
        <v>507</v>
      </c>
      <c r="D88" s="12" t="s">
        <v>516</v>
      </c>
      <c r="E88" s="14" t="s">
        <v>25</v>
      </c>
      <c r="F88" s="13">
        <v>438.61</v>
      </c>
      <c r="G88" s="31">
        <v>13.84</v>
      </c>
      <c r="H88" s="15">
        <f t="shared" si="21"/>
        <v>17.09</v>
      </c>
      <c r="I88" s="15">
        <f t="shared" si="19"/>
        <v>7495.84</v>
      </c>
      <c r="J88" s="19">
        <f t="shared" si="18"/>
        <v>5.9102653392045122E-3</v>
      </c>
    </row>
    <row r="89" spans="1:10" ht="24" customHeight="1" x14ac:dyDescent="0.25">
      <c r="A89" s="5" t="s">
        <v>80</v>
      </c>
      <c r="B89" s="5"/>
      <c r="C89" s="5"/>
      <c r="D89" s="5" t="s">
        <v>7</v>
      </c>
      <c r="E89" s="17" t="s">
        <v>18</v>
      </c>
      <c r="F89" s="6">
        <v>1</v>
      </c>
      <c r="G89" s="30" t="s">
        <v>18</v>
      </c>
      <c r="H89" s="16">
        <f>I90 + I91 + I92 + I93 + I94 + I95</f>
        <v>102773.6</v>
      </c>
      <c r="I89" s="16">
        <f t="shared" si="19"/>
        <v>102773.6</v>
      </c>
      <c r="J89" s="18">
        <f t="shared" si="18"/>
        <v>8.1034179740398518E-2</v>
      </c>
    </row>
    <row r="90" spans="1:10" ht="26.1" customHeight="1" x14ac:dyDescent="0.25">
      <c r="A90" s="12" t="s">
        <v>345</v>
      </c>
      <c r="B90" s="12">
        <v>99862</v>
      </c>
      <c r="C90" s="12" t="s">
        <v>508</v>
      </c>
      <c r="D90" s="12" t="s">
        <v>532</v>
      </c>
      <c r="E90" s="14" t="s">
        <v>514</v>
      </c>
      <c r="F90" s="13">
        <v>21</v>
      </c>
      <c r="G90" s="31">
        <v>616.48</v>
      </c>
      <c r="H90" s="15">
        <f t="shared" ref="H90:H95" si="22">TRUNC(TRUNC(G90 * $J$2, 2) + G90, 2)</f>
        <v>761.59</v>
      </c>
      <c r="I90" s="15">
        <f t="shared" si="19"/>
        <v>15993.39</v>
      </c>
      <c r="J90" s="19">
        <f t="shared" si="18"/>
        <v>1.261035168485187E-2</v>
      </c>
    </row>
    <row r="91" spans="1:10" ht="26.1" customHeight="1" x14ac:dyDescent="0.25">
      <c r="A91" s="12" t="s">
        <v>346</v>
      </c>
      <c r="B91" s="12" t="s">
        <v>531</v>
      </c>
      <c r="C91" s="12" t="s">
        <v>507</v>
      </c>
      <c r="D91" s="12" t="s">
        <v>533</v>
      </c>
      <c r="E91" s="14" t="s">
        <v>5</v>
      </c>
      <c r="F91" s="13">
        <v>61.08</v>
      </c>
      <c r="G91" s="31">
        <v>929.37</v>
      </c>
      <c r="H91" s="15">
        <f t="shared" si="22"/>
        <v>1148.1400000000001</v>
      </c>
      <c r="I91" s="15">
        <f t="shared" si="19"/>
        <v>70128.39</v>
      </c>
      <c r="J91" s="19">
        <f t="shared" si="18"/>
        <v>5.5294322278919547E-2</v>
      </c>
    </row>
    <row r="92" spans="1:10" ht="39" customHeight="1" x14ac:dyDescent="0.25">
      <c r="A92" s="12" t="s">
        <v>347</v>
      </c>
      <c r="B92" s="12">
        <v>91341</v>
      </c>
      <c r="C92" s="12" t="s">
        <v>508</v>
      </c>
      <c r="D92" s="12" t="s">
        <v>534</v>
      </c>
      <c r="E92" s="14" t="s">
        <v>514</v>
      </c>
      <c r="F92" s="13">
        <v>9.4499999999999993</v>
      </c>
      <c r="G92" s="31">
        <v>678.86</v>
      </c>
      <c r="H92" s="15">
        <f t="shared" si="22"/>
        <v>838.66</v>
      </c>
      <c r="I92" s="15">
        <f t="shared" si="19"/>
        <v>7925.33</v>
      </c>
      <c r="J92" s="19">
        <f t="shared" si="18"/>
        <v>6.2489064868990925E-3</v>
      </c>
    </row>
    <row r="93" spans="1:10" ht="39" customHeight="1" x14ac:dyDescent="0.25">
      <c r="A93" s="12" t="s">
        <v>348</v>
      </c>
      <c r="B93" s="12">
        <v>100702</v>
      </c>
      <c r="C93" s="12" t="s">
        <v>508</v>
      </c>
      <c r="D93" s="12" t="s">
        <v>535</v>
      </c>
      <c r="E93" s="14" t="s">
        <v>514</v>
      </c>
      <c r="F93" s="13">
        <v>4.2</v>
      </c>
      <c r="G93" s="31">
        <v>497.85</v>
      </c>
      <c r="H93" s="15">
        <f t="shared" si="22"/>
        <v>615.04</v>
      </c>
      <c r="I93" s="15">
        <f t="shared" si="19"/>
        <v>2583.16</v>
      </c>
      <c r="J93" s="19">
        <f t="shared" si="18"/>
        <v>2.0367511864740344E-3</v>
      </c>
    </row>
    <row r="94" spans="1:10" ht="39" customHeight="1" x14ac:dyDescent="0.25">
      <c r="A94" s="12" t="s">
        <v>349</v>
      </c>
      <c r="B94" s="12">
        <v>101965</v>
      </c>
      <c r="C94" s="12" t="s">
        <v>508</v>
      </c>
      <c r="D94" s="12" t="s">
        <v>235</v>
      </c>
      <c r="E94" s="14" t="s">
        <v>199</v>
      </c>
      <c r="F94" s="13">
        <v>28.7</v>
      </c>
      <c r="G94" s="31">
        <v>111.46</v>
      </c>
      <c r="H94" s="15">
        <f t="shared" si="22"/>
        <v>137.69</v>
      </c>
      <c r="I94" s="15">
        <f t="shared" si="19"/>
        <v>3951.7</v>
      </c>
      <c r="J94" s="19">
        <f t="shared" si="18"/>
        <v>3.1158076400956353E-3</v>
      </c>
    </row>
    <row r="95" spans="1:10" ht="26.1" customHeight="1" x14ac:dyDescent="0.25">
      <c r="A95" s="12" t="s">
        <v>350</v>
      </c>
      <c r="B95" s="12">
        <v>98695</v>
      </c>
      <c r="C95" s="12" t="s">
        <v>508</v>
      </c>
      <c r="D95" s="12" t="s">
        <v>536</v>
      </c>
      <c r="E95" s="14" t="s">
        <v>199</v>
      </c>
      <c r="F95" s="13">
        <v>18.600000000000001</v>
      </c>
      <c r="G95" s="31">
        <v>95.38</v>
      </c>
      <c r="H95" s="15">
        <f t="shared" si="22"/>
        <v>117.83</v>
      </c>
      <c r="I95" s="15">
        <f t="shared" si="19"/>
        <v>2191.63</v>
      </c>
      <c r="J95" s="19">
        <f t="shared" si="18"/>
        <v>1.7280404631583365E-3</v>
      </c>
    </row>
    <row r="96" spans="1:10" ht="24" customHeight="1" x14ac:dyDescent="0.25">
      <c r="A96" s="5" t="s">
        <v>85</v>
      </c>
      <c r="B96" s="5"/>
      <c r="C96" s="5"/>
      <c r="D96" s="5" t="s">
        <v>9</v>
      </c>
      <c r="E96" s="17" t="s">
        <v>18</v>
      </c>
      <c r="F96" s="6">
        <v>1</v>
      </c>
      <c r="G96" s="30" t="s">
        <v>18</v>
      </c>
      <c r="H96" s="16">
        <f>I97 + I101 + I106</f>
        <v>156051.83000000002</v>
      </c>
      <c r="I96" s="16">
        <f t="shared" si="19"/>
        <v>156051.82999999999</v>
      </c>
      <c r="J96" s="18">
        <f t="shared" si="18"/>
        <v>0.123042610563784</v>
      </c>
    </row>
    <row r="97" spans="1:10" ht="24" customHeight="1" x14ac:dyDescent="0.25">
      <c r="A97" s="5" t="s">
        <v>455</v>
      </c>
      <c r="B97" s="5"/>
      <c r="C97" s="5"/>
      <c r="D97" s="5" t="s">
        <v>456</v>
      </c>
      <c r="E97" s="17" t="s">
        <v>18</v>
      </c>
      <c r="F97" s="6">
        <v>1</v>
      </c>
      <c r="G97" s="30" t="s">
        <v>18</v>
      </c>
      <c r="H97" s="16">
        <f>I98 + I99 + I100</f>
        <v>39889</v>
      </c>
      <c r="I97" s="16">
        <f t="shared" si="19"/>
        <v>39889</v>
      </c>
      <c r="J97" s="18">
        <f t="shared" si="18"/>
        <v>3.145138825208766E-2</v>
      </c>
    </row>
    <row r="98" spans="1:10" ht="51.95" customHeight="1" x14ac:dyDescent="0.25">
      <c r="A98" s="12" t="s">
        <v>351</v>
      </c>
      <c r="B98" s="12">
        <v>87620</v>
      </c>
      <c r="C98" s="12" t="s">
        <v>508</v>
      </c>
      <c r="D98" s="12" t="s">
        <v>221</v>
      </c>
      <c r="E98" s="14" t="s">
        <v>514</v>
      </c>
      <c r="F98" s="13">
        <v>293.76</v>
      </c>
      <c r="G98" s="31">
        <v>35.92</v>
      </c>
      <c r="H98" s="15">
        <f>TRUNC(TRUNC(G98 * $J$2, 2) + G98, 2)</f>
        <v>44.37</v>
      </c>
      <c r="I98" s="15">
        <f t="shared" si="19"/>
        <v>13034.13</v>
      </c>
      <c r="J98" s="19">
        <f t="shared" ref="J98:J129" si="23">I98 / $J$1</f>
        <v>1.0277055909102342E-2</v>
      </c>
    </row>
    <row r="99" spans="1:10" ht="39" customHeight="1" x14ac:dyDescent="0.25">
      <c r="A99" s="12" t="s">
        <v>352</v>
      </c>
      <c r="B99" s="12">
        <v>104595</v>
      </c>
      <c r="C99" s="12" t="s">
        <v>508</v>
      </c>
      <c r="D99" s="12" t="s">
        <v>207</v>
      </c>
      <c r="E99" s="14" t="s">
        <v>514</v>
      </c>
      <c r="F99" s="13">
        <v>293.76</v>
      </c>
      <c r="G99" s="31">
        <v>63.08</v>
      </c>
      <c r="H99" s="15">
        <f>TRUNC(TRUNC(G99 * $J$2, 2) + G99, 2)</f>
        <v>77.92</v>
      </c>
      <c r="I99" s="15">
        <f t="shared" si="19"/>
        <v>22889.77</v>
      </c>
      <c r="J99" s="19">
        <f t="shared" si="23"/>
        <v>1.8047959168467211E-2</v>
      </c>
    </row>
    <row r="100" spans="1:10" ht="26.1" customHeight="1" x14ac:dyDescent="0.25">
      <c r="A100" s="12" t="s">
        <v>353</v>
      </c>
      <c r="B100" s="12">
        <v>104619</v>
      </c>
      <c r="C100" s="12" t="s">
        <v>508</v>
      </c>
      <c r="D100" s="12" t="s">
        <v>237</v>
      </c>
      <c r="E100" s="14" t="s">
        <v>199</v>
      </c>
      <c r="F100" s="13">
        <v>225.29</v>
      </c>
      <c r="G100" s="31">
        <v>14.25</v>
      </c>
      <c r="H100" s="15">
        <f>TRUNC(TRUNC(G100 * $J$2, 2) + G100, 2)</f>
        <v>17.600000000000001</v>
      </c>
      <c r="I100" s="15">
        <f t="shared" si="19"/>
        <v>3965.1</v>
      </c>
      <c r="J100" s="19">
        <f t="shared" si="23"/>
        <v>3.126373174518107E-3</v>
      </c>
    </row>
    <row r="101" spans="1:10" ht="24" customHeight="1" x14ac:dyDescent="0.25">
      <c r="A101" s="5" t="s">
        <v>457</v>
      </c>
      <c r="B101" s="5"/>
      <c r="C101" s="5"/>
      <c r="D101" s="5" t="s">
        <v>458</v>
      </c>
      <c r="E101" s="17" t="s">
        <v>18</v>
      </c>
      <c r="F101" s="6">
        <v>1</v>
      </c>
      <c r="G101" s="30" t="s">
        <v>18</v>
      </c>
      <c r="H101" s="16">
        <f>I102 + I103 + I104 + I105</f>
        <v>63042.23</v>
      </c>
      <c r="I101" s="16">
        <f t="shared" si="19"/>
        <v>63042.23</v>
      </c>
      <c r="J101" s="18">
        <f t="shared" si="23"/>
        <v>4.9707078442864157E-2</v>
      </c>
    </row>
    <row r="102" spans="1:10" ht="51.95" customHeight="1" x14ac:dyDescent="0.25">
      <c r="A102" s="12" t="s">
        <v>354</v>
      </c>
      <c r="B102" s="12">
        <v>87879</v>
      </c>
      <c r="C102" s="12" t="s">
        <v>508</v>
      </c>
      <c r="D102" s="12" t="s">
        <v>227</v>
      </c>
      <c r="E102" s="14" t="s">
        <v>514</v>
      </c>
      <c r="F102" s="13">
        <v>565.51</v>
      </c>
      <c r="G102" s="31">
        <v>5.23</v>
      </c>
      <c r="H102" s="15">
        <f>TRUNC(TRUNC(G102 * $J$2, 2) + G102, 2)</f>
        <v>6.46</v>
      </c>
      <c r="I102" s="15">
        <f t="shared" si="19"/>
        <v>3653.19</v>
      </c>
      <c r="J102" s="19">
        <f t="shared" si="23"/>
        <v>2.8804406490171254E-3</v>
      </c>
    </row>
    <row r="103" spans="1:10" ht="51.95" customHeight="1" x14ac:dyDescent="0.25">
      <c r="A103" s="12" t="s">
        <v>355</v>
      </c>
      <c r="B103" s="12">
        <v>87535</v>
      </c>
      <c r="C103" s="12" t="s">
        <v>508</v>
      </c>
      <c r="D103" s="12" t="s">
        <v>11</v>
      </c>
      <c r="E103" s="14" t="s">
        <v>514</v>
      </c>
      <c r="F103" s="13">
        <v>565.51</v>
      </c>
      <c r="G103" s="31">
        <v>39.119999999999997</v>
      </c>
      <c r="H103" s="15">
        <f>TRUNC(TRUNC(G103 * $J$2, 2) + G103, 2)</f>
        <v>48.32</v>
      </c>
      <c r="I103" s="15">
        <f t="shared" si="19"/>
        <v>27325.439999999999</v>
      </c>
      <c r="J103" s="19">
        <f t="shared" si="23"/>
        <v>2.1545363949939236E-2</v>
      </c>
    </row>
    <row r="104" spans="1:10" ht="26.1" customHeight="1" x14ac:dyDescent="0.25">
      <c r="A104" s="12" t="s">
        <v>356</v>
      </c>
      <c r="B104" s="12">
        <v>87424</v>
      </c>
      <c r="C104" s="12" t="s">
        <v>508</v>
      </c>
      <c r="D104" s="12" t="s">
        <v>12</v>
      </c>
      <c r="E104" s="14" t="s">
        <v>514</v>
      </c>
      <c r="F104" s="13">
        <v>565.51</v>
      </c>
      <c r="G104" s="31">
        <v>44.86</v>
      </c>
      <c r="H104" s="15">
        <f>TRUNC(TRUNC(G104 * $J$2, 2) + G104, 2)</f>
        <v>55.42</v>
      </c>
      <c r="I104" s="15">
        <f t="shared" si="19"/>
        <v>31340.560000000001</v>
      </c>
      <c r="J104" s="19">
        <f t="shared" si="23"/>
        <v>2.4711176529816452E-2</v>
      </c>
    </row>
    <row r="105" spans="1:10" ht="26.1" customHeight="1" x14ac:dyDescent="0.25">
      <c r="A105" s="12" t="s">
        <v>357</v>
      </c>
      <c r="B105" s="12">
        <v>88494</v>
      </c>
      <c r="C105" s="12" t="s">
        <v>508</v>
      </c>
      <c r="D105" s="12" t="s">
        <v>264</v>
      </c>
      <c r="E105" s="14" t="s">
        <v>514</v>
      </c>
      <c r="F105" s="13">
        <v>23.43</v>
      </c>
      <c r="G105" s="31">
        <v>24.98</v>
      </c>
      <c r="H105" s="15">
        <f>TRUNC(TRUNC(G105 * $J$2, 2) + G105, 2)</f>
        <v>30.86</v>
      </c>
      <c r="I105" s="15">
        <f t="shared" si="19"/>
        <v>723.04</v>
      </c>
      <c r="J105" s="19">
        <f t="shared" si="23"/>
        <v>5.7009731409133995E-4</v>
      </c>
    </row>
    <row r="106" spans="1:10" ht="24" customHeight="1" x14ac:dyDescent="0.25">
      <c r="A106" s="5" t="s">
        <v>459</v>
      </c>
      <c r="B106" s="5"/>
      <c r="C106" s="5"/>
      <c r="D106" s="5" t="s">
        <v>460</v>
      </c>
      <c r="E106" s="17" t="s">
        <v>18</v>
      </c>
      <c r="F106" s="6">
        <v>1</v>
      </c>
      <c r="G106" s="30" t="s">
        <v>18</v>
      </c>
      <c r="H106" s="16">
        <f>I107 + I108 + I109 + I110 + I111</f>
        <v>53120.6</v>
      </c>
      <c r="I106" s="16">
        <f t="shared" si="19"/>
        <v>53120.6</v>
      </c>
      <c r="J106" s="18">
        <f t="shared" si="23"/>
        <v>4.1884143868832199E-2</v>
      </c>
    </row>
    <row r="107" spans="1:10" ht="26.1" customHeight="1" x14ac:dyDescent="0.25">
      <c r="A107" s="12" t="s">
        <v>358</v>
      </c>
      <c r="B107" s="12">
        <v>88485</v>
      </c>
      <c r="C107" s="12" t="s">
        <v>508</v>
      </c>
      <c r="D107" s="12" t="s">
        <v>239</v>
      </c>
      <c r="E107" s="14" t="s">
        <v>514</v>
      </c>
      <c r="F107" s="13">
        <v>565.51</v>
      </c>
      <c r="G107" s="31">
        <v>5.03</v>
      </c>
      <c r="H107" s="15">
        <f>TRUNC(TRUNC(G107 * $J$2, 2) + G107, 2)</f>
        <v>6.21</v>
      </c>
      <c r="I107" s="15">
        <f t="shared" si="19"/>
        <v>3511.81</v>
      </c>
      <c r="J107" s="19">
        <f t="shared" si="23"/>
        <v>2.7689663761328678E-3</v>
      </c>
    </row>
    <row r="108" spans="1:10" ht="26.1" customHeight="1" x14ac:dyDescent="0.25">
      <c r="A108" s="12" t="s">
        <v>461</v>
      </c>
      <c r="B108" s="12">
        <v>87424</v>
      </c>
      <c r="C108" s="12" t="s">
        <v>508</v>
      </c>
      <c r="D108" s="12" t="s">
        <v>12</v>
      </c>
      <c r="E108" s="14" t="s">
        <v>514</v>
      </c>
      <c r="F108" s="13">
        <v>565.51</v>
      </c>
      <c r="G108" s="31">
        <v>44.86</v>
      </c>
      <c r="H108" s="15">
        <f>TRUNC(TRUNC(G108 * $J$2, 2) + G108, 2)</f>
        <v>55.42</v>
      </c>
      <c r="I108" s="15">
        <f t="shared" si="19"/>
        <v>31340.560000000001</v>
      </c>
      <c r="J108" s="19">
        <f t="shared" si="23"/>
        <v>2.4711176529816452E-2</v>
      </c>
    </row>
    <row r="109" spans="1:10" ht="26.1" customHeight="1" x14ac:dyDescent="0.25">
      <c r="A109" s="12" t="s">
        <v>359</v>
      </c>
      <c r="B109" s="12">
        <v>88489</v>
      </c>
      <c r="C109" s="12" t="s">
        <v>508</v>
      </c>
      <c r="D109" s="12" t="s">
        <v>218</v>
      </c>
      <c r="E109" s="14" t="s">
        <v>514</v>
      </c>
      <c r="F109" s="13">
        <v>565.51</v>
      </c>
      <c r="G109" s="31">
        <v>14.76</v>
      </c>
      <c r="H109" s="15">
        <f>TRUNC(TRUNC(G109 * $J$2, 2) + G109, 2)</f>
        <v>18.23</v>
      </c>
      <c r="I109" s="15">
        <f t="shared" si="19"/>
        <v>10309.24</v>
      </c>
      <c r="J109" s="19">
        <f t="shared" si="23"/>
        <v>8.1285544842927167E-3</v>
      </c>
    </row>
    <row r="110" spans="1:10" ht="26.1" customHeight="1" x14ac:dyDescent="0.25">
      <c r="A110" s="12" t="s">
        <v>360</v>
      </c>
      <c r="B110" s="12">
        <v>88484</v>
      </c>
      <c r="C110" s="12" t="s">
        <v>508</v>
      </c>
      <c r="D110" s="12" t="s">
        <v>251</v>
      </c>
      <c r="E110" s="14" t="s">
        <v>514</v>
      </c>
      <c r="F110" s="13">
        <v>303.2</v>
      </c>
      <c r="G110" s="31">
        <v>6.16</v>
      </c>
      <c r="H110" s="15">
        <f>TRUNC(TRUNC(G110 * $J$2, 2) + G110, 2)</f>
        <v>7.61</v>
      </c>
      <c r="I110" s="15">
        <f t="shared" si="19"/>
        <v>2307.35</v>
      </c>
      <c r="J110" s="19">
        <f t="shared" si="23"/>
        <v>1.8192825260962787E-3</v>
      </c>
    </row>
    <row r="111" spans="1:10" ht="26.1" customHeight="1" x14ac:dyDescent="0.25">
      <c r="A111" s="12" t="s">
        <v>361</v>
      </c>
      <c r="B111" s="12">
        <v>104640</v>
      </c>
      <c r="C111" s="12" t="s">
        <v>508</v>
      </c>
      <c r="D111" s="12" t="s">
        <v>230</v>
      </c>
      <c r="E111" s="14" t="s">
        <v>514</v>
      </c>
      <c r="F111" s="13">
        <v>303.2</v>
      </c>
      <c r="G111" s="31">
        <v>15.09</v>
      </c>
      <c r="H111" s="15">
        <f>TRUNC(TRUNC(G111 * $J$2, 2) + G111, 2)</f>
        <v>18.64</v>
      </c>
      <c r="I111" s="15">
        <f t="shared" si="19"/>
        <v>5651.64</v>
      </c>
      <c r="J111" s="19">
        <f t="shared" si="23"/>
        <v>4.4561639524938884E-3</v>
      </c>
    </row>
    <row r="112" spans="1:10" ht="24" customHeight="1" x14ac:dyDescent="0.25">
      <c r="A112" s="5" t="s">
        <v>91</v>
      </c>
      <c r="B112" s="5"/>
      <c r="C112" s="5"/>
      <c r="D112" s="5" t="s">
        <v>13</v>
      </c>
      <c r="E112" s="17" t="s">
        <v>18</v>
      </c>
      <c r="F112" s="6">
        <v>1</v>
      </c>
      <c r="G112" s="30" t="s">
        <v>18</v>
      </c>
      <c r="H112" s="16">
        <f>I113 + I117 + I120</f>
        <v>67004.09</v>
      </c>
      <c r="I112" s="16">
        <f t="shared" si="19"/>
        <v>67004.09</v>
      </c>
      <c r="J112" s="18">
        <f t="shared" si="23"/>
        <v>5.2830896965775628E-2</v>
      </c>
    </row>
    <row r="113" spans="1:10" ht="24" customHeight="1" x14ac:dyDescent="0.25">
      <c r="A113" s="5" t="s">
        <v>462</v>
      </c>
      <c r="B113" s="5"/>
      <c r="C113" s="5"/>
      <c r="D113" s="5" t="s">
        <v>463</v>
      </c>
      <c r="E113" s="17" t="s">
        <v>18</v>
      </c>
      <c r="F113" s="6">
        <v>1</v>
      </c>
      <c r="G113" s="30" t="s">
        <v>18</v>
      </c>
      <c r="H113" s="16">
        <f>I114 + I115 + I116</f>
        <v>34914.119999999995</v>
      </c>
      <c r="I113" s="16">
        <f t="shared" si="19"/>
        <v>34914.120000000003</v>
      </c>
      <c r="J113" s="18">
        <f t="shared" si="23"/>
        <v>2.7528831096291683E-2</v>
      </c>
    </row>
    <row r="114" spans="1:10" ht="51.95" customHeight="1" x14ac:dyDescent="0.25">
      <c r="A114" s="12" t="s">
        <v>362</v>
      </c>
      <c r="B114" s="12">
        <v>94994</v>
      </c>
      <c r="C114" s="12" t="s">
        <v>508</v>
      </c>
      <c r="D114" s="12" t="s">
        <v>210</v>
      </c>
      <c r="E114" s="14" t="s">
        <v>514</v>
      </c>
      <c r="F114" s="13">
        <v>178.25</v>
      </c>
      <c r="G114" s="31">
        <v>105.37</v>
      </c>
      <c r="H114" s="15">
        <f>TRUNC(TRUNC(G114 * $J$2, 2) + G114, 2)</f>
        <v>130.16999999999999</v>
      </c>
      <c r="I114" s="15">
        <f t="shared" si="19"/>
        <v>23202.799999999999</v>
      </c>
      <c r="J114" s="19">
        <f t="shared" si="23"/>
        <v>1.829477478341246E-2</v>
      </c>
    </row>
    <row r="115" spans="1:10" ht="51.95" customHeight="1" x14ac:dyDescent="0.25">
      <c r="A115" s="12" t="s">
        <v>363</v>
      </c>
      <c r="B115" s="12">
        <v>87630</v>
      </c>
      <c r="C115" s="12" t="s">
        <v>508</v>
      </c>
      <c r="D115" s="12" t="s">
        <v>10</v>
      </c>
      <c r="E115" s="14" t="s">
        <v>514</v>
      </c>
      <c r="F115" s="13">
        <v>178.25</v>
      </c>
      <c r="G115" s="31">
        <v>46.28</v>
      </c>
      <c r="H115" s="15">
        <f>TRUNC(TRUNC(G115 * $J$2, 2) + G115, 2)</f>
        <v>57.17</v>
      </c>
      <c r="I115" s="15">
        <f t="shared" si="19"/>
        <v>10190.549999999999</v>
      </c>
      <c r="J115" s="19">
        <f t="shared" si="23"/>
        <v>8.0349706573820314E-3</v>
      </c>
    </row>
    <row r="116" spans="1:10" ht="24" customHeight="1" x14ac:dyDescent="0.25">
      <c r="A116" s="12" t="s">
        <v>364</v>
      </c>
      <c r="B116" s="12">
        <v>98504</v>
      </c>
      <c r="C116" s="12" t="s">
        <v>508</v>
      </c>
      <c r="D116" s="12" t="s">
        <v>254</v>
      </c>
      <c r="E116" s="14" t="s">
        <v>514</v>
      </c>
      <c r="F116" s="13">
        <v>90.63</v>
      </c>
      <c r="G116" s="31">
        <v>13.59</v>
      </c>
      <c r="H116" s="15">
        <f>TRUNC(TRUNC(G116 * $J$2, 2) + G116, 2)</f>
        <v>16.78</v>
      </c>
      <c r="I116" s="15">
        <f t="shared" si="19"/>
        <v>1520.77</v>
      </c>
      <c r="J116" s="19">
        <f t="shared" si="23"/>
        <v>1.1990856554971886E-3</v>
      </c>
    </row>
    <row r="117" spans="1:10" ht="24" customHeight="1" x14ac:dyDescent="0.25">
      <c r="A117" s="5" t="s">
        <v>464</v>
      </c>
      <c r="B117" s="5"/>
      <c r="C117" s="5"/>
      <c r="D117" s="5" t="s">
        <v>465</v>
      </c>
      <c r="E117" s="17" t="s">
        <v>18</v>
      </c>
      <c r="F117" s="6">
        <v>1</v>
      </c>
      <c r="G117" s="30" t="s">
        <v>18</v>
      </c>
      <c r="H117" s="16">
        <f>I118 + I119</f>
        <v>21858.85</v>
      </c>
      <c r="I117" s="16">
        <f t="shared" si="19"/>
        <v>21858.85</v>
      </c>
      <c r="J117" s="18">
        <f t="shared" si="23"/>
        <v>1.7235106873928811E-2</v>
      </c>
    </row>
    <row r="118" spans="1:10" ht="51.95" customHeight="1" x14ac:dyDescent="0.25">
      <c r="A118" s="12" t="s">
        <v>466</v>
      </c>
      <c r="B118" s="12">
        <v>87879</v>
      </c>
      <c r="C118" s="12" t="s">
        <v>508</v>
      </c>
      <c r="D118" s="12" t="s">
        <v>227</v>
      </c>
      <c r="E118" s="14" t="s">
        <v>514</v>
      </c>
      <c r="F118" s="13">
        <v>399.03</v>
      </c>
      <c r="G118" s="31">
        <v>5.23</v>
      </c>
      <c r="H118" s="15">
        <f>TRUNC(TRUNC(G118 * $J$2, 2) + G118, 2)</f>
        <v>6.46</v>
      </c>
      <c r="I118" s="15">
        <f t="shared" si="19"/>
        <v>2577.73</v>
      </c>
      <c r="J118" s="19">
        <f t="shared" si="23"/>
        <v>2.0324697796147793E-3</v>
      </c>
    </row>
    <row r="119" spans="1:10" ht="51.95" customHeight="1" x14ac:dyDescent="0.25">
      <c r="A119" s="12" t="s">
        <v>467</v>
      </c>
      <c r="B119" s="12">
        <v>87535</v>
      </c>
      <c r="C119" s="12" t="s">
        <v>508</v>
      </c>
      <c r="D119" s="12" t="s">
        <v>11</v>
      </c>
      <c r="E119" s="14" t="s">
        <v>514</v>
      </c>
      <c r="F119" s="13">
        <v>399.03</v>
      </c>
      <c r="G119" s="31">
        <v>39.119999999999997</v>
      </c>
      <c r="H119" s="15">
        <f>TRUNC(TRUNC(G119 * $J$2, 2) + G119, 2)</f>
        <v>48.32</v>
      </c>
      <c r="I119" s="15">
        <f t="shared" si="19"/>
        <v>19281.12</v>
      </c>
      <c r="J119" s="19">
        <f t="shared" si="23"/>
        <v>1.5202637094314032E-2</v>
      </c>
    </row>
    <row r="120" spans="1:10" ht="24" customHeight="1" x14ac:dyDescent="0.25">
      <c r="A120" s="5" t="s">
        <v>468</v>
      </c>
      <c r="B120" s="5"/>
      <c r="C120" s="5"/>
      <c r="D120" s="5" t="s">
        <v>469</v>
      </c>
      <c r="E120" s="17" t="s">
        <v>18</v>
      </c>
      <c r="F120" s="6">
        <v>1</v>
      </c>
      <c r="G120" s="30" t="s">
        <v>18</v>
      </c>
      <c r="H120" s="16">
        <f>I121 + I122</f>
        <v>10231.120000000001</v>
      </c>
      <c r="I120" s="16">
        <f t="shared" si="19"/>
        <v>10231.120000000001</v>
      </c>
      <c r="J120" s="18">
        <f t="shared" si="23"/>
        <v>8.0669589955551443E-3</v>
      </c>
    </row>
    <row r="121" spans="1:10" ht="26.1" customHeight="1" x14ac:dyDescent="0.25">
      <c r="A121" s="12" t="s">
        <v>365</v>
      </c>
      <c r="B121" s="12">
        <v>88415</v>
      </c>
      <c r="C121" s="12" t="s">
        <v>508</v>
      </c>
      <c r="D121" s="12" t="s">
        <v>245</v>
      </c>
      <c r="E121" s="14" t="s">
        <v>514</v>
      </c>
      <c r="F121" s="13">
        <v>399.03</v>
      </c>
      <c r="G121" s="31">
        <v>6</v>
      </c>
      <c r="H121" s="15">
        <f>TRUNC(TRUNC(G121 * $J$2, 2) + G121, 2)</f>
        <v>7.41</v>
      </c>
      <c r="I121" s="15">
        <f t="shared" si="19"/>
        <v>2956.81</v>
      </c>
      <c r="J121" s="19">
        <f t="shared" si="23"/>
        <v>2.3313640175901956E-3</v>
      </c>
    </row>
    <row r="122" spans="1:10" ht="26.1" customHeight="1" x14ac:dyDescent="0.25">
      <c r="A122" s="12" t="s">
        <v>470</v>
      </c>
      <c r="B122" s="12">
        <v>88489</v>
      </c>
      <c r="C122" s="12" t="s">
        <v>508</v>
      </c>
      <c r="D122" s="12" t="s">
        <v>218</v>
      </c>
      <c r="E122" s="14" t="s">
        <v>514</v>
      </c>
      <c r="F122" s="13">
        <v>399.03</v>
      </c>
      <c r="G122" s="31">
        <v>14.76</v>
      </c>
      <c r="H122" s="15">
        <f>TRUNC(TRUNC(G122 * $J$2, 2) + G122, 2)</f>
        <v>18.23</v>
      </c>
      <c r="I122" s="15">
        <f t="shared" si="19"/>
        <v>7274.31</v>
      </c>
      <c r="J122" s="19">
        <f t="shared" si="23"/>
        <v>5.7355949779649478E-3</v>
      </c>
    </row>
    <row r="123" spans="1:10" ht="24" customHeight="1" x14ac:dyDescent="0.25">
      <c r="A123" s="5" t="s">
        <v>96</v>
      </c>
      <c r="B123" s="5"/>
      <c r="C123" s="5"/>
      <c r="D123" s="5" t="s">
        <v>97</v>
      </c>
      <c r="E123" s="17" t="s">
        <v>18</v>
      </c>
      <c r="F123" s="6">
        <v>1</v>
      </c>
      <c r="G123" s="30" t="s">
        <v>18</v>
      </c>
      <c r="H123" s="16">
        <f>I124 + I125 + I126 + I127</f>
        <v>29927.66</v>
      </c>
      <c r="I123" s="16">
        <f t="shared" si="19"/>
        <v>29927.66</v>
      </c>
      <c r="J123" s="18">
        <f t="shared" si="23"/>
        <v>2.3597143426420161E-2</v>
      </c>
    </row>
    <row r="124" spans="1:10" ht="51.95" customHeight="1" x14ac:dyDescent="0.25">
      <c r="A124" s="12" t="s">
        <v>366</v>
      </c>
      <c r="B124" s="12" t="s">
        <v>499</v>
      </c>
      <c r="C124" s="12" t="s">
        <v>507</v>
      </c>
      <c r="D124" s="12" t="s">
        <v>231</v>
      </c>
      <c r="E124" s="14" t="s">
        <v>3</v>
      </c>
      <c r="F124" s="13">
        <v>17.5</v>
      </c>
      <c r="G124" s="31">
        <v>207.25</v>
      </c>
      <c r="H124" s="15">
        <f>TRUNC(TRUNC(G124 * $J$2, 2) + G124, 2)</f>
        <v>256.02999999999997</v>
      </c>
      <c r="I124" s="15">
        <f t="shared" si="19"/>
        <v>4480.5200000000004</v>
      </c>
      <c r="J124" s="19">
        <f t="shared" si="23"/>
        <v>3.5327677828785836E-3</v>
      </c>
    </row>
    <row r="125" spans="1:10" ht="65.099999999999994" customHeight="1" x14ac:dyDescent="0.25">
      <c r="A125" s="12" t="s">
        <v>367</v>
      </c>
      <c r="B125" s="12" t="s">
        <v>500</v>
      </c>
      <c r="C125" s="12" t="s">
        <v>507</v>
      </c>
      <c r="D125" s="12" t="s">
        <v>537</v>
      </c>
      <c r="E125" s="14" t="s">
        <v>3</v>
      </c>
      <c r="F125" s="13">
        <v>18</v>
      </c>
      <c r="G125" s="31">
        <v>656.73</v>
      </c>
      <c r="H125" s="15">
        <f>TRUNC(TRUNC(G125 * $J$2, 2) + G125, 2)</f>
        <v>811.32</v>
      </c>
      <c r="I125" s="15">
        <f t="shared" si="19"/>
        <v>14603.76</v>
      </c>
      <c r="J125" s="19">
        <f t="shared" si="23"/>
        <v>1.1514666341605648E-2</v>
      </c>
    </row>
    <row r="126" spans="1:10" ht="26.1" customHeight="1" x14ac:dyDescent="0.25">
      <c r="A126" s="12" t="s">
        <v>368</v>
      </c>
      <c r="B126" s="12" t="s">
        <v>501</v>
      </c>
      <c r="C126" s="12" t="s">
        <v>507</v>
      </c>
      <c r="D126" s="12" t="s">
        <v>258</v>
      </c>
      <c r="E126" s="14" t="s">
        <v>8</v>
      </c>
      <c r="F126" s="13">
        <v>2</v>
      </c>
      <c r="G126" s="31">
        <v>242.39</v>
      </c>
      <c r="H126" s="15">
        <f>TRUNC(TRUNC(G126 * $J$2, 2) + G126, 2)</f>
        <v>299.44</v>
      </c>
      <c r="I126" s="15">
        <f t="shared" si="19"/>
        <v>598.88</v>
      </c>
      <c r="J126" s="19">
        <f t="shared" si="23"/>
        <v>4.7220054141267661E-4</v>
      </c>
    </row>
    <row r="127" spans="1:10" ht="26.1" customHeight="1" x14ac:dyDescent="0.25">
      <c r="A127" s="12" t="s">
        <v>369</v>
      </c>
      <c r="B127" s="12">
        <v>104658</v>
      </c>
      <c r="C127" s="12" t="s">
        <v>508</v>
      </c>
      <c r="D127" s="12" t="s">
        <v>223</v>
      </c>
      <c r="E127" s="14" t="s">
        <v>514</v>
      </c>
      <c r="F127" s="13">
        <v>50</v>
      </c>
      <c r="G127" s="31">
        <v>165.85</v>
      </c>
      <c r="H127" s="15">
        <f>TRUNC(TRUNC(G127 * $J$2, 2) + G127, 2)</f>
        <v>204.89</v>
      </c>
      <c r="I127" s="15">
        <f t="shared" ref="I127:I190" si="24">TRUNC(F127 * H127,2)</f>
        <v>10244.5</v>
      </c>
      <c r="J127" s="19">
        <f t="shared" si="23"/>
        <v>8.0775087605232526E-3</v>
      </c>
    </row>
    <row r="128" spans="1:10" ht="24" customHeight="1" x14ac:dyDescent="0.25">
      <c r="A128" s="5" t="s">
        <v>100</v>
      </c>
      <c r="B128" s="5"/>
      <c r="C128" s="5"/>
      <c r="D128" s="5" t="s">
        <v>14</v>
      </c>
      <c r="E128" s="17" t="s">
        <v>18</v>
      </c>
      <c r="F128" s="6">
        <v>1</v>
      </c>
      <c r="G128" s="30" t="s">
        <v>18</v>
      </c>
      <c r="H128" s="16">
        <f>I129 + I138 + I142 + I145 + I148 + I150 + I160</f>
        <v>53799.29</v>
      </c>
      <c r="I128" s="16">
        <f t="shared" si="24"/>
        <v>53799.29</v>
      </c>
      <c r="J128" s="18">
        <f t="shared" si="23"/>
        <v>4.2419272417876033E-2</v>
      </c>
    </row>
    <row r="129" spans="1:10" ht="24" customHeight="1" x14ac:dyDescent="0.25">
      <c r="A129" s="5" t="s">
        <v>471</v>
      </c>
      <c r="B129" s="5"/>
      <c r="C129" s="5"/>
      <c r="D129" s="5" t="s">
        <v>472</v>
      </c>
      <c r="E129" s="17" t="s">
        <v>18</v>
      </c>
      <c r="F129" s="6">
        <v>1</v>
      </c>
      <c r="G129" s="30" t="s">
        <v>18</v>
      </c>
      <c r="H129" s="16">
        <f>I130 + I131 + I132 + I133 + I134 + I135 + I136 + I137</f>
        <v>19330.28</v>
      </c>
      <c r="I129" s="16">
        <f t="shared" si="24"/>
        <v>19330.28</v>
      </c>
      <c r="J129" s="18">
        <f t="shared" si="23"/>
        <v>1.5241398413135576E-2</v>
      </c>
    </row>
    <row r="130" spans="1:10" ht="39" customHeight="1" x14ac:dyDescent="0.25">
      <c r="A130" s="12" t="s">
        <v>370</v>
      </c>
      <c r="B130" s="12">
        <v>91924</v>
      </c>
      <c r="C130" s="12" t="s">
        <v>508</v>
      </c>
      <c r="D130" s="12" t="s">
        <v>305</v>
      </c>
      <c r="E130" s="14" t="s">
        <v>199</v>
      </c>
      <c r="F130" s="13">
        <v>3.53</v>
      </c>
      <c r="G130" s="31">
        <v>3.51</v>
      </c>
      <c r="H130" s="15">
        <f t="shared" ref="H130:H137" si="25">TRUNC(TRUNC(G130 * $J$2, 2) + G130, 2)</f>
        <v>4.33</v>
      </c>
      <c r="I130" s="15">
        <f t="shared" si="24"/>
        <v>15.28</v>
      </c>
      <c r="J130" s="19">
        <f t="shared" ref="J130:J161" si="26">I130 / $J$1</f>
        <v>1.2047863132490147E-5</v>
      </c>
    </row>
    <row r="131" spans="1:10" ht="39" customHeight="1" x14ac:dyDescent="0.25">
      <c r="A131" s="12" t="s">
        <v>371</v>
      </c>
      <c r="B131" s="12">
        <v>91926</v>
      </c>
      <c r="C131" s="12" t="s">
        <v>508</v>
      </c>
      <c r="D131" s="12" t="s">
        <v>232</v>
      </c>
      <c r="E131" s="14" t="s">
        <v>199</v>
      </c>
      <c r="F131" s="13">
        <v>882.86</v>
      </c>
      <c r="G131" s="31">
        <v>5.07</v>
      </c>
      <c r="H131" s="15">
        <f t="shared" si="25"/>
        <v>6.26</v>
      </c>
      <c r="I131" s="15">
        <f t="shared" si="24"/>
        <v>5526.7</v>
      </c>
      <c r="J131" s="19">
        <f t="shared" si="26"/>
        <v>4.3576521710951104E-3</v>
      </c>
    </row>
    <row r="132" spans="1:10" ht="39" customHeight="1" x14ac:dyDescent="0.25">
      <c r="A132" s="12" t="s">
        <v>372</v>
      </c>
      <c r="B132" s="12">
        <v>91928</v>
      </c>
      <c r="C132" s="12" t="s">
        <v>508</v>
      </c>
      <c r="D132" s="12" t="s">
        <v>233</v>
      </c>
      <c r="E132" s="14" t="s">
        <v>199</v>
      </c>
      <c r="F132" s="13">
        <v>550.92999999999995</v>
      </c>
      <c r="G132" s="31">
        <v>7.82</v>
      </c>
      <c r="H132" s="15">
        <f t="shared" si="25"/>
        <v>9.66</v>
      </c>
      <c r="I132" s="15">
        <f t="shared" si="24"/>
        <v>5321.98</v>
      </c>
      <c r="J132" s="19">
        <f t="shared" si="26"/>
        <v>4.1962360362467217E-3</v>
      </c>
    </row>
    <row r="133" spans="1:10" ht="39" customHeight="1" x14ac:dyDescent="0.25">
      <c r="A133" s="12" t="s">
        <v>373</v>
      </c>
      <c r="B133" s="12">
        <v>91930</v>
      </c>
      <c r="C133" s="12" t="s">
        <v>508</v>
      </c>
      <c r="D133" s="12" t="s">
        <v>260</v>
      </c>
      <c r="E133" s="14" t="s">
        <v>199</v>
      </c>
      <c r="F133" s="13">
        <v>74.22</v>
      </c>
      <c r="G133" s="31">
        <v>10.89</v>
      </c>
      <c r="H133" s="15">
        <f t="shared" si="25"/>
        <v>13.45</v>
      </c>
      <c r="I133" s="15">
        <f t="shared" si="24"/>
        <v>998.25</v>
      </c>
      <c r="J133" s="19">
        <f t="shared" si="26"/>
        <v>7.8709289083823877E-4</v>
      </c>
    </row>
    <row r="134" spans="1:10" ht="39" customHeight="1" x14ac:dyDescent="0.25">
      <c r="A134" s="12" t="s">
        <v>374</v>
      </c>
      <c r="B134" s="12">
        <v>101568</v>
      </c>
      <c r="C134" s="12" t="s">
        <v>508</v>
      </c>
      <c r="D134" s="12" t="s">
        <v>538</v>
      </c>
      <c r="E134" s="14" t="s">
        <v>199</v>
      </c>
      <c r="F134" s="13">
        <v>1.4</v>
      </c>
      <c r="G134" s="31">
        <v>143.68</v>
      </c>
      <c r="H134" s="15">
        <f t="shared" si="25"/>
        <v>177.5</v>
      </c>
      <c r="I134" s="15">
        <f t="shared" si="24"/>
        <v>248.5</v>
      </c>
      <c r="J134" s="19">
        <f t="shared" si="26"/>
        <v>1.9593547044658387E-4</v>
      </c>
    </row>
    <row r="135" spans="1:10" ht="51.95" customHeight="1" x14ac:dyDescent="0.25">
      <c r="A135" s="12" t="s">
        <v>375</v>
      </c>
      <c r="B135" s="12">
        <v>92986</v>
      </c>
      <c r="C135" s="12" t="s">
        <v>508</v>
      </c>
      <c r="D135" s="12" t="s">
        <v>273</v>
      </c>
      <c r="E135" s="14" t="s">
        <v>199</v>
      </c>
      <c r="F135" s="13">
        <v>5.58</v>
      </c>
      <c r="G135" s="31">
        <v>44.25</v>
      </c>
      <c r="H135" s="15">
        <f t="shared" si="25"/>
        <v>54.66</v>
      </c>
      <c r="I135" s="15">
        <f t="shared" si="24"/>
        <v>305</v>
      </c>
      <c r="J135" s="19">
        <f t="shared" si="26"/>
        <v>2.4048417901894597E-4</v>
      </c>
    </row>
    <row r="136" spans="1:10" ht="51.95" customHeight="1" x14ac:dyDescent="0.25">
      <c r="A136" s="12" t="s">
        <v>376</v>
      </c>
      <c r="B136" s="12">
        <v>92988</v>
      </c>
      <c r="C136" s="12" t="s">
        <v>508</v>
      </c>
      <c r="D136" s="12" t="s">
        <v>262</v>
      </c>
      <c r="E136" s="14" t="s">
        <v>199</v>
      </c>
      <c r="F136" s="13">
        <v>10.7</v>
      </c>
      <c r="G136" s="31">
        <v>64.19</v>
      </c>
      <c r="H136" s="15">
        <f t="shared" si="25"/>
        <v>79.3</v>
      </c>
      <c r="I136" s="15">
        <f t="shared" si="24"/>
        <v>848.51</v>
      </c>
      <c r="J136" s="19">
        <f t="shared" si="26"/>
        <v>6.6902698603070769E-4</v>
      </c>
    </row>
    <row r="137" spans="1:10" ht="51.95" customHeight="1" x14ac:dyDescent="0.25">
      <c r="A137" s="12" t="s">
        <v>377</v>
      </c>
      <c r="B137" s="12">
        <v>92992</v>
      </c>
      <c r="C137" s="12" t="s">
        <v>508</v>
      </c>
      <c r="D137" s="12" t="s">
        <v>228</v>
      </c>
      <c r="E137" s="14" t="s">
        <v>199</v>
      </c>
      <c r="F137" s="13">
        <v>42.77</v>
      </c>
      <c r="G137" s="31">
        <v>114.81</v>
      </c>
      <c r="H137" s="15">
        <f t="shared" si="25"/>
        <v>141.83000000000001</v>
      </c>
      <c r="I137" s="15">
        <f t="shared" si="24"/>
        <v>6066.06</v>
      </c>
      <c r="J137" s="19">
        <f t="shared" si="26"/>
        <v>4.782922816326779E-3</v>
      </c>
    </row>
    <row r="138" spans="1:10" ht="24" customHeight="1" x14ac:dyDescent="0.25">
      <c r="A138" s="5" t="s">
        <v>473</v>
      </c>
      <c r="B138" s="5"/>
      <c r="C138" s="5"/>
      <c r="D138" s="5" t="s">
        <v>474</v>
      </c>
      <c r="E138" s="17" t="s">
        <v>18</v>
      </c>
      <c r="F138" s="6">
        <v>1</v>
      </c>
      <c r="G138" s="30" t="s">
        <v>18</v>
      </c>
      <c r="H138" s="16">
        <f>I139 + I140 + I141</f>
        <v>2072.2200000000003</v>
      </c>
      <c r="I138" s="16">
        <f t="shared" si="24"/>
        <v>2072.2199999999998</v>
      </c>
      <c r="J138" s="18">
        <f t="shared" si="26"/>
        <v>1.6338889358906237E-3</v>
      </c>
    </row>
    <row r="139" spans="1:10" ht="39" customHeight="1" x14ac:dyDescent="0.25">
      <c r="A139" s="12" t="s">
        <v>378</v>
      </c>
      <c r="B139" s="12">
        <v>91939</v>
      </c>
      <c r="C139" s="12" t="s">
        <v>508</v>
      </c>
      <c r="D139" s="12" t="s">
        <v>277</v>
      </c>
      <c r="E139" s="14" t="s">
        <v>205</v>
      </c>
      <c r="F139" s="13">
        <v>6</v>
      </c>
      <c r="G139" s="31">
        <v>37.75</v>
      </c>
      <c r="H139" s="15">
        <f>TRUNC(TRUNC(G139 * $J$2, 2) + G139, 2)</f>
        <v>46.63</v>
      </c>
      <c r="I139" s="15">
        <f t="shared" si="24"/>
        <v>279.77999999999997</v>
      </c>
      <c r="J139" s="19">
        <f t="shared" si="26"/>
        <v>2.2059889706859247E-4</v>
      </c>
    </row>
    <row r="140" spans="1:10" ht="39" customHeight="1" x14ac:dyDescent="0.25">
      <c r="A140" s="12" t="s">
        <v>379</v>
      </c>
      <c r="B140" s="12">
        <v>91940</v>
      </c>
      <c r="C140" s="12" t="s">
        <v>508</v>
      </c>
      <c r="D140" s="12" t="s">
        <v>255</v>
      </c>
      <c r="E140" s="14" t="s">
        <v>205</v>
      </c>
      <c r="F140" s="13">
        <v>54</v>
      </c>
      <c r="G140" s="31">
        <v>21.65</v>
      </c>
      <c r="H140" s="15">
        <f>TRUNC(TRUNC(G140 * $J$2, 2) + G140, 2)</f>
        <v>26.74</v>
      </c>
      <c r="I140" s="15">
        <f t="shared" si="24"/>
        <v>1443.96</v>
      </c>
      <c r="J140" s="19">
        <f t="shared" si="26"/>
        <v>1.1385230660203188E-3</v>
      </c>
    </row>
    <row r="141" spans="1:10" ht="51.95" customHeight="1" x14ac:dyDescent="0.25">
      <c r="A141" s="12" t="s">
        <v>380</v>
      </c>
      <c r="B141" s="12" t="s">
        <v>502</v>
      </c>
      <c r="C141" s="12" t="s">
        <v>507</v>
      </c>
      <c r="D141" s="12" t="s">
        <v>271</v>
      </c>
      <c r="E141" s="14" t="s">
        <v>8</v>
      </c>
      <c r="F141" s="13">
        <v>3</v>
      </c>
      <c r="G141" s="31">
        <v>94.03</v>
      </c>
      <c r="H141" s="15">
        <f>TRUNC(TRUNC(G141 * $J$2, 2) + G141, 2)</f>
        <v>116.16</v>
      </c>
      <c r="I141" s="15">
        <f t="shared" si="24"/>
        <v>348.48</v>
      </c>
      <c r="J141" s="19">
        <f t="shared" si="26"/>
        <v>2.7476697280171247E-4</v>
      </c>
    </row>
    <row r="142" spans="1:10" ht="24" customHeight="1" x14ac:dyDescent="0.25">
      <c r="A142" s="5" t="s">
        <v>475</v>
      </c>
      <c r="B142" s="5"/>
      <c r="C142" s="5"/>
      <c r="D142" s="5" t="s">
        <v>476</v>
      </c>
      <c r="E142" s="17" t="s">
        <v>18</v>
      </c>
      <c r="F142" s="6">
        <v>1</v>
      </c>
      <c r="G142" s="30" t="s">
        <v>18</v>
      </c>
      <c r="H142" s="16">
        <f>I143 + I144</f>
        <v>3864.79</v>
      </c>
      <c r="I142" s="16">
        <f t="shared" si="24"/>
        <v>3864.79</v>
      </c>
      <c r="J142" s="18">
        <f t="shared" si="26"/>
        <v>3.0472814761660074E-3</v>
      </c>
    </row>
    <row r="143" spans="1:10" ht="39" customHeight="1" x14ac:dyDescent="0.25">
      <c r="A143" s="12" t="s">
        <v>381</v>
      </c>
      <c r="B143" s="12">
        <v>91856</v>
      </c>
      <c r="C143" s="12" t="s">
        <v>508</v>
      </c>
      <c r="D143" s="12" t="s">
        <v>238</v>
      </c>
      <c r="E143" s="14" t="s">
        <v>199</v>
      </c>
      <c r="F143" s="13">
        <v>222.04</v>
      </c>
      <c r="G143" s="31">
        <v>13.99</v>
      </c>
      <c r="H143" s="15">
        <f>TRUNC(TRUNC(G143 * $J$2, 2) + G143, 2)</f>
        <v>17.28</v>
      </c>
      <c r="I143" s="15">
        <f t="shared" si="24"/>
        <v>3836.85</v>
      </c>
      <c r="J143" s="19">
        <f t="shared" si="26"/>
        <v>3.0252515484224356E-3</v>
      </c>
    </row>
    <row r="144" spans="1:10" ht="51.95" customHeight="1" x14ac:dyDescent="0.25">
      <c r="A144" s="12" t="s">
        <v>382</v>
      </c>
      <c r="B144" s="12">
        <v>97667</v>
      </c>
      <c r="C144" s="12" t="s">
        <v>508</v>
      </c>
      <c r="D144" s="12" t="s">
        <v>304</v>
      </c>
      <c r="E144" s="14" t="s">
        <v>199</v>
      </c>
      <c r="F144" s="13">
        <v>2.4300000000000002</v>
      </c>
      <c r="G144" s="31">
        <v>9.31</v>
      </c>
      <c r="H144" s="15">
        <f>TRUNC(TRUNC(G144 * $J$2, 2) + G144, 2)</f>
        <v>11.5</v>
      </c>
      <c r="I144" s="15">
        <f t="shared" si="24"/>
        <v>27.94</v>
      </c>
      <c r="J144" s="19">
        <f t="shared" si="26"/>
        <v>2.2029927743571641E-5</v>
      </c>
    </row>
    <row r="145" spans="1:10" ht="24" customHeight="1" x14ac:dyDescent="0.25">
      <c r="A145" s="5" t="s">
        <v>477</v>
      </c>
      <c r="B145" s="5"/>
      <c r="C145" s="5"/>
      <c r="D145" s="5" t="s">
        <v>478</v>
      </c>
      <c r="E145" s="17" t="s">
        <v>18</v>
      </c>
      <c r="F145" s="6">
        <v>1</v>
      </c>
      <c r="G145" s="30" t="s">
        <v>18</v>
      </c>
      <c r="H145" s="16">
        <f>I146 + I147</f>
        <v>11318.960000000001</v>
      </c>
      <c r="I145" s="16">
        <f t="shared" si="24"/>
        <v>11318.96</v>
      </c>
      <c r="J145" s="18">
        <f t="shared" si="26"/>
        <v>8.9246911572075042E-3</v>
      </c>
    </row>
    <row r="146" spans="1:10" ht="26.1" customHeight="1" x14ac:dyDescent="0.25">
      <c r="A146" s="12" t="s">
        <v>563</v>
      </c>
      <c r="B146" s="12" t="s">
        <v>539</v>
      </c>
      <c r="C146" s="12" t="s">
        <v>507</v>
      </c>
      <c r="D146" s="12" t="s">
        <v>540</v>
      </c>
      <c r="E146" s="14" t="s">
        <v>8</v>
      </c>
      <c r="F146" s="13">
        <v>38</v>
      </c>
      <c r="G146" s="31">
        <v>223.88</v>
      </c>
      <c r="H146" s="15">
        <f>TRUNC(TRUNC(G146 * $J$2, 2) + G146, 2)</f>
        <v>276.58</v>
      </c>
      <c r="I146" s="15">
        <f t="shared" ref="I146" si="27">TRUNC(F146 * H146,2)</f>
        <v>10510.04</v>
      </c>
      <c r="J146" s="19">
        <f t="shared" si="26"/>
        <v>8.286879806086174E-3</v>
      </c>
    </row>
    <row r="147" spans="1:10" ht="26.1" customHeight="1" x14ac:dyDescent="0.25">
      <c r="A147" s="12" t="s">
        <v>383</v>
      </c>
      <c r="B147" s="12" t="s">
        <v>541</v>
      </c>
      <c r="C147" s="12" t="s">
        <v>507</v>
      </c>
      <c r="D147" s="12" t="s">
        <v>542</v>
      </c>
      <c r="E147" s="14" t="s">
        <v>8</v>
      </c>
      <c r="F147" s="13">
        <v>36</v>
      </c>
      <c r="G147" s="31">
        <v>18.190000000000001</v>
      </c>
      <c r="H147" s="15">
        <f>TRUNC(TRUNC(G147 * $J$2, 2) + G147, 2)</f>
        <v>22.47</v>
      </c>
      <c r="I147" s="15">
        <f t="shared" si="24"/>
        <v>808.92</v>
      </c>
      <c r="J147" s="19">
        <f t="shared" si="26"/>
        <v>6.3781135112133043E-4</v>
      </c>
    </row>
    <row r="148" spans="1:10" ht="24" customHeight="1" x14ac:dyDescent="0.25">
      <c r="A148" s="5" t="s">
        <v>479</v>
      </c>
      <c r="B148" s="5"/>
      <c r="C148" s="5"/>
      <c r="D148" s="5" t="s">
        <v>480</v>
      </c>
      <c r="E148" s="17" t="s">
        <v>18</v>
      </c>
      <c r="F148" s="6">
        <v>1</v>
      </c>
      <c r="G148" s="30" t="s">
        <v>18</v>
      </c>
      <c r="H148" s="16">
        <f>I149</f>
        <v>12790.17</v>
      </c>
      <c r="I148" s="16">
        <f t="shared" si="24"/>
        <v>12790.17</v>
      </c>
      <c r="J148" s="18">
        <f t="shared" si="26"/>
        <v>1.008470010479591E-2</v>
      </c>
    </row>
    <row r="149" spans="1:10" ht="65.099999999999994" customHeight="1" x14ac:dyDescent="0.25">
      <c r="A149" s="12" t="s">
        <v>384</v>
      </c>
      <c r="B149" s="12" t="s">
        <v>503</v>
      </c>
      <c r="C149" s="12" t="s">
        <v>507</v>
      </c>
      <c r="D149" s="12" t="s">
        <v>220</v>
      </c>
      <c r="E149" s="14" t="s">
        <v>8</v>
      </c>
      <c r="F149" s="13">
        <v>1</v>
      </c>
      <c r="G149" s="31">
        <v>10353.06</v>
      </c>
      <c r="H149" s="15">
        <f>TRUNC(TRUNC(G149 * $J$2, 2) + G149, 2)</f>
        <v>12790.17</v>
      </c>
      <c r="I149" s="15">
        <f t="shared" si="24"/>
        <v>12790.17</v>
      </c>
      <c r="J149" s="19">
        <f t="shared" si="26"/>
        <v>1.008470010479591E-2</v>
      </c>
    </row>
    <row r="150" spans="1:10" ht="24" customHeight="1" x14ac:dyDescent="0.25">
      <c r="A150" s="5" t="s">
        <v>481</v>
      </c>
      <c r="B150" s="5"/>
      <c r="C150" s="5"/>
      <c r="D150" s="5" t="s">
        <v>482</v>
      </c>
      <c r="E150" s="17" t="s">
        <v>18</v>
      </c>
      <c r="F150" s="6">
        <v>1</v>
      </c>
      <c r="G150" s="30" t="s">
        <v>18</v>
      </c>
      <c r="H150" s="16">
        <f>I151 + I152 + I153 + I154 + I155 + I156 + I157 + I158 + I159</f>
        <v>1575.1799999999998</v>
      </c>
      <c r="I150" s="16">
        <f t="shared" si="24"/>
        <v>1575.18</v>
      </c>
      <c r="J150" s="18">
        <f t="shared" si="26"/>
        <v>1.2419864560887324E-3</v>
      </c>
    </row>
    <row r="151" spans="1:10" ht="26.1" customHeight="1" x14ac:dyDescent="0.25">
      <c r="A151" s="12" t="s">
        <v>385</v>
      </c>
      <c r="B151" s="12">
        <v>101895</v>
      </c>
      <c r="C151" s="12" t="s">
        <v>508</v>
      </c>
      <c r="D151" s="12" t="s">
        <v>263</v>
      </c>
      <c r="E151" s="14" t="s">
        <v>205</v>
      </c>
      <c r="F151" s="13">
        <v>1</v>
      </c>
      <c r="G151" s="31">
        <v>505.71</v>
      </c>
      <c r="H151" s="15">
        <f t="shared" ref="H151:H159" si="28">TRUNC(TRUNC(G151 * $J$2, 2) + G151, 2)</f>
        <v>624.75</v>
      </c>
      <c r="I151" s="15">
        <f t="shared" si="24"/>
        <v>624.75</v>
      </c>
      <c r="J151" s="19">
        <f t="shared" si="26"/>
        <v>4.9259833062979179E-4</v>
      </c>
    </row>
    <row r="152" spans="1:10" ht="26.1" customHeight="1" x14ac:dyDescent="0.25">
      <c r="A152" s="12" t="s">
        <v>386</v>
      </c>
      <c r="B152" s="12">
        <v>93653</v>
      </c>
      <c r="C152" s="12" t="s">
        <v>508</v>
      </c>
      <c r="D152" s="12" t="s">
        <v>290</v>
      </c>
      <c r="E152" s="14" t="s">
        <v>205</v>
      </c>
      <c r="F152" s="13">
        <v>4</v>
      </c>
      <c r="G152" s="31">
        <v>14.23</v>
      </c>
      <c r="H152" s="15">
        <f t="shared" si="28"/>
        <v>17.57</v>
      </c>
      <c r="I152" s="15">
        <f t="shared" si="24"/>
        <v>70.28</v>
      </c>
      <c r="J152" s="19">
        <f t="shared" si="26"/>
        <v>5.5413862627709918E-5</v>
      </c>
    </row>
    <row r="153" spans="1:10" ht="26.1" customHeight="1" x14ac:dyDescent="0.25">
      <c r="A153" s="12" t="s">
        <v>387</v>
      </c>
      <c r="B153" s="12">
        <v>93654</v>
      </c>
      <c r="C153" s="12" t="s">
        <v>508</v>
      </c>
      <c r="D153" s="12" t="s">
        <v>294</v>
      </c>
      <c r="E153" s="14" t="s">
        <v>205</v>
      </c>
      <c r="F153" s="13">
        <v>3</v>
      </c>
      <c r="G153" s="31">
        <v>14.23</v>
      </c>
      <c r="H153" s="15">
        <f t="shared" si="28"/>
        <v>17.57</v>
      </c>
      <c r="I153" s="15">
        <f t="shared" si="24"/>
        <v>52.71</v>
      </c>
      <c r="J153" s="19">
        <f t="shared" si="26"/>
        <v>4.1560396970782433E-5</v>
      </c>
    </row>
    <row r="154" spans="1:10" ht="26.1" customHeight="1" x14ac:dyDescent="0.25">
      <c r="A154" s="12" t="s">
        <v>388</v>
      </c>
      <c r="B154" s="12">
        <v>93655</v>
      </c>
      <c r="C154" s="12" t="s">
        <v>508</v>
      </c>
      <c r="D154" s="12" t="s">
        <v>297</v>
      </c>
      <c r="E154" s="14" t="s">
        <v>205</v>
      </c>
      <c r="F154" s="13">
        <v>2</v>
      </c>
      <c r="G154" s="31">
        <v>15.37</v>
      </c>
      <c r="H154" s="15">
        <f t="shared" si="28"/>
        <v>18.98</v>
      </c>
      <c r="I154" s="15">
        <f t="shared" si="24"/>
        <v>37.96</v>
      </c>
      <c r="J154" s="19">
        <f t="shared" si="26"/>
        <v>2.993042437888259E-5</v>
      </c>
    </row>
    <row r="155" spans="1:10" ht="26.1" customHeight="1" x14ac:dyDescent="0.25">
      <c r="A155" s="12" t="s">
        <v>389</v>
      </c>
      <c r="B155" s="12">
        <v>93661</v>
      </c>
      <c r="C155" s="12" t="s">
        <v>508</v>
      </c>
      <c r="D155" s="12" t="s">
        <v>288</v>
      </c>
      <c r="E155" s="14" t="s">
        <v>205</v>
      </c>
      <c r="F155" s="13">
        <v>1</v>
      </c>
      <c r="G155" s="31">
        <v>68.099999999999994</v>
      </c>
      <c r="H155" s="15">
        <f t="shared" si="28"/>
        <v>84.13</v>
      </c>
      <c r="I155" s="15">
        <f t="shared" si="24"/>
        <v>84.13</v>
      </c>
      <c r="J155" s="19">
        <f t="shared" si="26"/>
        <v>6.6334209773324341E-5</v>
      </c>
    </row>
    <row r="156" spans="1:10" ht="26.1" customHeight="1" x14ac:dyDescent="0.25">
      <c r="A156" s="12" t="s">
        <v>390</v>
      </c>
      <c r="B156" s="12">
        <v>93663</v>
      </c>
      <c r="C156" s="12" t="s">
        <v>508</v>
      </c>
      <c r="D156" s="12" t="s">
        <v>274</v>
      </c>
      <c r="E156" s="14" t="s">
        <v>205</v>
      </c>
      <c r="F156" s="13">
        <v>3</v>
      </c>
      <c r="G156" s="31">
        <v>72.510000000000005</v>
      </c>
      <c r="H156" s="15">
        <f t="shared" si="28"/>
        <v>89.57</v>
      </c>
      <c r="I156" s="15">
        <f t="shared" si="24"/>
        <v>268.70999999999998</v>
      </c>
      <c r="J156" s="19">
        <f t="shared" si="26"/>
        <v>2.1187050407928186E-4</v>
      </c>
    </row>
    <row r="157" spans="1:10" ht="26.1" customHeight="1" x14ac:dyDescent="0.25">
      <c r="A157" s="12" t="s">
        <v>391</v>
      </c>
      <c r="B157" s="12">
        <v>93664</v>
      </c>
      <c r="C157" s="12" t="s">
        <v>508</v>
      </c>
      <c r="D157" s="12" t="s">
        <v>287</v>
      </c>
      <c r="E157" s="14" t="s">
        <v>205</v>
      </c>
      <c r="F157" s="13">
        <v>1</v>
      </c>
      <c r="G157" s="31">
        <v>76.05</v>
      </c>
      <c r="H157" s="15">
        <f t="shared" si="28"/>
        <v>93.95</v>
      </c>
      <c r="I157" s="15">
        <f t="shared" si="24"/>
        <v>93.95</v>
      </c>
      <c r="J157" s="19">
        <f t="shared" si="26"/>
        <v>7.407701186501631E-5</v>
      </c>
    </row>
    <row r="158" spans="1:10" ht="39" customHeight="1" x14ac:dyDescent="0.25">
      <c r="A158" s="12" t="s">
        <v>392</v>
      </c>
      <c r="B158" s="12" t="s">
        <v>504</v>
      </c>
      <c r="C158" s="12" t="s">
        <v>507</v>
      </c>
      <c r="D158" s="12" t="s">
        <v>285</v>
      </c>
      <c r="E158" s="14" t="s">
        <v>8</v>
      </c>
      <c r="F158" s="13">
        <v>1</v>
      </c>
      <c r="G158" s="31">
        <v>85.86</v>
      </c>
      <c r="H158" s="15">
        <f t="shared" si="28"/>
        <v>106.07</v>
      </c>
      <c r="I158" s="15">
        <f t="shared" si="24"/>
        <v>106.07</v>
      </c>
      <c r="J158" s="19">
        <f t="shared" si="26"/>
        <v>8.3633301208326554E-5</v>
      </c>
    </row>
    <row r="159" spans="1:10" ht="39" customHeight="1" x14ac:dyDescent="0.25">
      <c r="A159" s="12" t="s">
        <v>393</v>
      </c>
      <c r="B159" s="12" t="s">
        <v>505</v>
      </c>
      <c r="C159" s="12" t="s">
        <v>507</v>
      </c>
      <c r="D159" s="12" t="s">
        <v>278</v>
      </c>
      <c r="E159" s="14" t="s">
        <v>8</v>
      </c>
      <c r="F159" s="13">
        <v>1</v>
      </c>
      <c r="G159" s="31">
        <v>191.54</v>
      </c>
      <c r="H159" s="15">
        <f t="shared" si="28"/>
        <v>236.62</v>
      </c>
      <c r="I159" s="15">
        <f t="shared" si="24"/>
        <v>236.62</v>
      </c>
      <c r="J159" s="19">
        <f t="shared" si="26"/>
        <v>1.8656841455561639E-4</v>
      </c>
    </row>
    <row r="160" spans="1:10" ht="24" customHeight="1" x14ac:dyDescent="0.25">
      <c r="A160" s="5" t="s">
        <v>483</v>
      </c>
      <c r="B160" s="5"/>
      <c r="C160" s="5"/>
      <c r="D160" s="5" t="s">
        <v>484</v>
      </c>
      <c r="E160" s="17" t="s">
        <v>18</v>
      </c>
      <c r="F160" s="6">
        <v>1</v>
      </c>
      <c r="G160" s="30" t="s">
        <v>18</v>
      </c>
      <c r="H160" s="16">
        <f>I161 + I162 + I163 + I164 + I165 + I166 + I167 + I168</f>
        <v>2847.6900000000005</v>
      </c>
      <c r="I160" s="16">
        <f t="shared" si="24"/>
        <v>2847.69</v>
      </c>
      <c r="J160" s="18">
        <f t="shared" si="26"/>
        <v>2.2453258745916797E-3</v>
      </c>
    </row>
    <row r="161" spans="1:10" ht="39" customHeight="1" x14ac:dyDescent="0.25">
      <c r="A161" s="12" t="s">
        <v>394</v>
      </c>
      <c r="B161" s="12">
        <v>91953</v>
      </c>
      <c r="C161" s="12" t="s">
        <v>508</v>
      </c>
      <c r="D161" s="12" t="s">
        <v>280</v>
      </c>
      <c r="E161" s="14" t="s">
        <v>205</v>
      </c>
      <c r="F161" s="13">
        <v>5</v>
      </c>
      <c r="G161" s="31">
        <v>33.549999999999997</v>
      </c>
      <c r="H161" s="15">
        <f t="shared" ref="H161:H168" si="29">TRUNC(TRUNC(G161 * $J$2, 2) + G161, 2)</f>
        <v>41.44</v>
      </c>
      <c r="I161" s="15">
        <f t="shared" si="24"/>
        <v>207.2</v>
      </c>
      <c r="J161" s="19">
        <f t="shared" si="26"/>
        <v>1.6337154718926427E-4</v>
      </c>
    </row>
    <row r="162" spans="1:10" ht="39" customHeight="1" x14ac:dyDescent="0.25">
      <c r="A162" s="12" t="s">
        <v>395</v>
      </c>
      <c r="B162" s="12">
        <v>91959</v>
      </c>
      <c r="C162" s="12" t="s">
        <v>508</v>
      </c>
      <c r="D162" s="12" t="s">
        <v>279</v>
      </c>
      <c r="E162" s="14" t="s">
        <v>205</v>
      </c>
      <c r="F162" s="13">
        <v>4</v>
      </c>
      <c r="G162" s="31">
        <v>50.92</v>
      </c>
      <c r="H162" s="15">
        <f t="shared" si="29"/>
        <v>62.9</v>
      </c>
      <c r="I162" s="15">
        <f t="shared" si="24"/>
        <v>251.6</v>
      </c>
      <c r="J162" s="19">
        <f t="shared" ref="J162:J193" si="30">I162 / $J$1</f>
        <v>1.9837973587267805E-4</v>
      </c>
    </row>
    <row r="163" spans="1:10" ht="39" customHeight="1" x14ac:dyDescent="0.25">
      <c r="A163" s="12" t="s">
        <v>396</v>
      </c>
      <c r="B163" s="12">
        <v>91961</v>
      </c>
      <c r="C163" s="12" t="s">
        <v>508</v>
      </c>
      <c r="D163" s="12" t="s">
        <v>291</v>
      </c>
      <c r="E163" s="14" t="s">
        <v>205</v>
      </c>
      <c r="F163" s="13">
        <v>1</v>
      </c>
      <c r="G163" s="31">
        <v>65.61</v>
      </c>
      <c r="H163" s="15">
        <f t="shared" si="29"/>
        <v>81.05</v>
      </c>
      <c r="I163" s="15">
        <f t="shared" si="24"/>
        <v>81.05</v>
      </c>
      <c r="J163" s="19">
        <f t="shared" si="30"/>
        <v>6.3905713801592031E-5</v>
      </c>
    </row>
    <row r="164" spans="1:10" ht="39" customHeight="1" x14ac:dyDescent="0.25">
      <c r="A164" s="12" t="s">
        <v>397</v>
      </c>
      <c r="B164" s="12">
        <v>91967</v>
      </c>
      <c r="C164" s="12" t="s">
        <v>508</v>
      </c>
      <c r="D164" s="12" t="s">
        <v>283</v>
      </c>
      <c r="E164" s="14" t="s">
        <v>205</v>
      </c>
      <c r="F164" s="13">
        <v>2</v>
      </c>
      <c r="G164" s="31">
        <v>68.3</v>
      </c>
      <c r="H164" s="15">
        <f t="shared" si="29"/>
        <v>84.37</v>
      </c>
      <c r="I164" s="15">
        <f t="shared" si="24"/>
        <v>168.74</v>
      </c>
      <c r="J164" s="19">
        <f t="shared" si="30"/>
        <v>1.3304688645133427E-4</v>
      </c>
    </row>
    <row r="165" spans="1:10" ht="39" customHeight="1" x14ac:dyDescent="0.25">
      <c r="A165" s="12" t="s">
        <v>398</v>
      </c>
      <c r="B165" s="12">
        <v>91993</v>
      </c>
      <c r="C165" s="12" t="s">
        <v>508</v>
      </c>
      <c r="D165" s="12" t="s">
        <v>293</v>
      </c>
      <c r="E165" s="14" t="s">
        <v>205</v>
      </c>
      <c r="F165" s="13">
        <v>1</v>
      </c>
      <c r="G165" s="31">
        <v>54</v>
      </c>
      <c r="H165" s="15">
        <f t="shared" si="29"/>
        <v>66.709999999999994</v>
      </c>
      <c r="I165" s="15">
        <f t="shared" si="24"/>
        <v>66.709999999999994</v>
      </c>
      <c r="J165" s="19">
        <f t="shared" si="30"/>
        <v>5.2599015024111101E-5</v>
      </c>
    </row>
    <row r="166" spans="1:10" ht="39" customHeight="1" x14ac:dyDescent="0.25">
      <c r="A166" s="12" t="s">
        <v>399</v>
      </c>
      <c r="B166" s="12">
        <v>91996</v>
      </c>
      <c r="C166" s="12" t="s">
        <v>508</v>
      </c>
      <c r="D166" s="12" t="s">
        <v>257</v>
      </c>
      <c r="E166" s="14" t="s">
        <v>205</v>
      </c>
      <c r="F166" s="13">
        <v>28</v>
      </c>
      <c r="G166" s="31">
        <v>39.770000000000003</v>
      </c>
      <c r="H166" s="15">
        <f t="shared" si="29"/>
        <v>49.13</v>
      </c>
      <c r="I166" s="15">
        <f t="shared" si="24"/>
        <v>1375.64</v>
      </c>
      <c r="J166" s="19">
        <f t="shared" si="30"/>
        <v>1.0846546099200749E-3</v>
      </c>
    </row>
    <row r="167" spans="1:10" ht="39" customHeight="1" x14ac:dyDescent="0.25">
      <c r="A167" s="12" t="s">
        <v>400</v>
      </c>
      <c r="B167" s="12">
        <v>92004</v>
      </c>
      <c r="C167" s="12" t="s">
        <v>508</v>
      </c>
      <c r="D167" s="12" t="s">
        <v>266</v>
      </c>
      <c r="E167" s="14" t="s">
        <v>205</v>
      </c>
      <c r="F167" s="13">
        <v>8</v>
      </c>
      <c r="G167" s="31">
        <v>63.37</v>
      </c>
      <c r="H167" s="15">
        <f t="shared" si="29"/>
        <v>78.28</v>
      </c>
      <c r="I167" s="15">
        <f t="shared" si="24"/>
        <v>626.24</v>
      </c>
      <c r="J167" s="19">
        <f t="shared" si="30"/>
        <v>4.9377315497975318E-4</v>
      </c>
    </row>
    <row r="168" spans="1:10" ht="39" customHeight="1" x14ac:dyDescent="0.25">
      <c r="A168" s="12" t="s">
        <v>401</v>
      </c>
      <c r="B168" s="12">
        <v>92023</v>
      </c>
      <c r="C168" s="12" t="s">
        <v>508</v>
      </c>
      <c r="D168" s="12" t="s">
        <v>292</v>
      </c>
      <c r="E168" s="14" t="s">
        <v>205</v>
      </c>
      <c r="F168" s="13">
        <v>1</v>
      </c>
      <c r="G168" s="31">
        <v>57.08</v>
      </c>
      <c r="H168" s="15">
        <f t="shared" si="29"/>
        <v>70.510000000000005</v>
      </c>
      <c r="I168" s="15">
        <f t="shared" si="24"/>
        <v>70.510000000000005</v>
      </c>
      <c r="J168" s="19">
        <f t="shared" si="30"/>
        <v>5.5595211352871747E-5</v>
      </c>
    </row>
    <row r="169" spans="1:10" ht="24" customHeight="1" x14ac:dyDescent="0.25">
      <c r="A169" s="5" t="s">
        <v>103</v>
      </c>
      <c r="B169" s="5"/>
      <c r="C169" s="5"/>
      <c r="D169" s="5" t="s">
        <v>15</v>
      </c>
      <c r="E169" s="17" t="s">
        <v>18</v>
      </c>
      <c r="F169" s="6">
        <v>1</v>
      </c>
      <c r="G169" s="30" t="s">
        <v>18</v>
      </c>
      <c r="H169" s="16">
        <f>I170 + I183 + I186</f>
        <v>17103.760000000002</v>
      </c>
      <c r="I169" s="16">
        <f t="shared" si="24"/>
        <v>17103.759999999998</v>
      </c>
      <c r="J169" s="18">
        <f t="shared" si="30"/>
        <v>1.3485848136842908E-2</v>
      </c>
    </row>
    <row r="170" spans="1:10" ht="24" customHeight="1" x14ac:dyDescent="0.25">
      <c r="A170" s="5" t="s">
        <v>485</v>
      </c>
      <c r="B170" s="5"/>
      <c r="C170" s="5"/>
      <c r="D170" s="5" t="s">
        <v>486</v>
      </c>
      <c r="E170" s="17" t="s">
        <v>18</v>
      </c>
      <c r="F170" s="6">
        <v>1</v>
      </c>
      <c r="G170" s="30" t="s">
        <v>18</v>
      </c>
      <c r="H170" s="16">
        <f>I171 + I172 + I173 + I174 + I175 + I176 + I177 + I178 + I179 + I180 + I181 + I182</f>
        <v>1853.07</v>
      </c>
      <c r="I170" s="16">
        <f t="shared" si="24"/>
        <v>1853.07</v>
      </c>
      <c r="J170" s="18">
        <f t="shared" si="30"/>
        <v>1.4610951397201254E-3</v>
      </c>
    </row>
    <row r="171" spans="1:10" ht="39" customHeight="1" x14ac:dyDescent="0.25">
      <c r="A171" s="12" t="s">
        <v>402</v>
      </c>
      <c r="B171" s="12">
        <v>103950</v>
      </c>
      <c r="C171" s="12" t="s">
        <v>508</v>
      </c>
      <c r="D171" s="12" t="s">
        <v>300</v>
      </c>
      <c r="E171" s="14" t="s">
        <v>205</v>
      </c>
      <c r="F171" s="13">
        <v>2</v>
      </c>
      <c r="G171" s="31">
        <v>12.59</v>
      </c>
      <c r="H171" s="15">
        <f t="shared" ref="H171:H182" si="31">TRUNC(TRUNC(G171 * $J$2, 2) + G171, 2)</f>
        <v>15.55</v>
      </c>
      <c r="I171" s="15">
        <f t="shared" si="24"/>
        <v>31.1</v>
      </c>
      <c r="J171" s="19">
        <f t="shared" si="30"/>
        <v>2.4521501532751542E-5</v>
      </c>
    </row>
    <row r="172" spans="1:10" ht="39" customHeight="1" x14ac:dyDescent="0.25">
      <c r="A172" s="12" t="s">
        <v>403</v>
      </c>
      <c r="B172" s="12">
        <v>103988</v>
      </c>
      <c r="C172" s="12" t="s">
        <v>508</v>
      </c>
      <c r="D172" s="12" t="s">
        <v>299</v>
      </c>
      <c r="E172" s="14" t="s">
        <v>205</v>
      </c>
      <c r="F172" s="13">
        <v>2</v>
      </c>
      <c r="G172" s="31">
        <v>14.49</v>
      </c>
      <c r="H172" s="15">
        <f t="shared" si="31"/>
        <v>17.899999999999999</v>
      </c>
      <c r="I172" s="15">
        <f t="shared" si="24"/>
        <v>35.799999999999997</v>
      </c>
      <c r="J172" s="19">
        <f t="shared" si="30"/>
        <v>2.8227323307797593E-5</v>
      </c>
    </row>
    <row r="173" spans="1:10" ht="39" customHeight="1" x14ac:dyDescent="0.25">
      <c r="A173" s="12" t="s">
        <v>404</v>
      </c>
      <c r="B173" s="12">
        <v>89356</v>
      </c>
      <c r="C173" s="12" t="s">
        <v>508</v>
      </c>
      <c r="D173" s="12" t="s">
        <v>261</v>
      </c>
      <c r="E173" s="14" t="s">
        <v>199</v>
      </c>
      <c r="F173" s="13">
        <v>28</v>
      </c>
      <c r="G173" s="31">
        <v>27.79</v>
      </c>
      <c r="H173" s="15">
        <f t="shared" si="31"/>
        <v>34.33</v>
      </c>
      <c r="I173" s="15">
        <f t="shared" si="24"/>
        <v>961.24</v>
      </c>
      <c r="J173" s="19">
        <f t="shared" si="30"/>
        <v>7.5791151554154641E-4</v>
      </c>
    </row>
    <row r="174" spans="1:10" ht="39" customHeight="1" x14ac:dyDescent="0.25">
      <c r="A174" s="12" t="s">
        <v>405</v>
      </c>
      <c r="B174" s="12">
        <v>89357</v>
      </c>
      <c r="C174" s="12" t="s">
        <v>508</v>
      </c>
      <c r="D174" s="12" t="s">
        <v>281</v>
      </c>
      <c r="E174" s="14" t="s">
        <v>199</v>
      </c>
      <c r="F174" s="13">
        <v>4</v>
      </c>
      <c r="G174" s="31">
        <v>37.74</v>
      </c>
      <c r="H174" s="15">
        <f t="shared" si="31"/>
        <v>46.62</v>
      </c>
      <c r="I174" s="15">
        <f t="shared" si="24"/>
        <v>186.48</v>
      </c>
      <c r="J174" s="19">
        <f t="shared" si="30"/>
        <v>1.4703439247033785E-4</v>
      </c>
    </row>
    <row r="175" spans="1:10" ht="39" customHeight="1" x14ac:dyDescent="0.25">
      <c r="A175" s="12" t="s">
        <v>406</v>
      </c>
      <c r="B175" s="12">
        <v>89367</v>
      </c>
      <c r="C175" s="12" t="s">
        <v>508</v>
      </c>
      <c r="D175" s="12" t="s">
        <v>298</v>
      </c>
      <c r="E175" s="14" t="s">
        <v>205</v>
      </c>
      <c r="F175" s="13">
        <v>2</v>
      </c>
      <c r="G175" s="31">
        <v>15.24</v>
      </c>
      <c r="H175" s="15">
        <f t="shared" si="31"/>
        <v>18.82</v>
      </c>
      <c r="I175" s="15">
        <f t="shared" si="24"/>
        <v>37.64</v>
      </c>
      <c r="J175" s="19">
        <f t="shared" si="30"/>
        <v>2.9678113109092218E-5</v>
      </c>
    </row>
    <row r="176" spans="1:10" ht="39" customHeight="1" x14ac:dyDescent="0.25">
      <c r="A176" s="12" t="s">
        <v>407</v>
      </c>
      <c r="B176" s="12">
        <v>89380</v>
      </c>
      <c r="C176" s="12" t="s">
        <v>508</v>
      </c>
      <c r="D176" s="12" t="s">
        <v>302</v>
      </c>
      <c r="E176" s="14" t="s">
        <v>205</v>
      </c>
      <c r="F176" s="13">
        <v>2</v>
      </c>
      <c r="G176" s="31">
        <v>11.56</v>
      </c>
      <c r="H176" s="15">
        <f t="shared" si="31"/>
        <v>14.28</v>
      </c>
      <c r="I176" s="15">
        <f t="shared" si="24"/>
        <v>28.56</v>
      </c>
      <c r="J176" s="19">
        <f t="shared" si="30"/>
        <v>2.2518780828790481E-5</v>
      </c>
    </row>
    <row r="177" spans="1:10" ht="39" customHeight="1" x14ac:dyDescent="0.25">
      <c r="A177" s="12" t="s">
        <v>408</v>
      </c>
      <c r="B177" s="12">
        <v>89386</v>
      </c>
      <c r="C177" s="12" t="s">
        <v>508</v>
      </c>
      <c r="D177" s="12" t="s">
        <v>303</v>
      </c>
      <c r="E177" s="14" t="s">
        <v>205</v>
      </c>
      <c r="F177" s="13">
        <v>2</v>
      </c>
      <c r="G177" s="31">
        <v>11.16</v>
      </c>
      <c r="H177" s="15">
        <f t="shared" si="31"/>
        <v>13.78</v>
      </c>
      <c r="I177" s="15">
        <f t="shared" si="24"/>
        <v>27.56</v>
      </c>
      <c r="J177" s="19">
        <f t="shared" si="30"/>
        <v>2.1730308110695578E-5</v>
      </c>
    </row>
    <row r="178" spans="1:10" ht="39" customHeight="1" x14ac:dyDescent="0.25">
      <c r="A178" s="12" t="s">
        <v>409</v>
      </c>
      <c r="B178" s="12">
        <v>89400</v>
      </c>
      <c r="C178" s="12" t="s">
        <v>508</v>
      </c>
      <c r="D178" s="12" t="s">
        <v>295</v>
      </c>
      <c r="E178" s="14" t="s">
        <v>205</v>
      </c>
      <c r="F178" s="13">
        <v>2</v>
      </c>
      <c r="G178" s="31">
        <v>22.9</v>
      </c>
      <c r="H178" s="15">
        <f t="shared" si="31"/>
        <v>28.29</v>
      </c>
      <c r="I178" s="15">
        <f t="shared" si="24"/>
        <v>56.58</v>
      </c>
      <c r="J178" s="19">
        <f t="shared" si="30"/>
        <v>4.4611786389809713E-5</v>
      </c>
    </row>
    <row r="179" spans="1:10" ht="39" customHeight="1" x14ac:dyDescent="0.25">
      <c r="A179" s="12" t="s">
        <v>410</v>
      </c>
      <c r="B179" s="12">
        <v>89572</v>
      </c>
      <c r="C179" s="12" t="s">
        <v>508</v>
      </c>
      <c r="D179" s="12" t="s">
        <v>306</v>
      </c>
      <c r="E179" s="14" t="s">
        <v>205</v>
      </c>
      <c r="F179" s="13">
        <v>1</v>
      </c>
      <c r="G179" s="31">
        <v>9.73</v>
      </c>
      <c r="H179" s="15">
        <f t="shared" si="31"/>
        <v>12.02</v>
      </c>
      <c r="I179" s="15">
        <f t="shared" si="24"/>
        <v>12.02</v>
      </c>
      <c r="J179" s="19">
        <f t="shared" si="30"/>
        <v>9.4774420715007565E-6</v>
      </c>
    </row>
    <row r="180" spans="1:10" ht="51.95" customHeight="1" x14ac:dyDescent="0.25">
      <c r="A180" s="12" t="s">
        <v>411</v>
      </c>
      <c r="B180" s="12">
        <v>94656</v>
      </c>
      <c r="C180" s="12" t="s">
        <v>508</v>
      </c>
      <c r="D180" s="12" t="s">
        <v>307</v>
      </c>
      <c r="E180" s="14" t="s">
        <v>205</v>
      </c>
      <c r="F180" s="13">
        <v>1</v>
      </c>
      <c r="G180" s="31">
        <v>3.93</v>
      </c>
      <c r="H180" s="15">
        <f t="shared" si="31"/>
        <v>4.8499999999999996</v>
      </c>
      <c r="I180" s="15">
        <f t="shared" si="24"/>
        <v>4.8499999999999996</v>
      </c>
      <c r="J180" s="19">
        <f t="shared" si="30"/>
        <v>3.8240926827602882E-6</v>
      </c>
    </row>
    <row r="181" spans="1:10" ht="51.95" customHeight="1" x14ac:dyDescent="0.25">
      <c r="A181" s="12" t="s">
        <v>412</v>
      </c>
      <c r="B181" s="12">
        <v>94658</v>
      </c>
      <c r="C181" s="12" t="s">
        <v>508</v>
      </c>
      <c r="D181" s="12" t="s">
        <v>301</v>
      </c>
      <c r="E181" s="14" t="s">
        <v>205</v>
      </c>
      <c r="F181" s="13">
        <v>4</v>
      </c>
      <c r="G181" s="31">
        <v>5.87</v>
      </c>
      <c r="H181" s="15">
        <f t="shared" si="31"/>
        <v>7.25</v>
      </c>
      <c r="I181" s="15">
        <f t="shared" si="24"/>
        <v>29</v>
      </c>
      <c r="J181" s="19">
        <f t="shared" si="30"/>
        <v>2.2865708824752242E-5</v>
      </c>
    </row>
    <row r="182" spans="1:10" ht="39" customHeight="1" x14ac:dyDescent="0.25">
      <c r="A182" s="12" t="s">
        <v>413</v>
      </c>
      <c r="B182" s="12">
        <v>94792</v>
      </c>
      <c r="C182" s="12" t="s">
        <v>508</v>
      </c>
      <c r="D182" s="12" t="s">
        <v>268</v>
      </c>
      <c r="E182" s="14" t="s">
        <v>205</v>
      </c>
      <c r="F182" s="13">
        <v>2</v>
      </c>
      <c r="G182" s="31">
        <v>178.99</v>
      </c>
      <c r="H182" s="15">
        <f t="shared" si="31"/>
        <v>221.12</v>
      </c>
      <c r="I182" s="15">
        <f t="shared" si="24"/>
        <v>442.24</v>
      </c>
      <c r="J182" s="19">
        <f t="shared" si="30"/>
        <v>3.4869417485029075E-4</v>
      </c>
    </row>
    <row r="183" spans="1:10" ht="24" customHeight="1" x14ac:dyDescent="0.25">
      <c r="A183" s="5" t="s">
        <v>487</v>
      </c>
      <c r="B183" s="5"/>
      <c r="C183" s="5"/>
      <c r="D183" s="5" t="s">
        <v>488</v>
      </c>
      <c r="E183" s="17" t="s">
        <v>18</v>
      </c>
      <c r="F183" s="6">
        <v>1</v>
      </c>
      <c r="G183" s="30" t="s">
        <v>18</v>
      </c>
      <c r="H183" s="16">
        <f>I184 + I185</f>
        <v>765.76</v>
      </c>
      <c r="I183" s="16">
        <f t="shared" si="24"/>
        <v>765.76</v>
      </c>
      <c r="J183" s="18">
        <f t="shared" si="30"/>
        <v>6.0378086860835435E-4</v>
      </c>
    </row>
    <row r="184" spans="1:10" ht="39" customHeight="1" x14ac:dyDescent="0.25">
      <c r="A184" s="12" t="s">
        <v>414</v>
      </c>
      <c r="B184" s="12">
        <v>86914</v>
      </c>
      <c r="C184" s="12" t="s">
        <v>508</v>
      </c>
      <c r="D184" s="12" t="s">
        <v>543</v>
      </c>
      <c r="E184" s="14" t="s">
        <v>205</v>
      </c>
      <c r="F184" s="13">
        <v>1</v>
      </c>
      <c r="G184" s="31">
        <v>101.35</v>
      </c>
      <c r="H184" s="15">
        <f>TRUNC(TRUNC(G184 * $J$2, 2) + G184, 2)</f>
        <v>125.2</v>
      </c>
      <c r="I184" s="15">
        <f t="shared" si="24"/>
        <v>125.2</v>
      </c>
      <c r="J184" s="19">
        <f t="shared" si="30"/>
        <v>9.8716784305482086E-5</v>
      </c>
    </row>
    <row r="185" spans="1:10" ht="26.1" customHeight="1" x14ac:dyDescent="0.25">
      <c r="A185" s="12" t="s">
        <v>415</v>
      </c>
      <c r="B185" s="12">
        <v>102607</v>
      </c>
      <c r="C185" s="12" t="s">
        <v>508</v>
      </c>
      <c r="D185" s="12" t="s">
        <v>265</v>
      </c>
      <c r="E185" s="14" t="s">
        <v>205</v>
      </c>
      <c r="F185" s="13">
        <v>1</v>
      </c>
      <c r="G185" s="31">
        <v>518.51</v>
      </c>
      <c r="H185" s="15">
        <f>TRUNC(TRUNC(G185 * $J$2, 2) + G185, 2)</f>
        <v>640.55999999999995</v>
      </c>
      <c r="I185" s="15">
        <f t="shared" si="24"/>
        <v>640.55999999999995</v>
      </c>
      <c r="J185" s="19">
        <f t="shared" si="30"/>
        <v>5.0506408430287225E-4</v>
      </c>
    </row>
    <row r="186" spans="1:10" ht="24" customHeight="1" x14ac:dyDescent="0.25">
      <c r="A186" s="5" t="s">
        <v>489</v>
      </c>
      <c r="B186" s="5"/>
      <c r="C186" s="5"/>
      <c r="D186" s="5" t="s">
        <v>490</v>
      </c>
      <c r="E186" s="17" t="s">
        <v>18</v>
      </c>
      <c r="F186" s="6">
        <v>1</v>
      </c>
      <c r="G186" s="30" t="s">
        <v>18</v>
      </c>
      <c r="H186" s="16">
        <f>I187 + I188 + I189 + I190 + I191 + I192 + I193 + I194 + I195 + I196</f>
        <v>14484.93</v>
      </c>
      <c r="I186" s="16">
        <f t="shared" si="24"/>
        <v>14484.93</v>
      </c>
      <c r="J186" s="18">
        <f t="shared" si="30"/>
        <v>1.142097212851443E-2</v>
      </c>
    </row>
    <row r="187" spans="1:10" ht="39" customHeight="1" x14ac:dyDescent="0.25">
      <c r="A187" s="12" t="s">
        <v>416</v>
      </c>
      <c r="B187" s="12">
        <v>104168</v>
      </c>
      <c r="C187" s="12" t="s">
        <v>508</v>
      </c>
      <c r="D187" s="12" t="s">
        <v>282</v>
      </c>
      <c r="E187" s="14" t="s">
        <v>205</v>
      </c>
      <c r="F187" s="13">
        <v>1</v>
      </c>
      <c r="G187" s="31">
        <v>120.97</v>
      </c>
      <c r="H187" s="15">
        <f t="shared" ref="H187:H196" si="32">TRUNC(TRUNC(G187 * $J$2, 2) + G187, 2)</f>
        <v>149.44</v>
      </c>
      <c r="I187" s="15">
        <f t="shared" si="24"/>
        <v>149.44</v>
      </c>
      <c r="J187" s="19">
        <f t="shared" si="30"/>
        <v>1.1782936299210258E-4</v>
      </c>
    </row>
    <row r="188" spans="1:10" ht="39" customHeight="1" x14ac:dyDescent="0.25">
      <c r="A188" s="12" t="s">
        <v>417</v>
      </c>
      <c r="B188" s="12">
        <v>104173</v>
      </c>
      <c r="C188" s="12" t="s">
        <v>508</v>
      </c>
      <c r="D188" s="12" t="s">
        <v>270</v>
      </c>
      <c r="E188" s="14" t="s">
        <v>205</v>
      </c>
      <c r="F188" s="13">
        <v>3</v>
      </c>
      <c r="G188" s="31">
        <v>85.78</v>
      </c>
      <c r="H188" s="15">
        <f t="shared" si="32"/>
        <v>105.97</v>
      </c>
      <c r="I188" s="15">
        <f t="shared" si="24"/>
        <v>317.91000000000003</v>
      </c>
      <c r="J188" s="19">
        <f t="shared" si="30"/>
        <v>2.5066336180955121E-4</v>
      </c>
    </row>
    <row r="189" spans="1:10" ht="39" customHeight="1" x14ac:dyDescent="0.25">
      <c r="A189" s="12" t="s">
        <v>418</v>
      </c>
      <c r="B189" s="12">
        <v>104174</v>
      </c>
      <c r="C189" s="12" t="s">
        <v>508</v>
      </c>
      <c r="D189" s="12" t="s">
        <v>275</v>
      </c>
      <c r="E189" s="14" t="s">
        <v>205</v>
      </c>
      <c r="F189" s="13">
        <v>1</v>
      </c>
      <c r="G189" s="31">
        <v>190.85</v>
      </c>
      <c r="H189" s="15">
        <f t="shared" si="32"/>
        <v>235.77</v>
      </c>
      <c r="I189" s="15">
        <f t="shared" si="24"/>
        <v>235.77</v>
      </c>
      <c r="J189" s="19">
        <f t="shared" si="30"/>
        <v>1.8589821274523572E-4</v>
      </c>
    </row>
    <row r="190" spans="1:10" ht="39" customHeight="1" x14ac:dyDescent="0.25">
      <c r="A190" s="12" t="s">
        <v>419</v>
      </c>
      <c r="B190" s="12">
        <v>89549</v>
      </c>
      <c r="C190" s="12" t="s">
        <v>508</v>
      </c>
      <c r="D190" s="12" t="s">
        <v>289</v>
      </c>
      <c r="E190" s="14" t="s">
        <v>205</v>
      </c>
      <c r="F190" s="13">
        <v>3</v>
      </c>
      <c r="G190" s="31">
        <v>19.47</v>
      </c>
      <c r="H190" s="15">
        <f t="shared" si="32"/>
        <v>24.05</v>
      </c>
      <c r="I190" s="15">
        <f t="shared" si="24"/>
        <v>72.150000000000006</v>
      </c>
      <c r="J190" s="19">
        <f t="shared" si="30"/>
        <v>5.6888306610547391E-5</v>
      </c>
    </row>
    <row r="191" spans="1:10" ht="39" customHeight="1" x14ac:dyDescent="0.25">
      <c r="A191" s="12" t="s">
        <v>420</v>
      </c>
      <c r="B191" s="12">
        <v>89557</v>
      </c>
      <c r="C191" s="12" t="s">
        <v>508</v>
      </c>
      <c r="D191" s="12" t="s">
        <v>284</v>
      </c>
      <c r="E191" s="14" t="s">
        <v>205</v>
      </c>
      <c r="F191" s="13">
        <v>3</v>
      </c>
      <c r="G191" s="31">
        <v>32.44</v>
      </c>
      <c r="H191" s="15">
        <f t="shared" si="32"/>
        <v>40.07</v>
      </c>
      <c r="I191" s="15">
        <f t="shared" ref="I191:I200" si="33">TRUNC(F191 * H191,2)</f>
        <v>120.21</v>
      </c>
      <c r="J191" s="19">
        <f t="shared" si="30"/>
        <v>9.4782305442188511E-5</v>
      </c>
    </row>
    <row r="192" spans="1:10" ht="39" customHeight="1" x14ac:dyDescent="0.25">
      <c r="A192" s="12" t="s">
        <v>421</v>
      </c>
      <c r="B192" s="12">
        <v>89569</v>
      </c>
      <c r="C192" s="12" t="s">
        <v>508</v>
      </c>
      <c r="D192" s="12" t="s">
        <v>276</v>
      </c>
      <c r="E192" s="14" t="s">
        <v>205</v>
      </c>
      <c r="F192" s="13">
        <v>2</v>
      </c>
      <c r="G192" s="31">
        <v>94.7</v>
      </c>
      <c r="H192" s="15">
        <f t="shared" si="32"/>
        <v>116.99</v>
      </c>
      <c r="I192" s="15">
        <f t="shared" si="33"/>
        <v>233.98</v>
      </c>
      <c r="J192" s="19">
        <f t="shared" si="30"/>
        <v>1.8448684657984584E-4</v>
      </c>
    </row>
    <row r="193" spans="1:10" ht="39" customHeight="1" x14ac:dyDescent="0.25">
      <c r="A193" s="12" t="s">
        <v>422</v>
      </c>
      <c r="B193" s="12">
        <v>104166</v>
      </c>
      <c r="C193" s="12" t="s">
        <v>508</v>
      </c>
      <c r="D193" s="12" t="s">
        <v>249</v>
      </c>
      <c r="E193" s="14" t="s">
        <v>199</v>
      </c>
      <c r="F193" s="13">
        <v>22</v>
      </c>
      <c r="G193" s="31">
        <v>77.98</v>
      </c>
      <c r="H193" s="15">
        <f t="shared" si="32"/>
        <v>96.33</v>
      </c>
      <c r="I193" s="15">
        <f t="shared" si="33"/>
        <v>2119.2600000000002</v>
      </c>
      <c r="J193" s="19">
        <f t="shared" si="30"/>
        <v>1.6709786925498083E-3</v>
      </c>
    </row>
    <row r="194" spans="1:10" ht="39" customHeight="1" x14ac:dyDescent="0.25">
      <c r="A194" s="12" t="s">
        <v>423</v>
      </c>
      <c r="B194" s="12">
        <v>89482</v>
      </c>
      <c r="C194" s="12" t="s">
        <v>508</v>
      </c>
      <c r="D194" s="12" t="s">
        <v>272</v>
      </c>
      <c r="E194" s="14" t="s">
        <v>205</v>
      </c>
      <c r="F194" s="13">
        <v>6</v>
      </c>
      <c r="G194" s="31">
        <v>44.51</v>
      </c>
      <c r="H194" s="15">
        <f t="shared" si="32"/>
        <v>54.98</v>
      </c>
      <c r="I194" s="15">
        <f t="shared" si="33"/>
        <v>329.88</v>
      </c>
      <c r="J194" s="19">
        <f t="shared" ref="J194:J200" si="34">I194 / $J$1</f>
        <v>2.6010138024514721E-4</v>
      </c>
    </row>
    <row r="195" spans="1:10" ht="39" customHeight="1" x14ac:dyDescent="0.25">
      <c r="A195" s="12" t="s">
        <v>424</v>
      </c>
      <c r="B195" s="12">
        <v>89580</v>
      </c>
      <c r="C195" s="12" t="s">
        <v>508</v>
      </c>
      <c r="D195" s="12" t="s">
        <v>250</v>
      </c>
      <c r="E195" s="14" t="s">
        <v>199</v>
      </c>
      <c r="F195" s="13">
        <v>22</v>
      </c>
      <c r="G195" s="31">
        <v>70.790000000000006</v>
      </c>
      <c r="H195" s="15">
        <f t="shared" si="32"/>
        <v>87.45</v>
      </c>
      <c r="I195" s="15">
        <f t="shared" si="33"/>
        <v>1923.9</v>
      </c>
      <c r="J195" s="19">
        <f t="shared" si="34"/>
        <v>1.5169426623427875E-3</v>
      </c>
    </row>
    <row r="196" spans="1:10" ht="39" customHeight="1" x14ac:dyDescent="0.25">
      <c r="A196" s="12" t="s">
        <v>425</v>
      </c>
      <c r="B196" s="12">
        <v>94228</v>
      </c>
      <c r="C196" s="12" t="s">
        <v>508</v>
      </c>
      <c r="D196" s="12" t="s">
        <v>224</v>
      </c>
      <c r="E196" s="14" t="s">
        <v>199</v>
      </c>
      <c r="F196" s="13">
        <v>73.5</v>
      </c>
      <c r="G196" s="31">
        <v>98.93</v>
      </c>
      <c r="H196" s="15">
        <f t="shared" si="32"/>
        <v>122.21</v>
      </c>
      <c r="I196" s="15">
        <f t="shared" si="33"/>
        <v>8982.43</v>
      </c>
      <c r="J196" s="19">
        <f t="shared" si="34"/>
        <v>7.0824009971972163E-3</v>
      </c>
    </row>
    <row r="197" spans="1:10" ht="24" customHeight="1" x14ac:dyDescent="0.25">
      <c r="A197" s="5" t="s">
        <v>107</v>
      </c>
      <c r="B197" s="5"/>
      <c r="C197" s="5"/>
      <c r="D197" s="5" t="s">
        <v>16</v>
      </c>
      <c r="E197" s="17" t="s">
        <v>18</v>
      </c>
      <c r="F197" s="6">
        <v>1</v>
      </c>
      <c r="G197" s="30" t="s">
        <v>18</v>
      </c>
      <c r="H197" s="16">
        <f>I198</f>
        <v>19238.73</v>
      </c>
      <c r="I197" s="16">
        <f t="shared" si="33"/>
        <v>19238.73</v>
      </c>
      <c r="J197" s="18">
        <f t="shared" si="34"/>
        <v>1.5169213735793989E-2</v>
      </c>
    </row>
    <row r="198" spans="1:10" ht="26.1" customHeight="1" x14ac:dyDescent="0.25">
      <c r="A198" s="12" t="s">
        <v>426</v>
      </c>
      <c r="B198" s="12">
        <v>96113</v>
      </c>
      <c r="C198" s="12" t="s">
        <v>508</v>
      </c>
      <c r="D198" s="12" t="s">
        <v>217</v>
      </c>
      <c r="E198" s="14" t="s">
        <v>514</v>
      </c>
      <c r="F198" s="13">
        <v>289</v>
      </c>
      <c r="G198" s="31">
        <v>53.89</v>
      </c>
      <c r="H198" s="15">
        <f>TRUNC(TRUNC(G198 * $J$2, 2) + G198, 2)</f>
        <v>66.569999999999993</v>
      </c>
      <c r="I198" s="15">
        <f t="shared" si="33"/>
        <v>19238.73</v>
      </c>
      <c r="J198" s="19">
        <f t="shared" si="34"/>
        <v>1.5169213735793989E-2</v>
      </c>
    </row>
    <row r="199" spans="1:10" ht="24" customHeight="1" x14ac:dyDescent="0.25">
      <c r="A199" s="5" t="s">
        <v>112</v>
      </c>
      <c r="B199" s="5"/>
      <c r="C199" s="5"/>
      <c r="D199" s="5" t="s">
        <v>113</v>
      </c>
      <c r="E199" s="17" t="s">
        <v>18</v>
      </c>
      <c r="F199" s="6">
        <v>1</v>
      </c>
      <c r="G199" s="30" t="s">
        <v>18</v>
      </c>
      <c r="H199" s="16">
        <f>I200</f>
        <v>3147.67</v>
      </c>
      <c r="I199" s="16">
        <f t="shared" si="33"/>
        <v>3147.67</v>
      </c>
      <c r="J199" s="18">
        <f t="shared" si="34"/>
        <v>2.4818519205657892E-3</v>
      </c>
    </row>
    <row r="200" spans="1:10" ht="24" customHeight="1" x14ac:dyDescent="0.25">
      <c r="A200" s="12" t="s">
        <v>427</v>
      </c>
      <c r="B200" s="12" t="s">
        <v>506</v>
      </c>
      <c r="C200" s="12" t="s">
        <v>507</v>
      </c>
      <c r="D200" s="12" t="s">
        <v>244</v>
      </c>
      <c r="E200" s="14" t="s">
        <v>5</v>
      </c>
      <c r="F200" s="13">
        <v>282.81</v>
      </c>
      <c r="G200" s="31">
        <v>9.01</v>
      </c>
      <c r="H200" s="15">
        <f>TRUNC(TRUNC(G200 * $J$2, 2) + G200, 2)</f>
        <v>11.13</v>
      </c>
      <c r="I200" s="15">
        <f t="shared" si="33"/>
        <v>3147.67</v>
      </c>
      <c r="J200" s="19">
        <f t="shared" si="34"/>
        <v>2.4818519205657892E-3</v>
      </c>
    </row>
    <row r="201" spans="1:10" ht="102" customHeight="1" x14ac:dyDescent="0.25"/>
    <row r="203" spans="1:10" ht="65.25" customHeight="1" x14ac:dyDescent="0.25">
      <c r="A203" s="36" t="e">
        <f>"_______________________________________________________________________" &amp;
CHAR(10)
 &amp;#REF! &amp; CHAR(10) &amp;
"Engenheiro Civil" &amp; CHAR(10) &amp;
"CREA:" &amp;#REF!</f>
        <v>#REF!</v>
      </c>
      <c r="B203" s="37"/>
      <c r="C203" s="37"/>
      <c r="D203" s="37"/>
      <c r="E203" s="37"/>
      <c r="F203" s="37"/>
      <c r="G203" s="37"/>
      <c r="H203" s="37"/>
      <c r="I203" s="37"/>
      <c r="J203" s="37"/>
    </row>
  </sheetData>
  <sheetProtection algorithmName="SHA-512" hashValue="3hPmi9Ge6SDvwHMI7JwQZGD4jHZdTa6qNteb9lZFi9azdOYhBYn1yr8AO4m1DG1oh1tva4zhWb+wqbGNsj7e8Q==" saltValue="e8Vc0ibLaagWU995RCsxJg==" spinCount="100000" sheet="1" objects="1" scenarios="1"/>
  <autoFilter ref="A4:J200" xr:uid="{751DF1C8-AEC2-42E0-8204-643721864EDD}"/>
  <mergeCells count="5">
    <mergeCell ref="H1:I1"/>
    <mergeCell ref="H2:I2"/>
    <mergeCell ref="A3:J3"/>
    <mergeCell ref="A203:J203"/>
    <mergeCell ref="D1:F1"/>
  </mergeCells>
  <phoneticPr fontId="2" type="noConversion"/>
  <pageMargins left="0.51181102362204722" right="0.51181102362204722" top="0.78740157480314965" bottom="0.78740157480314965" header="0.31496062992125984" footer="0.31496062992125984"/>
  <pageSetup paperSize="9" scale="69" fitToHeight="0" orientation="landscape" r:id="rId1"/>
  <rowBreaks count="11" manualBreakCount="11">
    <brk id="38" max="16383" man="1"/>
    <brk id="56" max="16383" man="1"/>
    <brk id="71" max="16383" man="1"/>
    <brk id="81" max="16383" man="1"/>
    <brk id="95" max="16383" man="1"/>
    <brk id="111" max="16383" man="1"/>
    <brk id="122" max="16383" man="1"/>
    <brk id="134" max="16383" man="1"/>
    <brk id="147" max="16383" man="1"/>
    <brk id="175" max="16383" man="1"/>
    <brk id="189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A05A-3E89-4E90-A96D-F65AD07AAB6F}">
  <sheetPr codeName="Planilha4">
    <pageSetUpPr fitToPage="1"/>
  </sheetPr>
  <dimension ref="A1:W33"/>
  <sheetViews>
    <sheetView zoomScale="85" zoomScaleNormal="85" workbookViewId="0">
      <selection activeCell="T25" sqref="T25"/>
    </sheetView>
  </sheetViews>
  <sheetFormatPr defaultRowHeight="15" x14ac:dyDescent="0.25"/>
  <cols>
    <col min="1" max="1" width="5.28515625" style="1" bestFit="1" customWidth="1"/>
    <col min="2" max="2" width="68.5703125" bestFit="1" customWidth="1"/>
    <col min="3" max="3" width="35.5703125" customWidth="1"/>
    <col min="4" max="30" width="13.7109375" bestFit="1" customWidth="1"/>
  </cols>
  <sheetData>
    <row r="1" spans="1:23" ht="15" customHeight="1" x14ac:dyDescent="0.25">
      <c r="A1" s="21"/>
      <c r="B1" s="22" t="s">
        <v>26</v>
      </c>
      <c r="C1" s="22" t="s">
        <v>27</v>
      </c>
      <c r="D1" s="40" t="s">
        <v>28</v>
      </c>
      <c r="E1" s="40"/>
      <c r="F1" s="40" t="s">
        <v>29</v>
      </c>
      <c r="G1" s="40"/>
      <c r="H1" s="23"/>
      <c r="I1" s="23"/>
      <c r="J1" s="23"/>
      <c r="K1" s="23"/>
      <c r="L1" s="23"/>
      <c r="M1" s="23"/>
    </row>
    <row r="2" spans="1:23" ht="76.5" customHeight="1" x14ac:dyDescent="0.25">
      <c r="A2" s="24"/>
      <c r="B2" s="25" t="e">
        <f>#REF!</f>
        <v>#REF!</v>
      </c>
      <c r="C2" s="25" t="s">
        <v>564</v>
      </c>
      <c r="D2" s="41" t="s">
        <v>30</v>
      </c>
      <c r="E2" s="41"/>
      <c r="F2" s="41" t="s">
        <v>31</v>
      </c>
      <c r="G2" s="41"/>
      <c r="H2" s="23"/>
      <c r="I2" s="23"/>
      <c r="J2" s="23"/>
      <c r="K2" s="23"/>
      <c r="L2" s="23"/>
      <c r="M2" s="23"/>
    </row>
    <row r="3" spans="1:23" x14ac:dyDescent="0.25">
      <c r="A3" s="42" t="s">
        <v>32</v>
      </c>
      <c r="B3" s="37"/>
      <c r="C3" s="37"/>
      <c r="D3" s="37"/>
      <c r="E3" s="37"/>
      <c r="F3" s="37"/>
      <c r="G3" s="37"/>
    </row>
    <row r="4" spans="1:23" x14ac:dyDescent="0.25">
      <c r="A4" s="11" t="s">
        <v>33</v>
      </c>
      <c r="B4" s="3" t="s">
        <v>20</v>
      </c>
      <c r="C4" s="4" t="s">
        <v>34</v>
      </c>
      <c r="D4" s="4" t="s">
        <v>35</v>
      </c>
      <c r="E4" s="4" t="s">
        <v>36</v>
      </c>
      <c r="F4" s="4" t="s">
        <v>37</v>
      </c>
      <c r="G4" s="4" t="s">
        <v>38</v>
      </c>
      <c r="H4" s="4" t="s">
        <v>39</v>
      </c>
      <c r="I4" s="4" t="s">
        <v>40</v>
      </c>
      <c r="J4" s="4" t="s">
        <v>41</v>
      </c>
      <c r="K4" s="4" t="s">
        <v>42</v>
      </c>
      <c r="L4" s="4" t="s">
        <v>43</v>
      </c>
      <c r="M4" s="4" t="s">
        <v>44</v>
      </c>
      <c r="N4" s="4" t="s">
        <v>45</v>
      </c>
      <c r="O4" s="4" t="s">
        <v>46</v>
      </c>
      <c r="P4" s="4" t="s">
        <v>47</v>
      </c>
      <c r="Q4" s="4" t="s">
        <v>48</v>
      </c>
      <c r="R4" s="4" t="s">
        <v>49</v>
      </c>
      <c r="S4" s="4" t="s">
        <v>50</v>
      </c>
      <c r="T4" s="4" t="s">
        <v>51</v>
      </c>
      <c r="U4" s="4" t="s">
        <v>52</v>
      </c>
      <c r="V4" s="4" t="s">
        <v>53</v>
      </c>
      <c r="W4" s="4" t="s">
        <v>54</v>
      </c>
    </row>
    <row r="5" spans="1:23" ht="26.25" thickBot="1" x14ac:dyDescent="0.3">
      <c r="A5" s="17" t="s">
        <v>55</v>
      </c>
      <c r="B5" s="5" t="s">
        <v>56</v>
      </c>
      <c r="C5" s="6" t="s">
        <v>57</v>
      </c>
      <c r="D5" s="7" t="s">
        <v>58</v>
      </c>
      <c r="E5" s="7" t="s">
        <v>58</v>
      </c>
      <c r="F5" s="6" t="s">
        <v>18</v>
      </c>
      <c r="G5" s="6" t="s">
        <v>18</v>
      </c>
      <c r="H5" s="6" t="s">
        <v>18</v>
      </c>
      <c r="I5" s="6" t="s">
        <v>18</v>
      </c>
      <c r="J5" s="6" t="s">
        <v>18</v>
      </c>
      <c r="K5" s="6" t="s">
        <v>18</v>
      </c>
      <c r="L5" s="6" t="s">
        <v>18</v>
      </c>
      <c r="M5" s="6" t="s">
        <v>18</v>
      </c>
      <c r="N5" s="6" t="s">
        <v>18</v>
      </c>
      <c r="O5" s="6" t="s">
        <v>18</v>
      </c>
      <c r="P5" s="6" t="s">
        <v>18</v>
      </c>
      <c r="Q5" s="6" t="s">
        <v>18</v>
      </c>
      <c r="R5" s="6" t="s">
        <v>18</v>
      </c>
      <c r="S5" s="6" t="s">
        <v>18</v>
      </c>
      <c r="T5" s="6" t="s">
        <v>18</v>
      </c>
      <c r="U5" s="6" t="s">
        <v>18</v>
      </c>
      <c r="V5" s="6" t="s">
        <v>18</v>
      </c>
      <c r="W5" s="6" t="s">
        <v>18</v>
      </c>
    </row>
    <row r="6" spans="1:23" ht="27" thickTop="1" thickBot="1" x14ac:dyDescent="0.3">
      <c r="A6" s="17" t="s">
        <v>59</v>
      </c>
      <c r="B6" s="5" t="s">
        <v>0</v>
      </c>
      <c r="C6" s="6" t="s">
        <v>60</v>
      </c>
      <c r="D6" s="6" t="s">
        <v>18</v>
      </c>
      <c r="E6" s="7" t="s">
        <v>60</v>
      </c>
      <c r="F6" s="6" t="s">
        <v>18</v>
      </c>
      <c r="G6" s="6" t="s">
        <v>18</v>
      </c>
      <c r="H6" s="6" t="s">
        <v>18</v>
      </c>
      <c r="I6" s="6" t="s">
        <v>18</v>
      </c>
      <c r="J6" s="6" t="s">
        <v>18</v>
      </c>
      <c r="K6" s="6" t="s">
        <v>18</v>
      </c>
      <c r="L6" s="6" t="s">
        <v>18</v>
      </c>
      <c r="M6" s="6" t="s">
        <v>18</v>
      </c>
      <c r="N6" s="6" t="s">
        <v>18</v>
      </c>
      <c r="O6" s="6" t="s">
        <v>18</v>
      </c>
      <c r="P6" s="6" t="s">
        <v>18</v>
      </c>
      <c r="Q6" s="6" t="s">
        <v>18</v>
      </c>
      <c r="R6" s="6" t="s">
        <v>18</v>
      </c>
      <c r="S6" s="6" t="s">
        <v>18</v>
      </c>
      <c r="T6" s="6" t="s">
        <v>18</v>
      </c>
      <c r="U6" s="6" t="s">
        <v>18</v>
      </c>
      <c r="V6" s="6" t="s">
        <v>18</v>
      </c>
      <c r="W6" s="6" t="s">
        <v>18</v>
      </c>
    </row>
    <row r="7" spans="1:23" ht="27" thickTop="1" thickBot="1" x14ac:dyDescent="0.3">
      <c r="A7" s="17" t="s">
        <v>61</v>
      </c>
      <c r="B7" s="5" t="s">
        <v>495</v>
      </c>
      <c r="C7" s="6" t="s">
        <v>62</v>
      </c>
      <c r="D7" s="6" t="s">
        <v>18</v>
      </c>
      <c r="E7" s="7" t="s">
        <v>62</v>
      </c>
      <c r="F7" s="6" t="s">
        <v>18</v>
      </c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6" t="s">
        <v>18</v>
      </c>
      <c r="N7" s="6" t="s">
        <v>18</v>
      </c>
      <c r="O7" s="6" t="s">
        <v>18</v>
      </c>
      <c r="P7" s="6" t="s">
        <v>18</v>
      </c>
      <c r="Q7" s="6" t="s">
        <v>18</v>
      </c>
      <c r="R7" s="6" t="s">
        <v>18</v>
      </c>
      <c r="S7" s="6" t="s">
        <v>18</v>
      </c>
      <c r="T7" s="6" t="s">
        <v>18</v>
      </c>
      <c r="U7" s="6" t="s">
        <v>18</v>
      </c>
      <c r="V7" s="6" t="s">
        <v>18</v>
      </c>
      <c r="W7" s="6" t="s">
        <v>18</v>
      </c>
    </row>
    <row r="8" spans="1:23" ht="27" thickTop="1" thickBot="1" x14ac:dyDescent="0.3">
      <c r="A8" s="17" t="s">
        <v>63</v>
      </c>
      <c r="B8" s="5" t="s">
        <v>2</v>
      </c>
      <c r="C8" s="6" t="s">
        <v>64</v>
      </c>
      <c r="D8" s="6" t="s">
        <v>18</v>
      </c>
      <c r="E8" s="7" t="s">
        <v>65</v>
      </c>
      <c r="F8" s="7" t="s">
        <v>66</v>
      </c>
      <c r="G8" s="7" t="s">
        <v>65</v>
      </c>
      <c r="H8" s="6" t="s">
        <v>18</v>
      </c>
      <c r="I8" s="6" t="s">
        <v>18</v>
      </c>
      <c r="J8" s="6" t="s">
        <v>18</v>
      </c>
      <c r="K8" s="6" t="s">
        <v>18</v>
      </c>
      <c r="L8" s="6" t="s">
        <v>18</v>
      </c>
      <c r="M8" s="6" t="s">
        <v>18</v>
      </c>
      <c r="N8" s="6" t="s">
        <v>18</v>
      </c>
      <c r="O8" s="6" t="s">
        <v>18</v>
      </c>
      <c r="P8" s="6" t="s">
        <v>18</v>
      </c>
      <c r="Q8" s="6" t="s">
        <v>18</v>
      </c>
      <c r="R8" s="6" t="s">
        <v>18</v>
      </c>
      <c r="S8" s="6" t="s">
        <v>18</v>
      </c>
      <c r="T8" s="6" t="s">
        <v>18</v>
      </c>
      <c r="U8" s="6" t="s">
        <v>18</v>
      </c>
      <c r="V8" s="6" t="s">
        <v>18</v>
      </c>
      <c r="W8" s="6" t="s">
        <v>18</v>
      </c>
    </row>
    <row r="9" spans="1:23" ht="27" thickTop="1" thickBot="1" x14ac:dyDescent="0.3">
      <c r="A9" s="17" t="s">
        <v>67</v>
      </c>
      <c r="B9" s="5" t="s">
        <v>4</v>
      </c>
      <c r="C9" s="6" t="s">
        <v>68</v>
      </c>
      <c r="D9" s="6" t="s">
        <v>18</v>
      </c>
      <c r="E9" s="6" t="s">
        <v>18</v>
      </c>
      <c r="F9" s="6" t="s">
        <v>18</v>
      </c>
      <c r="G9" s="7" t="s">
        <v>69</v>
      </c>
      <c r="H9" s="7" t="s">
        <v>69</v>
      </c>
      <c r="I9" s="7" t="s">
        <v>69</v>
      </c>
      <c r="J9" s="7" t="s">
        <v>69</v>
      </c>
      <c r="K9" s="7" t="s">
        <v>69</v>
      </c>
      <c r="L9" s="6" t="s">
        <v>18</v>
      </c>
      <c r="M9" s="6" t="s">
        <v>18</v>
      </c>
      <c r="N9" s="6" t="s">
        <v>18</v>
      </c>
      <c r="O9" s="6" t="s">
        <v>18</v>
      </c>
      <c r="P9" s="6" t="s">
        <v>18</v>
      </c>
      <c r="Q9" s="6" t="s">
        <v>18</v>
      </c>
      <c r="R9" s="6" t="s">
        <v>18</v>
      </c>
      <c r="S9" s="6" t="s">
        <v>18</v>
      </c>
      <c r="T9" s="6" t="s">
        <v>18</v>
      </c>
      <c r="U9" s="6" t="s">
        <v>18</v>
      </c>
      <c r="V9" s="6" t="s">
        <v>18</v>
      </c>
      <c r="W9" s="6" t="s">
        <v>18</v>
      </c>
    </row>
    <row r="10" spans="1:23" ht="27" thickTop="1" thickBot="1" x14ac:dyDescent="0.3">
      <c r="A10" s="17" t="s">
        <v>70</v>
      </c>
      <c r="B10" s="5" t="s">
        <v>71</v>
      </c>
      <c r="C10" s="6" t="s">
        <v>72</v>
      </c>
      <c r="D10" s="6" t="s">
        <v>18</v>
      </c>
      <c r="E10" s="6" t="s">
        <v>18</v>
      </c>
      <c r="F10" s="6" t="s">
        <v>18</v>
      </c>
      <c r="G10" s="6" t="s">
        <v>18</v>
      </c>
      <c r="H10" s="6" t="s">
        <v>18</v>
      </c>
      <c r="I10" s="6" t="s">
        <v>18</v>
      </c>
      <c r="J10" s="6" t="s">
        <v>18</v>
      </c>
      <c r="K10" s="6" t="s">
        <v>18</v>
      </c>
      <c r="L10" s="7" t="s">
        <v>73</v>
      </c>
      <c r="M10" s="7" t="s">
        <v>74</v>
      </c>
      <c r="N10" s="7" t="s">
        <v>75</v>
      </c>
      <c r="O10" s="6" t="s">
        <v>18</v>
      </c>
      <c r="P10" s="6" t="s">
        <v>18</v>
      </c>
      <c r="Q10" s="6" t="s">
        <v>18</v>
      </c>
      <c r="R10" s="6" t="s">
        <v>18</v>
      </c>
      <c r="S10" s="6" t="s">
        <v>18</v>
      </c>
      <c r="T10" s="6" t="s">
        <v>18</v>
      </c>
      <c r="U10" s="6" t="s">
        <v>18</v>
      </c>
      <c r="V10" s="6" t="s">
        <v>18</v>
      </c>
      <c r="W10" s="6" t="s">
        <v>18</v>
      </c>
    </row>
    <row r="11" spans="1:23" ht="27" thickTop="1" thickBot="1" x14ac:dyDescent="0.3">
      <c r="A11" s="17" t="s">
        <v>76</v>
      </c>
      <c r="B11" s="5" t="s">
        <v>6</v>
      </c>
      <c r="C11" s="6" t="s">
        <v>77</v>
      </c>
      <c r="D11" s="6" t="s">
        <v>18</v>
      </c>
      <c r="E11" s="6" t="s">
        <v>18</v>
      </c>
      <c r="F11" s="6" t="s">
        <v>18</v>
      </c>
      <c r="G11" s="6" t="s">
        <v>18</v>
      </c>
      <c r="H11" s="6"/>
      <c r="I11" s="6" t="s">
        <v>18</v>
      </c>
      <c r="J11" s="6" t="s">
        <v>18</v>
      </c>
      <c r="K11" s="7" t="s">
        <v>78</v>
      </c>
      <c r="L11" s="7" t="s">
        <v>78</v>
      </c>
      <c r="M11" s="7" t="s">
        <v>78</v>
      </c>
      <c r="N11" s="7" t="s">
        <v>79</v>
      </c>
      <c r="O11" s="6" t="s">
        <v>18</v>
      </c>
      <c r="P11" s="6" t="s">
        <v>18</v>
      </c>
      <c r="Q11" s="6" t="s">
        <v>18</v>
      </c>
      <c r="R11" s="6" t="s">
        <v>18</v>
      </c>
      <c r="S11" s="6" t="s">
        <v>18</v>
      </c>
      <c r="T11" s="6" t="s">
        <v>18</v>
      </c>
      <c r="U11" s="6" t="s">
        <v>18</v>
      </c>
      <c r="V11" s="6" t="s">
        <v>18</v>
      </c>
      <c r="W11" s="6" t="s">
        <v>18</v>
      </c>
    </row>
    <row r="12" spans="1:23" ht="27" thickTop="1" thickBot="1" x14ac:dyDescent="0.3">
      <c r="A12" s="17" t="s">
        <v>80</v>
      </c>
      <c r="B12" s="5" t="s">
        <v>7</v>
      </c>
      <c r="C12" s="6" t="s">
        <v>81</v>
      </c>
      <c r="D12" s="6" t="s">
        <v>18</v>
      </c>
      <c r="E12" s="6" t="s">
        <v>18</v>
      </c>
      <c r="F12" s="6" t="s">
        <v>18</v>
      </c>
      <c r="G12" s="6" t="s">
        <v>18</v>
      </c>
      <c r="H12" s="6" t="s">
        <v>18</v>
      </c>
      <c r="I12" s="6" t="s">
        <v>18</v>
      </c>
      <c r="J12" s="6" t="s">
        <v>18</v>
      </c>
      <c r="K12" s="6" t="s">
        <v>18</v>
      </c>
      <c r="L12" s="6" t="s">
        <v>18</v>
      </c>
      <c r="M12" s="6" t="s">
        <v>18</v>
      </c>
      <c r="N12" s="6" t="s">
        <v>18</v>
      </c>
      <c r="O12" s="7" t="s">
        <v>82</v>
      </c>
      <c r="P12" s="7" t="s">
        <v>83</v>
      </c>
      <c r="Q12" s="7" t="s">
        <v>82</v>
      </c>
      <c r="R12" s="7" t="s">
        <v>84</v>
      </c>
      <c r="S12" s="6" t="s">
        <v>18</v>
      </c>
      <c r="T12" s="6" t="s">
        <v>18</v>
      </c>
      <c r="U12" s="6" t="s">
        <v>18</v>
      </c>
      <c r="V12" s="6" t="s">
        <v>18</v>
      </c>
      <c r="W12" s="6" t="s">
        <v>18</v>
      </c>
    </row>
    <row r="13" spans="1:23" ht="27" thickTop="1" thickBot="1" x14ac:dyDescent="0.3">
      <c r="A13" s="17" t="s">
        <v>85</v>
      </c>
      <c r="B13" s="5" t="s">
        <v>9</v>
      </c>
      <c r="C13" s="6" t="s">
        <v>86</v>
      </c>
      <c r="D13" s="6" t="s">
        <v>18</v>
      </c>
      <c r="E13" s="6" t="s">
        <v>18</v>
      </c>
      <c r="F13" s="6" t="s">
        <v>18</v>
      </c>
      <c r="G13" s="6" t="s">
        <v>18</v>
      </c>
      <c r="H13" s="6"/>
      <c r="I13" s="6" t="s">
        <v>18</v>
      </c>
      <c r="J13" s="6" t="s">
        <v>18</v>
      </c>
      <c r="K13" s="6" t="s">
        <v>18</v>
      </c>
      <c r="L13" s="6" t="s">
        <v>18</v>
      </c>
      <c r="M13" s="6" t="s">
        <v>18</v>
      </c>
      <c r="N13" s="6" t="s">
        <v>18</v>
      </c>
      <c r="O13" s="7" t="s">
        <v>87</v>
      </c>
      <c r="P13" s="7" t="s">
        <v>87</v>
      </c>
      <c r="Q13" s="6" t="s">
        <v>18</v>
      </c>
      <c r="R13" s="6" t="s">
        <v>18</v>
      </c>
      <c r="S13" s="6" t="s">
        <v>18</v>
      </c>
      <c r="T13" s="6" t="s">
        <v>18</v>
      </c>
      <c r="U13" s="7" t="s">
        <v>88</v>
      </c>
      <c r="V13" s="7" t="s">
        <v>89</v>
      </c>
      <c r="W13" s="7" t="s">
        <v>90</v>
      </c>
    </row>
    <row r="14" spans="1:23" ht="27" thickTop="1" thickBot="1" x14ac:dyDescent="0.3">
      <c r="A14" s="17" t="s">
        <v>91</v>
      </c>
      <c r="B14" s="5" t="s">
        <v>13</v>
      </c>
      <c r="C14" s="6" t="s">
        <v>92</v>
      </c>
      <c r="D14" s="6" t="s">
        <v>18</v>
      </c>
      <c r="E14" s="6" t="s">
        <v>18</v>
      </c>
      <c r="F14" s="6" t="s">
        <v>18</v>
      </c>
      <c r="G14" s="6" t="s">
        <v>18</v>
      </c>
      <c r="H14" s="6" t="s">
        <v>18</v>
      </c>
      <c r="I14" s="6" t="s">
        <v>18</v>
      </c>
      <c r="J14" s="6" t="s">
        <v>18</v>
      </c>
      <c r="K14" s="6" t="s">
        <v>18</v>
      </c>
      <c r="L14" s="6" t="s">
        <v>18</v>
      </c>
      <c r="M14" s="6" t="s">
        <v>18</v>
      </c>
      <c r="N14" s="6" t="s">
        <v>18</v>
      </c>
      <c r="O14" s="6" t="s">
        <v>18</v>
      </c>
      <c r="P14" s="6" t="s">
        <v>18</v>
      </c>
      <c r="Q14" s="6" t="s">
        <v>18</v>
      </c>
      <c r="R14" s="7" t="s">
        <v>93</v>
      </c>
      <c r="S14" s="7" t="s">
        <v>94</v>
      </c>
      <c r="T14" s="7" t="s">
        <v>95</v>
      </c>
      <c r="U14" s="6" t="s">
        <v>18</v>
      </c>
      <c r="V14" s="6" t="s">
        <v>18</v>
      </c>
      <c r="W14" s="6" t="s">
        <v>18</v>
      </c>
    </row>
    <row r="15" spans="1:23" ht="27" thickTop="1" thickBot="1" x14ac:dyDescent="0.3">
      <c r="A15" s="17" t="s">
        <v>96</v>
      </c>
      <c r="B15" s="5" t="s">
        <v>97</v>
      </c>
      <c r="C15" s="6" t="s">
        <v>98</v>
      </c>
      <c r="D15" s="6" t="s">
        <v>18</v>
      </c>
      <c r="E15" s="6" t="s">
        <v>18</v>
      </c>
      <c r="F15" s="6" t="s">
        <v>18</v>
      </c>
      <c r="G15" s="6" t="s">
        <v>18</v>
      </c>
      <c r="H15" s="6" t="s">
        <v>18</v>
      </c>
      <c r="I15" s="6" t="s">
        <v>18</v>
      </c>
      <c r="J15" s="6" t="s">
        <v>18</v>
      </c>
      <c r="K15" s="6" t="s">
        <v>18</v>
      </c>
      <c r="L15" s="6" t="s">
        <v>18</v>
      </c>
      <c r="M15" s="6" t="s">
        <v>18</v>
      </c>
      <c r="N15" s="6" t="s">
        <v>18</v>
      </c>
      <c r="O15" s="6" t="s">
        <v>18</v>
      </c>
      <c r="P15" s="6" t="s">
        <v>18</v>
      </c>
      <c r="Q15" s="6" t="s">
        <v>18</v>
      </c>
      <c r="R15" s="6" t="s">
        <v>18</v>
      </c>
      <c r="S15" s="6" t="s">
        <v>18</v>
      </c>
      <c r="T15" s="6" t="s">
        <v>18</v>
      </c>
      <c r="U15" s="6" t="s">
        <v>18</v>
      </c>
      <c r="V15" s="7" t="s">
        <v>99</v>
      </c>
      <c r="W15" s="7" t="s">
        <v>99</v>
      </c>
    </row>
    <row r="16" spans="1:23" ht="27" thickTop="1" thickBot="1" x14ac:dyDescent="0.3">
      <c r="A16" s="17" t="s">
        <v>100</v>
      </c>
      <c r="B16" s="5" t="s">
        <v>14</v>
      </c>
      <c r="C16" s="6" t="s">
        <v>101</v>
      </c>
      <c r="D16" s="6" t="s">
        <v>18</v>
      </c>
      <c r="E16" s="6" t="s">
        <v>18</v>
      </c>
      <c r="F16" s="6" t="s">
        <v>18</v>
      </c>
      <c r="G16" s="6" t="s">
        <v>18</v>
      </c>
      <c r="H16" s="6" t="s">
        <v>18</v>
      </c>
      <c r="I16" s="6" t="s">
        <v>18</v>
      </c>
      <c r="J16" s="6" t="s">
        <v>18</v>
      </c>
      <c r="K16" s="6" t="s">
        <v>18</v>
      </c>
      <c r="L16" s="6" t="s">
        <v>18</v>
      </c>
      <c r="M16" s="6" t="s">
        <v>18</v>
      </c>
      <c r="N16" s="6" t="s">
        <v>18</v>
      </c>
      <c r="O16" s="6" t="s">
        <v>18</v>
      </c>
      <c r="P16" s="6" t="s">
        <v>18</v>
      </c>
      <c r="Q16" s="6" t="s">
        <v>18</v>
      </c>
      <c r="R16" s="6" t="s">
        <v>18</v>
      </c>
      <c r="S16" s="7" t="s">
        <v>102</v>
      </c>
      <c r="T16" s="7" t="s">
        <v>102</v>
      </c>
      <c r="U16" s="7" t="s">
        <v>102</v>
      </c>
      <c r="V16" s="7" t="s">
        <v>102</v>
      </c>
      <c r="W16" s="7" t="s">
        <v>102</v>
      </c>
    </row>
    <row r="17" spans="1:23" ht="27" thickTop="1" thickBot="1" x14ac:dyDescent="0.3">
      <c r="A17" s="17" t="s">
        <v>103</v>
      </c>
      <c r="B17" s="5" t="s">
        <v>15</v>
      </c>
      <c r="C17" s="6" t="s">
        <v>104</v>
      </c>
      <c r="D17" s="6" t="s">
        <v>18</v>
      </c>
      <c r="E17" s="6" t="s">
        <v>18</v>
      </c>
      <c r="F17" s="6" t="s">
        <v>18</v>
      </c>
      <c r="G17" s="6" t="s">
        <v>18</v>
      </c>
      <c r="H17" s="6" t="s">
        <v>18</v>
      </c>
      <c r="I17" s="6" t="s">
        <v>18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18</v>
      </c>
      <c r="O17" s="6" t="s">
        <v>18</v>
      </c>
      <c r="P17" s="6" t="s">
        <v>18</v>
      </c>
      <c r="Q17" s="7" t="s">
        <v>105</v>
      </c>
      <c r="R17" s="7" t="s">
        <v>105</v>
      </c>
      <c r="S17" s="7" t="s">
        <v>106</v>
      </c>
      <c r="T17" s="6" t="s">
        <v>18</v>
      </c>
      <c r="U17" s="6" t="s">
        <v>18</v>
      </c>
      <c r="V17" s="6" t="s">
        <v>18</v>
      </c>
      <c r="W17" s="6" t="s">
        <v>18</v>
      </c>
    </row>
    <row r="18" spans="1:23" ht="27" thickTop="1" thickBot="1" x14ac:dyDescent="0.3">
      <c r="A18" s="17" t="s">
        <v>107</v>
      </c>
      <c r="B18" s="5" t="s">
        <v>16</v>
      </c>
      <c r="C18" s="6" t="s">
        <v>108</v>
      </c>
      <c r="D18" s="6" t="s">
        <v>18</v>
      </c>
      <c r="E18" s="6" t="s">
        <v>18</v>
      </c>
      <c r="F18" s="6" t="s">
        <v>18</v>
      </c>
      <c r="G18" s="6" t="s">
        <v>18</v>
      </c>
      <c r="H18" s="6" t="s">
        <v>18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18</v>
      </c>
      <c r="N18" s="6" t="s">
        <v>18</v>
      </c>
      <c r="O18" s="7" t="s">
        <v>109</v>
      </c>
      <c r="P18" s="7" t="s">
        <v>110</v>
      </c>
      <c r="Q18" s="7" t="s">
        <v>111</v>
      </c>
      <c r="R18" s="6" t="s">
        <v>18</v>
      </c>
      <c r="S18" s="6" t="s">
        <v>18</v>
      </c>
      <c r="T18" s="6" t="s">
        <v>18</v>
      </c>
      <c r="U18" s="6" t="s">
        <v>18</v>
      </c>
      <c r="V18" s="6" t="s">
        <v>18</v>
      </c>
      <c r="W18" s="6" t="s">
        <v>18</v>
      </c>
    </row>
    <row r="19" spans="1:23" ht="27" thickTop="1" thickBot="1" x14ac:dyDescent="0.3">
      <c r="A19" s="17" t="s">
        <v>112</v>
      </c>
      <c r="B19" s="5" t="s">
        <v>113</v>
      </c>
      <c r="C19" s="6" t="s">
        <v>114</v>
      </c>
      <c r="D19" s="6" t="s">
        <v>18</v>
      </c>
      <c r="E19" s="6" t="s">
        <v>18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18</v>
      </c>
      <c r="N19" s="6" t="s">
        <v>18</v>
      </c>
      <c r="O19" s="6" t="s">
        <v>18</v>
      </c>
      <c r="P19" s="6" t="s">
        <v>18</v>
      </c>
      <c r="Q19" s="6" t="s">
        <v>18</v>
      </c>
      <c r="R19" s="6" t="s">
        <v>18</v>
      </c>
      <c r="S19" s="6" t="s">
        <v>18</v>
      </c>
      <c r="T19" s="6" t="s">
        <v>18</v>
      </c>
      <c r="U19" s="6" t="s">
        <v>18</v>
      </c>
      <c r="V19" s="6" t="s">
        <v>18</v>
      </c>
      <c r="W19" s="7" t="s">
        <v>114</v>
      </c>
    </row>
    <row r="20" spans="1:23" ht="15.75" thickTop="1" x14ac:dyDescent="0.25">
      <c r="A20" s="39" t="s">
        <v>115</v>
      </c>
      <c r="B20" s="39"/>
      <c r="C20" s="2"/>
      <c r="D20" s="8" t="s">
        <v>116</v>
      </c>
      <c r="E20" s="8" t="s">
        <v>117</v>
      </c>
      <c r="F20" s="8" t="s">
        <v>118</v>
      </c>
      <c r="G20" s="8" t="s">
        <v>119</v>
      </c>
      <c r="H20" s="8" t="s">
        <v>120</v>
      </c>
      <c r="I20" s="8" t="s">
        <v>120</v>
      </c>
      <c r="J20" s="8" t="s">
        <v>120</v>
      </c>
      <c r="K20" s="8" t="s">
        <v>121</v>
      </c>
      <c r="L20" s="8" t="s">
        <v>122</v>
      </c>
      <c r="M20" s="8" t="s">
        <v>123</v>
      </c>
      <c r="N20" s="8" t="s">
        <v>124</v>
      </c>
      <c r="O20" s="8" t="s">
        <v>125</v>
      </c>
      <c r="P20" s="8" t="s">
        <v>126</v>
      </c>
      <c r="Q20" s="8" t="s">
        <v>127</v>
      </c>
      <c r="R20" s="8" t="s">
        <v>128</v>
      </c>
      <c r="S20" s="8" t="s">
        <v>129</v>
      </c>
      <c r="T20" s="8" t="s">
        <v>130</v>
      </c>
      <c r="U20" s="8" t="s">
        <v>131</v>
      </c>
      <c r="V20" s="8" t="s">
        <v>132</v>
      </c>
      <c r="W20" s="8" t="s">
        <v>133</v>
      </c>
    </row>
    <row r="21" spans="1:23" x14ac:dyDescent="0.25">
      <c r="A21" s="39" t="s">
        <v>134</v>
      </c>
      <c r="B21" s="39"/>
      <c r="C21" s="2"/>
      <c r="D21" s="8" t="s">
        <v>135</v>
      </c>
      <c r="E21" s="8" t="s">
        <v>136</v>
      </c>
      <c r="F21" s="8" t="s">
        <v>137</v>
      </c>
      <c r="G21" s="8" t="s">
        <v>138</v>
      </c>
      <c r="H21" s="8" t="s">
        <v>139</v>
      </c>
      <c r="I21" s="8" t="s">
        <v>139</v>
      </c>
      <c r="J21" s="8" t="s">
        <v>139</v>
      </c>
      <c r="K21" s="8" t="s">
        <v>140</v>
      </c>
      <c r="L21" s="8" t="s">
        <v>141</v>
      </c>
      <c r="M21" s="8" t="s">
        <v>142</v>
      </c>
      <c r="N21" s="8" t="s">
        <v>143</v>
      </c>
      <c r="O21" s="8" t="s">
        <v>144</v>
      </c>
      <c r="P21" s="8" t="s">
        <v>145</v>
      </c>
      <c r="Q21" s="8" t="s">
        <v>146</v>
      </c>
      <c r="R21" s="8" t="s">
        <v>147</v>
      </c>
      <c r="S21" s="8" t="s">
        <v>148</v>
      </c>
      <c r="T21" s="8" t="s">
        <v>149</v>
      </c>
      <c r="U21" s="8" t="s">
        <v>150</v>
      </c>
      <c r="V21" s="8" t="s">
        <v>151</v>
      </c>
      <c r="W21" s="8" t="s">
        <v>152</v>
      </c>
    </row>
    <row r="22" spans="1:23" x14ac:dyDescent="0.25">
      <c r="A22" s="39" t="s">
        <v>153</v>
      </c>
      <c r="B22" s="39"/>
      <c r="C22" s="2"/>
      <c r="D22" s="8" t="s">
        <v>116</v>
      </c>
      <c r="E22" s="8" t="s">
        <v>154</v>
      </c>
      <c r="F22" s="8" t="s">
        <v>155</v>
      </c>
      <c r="G22" s="8" t="s">
        <v>156</v>
      </c>
      <c r="H22" s="8" t="s">
        <v>157</v>
      </c>
      <c r="I22" s="8" t="s">
        <v>158</v>
      </c>
      <c r="J22" s="8" t="s">
        <v>159</v>
      </c>
      <c r="K22" s="8" t="s">
        <v>160</v>
      </c>
      <c r="L22" s="8" t="s">
        <v>161</v>
      </c>
      <c r="M22" s="8" t="s">
        <v>162</v>
      </c>
      <c r="N22" s="8" t="s">
        <v>163</v>
      </c>
      <c r="O22" s="8" t="s">
        <v>164</v>
      </c>
      <c r="P22" s="8" t="s">
        <v>165</v>
      </c>
      <c r="Q22" s="8" t="s">
        <v>166</v>
      </c>
      <c r="R22" s="8" t="s">
        <v>167</v>
      </c>
      <c r="S22" s="8" t="s">
        <v>168</v>
      </c>
      <c r="T22" s="8" t="s">
        <v>169</v>
      </c>
      <c r="U22" s="8" t="s">
        <v>170</v>
      </c>
      <c r="V22" s="8" t="s">
        <v>171</v>
      </c>
      <c r="W22" s="8" t="s">
        <v>172</v>
      </c>
    </row>
    <row r="23" spans="1:23" x14ac:dyDescent="0.25">
      <c r="A23" s="39" t="s">
        <v>173</v>
      </c>
      <c r="B23" s="39"/>
      <c r="C23" s="2"/>
      <c r="D23" s="8" t="s">
        <v>135</v>
      </c>
      <c r="E23" s="8" t="s">
        <v>174</v>
      </c>
      <c r="F23" s="8" t="s">
        <v>175</v>
      </c>
      <c r="G23" s="8" t="s">
        <v>176</v>
      </c>
      <c r="H23" s="8" t="s">
        <v>177</v>
      </c>
      <c r="I23" s="8" t="s">
        <v>178</v>
      </c>
      <c r="J23" s="8" t="s">
        <v>179</v>
      </c>
      <c r="K23" s="8" t="s">
        <v>180</v>
      </c>
      <c r="L23" s="8" t="s">
        <v>181</v>
      </c>
      <c r="M23" s="8" t="s">
        <v>182</v>
      </c>
      <c r="N23" s="8" t="s">
        <v>183</v>
      </c>
      <c r="O23" s="8" t="s">
        <v>184</v>
      </c>
      <c r="P23" s="8" t="s">
        <v>185</v>
      </c>
      <c r="Q23" s="8" t="s">
        <v>186</v>
      </c>
      <c r="R23" s="8" t="s">
        <v>187</v>
      </c>
      <c r="S23" s="8" t="s">
        <v>188</v>
      </c>
      <c r="T23" s="8" t="s">
        <v>189</v>
      </c>
      <c r="U23" s="8" t="s">
        <v>190</v>
      </c>
      <c r="V23" s="8" t="s">
        <v>191</v>
      </c>
      <c r="W23" s="43">
        <v>1231213.94</v>
      </c>
    </row>
    <row r="24" spans="1:23" x14ac:dyDescent="0.25">
      <c r="A24" s="9"/>
      <c r="B24" s="9"/>
      <c r="C24" s="9"/>
      <c r="D24" s="9"/>
      <c r="E24" s="9"/>
      <c r="F24" s="9"/>
      <c r="G24" s="9"/>
    </row>
    <row r="25" spans="1:23" ht="57" customHeight="1" x14ac:dyDescent="0.25">
      <c r="A25" s="10"/>
      <c r="B25" s="10"/>
      <c r="C25" s="10"/>
      <c r="D25" s="10"/>
      <c r="E25" s="10"/>
      <c r="F25" s="10"/>
      <c r="G25" s="10"/>
    </row>
    <row r="26" spans="1:23" ht="69.95" customHeight="1" x14ac:dyDescent="0.25">
      <c r="A26" s="36" t="e">
        <f>"_______________________________________________________________________" &amp;
CHAR(10)
 &amp;#REF! &amp; CHAR(10) &amp;
"Engenheiro Civil" &amp; CHAR(10) &amp;
"CREA:" &amp;#REF!</f>
        <v>#REF!</v>
      </c>
      <c r="B26" s="36"/>
      <c r="C26" s="36"/>
    </row>
    <row r="33" spans="3:3" x14ac:dyDescent="0.25">
      <c r="C33" s="20"/>
    </row>
  </sheetData>
  <mergeCells count="10">
    <mergeCell ref="F1:G1"/>
    <mergeCell ref="D2:E2"/>
    <mergeCell ref="F2:G2"/>
    <mergeCell ref="A3:G3"/>
    <mergeCell ref="A20:B20"/>
    <mergeCell ref="A26:C26"/>
    <mergeCell ref="A21:B21"/>
    <mergeCell ref="A22:B22"/>
    <mergeCell ref="A23:B23"/>
    <mergeCell ref="D1:E1"/>
  </mergeCells>
  <phoneticPr fontId="2" type="noConversion"/>
  <pageMargins left="0.51181102362204722" right="0.51181102362204722" top="0.78740157480314965" bottom="0.78740157480314965" header="0.31496062992125984" footer="0.31496062992125984"/>
  <pageSetup paperSize="9" scale="6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SINTÉTICO</vt:lpstr>
      <vt:lpstr>CRONOGR</vt:lpstr>
      <vt:lpstr>CRONOGR!Titulos_de_impressao</vt:lpstr>
      <vt:lpstr>SINTÉTICO!Titulos_de_impressao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Thailer Torres</dc:creator>
  <cp:lastModifiedBy>Eugênia Costa</cp:lastModifiedBy>
  <cp:lastPrinted>2026-04-29T19:35:28Z</cp:lastPrinted>
  <dcterms:created xsi:type="dcterms:W3CDTF">2025-11-06T19:51:05Z</dcterms:created>
  <dcterms:modified xsi:type="dcterms:W3CDTF">2026-06-18T10:59:20Z</dcterms:modified>
</cp:coreProperties>
</file>