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Z:\PM POUSO ALEGRE - SEC. EDUCAÇÃO\2025-09-30 - PMPA - SISTEMA PLUVIAL ESCOLA MARIA BARBOSA\02 - ENTREGAS\2026-\"/>
    </mc:Choice>
  </mc:AlternateContent>
  <xr:revisionPtr revIDLastSave="0" documentId="13_ncr:1_{BE06840C-719F-4D62-B0B1-72B17816027B}" xr6:coauthVersionLast="36" xr6:coauthVersionMax="36" xr10:uidLastSave="{00000000-0000-0000-0000-000000000000}"/>
  <bookViews>
    <workbookView xWindow="0" yWindow="0" windowWidth="21570" windowHeight="7980" activeTab="2" xr2:uid="{00000000-000D-0000-FFFF-FFFF00000000}"/>
  </bookViews>
  <sheets>
    <sheet name="PLANILHA" sheetId="8" r:id="rId1"/>
    <sheet name="MEMORIAL DE CÁLCULO" sheetId="7" r:id="rId2"/>
    <sheet name="CRONOGRAMA" sheetId="2" r:id="rId3"/>
  </sheets>
  <definedNames>
    <definedName name="_xlnm.Print_Area" localSheetId="1">'MEMORIAL DE CÁLCULO'!$A$1:$J$92</definedName>
    <definedName name="_xlnm.Print_Area" localSheetId="0">PLANILHA!$A$1:$J$92</definedName>
  </definedNames>
  <calcPr calcId="191029"/>
  <extLst>
    <ext uri="GoogleSheetsCustomDataVersion2">
      <go:sheetsCustomData xmlns:go="http://customooxmlschemas.google.com/" r:id="rId6" roundtripDataChecksum="NzaABONjY+4nVGhYamhQoxdXgrKljGTRerTH8FsdcnY="/>
    </ext>
  </extLst>
</workbook>
</file>

<file path=xl/calcChain.xml><?xml version="1.0" encoding="utf-8"?>
<calcChain xmlns="http://schemas.openxmlformats.org/spreadsheetml/2006/main">
  <c r="F81" i="7" l="1"/>
  <c r="F81" i="8"/>
  <c r="F7" i="8" l="1"/>
  <c r="G7" i="8" s="1"/>
  <c r="C13" i="2"/>
  <c r="C12" i="2"/>
  <c r="C11" i="2"/>
  <c r="C10" i="2"/>
  <c r="C9" i="2"/>
  <c r="C8" i="2"/>
  <c r="A7" i="2"/>
  <c r="A8" i="2"/>
  <c r="A9" i="2"/>
  <c r="A11" i="2"/>
  <c r="A10" i="2"/>
  <c r="A12" i="2"/>
  <c r="B14" i="2"/>
  <c r="B13" i="2"/>
  <c r="B12" i="2"/>
  <c r="B11" i="2"/>
  <c r="B10" i="2"/>
  <c r="B9" i="2"/>
  <c r="B8" i="2"/>
  <c r="B7" i="2"/>
  <c r="G160" i="8"/>
  <c r="C86" i="8"/>
  <c r="F55" i="8" s="1"/>
  <c r="G55" i="8" s="1"/>
  <c r="C85" i="8"/>
  <c r="D81" i="8"/>
  <c r="F74" i="8"/>
  <c r="G74" i="8" s="1"/>
  <c r="F57" i="8"/>
  <c r="G57" i="8" s="1"/>
  <c r="F52" i="8"/>
  <c r="G52" i="8" s="1"/>
  <c r="F47" i="8"/>
  <c r="G47" i="8" s="1"/>
  <c r="D28" i="8"/>
  <c r="F14" i="8"/>
  <c r="G14" i="8" s="1"/>
  <c r="F10" i="7"/>
  <c r="G23" i="7"/>
  <c r="G31" i="7"/>
  <c r="G35" i="7"/>
  <c r="G49" i="7"/>
  <c r="G65" i="7"/>
  <c r="G71" i="7"/>
  <c r="F20" i="8" l="1"/>
  <c r="G20" i="8" s="1"/>
  <c r="G23" i="8" s="1"/>
  <c r="F40" i="8"/>
  <c r="G40" i="8" s="1"/>
  <c r="F59" i="8"/>
  <c r="G59" i="8" s="1"/>
  <c r="G65" i="8" s="1"/>
  <c r="F45" i="8"/>
  <c r="G45" i="8" s="1"/>
  <c r="G81" i="8"/>
  <c r="G83" i="8" s="1"/>
  <c r="C14" i="2" s="1"/>
  <c r="F10" i="8"/>
  <c r="G10" i="8" s="1"/>
  <c r="F25" i="8"/>
  <c r="G25" i="8" s="1"/>
  <c r="G31" i="8" s="1"/>
  <c r="F61" i="8"/>
  <c r="G61" i="8" s="1"/>
  <c r="F12" i="8"/>
  <c r="G12" i="8" s="1"/>
  <c r="F63" i="8"/>
  <c r="G63" i="8" s="1"/>
  <c r="F28" i="8"/>
  <c r="G28" i="8" s="1"/>
  <c r="F68" i="8"/>
  <c r="G68" i="8" s="1"/>
  <c r="G71" i="8" s="1"/>
  <c r="F16" i="8"/>
  <c r="G16" i="8" s="1"/>
  <c r="F33" i="8"/>
  <c r="G33" i="8" s="1"/>
  <c r="G35" i="8" s="1"/>
  <c r="G160" i="7"/>
  <c r="C86" i="7"/>
  <c r="F68" i="7" s="1"/>
  <c r="G68" i="7" s="1"/>
  <c r="C85" i="7"/>
  <c r="D81" i="7"/>
  <c r="D28" i="7"/>
  <c r="G18" i="8" l="1"/>
  <c r="C7" i="2" s="1"/>
  <c r="G49" i="8"/>
  <c r="F63" i="7"/>
  <c r="G63" i="7" s="1"/>
  <c r="F61" i="7"/>
  <c r="G61" i="7" s="1"/>
  <c r="F55" i="7"/>
  <c r="G55" i="7" s="1"/>
  <c r="F47" i="7"/>
  <c r="G47" i="7" s="1"/>
  <c r="F7" i="7"/>
  <c r="G7" i="7" s="1"/>
  <c r="F45" i="7"/>
  <c r="G45" i="7" s="1"/>
  <c r="G81" i="7"/>
  <c r="G83" i="7" s="1"/>
  <c r="F14" i="7"/>
  <c r="G14" i="7" s="1"/>
  <c r="F16" i="7"/>
  <c r="G16" i="7" s="1"/>
  <c r="F40" i="7"/>
  <c r="G40" i="7" s="1"/>
  <c r="F20" i="7"/>
  <c r="G20" i="7" s="1"/>
  <c r="F57" i="7"/>
  <c r="G57" i="7" s="1"/>
  <c r="F28" i="7"/>
  <c r="G28" i="7" s="1"/>
  <c r="F74" i="7"/>
  <c r="G74" i="7" s="1"/>
  <c r="F52" i="7"/>
  <c r="G52" i="7" s="1"/>
  <c r="G10" i="7"/>
  <c r="G18" i="7" s="1"/>
  <c r="F33" i="7"/>
  <c r="G33" i="7" s="1"/>
  <c r="F25" i="7"/>
  <c r="G25" i="7" s="1"/>
  <c r="F12" i="7"/>
  <c r="G12" i="7" s="1"/>
  <c r="F59" i="7"/>
  <c r="G59" i="7" s="1"/>
  <c r="G84" i="7" l="1"/>
  <c r="G84" i="8"/>
  <c r="G87" i="8" s="1"/>
  <c r="G4" i="8" s="1"/>
  <c r="G87" i="7" l="1"/>
  <c r="G4" i="7" s="1"/>
  <c r="F14" i="2" l="1"/>
  <c r="H14" i="2" l="1"/>
  <c r="J14" i="2"/>
  <c r="J9" i="2"/>
  <c r="H9" i="2"/>
  <c r="F9" i="2"/>
  <c r="F8" i="2"/>
  <c r="J8" i="2"/>
  <c r="H8" i="2"/>
  <c r="C16" i="2"/>
  <c r="J7" i="2"/>
  <c r="H7" i="2"/>
  <c r="F7" i="2"/>
  <c r="J12" i="2"/>
  <c r="H12" i="2"/>
  <c r="F12" i="2"/>
  <c r="J11" i="2"/>
  <c r="H11" i="2"/>
  <c r="F11" i="2"/>
  <c r="J10" i="2"/>
  <c r="H10" i="2"/>
  <c r="F10" i="2"/>
  <c r="K7" i="2" l="1"/>
  <c r="K9" i="2"/>
  <c r="K10" i="2"/>
  <c r="K14" i="2"/>
  <c r="K12" i="2"/>
  <c r="K8" i="2"/>
  <c r="K11" i="2"/>
  <c r="H13" i="2"/>
  <c r="H15" i="2" s="1"/>
  <c r="G15" i="2" s="1"/>
  <c r="F13" i="2"/>
  <c r="J13" i="2"/>
  <c r="J15" i="2" s="1"/>
  <c r="I15" i="2" s="1"/>
  <c r="D10" i="2"/>
  <c r="D12" i="2"/>
  <c r="D7" i="2"/>
  <c r="D8" i="2"/>
  <c r="D9" i="2"/>
  <c r="D11" i="2"/>
  <c r="D14" i="2"/>
  <c r="D13" i="2"/>
  <c r="F15" i="2" l="1"/>
  <c r="E15" i="2" s="1"/>
  <c r="K13" i="2"/>
  <c r="K15" i="2" s="1"/>
  <c r="K16" i="2" s="1"/>
  <c r="D16" i="2"/>
  <c r="F16" i="2" l="1"/>
  <c r="E16" i="2" s="1"/>
  <c r="H16" i="2" l="1"/>
  <c r="J16" i="2" s="1"/>
  <c r="G16" i="2" l="1"/>
  <c r="I16" i="2"/>
</calcChain>
</file>

<file path=xl/sharedStrings.xml><?xml version="1.0" encoding="utf-8"?>
<sst xmlns="http://schemas.openxmlformats.org/spreadsheetml/2006/main" count="391" uniqueCount="156">
  <si>
    <t>COD ESCOLA:</t>
  </si>
  <si>
    <t>S.R.E.:</t>
  </si>
  <si>
    <t>ISS</t>
  </si>
  <si>
    <t>SERVIÇOS:</t>
  </si>
  <si>
    <t>ITEM</t>
  </si>
  <si>
    <t>DESCRIÇÃO</t>
  </si>
  <si>
    <t>UN</t>
  </si>
  <si>
    <t>ANALISADO</t>
  </si>
  <si>
    <t>LOCAL DE INTERVENÇÃO</t>
  </si>
  <si>
    <t>QUANT.</t>
  </si>
  <si>
    <t>P. UNIT. (S/BDI)</t>
  </si>
  <si>
    <t>P. UNIT. (C/BDI)</t>
  </si>
  <si>
    <t>P. TOTAL (C/BDI)</t>
  </si>
  <si>
    <t>MEMÓRIA DE CALCULO</t>
  </si>
  <si>
    <t>010000</t>
  </si>
  <si>
    <t>INSTALAÇÃO DOS SERVIÇOS DE ENGENHARIA</t>
  </si>
  <si>
    <t>M</t>
  </si>
  <si>
    <t>010003</t>
  </si>
  <si>
    <t>Fornecimento e colocação de placa dos serviços de engenharia em chapa galvanizada (3,00 X 1,50m)   -  Governo do Estado  -  (Ampliação e / ou Reforma acima de R$ 30.000,00)</t>
  </si>
  <si>
    <t>Será medido por unidade de placa instalada (UN).
O item remunera as placas de obras que deverão ser confeccionadas em chapa galvanizada 0,26. As chapas serão afixadas com rebites 540 e parafusos 3/8, em uma estrutura metálica com viga U 2” enrijecida e Metalon 20x20. O suporte para a instalação deverá ser em Eucalipto Autoclavado. As placas serão pintadas na frente e no verso com fundo anticorrosivo e tinta automotiva. FORMATO: 3,00 x 1,50m. O tamanho da placa é definido em função do local da sua instalação e/ou do valor dos serviços acima de R$ 30.000,00, obedecendo à proporção de 6,00 x 3,00m e o manual de identidade visual do Governo de Minas.</t>
  </si>
  <si>
    <t>M²</t>
  </si>
  <si>
    <t>SUB-TOTAL =</t>
  </si>
  <si>
    <t>020000</t>
  </si>
  <si>
    <t>DEMOLIÇÕES E REMOÇÕES</t>
  </si>
  <si>
    <t>020022</t>
  </si>
  <si>
    <t>Demolição de piso cimentado inclusive a base sobre lastro de concreto.</t>
  </si>
  <si>
    <t>Será medido por área real de piso cimentado, inclusive a base, demolido, medida no projeto ou aferida antes da demolição (m²).
O item remunera o fornecimento da mão-de-obra necessária e ferramentas adequadas para a execução dos serviços: demolição, fragmentação de pisos cimentados, inclusive a base de assentamento,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</si>
  <si>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030000</t>
  </si>
  <si>
    <t>TRABALHOS EM TERRA</t>
  </si>
  <si>
    <t>030002</t>
  </si>
  <si>
    <t>Escavação  manual de vala em solo de 1ª e 2ª categoria, profundidade em até 2,00m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</si>
  <si>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3</t>
    </r>
  </si>
  <si>
    <t>Será medido pelo volume escavado, considerando-se um acréscimo para cada lado, no plano horizontal, em relação às dimensões de cada peça, de 20 cm (m³).
O item remunera o fornecimento da mão-de-obra necessária para a escavação manual em solo de 1ª e 2ª categorias em valas ou cavas até 2,00 m de profundidade.</t>
  </si>
  <si>
    <t xml:space="preserve">Reaterro Compactado mecanizado empregando compactador de placa vibratória, em camadas de 20 a 40 cm. </t>
  </si>
  <si>
    <t>Será medido pelo volume de reaterro em valas, poços ou cavas executado (m³).
O item remunera o fornecimento da mão-de-obra, ferramentas e equipamentos  necessários para a execução dos serviços de reaterro com compactador de placa, com material existente ou importado, sem controle de compactação.</t>
  </si>
  <si>
    <t xml:space="preserve"> </t>
  </si>
  <si>
    <t>M³</t>
  </si>
  <si>
    <t>Execução de:</t>
  </si>
  <si>
    <t>070000</t>
  </si>
  <si>
    <t>COBERTURA E FORRO</t>
  </si>
  <si>
    <t>Instalação de Calhas e rufos:</t>
  </si>
  <si>
    <t>Será medido por comprimento instalado (m).
Os itens remuneram o fornecimento e instalação de calhas ou rufos em chapa galvanizada nº 24, com desenvolvimento descrito no item, inclusive materiais acessórios para emendas, junção em outras peças, vedação e fixação.</t>
  </si>
  <si>
    <t>Calha de chapa galvanizada, nº 24 desenvolvimento 60 cm</t>
  </si>
  <si>
    <t>Condutor de água pluvial e buzinotes</t>
  </si>
  <si>
    <t>Será medido por comprimento instalado (m).
O item remunera o fornecimento de materiais e mão de obra para instalação de tubo na cor branca (condutores) verticais e executadas com PVC reforçado com  as juntas com bolsa e anel de borracha, inclusive materiais acessórios para emendas, suportes, junção em outras peças, vedação e fixação.</t>
  </si>
  <si>
    <t>Condutor de água (tubo de PVC branco, com conexões, ponta bolsa e virola, diâmetro da seção 100mm)</t>
  </si>
  <si>
    <t>INSTALAÇÕES SANITÁRIAS</t>
  </si>
  <si>
    <t>Caixa de Inspeção ou passagem em alvenaria  60 X 60 X 60 cm, inclusive tampa em grelha de aço, escavação, reaterro e bota-fora</t>
  </si>
  <si>
    <t>Será medido por unidade de caixa executado (un).
O item remunera o fornecimento de materiais e mão-de-obra necessários para a execução do caixa de inspeção com dimensões descritas, constituído por: alvenaria de tijolo comum com revestimento em argamassa: fundo de concreto e cinta de amarração superior para apoio do tampão em grelha de aço; remunera também os serviços de escavação, escoramento da vala,  reaterro e disposição das sobras e impermeabilização interna através de pintura de proteção asfáltica em duas demãos..</t>
  </si>
  <si>
    <t>PISOS E RODAPÉS</t>
  </si>
  <si>
    <t>Passeio de concreto e= 8 cm, Fck 15 Mpa, c/ preparo p/ terreno, incluindo preparo de caixa, sem revestimento com argamassa de cimento e areia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</si>
  <si>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</si>
  <si>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de piso concretado (m²).
O item remunera o fornecimento de cimento; areia; pedra britada nº 1; ripa de Cupiúba  ou Paraju; remunera também o fornecimento de materiais acessórios e a mão de obra necessária para o preparo do concreto, preparo da caixa, lançamento e a execução do passeio com acabamento desempenado, em concreto preparado no local.</t>
  </si>
  <si>
    <t>LIMPEZA</t>
  </si>
  <si>
    <t>Limpeza:</t>
  </si>
  <si>
    <t>Limpeza Geral da edificação</t>
  </si>
  <si>
    <t>Será medido pela área, na projeção horizontal, de obra limpa (m²).
O item remunera o fornecimento do material e a mão-de-obra necessários para a limpeza geral de pisos, paredes, vidros, áreas externas, bancadas, louças, metais, etc., removendo-se  materiais  excedentes e resíduos de sujeiras, deixando a obra pronta para a utilização.</t>
  </si>
  <si>
    <t>Transportes e retirada de entulho:</t>
  </si>
  <si>
    <t>Transporte e carga manual de material a granel (ou demolição) em caçamba</t>
  </si>
  <si>
    <t>TOTAL CUSTO =</t>
  </si>
  <si>
    <t>BDI PROJETO =</t>
  </si>
  <si>
    <t xml:space="preserve">BDI OBRA = </t>
  </si>
  <si>
    <t>-</t>
  </si>
  <si>
    <t xml:space="preserve">TOTAL GERAL = </t>
  </si>
  <si>
    <t xml:space="preserve">QUANDO DA CELEBRAÇÃO DO CONTRATO ASSEGURAR QUE A EMPRESA TENHA EM SEU PODER CÓPIA DO CADERNO DE ESPECIFICAÇÕES                  </t>
  </si>
  <si>
    <t>BASE                                                                                           PINI, ORSE, SICOR, SINAPI, SUDECAP OUT/24</t>
  </si>
  <si>
    <t>REV00   MAR/25</t>
  </si>
  <si>
    <t>Data da elaboração:</t>
  </si>
  <si>
    <t>CRONOGRAMA FÍSICO-FINANCEIRO</t>
  </si>
  <si>
    <t>TOTAL GERAL (C/ BDI)</t>
  </si>
  <si>
    <t>% INC.</t>
  </si>
  <si>
    <t>1º MÊS</t>
  </si>
  <si>
    <t>2º MÊS</t>
  </si>
  <si>
    <t>3º MÊS</t>
  </si>
  <si>
    <t>TOTAL</t>
  </si>
  <si>
    <t>%</t>
  </si>
  <si>
    <t>VALOR</t>
  </si>
  <si>
    <t>TOTAL MENSAL</t>
  </si>
  <si>
    <t>TOTAL ACUMULADO</t>
  </si>
  <si>
    <t>1 Unidade</t>
  </si>
  <si>
    <t>Comprimento dos tubos (100 mm: 154,40 m + 150 mm: 178,00 m + 200 mm: 132,77 m + 250 mm: 96,47 m + 300 mm: 13,11 m) x largura média da vala (1,00 m) = 574,75 m².</t>
  </si>
  <si>
    <t>Comprimento dos tubos (100 mm: 154,40 m + 150 mm: 178,00 m + 200 mm: 132,77 m + 250 mm: 96,47 m + 300 mm: 13,11 m) x largura média da vala (1,00 m) x profundidade média da vala (0,80)= 459,80 m³.</t>
  </si>
  <si>
    <t>Conforme Projeto de Drenagem Pluvial</t>
  </si>
  <si>
    <t>050000</t>
  </si>
  <si>
    <t>MÊS</t>
  </si>
  <si>
    <t xml:space="preserve">UN </t>
  </si>
  <si>
    <t>1 Unidade x Duração da Obra (3 meses)</t>
  </si>
  <si>
    <t>CREA/CAU/CFT: MG 97.132/D</t>
  </si>
  <si>
    <t>LOCAL / DATA: Pouso Alegre - MG</t>
  </si>
  <si>
    <t>RESPONSÁVEL TÉCNICO: Aloisio Caetano Ferreira (CREA - MG 97.132/D)</t>
  </si>
  <si>
    <t>REPRESENTANTE LEGAL: José Dimas da Silva Fonseca</t>
  </si>
  <si>
    <t>POUSO ALEGRE</t>
  </si>
  <si>
    <t>REFORMA</t>
  </si>
  <si>
    <t xml:space="preserve">Nome do técnico responsável pela elaboração da planilha:                       
Aloisio Caetano Ferreira                </t>
  </si>
  <si>
    <t>Nome do responsável legal pelo município:                                                    
José Dimas da Silva Fonseca</t>
  </si>
  <si>
    <t>Fachada Escola</t>
  </si>
  <si>
    <t>Todo perímetro da escola (local de passagem das tubulações de drenagem conforme Projeto)</t>
  </si>
  <si>
    <t>Telhados</t>
  </si>
  <si>
    <t>Água de calha e do piso</t>
  </si>
  <si>
    <t>Caixas Pluviais</t>
  </si>
  <si>
    <t>Área de piso de concreto construído</t>
  </si>
  <si>
    <t>Volume de Demolição (Área piso 574,75 m² x 0,10  m) x Empolamento (1,30)</t>
  </si>
  <si>
    <t>Entulho gerado pela demolição do piso para passagem das tubulações</t>
  </si>
  <si>
    <t>Local definido em obra</t>
  </si>
  <si>
    <t>Referente ao container</t>
  </si>
  <si>
    <t>2 Unidades (feminino e masculino) x Duração da Obra (3 meses)</t>
  </si>
  <si>
    <t>Ralo instalado em calha na entrada do condutor de descida</t>
  </si>
  <si>
    <t>Encaminhamento pluvial no piso</t>
  </si>
  <si>
    <t>SRE: POUSO ALEGRE</t>
  </si>
  <si>
    <t xml:space="preserve">MUNICÍPIO: POUSO ALEGRE / MG                                                                           </t>
  </si>
  <si>
    <t>SERVIÇOS: REFORMA</t>
  </si>
  <si>
    <t>ENDEREÇO: RODOVIA BR381 KM807</t>
  </si>
  <si>
    <t>Será medido por volume, aferido na caçamba ou caminhão (m³).
O item remunera o fornecimento dos serviços de carregamento manual até a caçamba, remoção e transporte da caçamba até unidade de destinação final indicada pelo Município onde ocorrer a geração e retirada do entulho, ou área licenciada para tal finalidade, abrangendo:
A) A empresa ou prestadora dos serviços de remoção do entulho, resíduos provenientes da construção civil, deverá cumprir todas as exigências e determinações previstas na legislação: Resolução nº 307, de 5 de julho de 2002, pelo Conselho Nacional do Meio Ambiente ( CONAMA ), NBR 15112, NBR 15113, NBR 15114 e outras vigentes à época da execução dos serviços;
B) Fornecimento de caçamba metálica de qualquer tamanho, na obra, remoção da mesma quando cheia, e a reposição por outra caçamba vazia, o transporte e o despejo na unidade de destinação final, independente da distância do local de despejo;
C) Fornecimento da mão-de-obra e recipientes adequados, necessários para o transporte manual, vertical ou horizontal, do material de entulho, até o local onde está situada a caçamba;
D) Proteção das áreas envolvidas, bem como o despejo e acomodação dos materiais na caçamba;</t>
  </si>
  <si>
    <t xml:space="preserve">ESCOLA ESTADUAL / MUNICIPAL: ESCOLA MUNICIPAL PROFESSORA MARIA BARBOSA                                                                                                                                                 </t>
  </si>
  <si>
    <t xml:space="preserve">MUNICÍPIO / DISTRITO: POUSO ALEGRE/MG                                                                                                                                                        </t>
  </si>
  <si>
    <t>E) A mão-de-obra, os materiais acessórios e os equipamentos necessários ao carregamento, transporte e descarga deverão ser condizentes com a natureza dos serviços prestados, observadas a legislação e as normas vigentes;                                                                                             F) Na retirada do entulho, a empresa executora dos serviços de coleta e transporte, deverá apresentar o "Controle de Transporte de Resíduos" ( CTR ) devidamente preenchido, contendo informações sobre o gerador, origem, quantidade e descrição dos resíduos e seu destino, unidade de disposição final, bem como o comprovante declarando a sua correta destinação, conforme exigências das normas NBR 15112, NBR15113 e NBR15114; 
G) Estão inclusos todos os impostos legais e despesas necessárias junto aos órgãos regulamentadores das atividades envolvidas.</t>
  </si>
  <si>
    <r>
      <t xml:space="preserve">        SECRETARIA DE ESTADO DE EDUCAÇÃO - SUPERINTENDÊNCIA DE INFRAESTRUTURA E LOGÍSTICA - DIRETORIA DE GESTÃO DE PARCERIAS E FISCALIZAÇÃO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FF0000"/>
        <rFont val="Calibri"/>
        <family val="2"/>
      </rPr>
      <t xml:space="preserve"> PLANILHA DE SERVIÇOS </t>
    </r>
    <r>
      <rPr>
        <b/>
        <sz val="14"/>
        <color theme="1"/>
        <rFont val="Calibri"/>
        <family val="2"/>
      </rPr>
      <t>- SEM DESONERAÇÃO</t>
    </r>
  </si>
  <si>
    <t xml:space="preserve">ESCOLA ESTADUAL / MUNICIPAL:                                                                                                                                                                                                                                                                                                                                                                                                                                                                             ESCOLA MUNICIPAL PROFESSORA MARIA BARBOSA                                                                                                                 </t>
  </si>
  <si>
    <r>
      <t xml:space="preserve">        SECRETARIA DE ESTADO DE EDUCAÇÃO - SUPERINTENDÊNCIA DE INFRAESTRUTURA E LOGÍSTICA - DIRETORIA DE GESTÃO DE PARCERIAS E FISCALIZAÇÃO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FF0000"/>
        <rFont val="Calibri"/>
        <family val="2"/>
      </rPr>
      <t xml:space="preserve"> MEMÓRIA DE CÁLCULO </t>
    </r>
    <r>
      <rPr>
        <b/>
        <sz val="14"/>
        <color theme="1"/>
        <rFont val="Calibri"/>
        <family val="2"/>
      </rPr>
      <t>- SEM DESONERAÇÃO</t>
    </r>
  </si>
  <si>
    <t>030006</t>
  </si>
  <si>
    <t>070400</t>
  </si>
  <si>
    <t>070403</t>
  </si>
  <si>
    <t>070500</t>
  </si>
  <si>
    <t>070502</t>
  </si>
  <si>
    <t>090000</t>
  </si>
  <si>
    <t>090100</t>
  </si>
  <si>
    <t>090102</t>
  </si>
  <si>
    <t>150405</t>
  </si>
  <si>
    <t>230000</t>
  </si>
  <si>
    <t>230100</t>
  </si>
  <si>
    <t>230101</t>
  </si>
  <si>
    <t>230200</t>
  </si>
  <si>
    <t>230201</t>
  </si>
  <si>
    <t>ED-16350 (SICOR OUT/2024)</t>
  </si>
  <si>
    <t xml:space="preserve"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
PROVISÓRIAS EXTERNAS </t>
  </si>
  <si>
    <t>ED-16358 (SICOR OUT/2024)</t>
  </si>
  <si>
    <t>LIGAÇÕES PROVISÓRIAS PARA CONTAINER TIPO 3 (CORRESPONDENTE AO CÓDIGO ED-16350)</t>
  </si>
  <si>
    <t>ED-50137 (SICOR OUT/2024)</t>
  </si>
  <si>
    <t>MOBILIZAÇÃO E DESMOBILIZAÇÃO DE CONTAINER, INCLUSIVE CARGA, DESCARGA E TRANSPORTE EM CAMINHÃO CARROCERIA COM GUINDAUTO (MUNCK), EXCLUSIVE LOCAÇÃO DO CONTAINER)</t>
  </si>
  <si>
    <t>ED-50155 (SICOR OUT/2024)</t>
  </si>
  <si>
    <t>LOCAÇÃO DE BANHEIRO QUÍMICO, DIMENSÃO (110X120X230)CM, LINHA PADRÃO, CONTENDO UMA (1) PIA/HIGIENIZADOR DE MÃOS, INCLUSIVE MANUTENÇÃO E MOBILIZAÇÃO/DESMOBILIZAÇÃO</t>
  </si>
  <si>
    <t>SUPERESTRUTURA</t>
  </si>
  <si>
    <t>ED-9207 (SICOR OUT/2024)</t>
  </si>
  <si>
    <t>TUBO DE CONCRETO ARMADO, CLASSE PA1, DIÂMETRO DE 400MM, INCLUSIVE CARGA E DESCARGA MECÂNICA EM CAMINHÃO, ASSENTAMENTO E REJUNTAMENTO, EXCLUSIVE ESCAVAÇÃO E TRANSPORTE</t>
  </si>
  <si>
    <t>104166 (SINAPI OUT/2024)</t>
  </si>
  <si>
    <t>TUBO PVC, SÉRIE R, ÁGUA PLUVIAL, DN 150 MM, FORNECIDO E INSTALADO EM RAMAL DE ENCAMINHAMENTO. AF_06/2022</t>
  </si>
  <si>
    <t>ED-49926 (SICOR OUT/2024)</t>
  </si>
  <si>
    <t>CAIXA DE DRENAGEM DE INSPEÇÃO/PASSAGEM EM ALVENARIA (80X80X140CM), REVESTIMENTO EM ARGAMASSA COM ADITIVO IMPERMEABILIZANTE, COM TAMPA EM GRELHA, INCLUSIVE ESCAVAÇÃO, REATERRO E TRANSPORTE COM RETIRADA DO MATERIAL ESCAVADO (EM CAÇAMBA)</t>
  </si>
  <si>
    <t>ED-49962 (SICOR OUT/2024)</t>
  </si>
  <si>
    <t>RALO HEMISFÉRICO, TIPO ABACAXI, DIÂMETRO DE 100MM, EXCLUSIVE CONDUTOR DE ÁGUA PLUVIAL IMPERMEABILIZANTE, COM TAMPA EM GRELHA, INCLUSIVE ESCAVAÇÃO, REATERRO E TRANSPORTE COM RETIRADA DO MATERIAL ESCAVADO (EM CAÇAMBA)</t>
  </si>
  <si>
    <t>ED-50107 (SICOR OUT/2024)</t>
  </si>
  <si>
    <t>FORNECIMENTO E ASSENTAMENTO DE TUBO PVC RÍGIDO, COLETOR DE ESGOTO LISO (JEI), DN 200 MM (8"), INCLUSIVE CONEXÕES</t>
  </si>
  <si>
    <t>ED-50108 (SICOR OUT/2024)</t>
  </si>
  <si>
    <t>FORNECIMENTO E ASSENTAMENTO DE TUBO PVC RÍGIDO, COLETOR DE ESGOTO LISO (JEI), DN 250 MM (10"), INCLUSIVE CONEXÕES</t>
  </si>
  <si>
    <t>ED-50109 (SICOR OUT/2024)</t>
  </si>
  <si>
    <t>FORNECIMENTO E ASSENTAMENTO DE TUBO PVC RÍGIDO, COLETOR DE ESGOTO LISO (JEI), DN 300 MM (12"), INCLUSIVE CONEXÕES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</si>
</sst>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;&quot; (&quot;#,##0.00\);&quot; -&quot;#\ ;@\ "/>
    <numFmt numFmtId="165" formatCode="dd/mm/yy"/>
    <numFmt numFmtId="166" formatCode="_(* #,##0.000_);_(* \(#,##0.000\);_(* &quot;-&quot;??_);_(@_)"/>
  </numFmts>
  <fonts count="34" x14ac:knownFonts="1">
    <font>
      <sz val="11"/>
      <color theme="1"/>
      <name val="Calibri"/>
      <scheme val="minor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b/>
      <u/>
      <sz val="12"/>
      <color theme="1"/>
      <name val="Calibri"/>
      <family val="2"/>
    </font>
    <font>
      <b/>
      <sz val="10"/>
      <color theme="1"/>
      <name val="Calibri"/>
      <family val="2"/>
    </font>
    <font>
      <b/>
      <u/>
      <sz val="12"/>
      <color theme="1"/>
      <name val="Calibri"/>
      <family val="2"/>
    </font>
    <font>
      <b/>
      <sz val="12"/>
      <color rgb="FFFF0000"/>
      <name val="Calibri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4"/>
      <color rgb="FFFF0000"/>
      <name val="Calibri"/>
      <family val="2"/>
    </font>
    <font>
      <b/>
      <sz val="6"/>
      <color theme="1"/>
      <name val="Comic Sans MS"/>
      <family val="4"/>
    </font>
    <font>
      <sz val="11"/>
      <color theme="1"/>
      <name val="Comic Sans MS"/>
      <family val="4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vertAlign val="superscript"/>
      <sz val="14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ajor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b/>
      <sz val="12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sz val="12"/>
      <color theme="1"/>
      <name val="Calibri"/>
    </font>
    <font>
      <b/>
      <sz val="14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7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3">
    <xf numFmtId="0" fontId="0" fillId="0" borderId="0" xfId="0" applyFont="1" applyAlignment="1"/>
    <xf numFmtId="0" fontId="4" fillId="2" borderId="1" xfId="0" applyFont="1" applyFill="1" applyBorder="1" applyAlignment="1"/>
    <xf numFmtId="49" fontId="2" fillId="2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10" fontId="2" fillId="2" borderId="4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/>
    <xf numFmtId="0" fontId="5" fillId="2" borderId="12" xfId="0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4" fontId="5" fillId="2" borderId="13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left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1" fillId="2" borderId="13" xfId="0" applyNumberFormat="1" applyFont="1" applyFill="1" applyBorder="1" applyAlignment="1">
      <alignment horizontal="left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/>
    <xf numFmtId="0" fontId="2" fillId="2" borderId="1" xfId="0" applyFont="1" applyFill="1" applyBorder="1" applyAlignment="1">
      <alignment horizontal="left" vertical="center" wrapText="1"/>
    </xf>
    <xf numFmtId="10" fontId="2" fillId="2" borderId="4" xfId="0" applyNumberFormat="1" applyFont="1" applyFill="1" applyBorder="1" applyAlignment="1">
      <alignment horizontal="right" vertical="center" wrapText="1"/>
    </xf>
    <xf numFmtId="164" fontId="2" fillId="2" borderId="2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/>
    <xf numFmtId="0" fontId="18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0" fontId="18" fillId="2" borderId="1" xfId="0" applyFont="1" applyFill="1" applyBorder="1" applyAlignment="1"/>
    <xf numFmtId="0" fontId="22" fillId="2" borderId="1" xfId="0" applyFont="1" applyFill="1" applyBorder="1" applyAlignment="1"/>
    <xf numFmtId="0" fontId="4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/>
    <xf numFmtId="0" fontId="4" fillId="2" borderId="1" xfId="0" applyFont="1" applyFill="1" applyBorder="1" applyAlignment="1">
      <alignment vertical="center"/>
    </xf>
    <xf numFmtId="4" fontId="4" fillId="2" borderId="1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horizontal="center"/>
    </xf>
    <xf numFmtId="166" fontId="19" fillId="2" borderId="1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27" xfId="0" applyFont="1" applyFill="1" applyBorder="1" applyAlignment="1">
      <alignment vertical="center"/>
    </xf>
    <xf numFmtId="0" fontId="4" fillId="2" borderId="27" xfId="0" applyFont="1" applyFill="1" applyBorder="1" applyAlignment="1"/>
    <xf numFmtId="0" fontId="5" fillId="2" borderId="27" xfId="0" applyFont="1" applyFill="1" applyBorder="1" applyAlignment="1"/>
    <xf numFmtId="0" fontId="6" fillId="2" borderId="27" xfId="0" applyFont="1" applyFill="1" applyBorder="1" applyAlignment="1"/>
    <xf numFmtId="0" fontId="6" fillId="2" borderId="27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vertical="center" wrapText="1"/>
    </xf>
    <xf numFmtId="164" fontId="1" fillId="2" borderId="27" xfId="0" applyNumberFormat="1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vertical="center" wrapText="1"/>
    </xf>
    <xf numFmtId="49" fontId="1" fillId="2" borderId="39" xfId="0" applyNumberFormat="1" applyFont="1" applyFill="1" applyBorder="1" applyAlignment="1">
      <alignment horizontal="center" vertical="center" wrapText="1"/>
    </xf>
    <xf numFmtId="2" fontId="25" fillId="2" borderId="27" xfId="0" applyNumberFormat="1" applyFont="1" applyFill="1" applyBorder="1" applyAlignment="1">
      <alignment vertical="center" wrapText="1"/>
    </xf>
    <xf numFmtId="2" fontId="25" fillId="2" borderId="38" xfId="0" applyNumberFormat="1" applyFont="1" applyFill="1" applyBorder="1" applyAlignment="1">
      <alignment vertical="center" wrapText="1"/>
    </xf>
    <xf numFmtId="164" fontId="25" fillId="2" borderId="27" xfId="0" applyNumberFormat="1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vertical="center" wrapText="1"/>
    </xf>
    <xf numFmtId="49" fontId="1" fillId="2" borderId="36" xfId="0" applyNumberFormat="1" applyFont="1" applyFill="1" applyBorder="1" applyAlignment="1">
      <alignment horizontal="center" vertical="center" wrapText="1"/>
    </xf>
    <xf numFmtId="10" fontId="1" fillId="2" borderId="38" xfId="0" applyNumberFormat="1" applyFont="1" applyFill="1" applyBorder="1" applyAlignment="1">
      <alignment vertical="center" wrapText="1"/>
    </xf>
    <xf numFmtId="49" fontId="1" fillId="2" borderId="40" xfId="0" applyNumberFormat="1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center" vertical="center" wrapText="1"/>
    </xf>
    <xf numFmtId="2" fontId="5" fillId="2" borderId="41" xfId="0" applyNumberFormat="1" applyFont="1" applyFill="1" applyBorder="1" applyAlignment="1">
      <alignment horizontal="center" vertical="center" wrapText="1"/>
    </xf>
    <xf numFmtId="4" fontId="5" fillId="2" borderId="41" xfId="0" applyNumberFormat="1" applyFont="1" applyFill="1" applyBorder="1" applyAlignment="1">
      <alignment horizontal="center" vertical="center" wrapText="1"/>
    </xf>
    <xf numFmtId="164" fontId="5" fillId="2" borderId="41" xfId="0" applyNumberFormat="1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vertical="center" wrapText="1"/>
    </xf>
    <xf numFmtId="0" fontId="2" fillId="2" borderId="45" xfId="0" applyFont="1" applyFill="1" applyBorder="1" applyAlignment="1">
      <alignment horizontal="right" vertical="center" wrapText="1"/>
    </xf>
    <xf numFmtId="165" fontId="2" fillId="2" borderId="46" xfId="0" applyNumberFormat="1" applyFont="1" applyFill="1" applyBorder="1" applyAlignment="1">
      <alignment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right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10" fillId="2" borderId="20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7" fillId="2" borderId="27" xfId="0" applyFont="1" applyFill="1" applyBorder="1" applyAlignment="1">
      <alignment horizontal="justify" vertical="center" wrapText="1"/>
    </xf>
    <xf numFmtId="0" fontId="25" fillId="2" borderId="27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justify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justify" vertical="center" wrapText="1"/>
    </xf>
    <xf numFmtId="49" fontId="1" fillId="2" borderId="50" xfId="0" applyNumberFormat="1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justify" vertical="center" wrapText="1"/>
    </xf>
    <xf numFmtId="0" fontId="5" fillId="2" borderId="52" xfId="0" applyFont="1" applyFill="1" applyBorder="1" applyAlignment="1">
      <alignment horizontal="center" vertical="center" wrapText="1"/>
    </xf>
    <xf numFmtId="4" fontId="5" fillId="2" borderId="52" xfId="0" applyNumberFormat="1" applyFont="1" applyFill="1" applyBorder="1" applyAlignment="1">
      <alignment horizontal="center" vertical="center" wrapText="1"/>
    </xf>
    <xf numFmtId="164" fontId="5" fillId="2" borderId="52" xfId="0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41" xfId="0" applyFont="1" applyFill="1" applyBorder="1" applyAlignment="1">
      <alignment horizontal="left" vertical="center" wrapText="1"/>
    </xf>
    <xf numFmtId="0" fontId="2" fillId="2" borderId="54" xfId="0" applyFont="1" applyFill="1" applyBorder="1" applyAlignment="1">
      <alignment horizontal="center" vertical="center" wrapText="1"/>
    </xf>
    <xf numFmtId="164" fontId="2" fillId="2" borderId="56" xfId="0" applyNumberFormat="1" applyFont="1" applyFill="1" applyBorder="1" applyAlignment="1">
      <alignment horizontal="center" vertical="center" wrapText="1"/>
    </xf>
    <xf numFmtId="164" fontId="25" fillId="2" borderId="42" xfId="0" applyNumberFormat="1" applyFont="1" applyFill="1" applyBorder="1" applyAlignment="1">
      <alignment horizontal="center" vertical="center" wrapText="1"/>
    </xf>
    <xf numFmtId="0" fontId="25" fillId="2" borderId="43" xfId="0" applyFont="1" applyFill="1" applyBorder="1" applyAlignment="1">
      <alignment vertical="center" wrapText="1"/>
    </xf>
    <xf numFmtId="164" fontId="5" fillId="2" borderId="14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5" fillId="2" borderId="31" xfId="0" applyNumberFormat="1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vertical="center" wrapText="1"/>
    </xf>
    <xf numFmtId="0" fontId="0" fillId="0" borderId="27" xfId="0" applyFont="1" applyBorder="1" applyAlignment="1"/>
    <xf numFmtId="164" fontId="1" fillId="2" borderId="42" xfId="0" applyNumberFormat="1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vertical="center" wrapText="1"/>
    </xf>
    <xf numFmtId="164" fontId="1" fillId="2" borderId="31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5" fillId="2" borderId="57" xfId="0" applyFont="1" applyFill="1" applyBorder="1" applyAlignment="1">
      <alignment horizontal="center" vertical="center" wrapText="1"/>
    </xf>
    <xf numFmtId="2" fontId="5" fillId="2" borderId="52" xfId="0" applyNumberFormat="1" applyFont="1" applyFill="1" applyBorder="1" applyAlignment="1">
      <alignment horizontal="center" vertical="center" wrapText="1"/>
    </xf>
    <xf numFmtId="164" fontId="5" fillId="2" borderId="58" xfId="0" applyNumberFormat="1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164" fontId="2" fillId="2" borderId="53" xfId="0" applyNumberFormat="1" applyFont="1" applyFill="1" applyBorder="1" applyAlignment="1">
      <alignment horizontal="center" vertical="center" wrapText="1"/>
    </xf>
    <xf numFmtId="49" fontId="7" fillId="2" borderId="40" xfId="0" applyNumberFormat="1" applyFont="1" applyFill="1" applyBorder="1" applyAlignment="1">
      <alignment vertical="center" wrapText="1"/>
    </xf>
    <xf numFmtId="0" fontId="14" fillId="2" borderId="41" xfId="0" applyFont="1" applyFill="1" applyBorder="1" applyAlignment="1">
      <alignment horizontal="left" vertical="center" wrapText="1"/>
    </xf>
    <xf numFmtId="165" fontId="2" fillId="2" borderId="60" xfId="0" applyNumberFormat="1" applyFont="1" applyFill="1" applyBorder="1" applyAlignment="1">
      <alignment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2" fillId="2" borderId="62" xfId="0" applyFont="1" applyFill="1" applyBorder="1" applyAlignment="1">
      <alignment horizontal="justify" vertical="center" wrapText="1"/>
    </xf>
    <xf numFmtId="0" fontId="29" fillId="0" borderId="0" xfId="0" applyFont="1" applyAlignment="1"/>
    <xf numFmtId="49" fontId="30" fillId="2" borderId="7" xfId="0" applyNumberFormat="1" applyFont="1" applyFill="1" applyBorder="1" applyAlignment="1">
      <alignment horizontal="center" vertical="center"/>
    </xf>
    <xf numFmtId="49" fontId="30" fillId="2" borderId="7" xfId="0" applyNumberFormat="1" applyFont="1" applyFill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4" fontId="29" fillId="0" borderId="11" xfId="0" applyNumberFormat="1" applyFont="1" applyBorder="1" applyAlignment="1">
      <alignment horizontal="right" vertical="center"/>
    </xf>
    <xf numFmtId="10" fontId="29" fillId="0" borderId="11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vertical="center"/>
    </xf>
    <xf numFmtId="10" fontId="29" fillId="0" borderId="4" xfId="0" applyNumberFormat="1" applyFont="1" applyBorder="1" applyAlignment="1">
      <alignment horizontal="center" vertical="center"/>
    </xf>
    <xf numFmtId="4" fontId="29" fillId="0" borderId="4" xfId="0" applyNumberFormat="1" applyFont="1" applyBorder="1" applyAlignment="1">
      <alignment horizontal="right" vertical="center"/>
    </xf>
    <xf numFmtId="4" fontId="31" fillId="0" borderId="4" xfId="0" applyNumberFormat="1" applyFont="1" applyBorder="1" applyAlignment="1">
      <alignment horizontal="right" vertical="center"/>
    </xf>
    <xf numFmtId="10" fontId="31" fillId="0" borderId="4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4" fontId="31" fillId="0" borderId="4" xfId="0" applyNumberFormat="1" applyFont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2" fontId="25" fillId="2" borderId="64" xfId="0" applyNumberFormat="1" applyFont="1" applyFill="1" applyBorder="1" applyAlignment="1">
      <alignment vertical="center" wrapText="1"/>
    </xf>
    <xf numFmtId="0" fontId="25" fillId="2" borderId="68" xfId="0" applyFont="1" applyFill="1" applyBorder="1" applyAlignment="1">
      <alignment horizontal="center" vertical="center" wrapText="1"/>
    </xf>
    <xf numFmtId="0" fontId="0" fillId="0" borderId="66" xfId="0" applyFont="1" applyBorder="1" applyAlignment="1"/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vertical="center" wrapText="1"/>
    </xf>
    <xf numFmtId="49" fontId="2" fillId="2" borderId="7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1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25" fillId="2" borderId="64" xfId="0" applyFont="1" applyFill="1" applyBorder="1" applyAlignment="1">
      <alignment horizontal="center" vertical="center" wrapText="1"/>
    </xf>
    <xf numFmtId="0" fontId="25" fillId="2" borderId="63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25" fillId="2" borderId="64" xfId="0" applyFont="1" applyFill="1" applyBorder="1" applyAlignment="1">
      <alignment horizontal="center" vertical="center" wrapText="1"/>
    </xf>
    <xf numFmtId="0" fontId="25" fillId="2" borderId="63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2" fillId="2" borderId="1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/>
    </xf>
    <xf numFmtId="49" fontId="32" fillId="2" borderId="69" xfId="0" applyNumberFormat="1" applyFont="1" applyFill="1" applyBorder="1" applyAlignment="1">
      <alignment horizontal="center" vertical="center" wrapText="1"/>
    </xf>
    <xf numFmtId="49" fontId="32" fillId="2" borderId="70" xfId="0" applyNumberFormat="1" applyFont="1" applyFill="1" applyBorder="1" applyAlignment="1">
      <alignment horizontal="center" vertical="center" wrapText="1"/>
    </xf>
    <xf numFmtId="49" fontId="1" fillId="2" borderId="37" xfId="0" applyNumberFormat="1" applyFont="1" applyFill="1" applyBorder="1" applyAlignment="1">
      <alignment horizontal="center" vertical="center" wrapText="1"/>
    </xf>
    <xf numFmtId="49" fontId="1" fillId="2" borderId="35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center" wrapText="1"/>
    </xf>
    <xf numFmtId="0" fontId="2" fillId="2" borderId="47" xfId="0" applyFont="1" applyFill="1" applyBorder="1" applyAlignment="1">
      <alignment horizontal="right" vertical="center" wrapText="1"/>
    </xf>
    <xf numFmtId="0" fontId="3" fillId="0" borderId="48" xfId="0" applyFont="1" applyBorder="1"/>
    <xf numFmtId="0" fontId="3" fillId="0" borderId="26" xfId="0" applyFont="1" applyBorder="1"/>
    <xf numFmtId="0" fontId="15" fillId="2" borderId="44" xfId="0" applyFont="1" applyFill="1" applyBorder="1" applyAlignment="1">
      <alignment horizontal="center" vertical="center" wrapText="1"/>
    </xf>
    <xf numFmtId="0" fontId="3" fillId="0" borderId="45" xfId="0" applyFont="1" applyBorder="1"/>
    <xf numFmtId="0" fontId="3" fillId="0" borderId="46" xfId="0" applyFont="1" applyBorder="1"/>
    <xf numFmtId="0" fontId="4" fillId="2" borderId="27" xfId="0" applyFont="1" applyFill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2" fillId="2" borderId="25" xfId="0" applyFont="1" applyFill="1" applyBorder="1" applyAlignment="1">
      <alignment horizontal="left" vertical="center" wrapText="1"/>
    </xf>
    <xf numFmtId="0" fontId="3" fillId="0" borderId="27" xfId="0" applyFont="1" applyBorder="1"/>
    <xf numFmtId="0" fontId="2" fillId="2" borderId="27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left" vertical="center" wrapText="1"/>
    </xf>
    <xf numFmtId="0" fontId="25" fillId="2" borderId="64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3" fillId="0" borderId="54" xfId="0" applyFont="1" applyBorder="1"/>
    <xf numFmtId="0" fontId="3" fillId="0" borderId="55" xfId="0" applyFont="1" applyBorder="1"/>
    <xf numFmtId="0" fontId="2" fillId="2" borderId="2" xfId="0" applyFont="1" applyFill="1" applyBorder="1" applyAlignment="1">
      <alignment horizontal="right" vertical="center" wrapText="1"/>
    </xf>
    <xf numFmtId="0" fontId="3" fillId="0" borderId="5" xfId="0" applyFont="1" applyBorder="1"/>
    <xf numFmtId="0" fontId="3" fillId="0" borderId="3" xfId="0" applyFont="1" applyBorder="1"/>
    <xf numFmtId="0" fontId="2" fillId="2" borderId="10" xfId="0" applyFont="1" applyFill="1" applyBorder="1" applyAlignment="1">
      <alignment horizontal="right" vertical="center" wrapText="1"/>
    </xf>
    <xf numFmtId="0" fontId="3" fillId="0" borderId="6" xfId="0" applyFont="1" applyBorder="1"/>
    <xf numFmtId="0" fontId="2" fillId="2" borderId="59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0" fontId="3" fillId="0" borderId="22" xfId="0" applyFont="1" applyBorder="1"/>
    <xf numFmtId="0" fontId="3" fillId="0" borderId="23" xfId="0" applyFont="1" applyBorder="1"/>
    <xf numFmtId="0" fontId="2" fillId="2" borderId="7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9" xfId="0" applyFont="1" applyBorder="1"/>
    <xf numFmtId="0" fontId="25" fillId="2" borderId="63" xfId="0" applyFont="1" applyFill="1" applyBorder="1" applyAlignment="1">
      <alignment horizontal="center" vertical="center" wrapText="1"/>
    </xf>
    <xf numFmtId="0" fontId="25" fillId="2" borderId="42" xfId="0" applyFont="1" applyFill="1" applyBorder="1" applyAlignment="1">
      <alignment horizontal="center" vertical="center" wrapText="1"/>
    </xf>
    <xf numFmtId="0" fontId="25" fillId="2" borderId="4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3" fillId="0" borderId="19" xfId="0" applyFont="1" applyBorder="1"/>
    <xf numFmtId="49" fontId="2" fillId="2" borderId="35" xfId="0" applyNumberFormat="1" applyFont="1" applyFill="1" applyBorder="1" applyAlignment="1">
      <alignment horizontal="center" vertical="center"/>
    </xf>
    <xf numFmtId="0" fontId="3" fillId="0" borderId="39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4" fontId="2" fillId="2" borderId="7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2" fillId="2" borderId="47" xfId="0" applyFont="1" applyFill="1" applyBorder="1" applyAlignment="1">
      <alignment horizontal="center" vertical="center" wrapText="1"/>
    </xf>
    <xf numFmtId="0" fontId="3" fillId="0" borderId="49" xfId="0" applyFont="1" applyBorder="1"/>
    <xf numFmtId="0" fontId="2" fillId="2" borderId="30" xfId="0" applyFont="1" applyFill="1" applyBorder="1" applyAlignment="1">
      <alignment horizontal="center" vertical="center" wrapText="1"/>
    </xf>
    <xf numFmtId="0" fontId="3" fillId="0" borderId="31" xfId="0" applyFont="1" applyBorder="1"/>
    <xf numFmtId="0" fontId="3" fillId="0" borderId="32" xfId="0" applyFont="1" applyBorder="1"/>
    <xf numFmtId="49" fontId="26" fillId="2" borderId="33" xfId="0" applyNumberFormat="1" applyFont="1" applyFill="1" applyBorder="1" applyAlignment="1">
      <alignment horizontal="left" vertical="center" wrapText="1"/>
    </xf>
    <xf numFmtId="0" fontId="3" fillId="0" borderId="9" xfId="0" applyFont="1" applyBorder="1" applyAlignment="1">
      <alignment wrapText="1"/>
    </xf>
    <xf numFmtId="0" fontId="2" fillId="2" borderId="7" xfId="0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33" xfId="0" applyNumberFormat="1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49" fontId="30" fillId="2" borderId="2" xfId="0" applyNumberFormat="1" applyFont="1" applyFill="1" applyBorder="1" applyAlignment="1">
      <alignment horizontal="left" vertical="center"/>
    </xf>
    <xf numFmtId="0" fontId="28" fillId="0" borderId="5" xfId="0" applyFont="1" applyBorder="1"/>
    <xf numFmtId="0" fontId="28" fillId="0" borderId="3" xfId="0" applyFont="1" applyBorder="1"/>
    <xf numFmtId="0" fontId="31" fillId="0" borderId="8" xfId="0" applyFont="1" applyBorder="1" applyAlignment="1">
      <alignment horizontal="center" vertical="center"/>
    </xf>
    <xf numFmtId="0" fontId="28" fillId="0" borderId="11" xfId="0" applyFont="1" applyBorder="1"/>
    <xf numFmtId="10" fontId="27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10" fontId="31" fillId="0" borderId="8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4" fontId="31" fillId="0" borderId="8" xfId="0" applyNumberFormat="1" applyFont="1" applyBorder="1" applyAlignment="1">
      <alignment horizontal="center" vertical="center"/>
    </xf>
    <xf numFmtId="4" fontId="31" fillId="3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71525" cy="628650"/>
    <xdr:grpSp>
      <xdr:nvGrpSpPr>
        <xdr:cNvPr id="2" name="Shape 2">
          <a:extLst>
            <a:ext uri="{FF2B5EF4-FFF2-40B4-BE49-F238E27FC236}">
              <a16:creationId xmlns:a16="http://schemas.microsoft.com/office/drawing/2014/main" id="{547425D1-C98F-4595-9586-98C45051E5BF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B27AF1A0-D033-40F8-8A64-A25002AC1330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25EEA010-1318-49F5-AEBF-9516DC128E46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FAB741F2-70CF-409A-BB47-80BD3D5FDE62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428E6294-FEDF-4485-84FB-2836CDB13CAD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C8CC816A-76E5-42C6-9791-5D71CD7C1E4F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0</xdr:row>
      <xdr:rowOff>0</xdr:rowOff>
    </xdr:from>
    <xdr:ext cx="771525" cy="628650"/>
    <xdr:grpSp>
      <xdr:nvGrpSpPr>
        <xdr:cNvPr id="8" name="Shape 2">
          <a:extLst>
            <a:ext uri="{FF2B5EF4-FFF2-40B4-BE49-F238E27FC236}">
              <a16:creationId xmlns:a16="http://schemas.microsoft.com/office/drawing/2014/main" id="{6BE2EB84-5B62-402F-AA00-B79E69A5EF16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9" name="Shape 8">
            <a:extLst>
              <a:ext uri="{FF2B5EF4-FFF2-40B4-BE49-F238E27FC236}">
                <a16:creationId xmlns:a16="http://schemas.microsoft.com/office/drawing/2014/main" id="{19935B26-8B5F-465F-A15A-D5ED1A096167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10" name="Shape 4">
              <a:extLst>
                <a:ext uri="{FF2B5EF4-FFF2-40B4-BE49-F238E27FC236}">
                  <a16:creationId xmlns:a16="http://schemas.microsoft.com/office/drawing/2014/main" id="{DE37F5DA-6055-44A3-80B9-8A2BDAA0A14D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9">
              <a:extLst>
                <a:ext uri="{FF2B5EF4-FFF2-40B4-BE49-F238E27FC236}">
                  <a16:creationId xmlns:a16="http://schemas.microsoft.com/office/drawing/2014/main" id="{CA9ABDA7-836C-4263-83D3-49D261457633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2" name="Shape 10">
              <a:extLst>
                <a:ext uri="{FF2B5EF4-FFF2-40B4-BE49-F238E27FC236}">
                  <a16:creationId xmlns:a16="http://schemas.microsoft.com/office/drawing/2014/main" id="{574C7B6D-EA54-4D13-B6D2-F5BC0376CD7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1">
              <a:extLst>
                <a:ext uri="{FF2B5EF4-FFF2-40B4-BE49-F238E27FC236}">
                  <a16:creationId xmlns:a16="http://schemas.microsoft.com/office/drawing/2014/main" id="{73DD2E59-6F88-4BCC-9B59-C9C1FC30A07C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71525" cy="628650"/>
    <xdr:grpSp>
      <xdr:nvGrpSpPr>
        <xdr:cNvPr id="2" name="Shape 2">
          <a:extLst>
            <a:ext uri="{FF2B5EF4-FFF2-40B4-BE49-F238E27FC236}">
              <a16:creationId xmlns:a16="http://schemas.microsoft.com/office/drawing/2014/main" id="{4B1299B5-918A-425D-A296-13553B1E4D09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C294A575-AF21-4E20-9714-8EE0A2551099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298D9506-7A65-4922-8B4D-EFF1DDB25DC8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8DFF2163-2603-4363-9CAA-276EE3C75402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2BA5B556-D2B5-49F0-91C9-268CDA25B184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98719097-B7C7-4430-9089-8A30D08F8ED8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0</xdr:row>
      <xdr:rowOff>0</xdr:rowOff>
    </xdr:from>
    <xdr:ext cx="771525" cy="628650"/>
    <xdr:grpSp>
      <xdr:nvGrpSpPr>
        <xdr:cNvPr id="8" name="Shape 2">
          <a:extLst>
            <a:ext uri="{FF2B5EF4-FFF2-40B4-BE49-F238E27FC236}">
              <a16:creationId xmlns:a16="http://schemas.microsoft.com/office/drawing/2014/main" id="{9D6A5592-DC22-4D5E-B4B9-FD58CB0A6DBE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9" name="Shape 8">
            <a:extLst>
              <a:ext uri="{FF2B5EF4-FFF2-40B4-BE49-F238E27FC236}">
                <a16:creationId xmlns:a16="http://schemas.microsoft.com/office/drawing/2014/main" id="{3AC74E28-865E-46D6-A1AC-B264D9E4CB50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10" name="Shape 4">
              <a:extLst>
                <a:ext uri="{FF2B5EF4-FFF2-40B4-BE49-F238E27FC236}">
                  <a16:creationId xmlns:a16="http://schemas.microsoft.com/office/drawing/2014/main" id="{D1471403-E961-48D8-9C93-833BDB20CA7A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9">
              <a:extLst>
                <a:ext uri="{FF2B5EF4-FFF2-40B4-BE49-F238E27FC236}">
                  <a16:creationId xmlns:a16="http://schemas.microsoft.com/office/drawing/2014/main" id="{10CEC90A-538D-4F2B-AE19-71BC153027ED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2" name="Shape 10">
              <a:extLst>
                <a:ext uri="{FF2B5EF4-FFF2-40B4-BE49-F238E27FC236}">
                  <a16:creationId xmlns:a16="http://schemas.microsoft.com/office/drawing/2014/main" id="{E59EEA8F-044E-4383-8A9F-81E8F830532C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1">
              <a:extLst>
                <a:ext uri="{FF2B5EF4-FFF2-40B4-BE49-F238E27FC236}">
                  <a16:creationId xmlns:a16="http://schemas.microsoft.com/office/drawing/2014/main" id="{1626C17A-AA1F-449E-ADAF-B9F330F21F7C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54491-BD22-445F-9284-6FD19637C659}">
  <dimension ref="A1:U160"/>
  <sheetViews>
    <sheetView view="pageBreakPreview" zoomScale="55" zoomScaleNormal="100" zoomScaleSheetLayoutView="55" workbookViewId="0">
      <pane xSplit="2" ySplit="2" topLeftCell="C60" activePane="bottomRight" state="frozen"/>
      <selection pane="topRight" activeCell="C1" sqref="C1"/>
      <selection pane="bottomLeft" activeCell="A3" sqref="A3"/>
      <selection pane="bottomRight" activeCell="J95" sqref="J95"/>
    </sheetView>
  </sheetViews>
  <sheetFormatPr defaultColWidth="14.42578125" defaultRowHeight="15" customHeight="1" x14ac:dyDescent="0.25"/>
  <cols>
    <col min="1" max="1" width="11.5703125" style="175" customWidth="1"/>
    <col min="2" max="2" width="52.85546875" style="175" customWidth="1"/>
    <col min="3" max="3" width="10.5703125" style="175" customWidth="1"/>
    <col min="4" max="4" width="11.28515625" style="175" customWidth="1"/>
    <col min="5" max="6" width="19.85546875" style="175" customWidth="1"/>
    <col min="7" max="7" width="19.28515625" style="175" customWidth="1"/>
    <col min="8" max="8" width="26.85546875" style="175" customWidth="1"/>
    <col min="9" max="9" width="17.42578125" style="175" customWidth="1"/>
    <col min="10" max="10" width="17.140625" style="175" bestFit="1" customWidth="1"/>
    <col min="11" max="21" width="8.42578125" style="175" customWidth="1"/>
    <col min="22" max="16384" width="14.42578125" style="175"/>
  </cols>
  <sheetData>
    <row r="1" spans="1:21" ht="49.5" customHeight="1" x14ac:dyDescent="0.25">
      <c r="A1" s="63"/>
      <c r="B1" s="232" t="s">
        <v>116</v>
      </c>
      <c r="C1" s="233"/>
      <c r="D1" s="233"/>
      <c r="E1" s="233"/>
      <c r="F1" s="233"/>
      <c r="G1" s="233"/>
      <c r="H1" s="233"/>
      <c r="I1" s="233"/>
      <c r="J1" s="234"/>
      <c r="K1" s="57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8.25" customHeight="1" x14ac:dyDescent="0.3">
      <c r="A2" s="235" t="s">
        <v>117</v>
      </c>
      <c r="B2" s="236"/>
      <c r="C2" s="237" t="s">
        <v>0</v>
      </c>
      <c r="D2" s="217"/>
      <c r="E2" s="94">
        <v>60879</v>
      </c>
      <c r="F2" s="2" t="s">
        <v>1</v>
      </c>
      <c r="G2" s="238" t="s">
        <v>91</v>
      </c>
      <c r="H2" s="216"/>
      <c r="I2" s="216"/>
      <c r="J2" s="229"/>
      <c r="K2" s="58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24" customHeight="1" x14ac:dyDescent="0.3">
      <c r="A3" s="239" t="s">
        <v>109</v>
      </c>
      <c r="B3" s="216"/>
      <c r="C3" s="178" t="s">
        <v>2</v>
      </c>
      <c r="D3" s="4">
        <v>0.03</v>
      </c>
      <c r="E3" s="178" t="s">
        <v>3</v>
      </c>
      <c r="F3" s="238" t="s">
        <v>92</v>
      </c>
      <c r="G3" s="240"/>
      <c r="H3" s="240"/>
      <c r="I3" s="240"/>
      <c r="J3" s="241"/>
      <c r="K3" s="58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26.25" customHeight="1" x14ac:dyDescent="0.25">
      <c r="A4" s="223" t="s">
        <v>4</v>
      </c>
      <c r="B4" s="225" t="s">
        <v>5</v>
      </c>
      <c r="C4" s="225" t="s">
        <v>6</v>
      </c>
      <c r="D4" s="227" t="s">
        <v>7</v>
      </c>
      <c r="E4" s="216"/>
      <c r="F4" s="217"/>
      <c r="G4" s="5">
        <f>G87</f>
        <v>393966.68</v>
      </c>
      <c r="H4" s="228" t="s">
        <v>8</v>
      </c>
      <c r="I4" s="216"/>
      <c r="J4" s="229"/>
      <c r="K4" s="57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224"/>
      <c r="B5" s="226"/>
      <c r="C5" s="226"/>
      <c r="D5" s="176" t="s">
        <v>9</v>
      </c>
      <c r="E5" s="96" t="s">
        <v>10</v>
      </c>
      <c r="F5" s="96" t="s">
        <v>11</v>
      </c>
      <c r="G5" s="176" t="s">
        <v>12</v>
      </c>
      <c r="H5" s="230" t="s">
        <v>13</v>
      </c>
      <c r="I5" s="185"/>
      <c r="J5" s="231"/>
      <c r="K5" s="59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37.5" x14ac:dyDescent="0.25">
      <c r="A6" s="98" t="s">
        <v>14</v>
      </c>
      <c r="B6" s="99" t="s">
        <v>15</v>
      </c>
      <c r="C6" s="100"/>
      <c r="D6" s="101"/>
      <c r="E6" s="101"/>
      <c r="F6" s="101"/>
      <c r="G6" s="102"/>
      <c r="H6" s="151"/>
      <c r="I6" s="103"/>
      <c r="J6" s="104"/>
      <c r="K6" s="6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63" x14ac:dyDescent="0.25">
      <c r="A7" s="65" t="s">
        <v>17</v>
      </c>
      <c r="B7" s="87" t="s">
        <v>18</v>
      </c>
      <c r="C7" s="11" t="s">
        <v>6</v>
      </c>
      <c r="D7" s="12">
        <v>1</v>
      </c>
      <c r="E7" s="12">
        <v>1230.21</v>
      </c>
      <c r="F7" s="12">
        <f>ROUND(E7*(1+C$86),2)</f>
        <v>1514.63</v>
      </c>
      <c r="G7" s="13">
        <f>ROUND(D7*F7,2)</f>
        <v>1514.63</v>
      </c>
      <c r="H7" s="171" t="s">
        <v>79</v>
      </c>
      <c r="I7" s="198" t="s">
        <v>95</v>
      </c>
      <c r="J7" s="199"/>
      <c r="K7" s="6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220.5" x14ac:dyDescent="0.25">
      <c r="A8" s="65"/>
      <c r="B8" s="91" t="s">
        <v>19</v>
      </c>
      <c r="C8" s="11"/>
      <c r="D8" s="12"/>
      <c r="E8" s="12"/>
      <c r="F8" s="12"/>
      <c r="G8" s="13"/>
      <c r="H8" s="152"/>
      <c r="I8" s="66"/>
      <c r="J8" s="67"/>
      <c r="K8" s="6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ht="18.75" customHeight="1" x14ac:dyDescent="0.25">
      <c r="A9" s="65"/>
      <c r="B9" s="15"/>
      <c r="C9" s="11"/>
      <c r="D9" s="12"/>
      <c r="E9" s="12"/>
      <c r="F9" s="12"/>
      <c r="G9" s="13"/>
      <c r="H9" s="171"/>
      <c r="I9" s="68"/>
      <c r="J9" s="69"/>
      <c r="K9" s="6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41.75" x14ac:dyDescent="0.25">
      <c r="A10" s="65" t="s">
        <v>133</v>
      </c>
      <c r="B10" s="87" t="s">
        <v>134</v>
      </c>
      <c r="C10" s="54" t="s">
        <v>84</v>
      </c>
      <c r="D10" s="18">
        <v>3</v>
      </c>
      <c r="E10" s="12">
        <v>801.89</v>
      </c>
      <c r="F10" s="12">
        <f>ROUND(E10*(1+C$86),2)</f>
        <v>987.29</v>
      </c>
      <c r="G10" s="13">
        <f>ROUND(D10*F10,2)</f>
        <v>2961.87</v>
      </c>
      <c r="H10" s="197" t="s">
        <v>86</v>
      </c>
      <c r="I10" s="198" t="s">
        <v>103</v>
      </c>
      <c r="J10" s="199"/>
      <c r="K10" s="55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8.75" customHeight="1" x14ac:dyDescent="0.25">
      <c r="A11" s="65"/>
      <c r="B11" s="14"/>
      <c r="C11" s="11"/>
      <c r="D11" s="18"/>
      <c r="E11" s="12"/>
      <c r="F11" s="12"/>
      <c r="G11" s="13"/>
      <c r="H11" s="197"/>
      <c r="I11" s="62"/>
      <c r="J11" s="64"/>
      <c r="K11" s="6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ht="47.25" x14ac:dyDescent="0.25">
      <c r="A12" s="65" t="s">
        <v>135</v>
      </c>
      <c r="B12" s="87" t="s">
        <v>136</v>
      </c>
      <c r="C12" s="54" t="s">
        <v>85</v>
      </c>
      <c r="D12" s="18">
        <v>1</v>
      </c>
      <c r="E12" s="12">
        <v>297.63</v>
      </c>
      <c r="F12" s="12">
        <f>ROUND(E12*(1+C$86),2)</f>
        <v>366.44</v>
      </c>
      <c r="G12" s="13">
        <f>ROUND(D12*F12,2)</f>
        <v>366.44</v>
      </c>
      <c r="H12" s="197" t="s">
        <v>79</v>
      </c>
      <c r="I12" s="198" t="s">
        <v>104</v>
      </c>
      <c r="J12" s="199"/>
      <c r="K12" s="55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ht="18.75" customHeight="1" x14ac:dyDescent="0.25">
      <c r="A13" s="65"/>
      <c r="B13" s="14"/>
      <c r="C13" s="11"/>
      <c r="D13" s="18"/>
      <c r="E13" s="12"/>
      <c r="F13" s="12"/>
      <c r="G13" s="13"/>
      <c r="H13" s="197"/>
      <c r="I13" s="62"/>
      <c r="J13" s="64"/>
      <c r="K13" s="6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ht="63" x14ac:dyDescent="0.25">
      <c r="A14" s="65" t="s">
        <v>137</v>
      </c>
      <c r="B14" s="87" t="s">
        <v>138</v>
      </c>
      <c r="C14" s="54" t="s">
        <v>85</v>
      </c>
      <c r="D14" s="18">
        <v>1</v>
      </c>
      <c r="E14" s="12">
        <v>1487.24</v>
      </c>
      <c r="F14" s="12">
        <f>ROUND(E14*(1+C$86),2)</f>
        <v>1831.09</v>
      </c>
      <c r="G14" s="13">
        <f>ROUND(D14*F14,2)</f>
        <v>1831.09</v>
      </c>
      <c r="H14" s="197" t="s">
        <v>79</v>
      </c>
      <c r="I14" s="198" t="s">
        <v>104</v>
      </c>
      <c r="J14" s="199"/>
      <c r="K14" s="55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ht="18.75" customHeight="1" x14ac:dyDescent="0.25">
      <c r="A15" s="65"/>
      <c r="B15" s="14"/>
      <c r="C15" s="11"/>
      <c r="D15" s="18"/>
      <c r="E15" s="12"/>
      <c r="F15" s="12"/>
      <c r="G15" s="13"/>
      <c r="H15" s="197"/>
      <c r="I15" s="62"/>
      <c r="J15" s="64"/>
      <c r="K15" s="6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ht="63" x14ac:dyDescent="0.25">
      <c r="A16" s="65" t="s">
        <v>139</v>
      </c>
      <c r="B16" s="87" t="s">
        <v>140</v>
      </c>
      <c r="C16" s="54" t="s">
        <v>84</v>
      </c>
      <c r="D16" s="18">
        <v>6</v>
      </c>
      <c r="E16" s="12">
        <v>900</v>
      </c>
      <c r="F16" s="12">
        <f>ROUND(E16*(1+C$86),2)</f>
        <v>1108.08</v>
      </c>
      <c r="G16" s="13">
        <f>ROUND(D16*F16,2)</f>
        <v>6648.48</v>
      </c>
      <c r="H16" s="197" t="s">
        <v>105</v>
      </c>
      <c r="I16" s="198" t="s">
        <v>103</v>
      </c>
      <c r="J16" s="199"/>
      <c r="K16" s="55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ht="18.75" customHeight="1" x14ac:dyDescent="0.25">
      <c r="A17" s="65"/>
      <c r="B17" s="14"/>
      <c r="C17" s="11"/>
      <c r="D17" s="18"/>
      <c r="E17" s="12"/>
      <c r="F17" s="12"/>
      <c r="G17" s="13"/>
      <c r="H17" s="197"/>
      <c r="I17" s="62"/>
      <c r="J17" s="64"/>
      <c r="K17" s="6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8" customHeight="1" x14ac:dyDescent="0.25">
      <c r="A18" s="72"/>
      <c r="B18" s="105"/>
      <c r="C18" s="200" t="s">
        <v>21</v>
      </c>
      <c r="D18" s="201"/>
      <c r="E18" s="202"/>
      <c r="F18" s="106"/>
      <c r="G18" s="107">
        <f>ROUND(SUM(G7:G17),2)</f>
        <v>13322.51</v>
      </c>
      <c r="H18" s="172"/>
      <c r="I18" s="108"/>
      <c r="J18" s="109"/>
      <c r="K18" s="194"/>
      <c r="L18" s="221"/>
      <c r="M18" s="221"/>
      <c r="N18" s="222"/>
      <c r="O18" s="10"/>
      <c r="P18" s="10"/>
      <c r="Q18" s="10"/>
      <c r="R18" s="10"/>
      <c r="S18" s="10"/>
      <c r="T18" s="10"/>
      <c r="U18" s="10"/>
    </row>
    <row r="19" spans="1:21" ht="18.75" customHeight="1" x14ac:dyDescent="0.25">
      <c r="A19" s="70" t="s">
        <v>22</v>
      </c>
      <c r="B19" s="97" t="s">
        <v>23</v>
      </c>
      <c r="C19" s="11"/>
      <c r="D19" s="18"/>
      <c r="E19" s="12"/>
      <c r="F19" s="12"/>
      <c r="G19" s="110"/>
      <c r="H19" s="153"/>
      <c r="I19" s="112"/>
      <c r="J19" s="113"/>
      <c r="K19" s="194"/>
      <c r="L19" s="213"/>
      <c r="M19" s="213"/>
      <c r="N19" s="214"/>
      <c r="O19" s="10"/>
      <c r="P19" s="10"/>
      <c r="Q19" s="10"/>
      <c r="R19" s="10"/>
      <c r="S19" s="10"/>
      <c r="T19" s="10"/>
      <c r="U19" s="10"/>
    </row>
    <row r="20" spans="1:21" ht="31.5" customHeight="1" x14ac:dyDescent="0.25">
      <c r="A20" s="65" t="s">
        <v>24</v>
      </c>
      <c r="B20" s="87" t="s">
        <v>25</v>
      </c>
      <c r="C20" s="11" t="s">
        <v>20</v>
      </c>
      <c r="D20" s="18">
        <v>574.75</v>
      </c>
      <c r="E20" s="12">
        <v>18.07</v>
      </c>
      <c r="F20" s="12">
        <f>ROUND(E20*(1+C$86),2)</f>
        <v>22.25</v>
      </c>
      <c r="G20" s="13">
        <f>ROUND(D20*F20,2)</f>
        <v>12788.19</v>
      </c>
      <c r="H20" s="154"/>
      <c r="I20" s="114"/>
      <c r="J20" s="69"/>
      <c r="K20" s="6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ht="236.25" x14ac:dyDescent="0.25">
      <c r="A21" s="65"/>
      <c r="B21" s="91" t="s">
        <v>26</v>
      </c>
      <c r="C21" s="11"/>
      <c r="D21" s="18"/>
      <c r="E21" s="12"/>
      <c r="F21" s="12"/>
      <c r="G21" s="110"/>
      <c r="H21" s="173" t="s">
        <v>80</v>
      </c>
      <c r="I21" s="198" t="s">
        <v>96</v>
      </c>
      <c r="J21" s="199"/>
      <c r="K21" s="6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ht="18.75" customHeight="1" x14ac:dyDescent="0.25">
      <c r="A22" s="65"/>
      <c r="B22" s="22"/>
      <c r="C22" s="11"/>
      <c r="D22" s="18"/>
      <c r="E22" s="12"/>
      <c r="F22" s="12"/>
      <c r="G22" s="110"/>
      <c r="H22" s="155"/>
      <c r="I22" s="62"/>
      <c r="J22" s="64"/>
      <c r="K22" s="6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8" customHeight="1" x14ac:dyDescent="0.25">
      <c r="A23" s="72"/>
      <c r="B23" s="133"/>
      <c r="C23" s="200" t="s">
        <v>21</v>
      </c>
      <c r="D23" s="201"/>
      <c r="E23" s="202"/>
      <c r="F23" s="106"/>
      <c r="G23" s="127">
        <f>ROUND(SUM(G19:G22),2)</f>
        <v>12788.19</v>
      </c>
      <c r="H23" s="156"/>
      <c r="I23" s="115"/>
      <c r="J23" s="116"/>
      <c r="K23" s="6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ht="18.75" customHeight="1" x14ac:dyDescent="0.25">
      <c r="A24" s="98" t="s">
        <v>27</v>
      </c>
      <c r="B24" s="99" t="s">
        <v>28</v>
      </c>
      <c r="C24" s="100"/>
      <c r="D24" s="100"/>
      <c r="E24" s="101"/>
      <c r="F24" s="101"/>
      <c r="G24" s="125"/>
      <c r="H24" s="157"/>
      <c r="I24" s="117"/>
      <c r="J24" s="104"/>
      <c r="K24" s="6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31.5" x14ac:dyDescent="0.25">
      <c r="A25" s="179" t="s">
        <v>29</v>
      </c>
      <c r="B25" s="87" t="s">
        <v>30</v>
      </c>
      <c r="C25" s="11" t="s">
        <v>31</v>
      </c>
      <c r="D25" s="12">
        <v>459.8</v>
      </c>
      <c r="E25" s="12">
        <v>69.650000000000006</v>
      </c>
      <c r="F25" s="12">
        <f>ROUND(E25*(1+C$86),2)</f>
        <v>85.75</v>
      </c>
      <c r="G25" s="13">
        <f>ROUND(D25*F25,2)</f>
        <v>39427.85</v>
      </c>
      <c r="H25" s="154"/>
      <c r="I25" s="114"/>
      <c r="J25" s="69"/>
      <c r="K25" s="6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ht="141.75" x14ac:dyDescent="0.25">
      <c r="A26" s="65"/>
      <c r="B26" s="91" t="s">
        <v>32</v>
      </c>
      <c r="C26" s="11"/>
      <c r="D26" s="12"/>
      <c r="E26" s="12"/>
      <c r="F26" s="12"/>
      <c r="G26" s="110"/>
      <c r="H26" s="173" t="s">
        <v>81</v>
      </c>
      <c r="I26" s="198" t="s">
        <v>96</v>
      </c>
      <c r="J26" s="199"/>
      <c r="K26" s="6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ht="18.75" x14ac:dyDescent="0.25">
      <c r="A27" s="65"/>
      <c r="B27" s="15"/>
      <c r="C27" s="11"/>
      <c r="D27" s="12"/>
      <c r="E27" s="12"/>
      <c r="F27" s="12"/>
      <c r="G27" s="110"/>
      <c r="H27" s="158"/>
      <c r="I27" s="92"/>
      <c r="J27" s="69"/>
      <c r="K27" s="6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ht="47.25" customHeight="1" x14ac:dyDescent="0.25">
      <c r="A28" s="179" t="s">
        <v>119</v>
      </c>
      <c r="B28" s="87" t="s">
        <v>33</v>
      </c>
      <c r="C28" s="11" t="s">
        <v>31</v>
      </c>
      <c r="D28" s="12">
        <f>D25</f>
        <v>459.8</v>
      </c>
      <c r="E28" s="12">
        <v>49</v>
      </c>
      <c r="F28" s="12">
        <f>ROUND(E28*(1+C$86),2)</f>
        <v>60.33</v>
      </c>
      <c r="G28" s="13">
        <f>ROUND(D28*F28,2)</f>
        <v>27739.73</v>
      </c>
      <c r="H28" s="154"/>
      <c r="I28" s="114"/>
      <c r="J28" s="69"/>
      <c r="K28" s="6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ht="141.75" x14ac:dyDescent="0.25">
      <c r="A29" s="65"/>
      <c r="B29" s="91" t="s">
        <v>34</v>
      </c>
      <c r="C29" s="11"/>
      <c r="D29" s="18"/>
      <c r="E29" s="12"/>
      <c r="F29" s="12"/>
      <c r="G29" s="110"/>
      <c r="H29" s="173" t="s">
        <v>81</v>
      </c>
      <c r="I29" s="198" t="s">
        <v>96</v>
      </c>
      <c r="J29" s="199"/>
      <c r="K29" s="6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8.75" x14ac:dyDescent="0.25">
      <c r="A30" s="65"/>
      <c r="B30" s="91"/>
      <c r="C30" s="11"/>
      <c r="D30" s="18"/>
      <c r="E30" s="12"/>
      <c r="F30" s="12"/>
      <c r="G30" s="110"/>
      <c r="H30" s="158"/>
      <c r="I30" s="92"/>
      <c r="J30" s="69"/>
      <c r="K30" s="6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ht="18" customHeight="1" x14ac:dyDescent="0.25">
      <c r="A31" s="65"/>
      <c r="B31" s="24" t="s">
        <v>35</v>
      </c>
      <c r="C31" s="215" t="s">
        <v>21</v>
      </c>
      <c r="D31" s="216"/>
      <c r="E31" s="217"/>
      <c r="F31" s="177"/>
      <c r="G31" s="111">
        <f>ROUND(SUM(G25:G30),2)</f>
        <v>67167.58</v>
      </c>
      <c r="H31" s="156"/>
      <c r="I31" s="115"/>
      <c r="J31" s="116"/>
      <c r="K31" s="6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8.75" customHeight="1" x14ac:dyDescent="0.25">
      <c r="A32" s="180" t="s">
        <v>83</v>
      </c>
      <c r="B32" s="183" t="s">
        <v>141</v>
      </c>
      <c r="C32" s="7"/>
      <c r="D32" s="21"/>
      <c r="E32" s="12"/>
      <c r="F32" s="12"/>
      <c r="G32" s="110"/>
      <c r="H32" s="157"/>
      <c r="I32" s="117"/>
      <c r="J32" s="104"/>
      <c r="K32" s="6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ht="78.75" x14ac:dyDescent="0.25">
      <c r="A33" s="65" t="s">
        <v>142</v>
      </c>
      <c r="B33" s="87" t="s">
        <v>143</v>
      </c>
      <c r="C33" s="54" t="s">
        <v>16</v>
      </c>
      <c r="D33" s="18">
        <v>10.47</v>
      </c>
      <c r="E33" s="12">
        <v>201.14</v>
      </c>
      <c r="F33" s="12">
        <f>ROUND(E33*(1+C$86),2)</f>
        <v>247.64</v>
      </c>
      <c r="G33" s="13">
        <f>ROUND(D33*F33,2)</f>
        <v>2592.79</v>
      </c>
      <c r="H33" s="197" t="s">
        <v>82</v>
      </c>
      <c r="I33" s="198" t="s">
        <v>107</v>
      </c>
      <c r="J33" s="199"/>
      <c r="K33" s="55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ht="18.75" customHeight="1" x14ac:dyDescent="0.25">
      <c r="A34" s="65"/>
      <c r="B34" s="14"/>
      <c r="C34" s="11"/>
      <c r="D34" s="18"/>
      <c r="E34" s="12"/>
      <c r="F34" s="12"/>
      <c r="G34" s="13"/>
      <c r="H34" s="197"/>
      <c r="I34" s="198"/>
      <c r="J34" s="199"/>
      <c r="K34" s="6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ht="18" customHeight="1" x14ac:dyDescent="0.25">
      <c r="A35" s="65"/>
      <c r="B35" s="24" t="s">
        <v>35</v>
      </c>
      <c r="C35" s="215" t="s">
        <v>21</v>
      </c>
      <c r="D35" s="216"/>
      <c r="E35" s="217"/>
      <c r="F35" s="177"/>
      <c r="G35" s="111">
        <f>ROUND(SUM(G32:G34),2)</f>
        <v>2592.79</v>
      </c>
      <c r="H35" s="156"/>
      <c r="I35" s="115"/>
      <c r="J35" s="116"/>
      <c r="K35" s="6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ht="18.75" customHeight="1" x14ac:dyDescent="0.25">
      <c r="A36" s="180" t="s">
        <v>38</v>
      </c>
      <c r="B36" s="90" t="s">
        <v>39</v>
      </c>
      <c r="C36" s="7"/>
      <c r="D36" s="21"/>
      <c r="E36" s="12"/>
      <c r="F36" s="12"/>
      <c r="G36" s="110"/>
      <c r="H36" s="157"/>
      <c r="I36" s="117"/>
      <c r="J36" s="104"/>
      <c r="K36" s="6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ht="18.75" customHeight="1" x14ac:dyDescent="0.25">
      <c r="A37" s="179" t="s">
        <v>120</v>
      </c>
      <c r="B37" s="93" t="s">
        <v>40</v>
      </c>
      <c r="C37" s="11"/>
      <c r="D37" s="18"/>
      <c r="E37" s="12"/>
      <c r="F37" s="12"/>
      <c r="G37" s="110"/>
      <c r="H37" s="155"/>
      <c r="I37" s="62"/>
      <c r="J37" s="64"/>
      <c r="K37" s="6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94.5" x14ac:dyDescent="0.25">
      <c r="A38" s="65"/>
      <c r="B38" s="88" t="s">
        <v>41</v>
      </c>
      <c r="C38" s="11"/>
      <c r="D38" s="18"/>
      <c r="E38" s="12"/>
      <c r="F38" s="12"/>
      <c r="G38" s="110"/>
      <c r="H38" s="155"/>
      <c r="I38" s="62"/>
      <c r="J38" s="64"/>
      <c r="K38" s="6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18.75" customHeight="1" x14ac:dyDescent="0.25">
      <c r="A39" s="65"/>
      <c r="B39" s="14"/>
      <c r="C39" s="11"/>
      <c r="D39" s="18"/>
      <c r="E39" s="12"/>
      <c r="F39" s="12"/>
      <c r="G39" s="110"/>
      <c r="H39" s="155"/>
      <c r="I39" s="62"/>
      <c r="J39" s="64"/>
      <c r="K39" s="6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31.5" customHeight="1" x14ac:dyDescent="0.25">
      <c r="A40" s="179" t="s">
        <v>121</v>
      </c>
      <c r="B40" s="15" t="s">
        <v>42</v>
      </c>
      <c r="C40" s="11" t="s">
        <v>16</v>
      </c>
      <c r="D40" s="18">
        <v>620.25</v>
      </c>
      <c r="E40" s="12">
        <v>81.239999999999995</v>
      </c>
      <c r="F40" s="12">
        <f>ROUND(E40*(1+C$86),2)</f>
        <v>100.02</v>
      </c>
      <c r="G40" s="13">
        <f>ROUND(D40*F40,2)</f>
        <v>62037.41</v>
      </c>
      <c r="H40" s="209" t="s">
        <v>82</v>
      </c>
      <c r="I40" s="198" t="s">
        <v>97</v>
      </c>
      <c r="J40" s="199"/>
      <c r="K40" s="55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18.75" customHeight="1" x14ac:dyDescent="0.25">
      <c r="A41" s="65"/>
      <c r="B41" s="14"/>
      <c r="C41" s="11"/>
      <c r="D41" s="18"/>
      <c r="E41" s="12"/>
      <c r="F41" s="12"/>
      <c r="G41" s="110"/>
      <c r="H41" s="209"/>
      <c r="I41" s="198"/>
      <c r="J41" s="199"/>
      <c r="K41" s="6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18.75" customHeight="1" x14ac:dyDescent="0.25">
      <c r="A42" s="179" t="s">
        <v>122</v>
      </c>
      <c r="B42" s="17" t="s">
        <v>43</v>
      </c>
      <c r="C42" s="11"/>
      <c r="D42" s="18"/>
      <c r="E42" s="12"/>
      <c r="F42" s="12"/>
      <c r="G42" s="110"/>
      <c r="H42" s="155"/>
      <c r="I42" s="62"/>
      <c r="J42" s="64"/>
      <c r="K42" s="6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126" x14ac:dyDescent="0.25">
      <c r="A43" s="65"/>
      <c r="B43" s="88" t="s">
        <v>44</v>
      </c>
      <c r="C43" s="11"/>
      <c r="D43" s="18"/>
      <c r="E43" s="12"/>
      <c r="F43" s="12"/>
      <c r="G43" s="110"/>
      <c r="H43" s="155"/>
      <c r="I43" s="62"/>
      <c r="J43" s="64"/>
      <c r="K43" s="6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ht="18.75" customHeight="1" x14ac:dyDescent="0.25">
      <c r="A44" s="65"/>
      <c r="B44" s="14"/>
      <c r="C44" s="11"/>
      <c r="D44" s="18"/>
      <c r="E44" s="12"/>
      <c r="F44" s="12"/>
      <c r="G44" s="110"/>
      <c r="H44" s="155"/>
      <c r="I44" s="62"/>
      <c r="J44" s="64"/>
      <c r="K44" s="6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ht="47.25" x14ac:dyDescent="0.25">
      <c r="A45" s="179" t="s">
        <v>123</v>
      </c>
      <c r="B45" s="87" t="s">
        <v>45</v>
      </c>
      <c r="C45" s="11" t="s">
        <v>16</v>
      </c>
      <c r="D45" s="18">
        <v>392.98</v>
      </c>
      <c r="E45" s="12">
        <v>84.45</v>
      </c>
      <c r="F45" s="12">
        <f>ROUND(E45*(1+C$86),2)</f>
        <v>103.97</v>
      </c>
      <c r="G45" s="13">
        <f>ROUND(D45*F45,2)</f>
        <v>40858.129999999997</v>
      </c>
      <c r="H45" s="209" t="s">
        <v>82</v>
      </c>
      <c r="I45" s="198" t="s">
        <v>98</v>
      </c>
      <c r="J45" s="199"/>
      <c r="K45" s="56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ht="18.75" customHeight="1" x14ac:dyDescent="0.25">
      <c r="A46" s="65"/>
      <c r="B46" s="14"/>
      <c r="C46" s="11"/>
      <c r="D46" s="18"/>
      <c r="E46" s="12"/>
      <c r="F46" s="12"/>
      <c r="G46" s="110"/>
      <c r="H46" s="209"/>
      <c r="I46" s="198"/>
      <c r="J46" s="199"/>
      <c r="K46" s="61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47.25" x14ac:dyDescent="0.25">
      <c r="A47" s="65" t="s">
        <v>144</v>
      </c>
      <c r="B47" s="87" t="s">
        <v>145</v>
      </c>
      <c r="C47" s="54" t="s">
        <v>16</v>
      </c>
      <c r="D47" s="18">
        <v>178</v>
      </c>
      <c r="E47" s="12">
        <v>73.63</v>
      </c>
      <c r="F47" s="12">
        <f>ROUND(E47*(1+C$86),2)</f>
        <v>90.65</v>
      </c>
      <c r="G47" s="13">
        <f>ROUND(D47*F47,2)</f>
        <v>16135.7</v>
      </c>
      <c r="H47" s="197" t="s">
        <v>82</v>
      </c>
      <c r="I47" s="198" t="s">
        <v>107</v>
      </c>
      <c r="J47" s="199"/>
      <c r="K47" s="55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8.75" customHeight="1" x14ac:dyDescent="0.25">
      <c r="A48" s="72"/>
      <c r="B48" s="73"/>
      <c r="C48" s="74"/>
      <c r="D48" s="75"/>
      <c r="E48" s="76"/>
      <c r="F48" s="76"/>
      <c r="G48" s="77"/>
      <c r="H48" s="218"/>
      <c r="I48" s="219"/>
      <c r="J48" s="220"/>
      <c r="K48" s="6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8" customHeight="1" x14ac:dyDescent="0.25">
      <c r="A49" s="72"/>
      <c r="B49" s="105"/>
      <c r="C49" s="200" t="s">
        <v>21</v>
      </c>
      <c r="D49" s="201"/>
      <c r="E49" s="202"/>
      <c r="F49" s="106"/>
      <c r="G49" s="127">
        <f>ROUND(SUM(G37:G48),2)</f>
        <v>119031.24</v>
      </c>
      <c r="H49" s="156"/>
      <c r="I49" s="115"/>
      <c r="J49" s="116"/>
      <c r="K49" s="6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8.75" customHeight="1" x14ac:dyDescent="0.25">
      <c r="A50" s="180" t="s">
        <v>124</v>
      </c>
      <c r="B50" s="134" t="s">
        <v>46</v>
      </c>
      <c r="C50" s="123"/>
      <c r="D50" s="124"/>
      <c r="E50" s="101"/>
      <c r="F50" s="101"/>
      <c r="G50" s="125"/>
      <c r="H50" s="157"/>
      <c r="I50" s="117"/>
      <c r="J50" s="104"/>
      <c r="K50" s="6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8.75" customHeight="1" x14ac:dyDescent="0.25">
      <c r="A51" s="179" t="s">
        <v>125</v>
      </c>
      <c r="B51" s="118" t="s">
        <v>37</v>
      </c>
      <c r="C51" s="126"/>
      <c r="D51" s="18"/>
      <c r="E51" s="12"/>
      <c r="F51" s="12"/>
      <c r="G51" s="110"/>
      <c r="H51" s="155"/>
      <c r="I51" s="62"/>
      <c r="J51" s="71"/>
      <c r="K51" s="6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47.25" x14ac:dyDescent="0.25">
      <c r="A52" s="179" t="s">
        <v>126</v>
      </c>
      <c r="B52" s="119" t="s">
        <v>47</v>
      </c>
      <c r="C52" s="126" t="s">
        <v>6</v>
      </c>
      <c r="D52" s="18">
        <v>26</v>
      </c>
      <c r="E52" s="12">
        <v>795.67</v>
      </c>
      <c r="F52" s="12">
        <f>ROUND(E52*(1+C$86),2)</f>
        <v>979.63</v>
      </c>
      <c r="G52" s="13">
        <f>ROUND(D52*F52,2)</f>
        <v>25470.38</v>
      </c>
      <c r="H52" s="209" t="s">
        <v>82</v>
      </c>
      <c r="I52" s="198" t="s">
        <v>99</v>
      </c>
      <c r="J52" s="199"/>
      <c r="K52" s="55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ht="173.25" x14ac:dyDescent="0.25">
      <c r="A53" s="65"/>
      <c r="B53" s="120" t="s">
        <v>48</v>
      </c>
      <c r="C53" s="126"/>
      <c r="D53" s="18"/>
      <c r="E53" s="12"/>
      <c r="F53" s="12"/>
      <c r="G53" s="110"/>
      <c r="H53" s="209"/>
      <c r="I53" s="198"/>
      <c r="J53" s="199"/>
      <c r="K53" s="6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ht="18.75" customHeight="1" x14ac:dyDescent="0.25">
      <c r="A54" s="65"/>
      <c r="B54" s="121"/>
      <c r="C54" s="126"/>
      <c r="D54" s="18"/>
      <c r="E54" s="12"/>
      <c r="F54" s="12"/>
      <c r="G54" s="110"/>
      <c r="H54" s="155"/>
      <c r="I54" s="62"/>
      <c r="J54" s="64"/>
      <c r="K54" s="6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ht="94.5" x14ac:dyDescent="0.25">
      <c r="A55" s="65" t="s">
        <v>146</v>
      </c>
      <c r="B55" s="87" t="s">
        <v>147</v>
      </c>
      <c r="C55" s="54" t="s">
        <v>85</v>
      </c>
      <c r="D55" s="18">
        <v>16</v>
      </c>
      <c r="E55" s="12">
        <v>1871.56</v>
      </c>
      <c r="F55" s="12">
        <f>ROUND(E55*(1+C$86),2)</f>
        <v>2304.2600000000002</v>
      </c>
      <c r="G55" s="13">
        <f>ROUND(D55*F55,2)</f>
        <v>36868.160000000003</v>
      </c>
      <c r="H55" s="197" t="s">
        <v>82</v>
      </c>
      <c r="I55" s="198" t="s">
        <v>99</v>
      </c>
      <c r="J55" s="199"/>
      <c r="K55" s="55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ht="18.75" customHeight="1" x14ac:dyDescent="0.25">
      <c r="A56" s="65"/>
      <c r="B56" s="14"/>
      <c r="C56" s="11"/>
      <c r="D56" s="18"/>
      <c r="E56" s="12"/>
      <c r="F56" s="12"/>
      <c r="G56" s="13"/>
      <c r="H56" s="197"/>
      <c r="I56" s="169"/>
      <c r="J56" s="170"/>
      <c r="K56" s="6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ht="94.5" x14ac:dyDescent="0.25">
      <c r="A57" s="65" t="s">
        <v>148</v>
      </c>
      <c r="B57" s="87" t="s">
        <v>149</v>
      </c>
      <c r="C57" s="54" t="s">
        <v>85</v>
      </c>
      <c r="D57" s="18">
        <v>51</v>
      </c>
      <c r="E57" s="12">
        <v>49.19</v>
      </c>
      <c r="F57" s="12">
        <f>ROUND(E57*(1+C$86),2)</f>
        <v>60.56</v>
      </c>
      <c r="G57" s="13">
        <f>ROUND(D57*F57,2)</f>
        <v>3088.56</v>
      </c>
      <c r="H57" s="197" t="s">
        <v>82</v>
      </c>
      <c r="I57" s="198" t="s">
        <v>106</v>
      </c>
      <c r="J57" s="199"/>
      <c r="K57" s="55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8.75" customHeight="1" x14ac:dyDescent="0.25">
      <c r="A58" s="65"/>
      <c r="B58" s="14"/>
      <c r="C58" s="11"/>
      <c r="D58" s="18"/>
      <c r="E58" s="12"/>
      <c r="F58" s="12"/>
      <c r="G58" s="13"/>
      <c r="H58" s="197"/>
      <c r="I58" s="169"/>
      <c r="J58" s="170"/>
      <c r="K58" s="6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ht="47.25" x14ac:dyDescent="0.25">
      <c r="A59" s="65" t="s">
        <v>150</v>
      </c>
      <c r="B59" s="87" t="s">
        <v>151</v>
      </c>
      <c r="C59" s="54" t="s">
        <v>16</v>
      </c>
      <c r="D59" s="18">
        <v>132.77000000000001</v>
      </c>
      <c r="E59" s="12">
        <v>104.41</v>
      </c>
      <c r="F59" s="12">
        <f>ROUND(E59*(1+C$86),2)</f>
        <v>128.55000000000001</v>
      </c>
      <c r="G59" s="13">
        <f>ROUND(D59*F59,2)</f>
        <v>17067.580000000002</v>
      </c>
      <c r="H59" s="197" t="s">
        <v>82</v>
      </c>
      <c r="I59" s="198" t="s">
        <v>107</v>
      </c>
      <c r="J59" s="199"/>
      <c r="K59" s="55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ht="18.75" customHeight="1" x14ac:dyDescent="0.25">
      <c r="A60" s="65"/>
      <c r="B60" s="14"/>
      <c r="C60" s="11"/>
      <c r="D60" s="18"/>
      <c r="E60" s="12"/>
      <c r="F60" s="12"/>
      <c r="G60" s="13"/>
      <c r="H60" s="197"/>
      <c r="I60" s="198"/>
      <c r="J60" s="199"/>
      <c r="K60" s="6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47.25" x14ac:dyDescent="0.25">
      <c r="A61" s="65" t="s">
        <v>152</v>
      </c>
      <c r="B61" s="87" t="s">
        <v>153</v>
      </c>
      <c r="C61" s="54" t="s">
        <v>16</v>
      </c>
      <c r="D61" s="18">
        <v>96.47</v>
      </c>
      <c r="E61" s="12">
        <v>196.66</v>
      </c>
      <c r="F61" s="12">
        <f>ROUND(E61*(1+C$86),2)</f>
        <v>242.13</v>
      </c>
      <c r="G61" s="13">
        <f>ROUND(D61*F61,2)</f>
        <v>23358.28</v>
      </c>
      <c r="H61" s="197" t="s">
        <v>82</v>
      </c>
      <c r="I61" s="198" t="s">
        <v>107</v>
      </c>
      <c r="J61" s="199"/>
      <c r="K61" s="55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18.75" customHeight="1" x14ac:dyDescent="0.25">
      <c r="A62" s="65"/>
      <c r="B62" s="14"/>
      <c r="C62" s="11"/>
      <c r="D62" s="18"/>
      <c r="E62" s="12"/>
      <c r="F62" s="12"/>
      <c r="G62" s="13"/>
      <c r="H62" s="197"/>
      <c r="I62" s="198"/>
      <c r="J62" s="199"/>
      <c r="K62" s="6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47.25" x14ac:dyDescent="0.25">
      <c r="A63" s="65" t="s">
        <v>154</v>
      </c>
      <c r="B63" s="87" t="s">
        <v>155</v>
      </c>
      <c r="C63" s="54" t="s">
        <v>16</v>
      </c>
      <c r="D63" s="18">
        <v>13.11</v>
      </c>
      <c r="E63" s="12">
        <v>285.2</v>
      </c>
      <c r="F63" s="12">
        <f>ROUND(E63*(1+C$86),2)</f>
        <v>351.14</v>
      </c>
      <c r="G63" s="13">
        <f>ROUND(D63*F63,2)</f>
        <v>4603.45</v>
      </c>
      <c r="H63" s="197" t="s">
        <v>82</v>
      </c>
      <c r="I63" s="198" t="s">
        <v>107</v>
      </c>
      <c r="J63" s="199"/>
      <c r="K63" s="55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ht="18.75" customHeight="1" x14ac:dyDescent="0.25">
      <c r="A64" s="65"/>
      <c r="B64" s="14"/>
      <c r="C64" s="11"/>
      <c r="D64" s="18"/>
      <c r="E64" s="12"/>
      <c r="F64" s="12"/>
      <c r="G64" s="13"/>
      <c r="H64" s="197"/>
      <c r="I64" s="198"/>
      <c r="J64" s="199"/>
      <c r="K64" s="6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ht="18" customHeight="1" x14ac:dyDescent="0.25">
      <c r="A65" s="70"/>
      <c r="B65" s="122"/>
      <c r="C65" s="208" t="s">
        <v>21</v>
      </c>
      <c r="D65" s="201"/>
      <c r="E65" s="202"/>
      <c r="F65" s="106"/>
      <c r="G65" s="127">
        <f>ROUND(SUM(G51:G64),2)</f>
        <v>110456.41</v>
      </c>
      <c r="H65" s="156"/>
      <c r="I65" s="115"/>
      <c r="J65" s="116"/>
      <c r="K65" s="6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ht="18.75" customHeight="1" x14ac:dyDescent="0.25">
      <c r="A66" s="180">
        <v>150000</v>
      </c>
      <c r="B66" s="90" t="s">
        <v>49</v>
      </c>
      <c r="C66" s="11"/>
      <c r="D66" s="18"/>
      <c r="E66" s="12"/>
      <c r="F66" s="12"/>
      <c r="G66" s="110"/>
      <c r="H66" s="157"/>
      <c r="I66" s="62"/>
      <c r="J66" s="64"/>
      <c r="K66" s="6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ht="18.75" customHeight="1" x14ac:dyDescent="0.25">
      <c r="A67" s="65"/>
      <c r="B67" s="14"/>
      <c r="C67" s="11"/>
      <c r="D67" s="18"/>
      <c r="E67" s="12"/>
      <c r="F67" s="12"/>
      <c r="G67" s="110"/>
      <c r="H67" s="155"/>
      <c r="I67" s="62"/>
      <c r="J67" s="64"/>
      <c r="K67" s="6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ht="63" x14ac:dyDescent="0.25">
      <c r="A68" s="179" t="s">
        <v>127</v>
      </c>
      <c r="B68" s="87" t="s">
        <v>50</v>
      </c>
      <c r="C68" s="11" t="s">
        <v>51</v>
      </c>
      <c r="D68" s="18">
        <v>574.75</v>
      </c>
      <c r="E68" s="12">
        <v>75.319999999999993</v>
      </c>
      <c r="F68" s="12">
        <f>ROUND(E68*(1+C$86),2)</f>
        <v>92.73</v>
      </c>
      <c r="G68" s="13">
        <f>ROUND(D68*F68,2)</f>
        <v>53296.57</v>
      </c>
      <c r="H68" s="209" t="s">
        <v>80</v>
      </c>
      <c r="I68" s="198" t="s">
        <v>96</v>
      </c>
      <c r="J68" s="199"/>
      <c r="K68" s="210"/>
      <c r="L68" s="211"/>
      <c r="M68" s="211"/>
      <c r="N68" s="211"/>
      <c r="O68" s="211"/>
      <c r="P68" s="212"/>
      <c r="Q68" s="10"/>
      <c r="R68" s="10"/>
      <c r="S68" s="10"/>
      <c r="T68" s="10"/>
      <c r="U68" s="10"/>
    </row>
    <row r="69" spans="1:21" ht="126" x14ac:dyDescent="0.25">
      <c r="A69" s="65"/>
      <c r="B69" s="88" t="s">
        <v>52</v>
      </c>
      <c r="C69" s="11"/>
      <c r="D69" s="18"/>
      <c r="E69" s="12"/>
      <c r="F69" s="12"/>
      <c r="G69" s="110"/>
      <c r="H69" s="209"/>
      <c r="I69" s="198"/>
      <c r="J69" s="199"/>
      <c r="K69" s="194"/>
      <c r="L69" s="213"/>
      <c r="M69" s="213"/>
      <c r="N69" s="213"/>
      <c r="O69" s="213"/>
      <c r="P69" s="214"/>
      <c r="Q69" s="10"/>
      <c r="R69" s="10"/>
      <c r="S69" s="10"/>
      <c r="T69" s="10"/>
      <c r="U69" s="10"/>
    </row>
    <row r="70" spans="1:21" ht="20.25" customHeight="1" x14ac:dyDescent="0.25">
      <c r="A70" s="65"/>
      <c r="B70" s="88"/>
      <c r="C70" s="19"/>
      <c r="D70" s="18"/>
      <c r="E70" s="23"/>
      <c r="F70" s="23"/>
      <c r="G70" s="110"/>
      <c r="H70" s="155"/>
      <c r="I70" s="62"/>
      <c r="J70" s="64"/>
      <c r="K70" s="174"/>
      <c r="L70" s="27"/>
      <c r="M70" s="27"/>
      <c r="N70" s="27"/>
      <c r="O70" s="27"/>
      <c r="P70" s="27"/>
      <c r="Q70" s="10"/>
      <c r="R70" s="10"/>
      <c r="S70" s="10"/>
      <c r="T70" s="10"/>
      <c r="U70" s="10"/>
    </row>
    <row r="71" spans="1:21" ht="18" customHeight="1" x14ac:dyDescent="0.25">
      <c r="A71" s="70"/>
      <c r="B71" s="89"/>
      <c r="C71" s="215" t="s">
        <v>21</v>
      </c>
      <c r="D71" s="216"/>
      <c r="E71" s="217"/>
      <c r="F71" s="177"/>
      <c r="G71" s="111">
        <f>ROUND(SUM(G66:G70),2)</f>
        <v>53296.57</v>
      </c>
      <c r="H71" s="156"/>
      <c r="I71" s="115"/>
      <c r="J71" s="116"/>
      <c r="K71" s="6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ht="18.75" customHeight="1" x14ac:dyDescent="0.25">
      <c r="A72" s="181" t="s">
        <v>128</v>
      </c>
      <c r="B72" s="90" t="s">
        <v>53</v>
      </c>
      <c r="C72" s="7"/>
      <c r="D72" s="21"/>
      <c r="E72" s="8"/>
      <c r="F72" s="12"/>
      <c r="G72" s="13"/>
      <c r="H72" s="151"/>
      <c r="I72" s="62"/>
      <c r="J72" s="64"/>
      <c r="K72" s="6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ht="18.75" customHeight="1" x14ac:dyDescent="0.25">
      <c r="A73" s="182" t="s">
        <v>129</v>
      </c>
      <c r="B73" s="26" t="s">
        <v>54</v>
      </c>
      <c r="C73" s="11"/>
      <c r="D73" s="18"/>
      <c r="E73" s="12"/>
      <c r="F73" s="12"/>
      <c r="G73" s="13"/>
      <c r="H73" s="149"/>
      <c r="I73" s="62"/>
      <c r="J73" s="64"/>
      <c r="K73" s="6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ht="18.75" customHeight="1" x14ac:dyDescent="0.25">
      <c r="A74" s="65" t="s">
        <v>130</v>
      </c>
      <c r="B74" s="87" t="s">
        <v>55</v>
      </c>
      <c r="C74" s="11" t="s">
        <v>20</v>
      </c>
      <c r="D74" s="18">
        <v>574.75</v>
      </c>
      <c r="E74" s="12">
        <v>7.58</v>
      </c>
      <c r="F74" s="12">
        <f>ROUND(E74*(1+C$86),2)</f>
        <v>9.33</v>
      </c>
      <c r="G74" s="13">
        <f>ROUND(D74*F74,2)</f>
        <v>5362.42</v>
      </c>
      <c r="H74" s="197" t="s">
        <v>100</v>
      </c>
      <c r="I74" s="198" t="s">
        <v>96</v>
      </c>
      <c r="J74" s="199"/>
      <c r="K74" s="6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ht="126" x14ac:dyDescent="0.25">
      <c r="A75" s="65"/>
      <c r="B75" s="88" t="s">
        <v>56</v>
      </c>
      <c r="C75" s="11"/>
      <c r="D75" s="18"/>
      <c r="E75" s="12"/>
      <c r="F75" s="12"/>
      <c r="G75" s="13"/>
      <c r="H75" s="197"/>
      <c r="I75" s="198"/>
      <c r="J75" s="199"/>
      <c r="K75" s="6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ht="18.75" customHeight="1" x14ac:dyDescent="0.25">
      <c r="A76" s="65"/>
      <c r="B76" s="14"/>
      <c r="C76" s="11"/>
      <c r="D76" s="18"/>
      <c r="E76" s="12"/>
      <c r="F76" s="12"/>
      <c r="G76" s="13"/>
      <c r="H76" s="149"/>
      <c r="I76" s="62"/>
      <c r="J76" s="64"/>
      <c r="K76" s="6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ht="18.75" x14ac:dyDescent="0.25">
      <c r="A77" s="65" t="s">
        <v>131</v>
      </c>
      <c r="B77" s="14" t="s">
        <v>57</v>
      </c>
      <c r="C77" s="11"/>
      <c r="D77" s="18"/>
      <c r="E77" s="12"/>
      <c r="F77" s="12"/>
      <c r="G77" s="13"/>
      <c r="H77" s="149"/>
      <c r="I77" s="62"/>
      <c r="J77" s="64"/>
      <c r="K77" s="6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ht="409.5" x14ac:dyDescent="0.25">
      <c r="A78" s="65"/>
      <c r="B78" s="95" t="s">
        <v>112</v>
      </c>
      <c r="C78" s="11"/>
      <c r="D78" s="16"/>
      <c r="E78" s="12"/>
      <c r="F78" s="12"/>
      <c r="G78" s="13"/>
      <c r="H78" s="149"/>
      <c r="I78" s="62"/>
      <c r="J78" s="64"/>
      <c r="K78" s="6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ht="267.75" x14ac:dyDescent="0.25">
      <c r="A79" s="65"/>
      <c r="B79" s="95" t="s">
        <v>115</v>
      </c>
      <c r="C79" s="11"/>
      <c r="D79" s="16"/>
      <c r="E79" s="12"/>
      <c r="F79" s="12"/>
      <c r="G79" s="13"/>
      <c r="H79" s="149"/>
      <c r="I79" s="62"/>
      <c r="J79" s="64"/>
      <c r="K79" s="6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ht="18.75" x14ac:dyDescent="0.25">
      <c r="A80" s="65"/>
      <c r="B80" s="17"/>
      <c r="C80" s="11"/>
      <c r="D80" s="16"/>
      <c r="E80" s="12"/>
      <c r="F80" s="12"/>
      <c r="G80" s="13"/>
      <c r="H80" s="149"/>
      <c r="I80" s="62"/>
      <c r="J80" s="64"/>
      <c r="K80" s="6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ht="31.5" x14ac:dyDescent="0.25">
      <c r="A81" s="65" t="s">
        <v>132</v>
      </c>
      <c r="B81" s="87" t="s">
        <v>58</v>
      </c>
      <c r="C81" s="11" t="s">
        <v>36</v>
      </c>
      <c r="D81" s="18">
        <f>ROUND(57.48*1.3,2)</f>
        <v>74.72</v>
      </c>
      <c r="E81" s="12">
        <v>108.15</v>
      </c>
      <c r="F81" s="12">
        <f>ROUND(E81*(1+C$86),2)</f>
        <v>133.15</v>
      </c>
      <c r="G81" s="13">
        <f>D81*F81</f>
        <v>9948.9680000000008</v>
      </c>
      <c r="H81" s="197" t="s">
        <v>101</v>
      </c>
      <c r="I81" s="198" t="s">
        <v>102</v>
      </c>
      <c r="J81" s="199"/>
      <c r="K81" s="6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ht="18.75" x14ac:dyDescent="0.25">
      <c r="A82" s="65"/>
      <c r="B82" s="14"/>
      <c r="C82" s="11"/>
      <c r="D82" s="18"/>
      <c r="E82" s="12"/>
      <c r="F82" s="12"/>
      <c r="G82" s="13"/>
      <c r="H82" s="197"/>
      <c r="I82" s="198"/>
      <c r="J82" s="199"/>
      <c r="K82" s="6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ht="18.75" x14ac:dyDescent="0.25">
      <c r="A83" s="128"/>
      <c r="B83" s="129"/>
      <c r="C83" s="200" t="s">
        <v>21</v>
      </c>
      <c r="D83" s="201"/>
      <c r="E83" s="202"/>
      <c r="F83" s="106"/>
      <c r="G83" s="107">
        <f>ROUND(SUM(G73:G82),2)</f>
        <v>15311.39</v>
      </c>
      <c r="H83" s="150"/>
      <c r="I83" s="115"/>
      <c r="J83" s="116"/>
      <c r="K83" s="6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ht="18.75" customHeight="1" x14ac:dyDescent="0.25">
      <c r="A84" s="29"/>
      <c r="B84" s="32"/>
      <c r="C84" s="203" t="s">
        <v>59</v>
      </c>
      <c r="D84" s="204"/>
      <c r="E84" s="205"/>
      <c r="F84" s="28"/>
      <c r="G84" s="20">
        <f>ROUND(G83+G71+G65+G49+G31+G23+G18+G35,2)</f>
        <v>393966.68</v>
      </c>
      <c r="H84" s="9"/>
      <c r="I84" s="30"/>
      <c r="J84" s="31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ht="18.75" customHeight="1" x14ac:dyDescent="0.25">
      <c r="A85" s="29"/>
      <c r="B85" s="32"/>
      <c r="C85" s="33">
        <f>IF(+D3=2%,29.26%,IF(D3=3%,29.26%,IF(D3=4%,29.26%,IF(D3=5%,29.26%,0))))</f>
        <v>0.29260000000000003</v>
      </c>
      <c r="D85" s="206" t="s">
        <v>60</v>
      </c>
      <c r="E85" s="207"/>
      <c r="F85" s="28"/>
      <c r="G85" s="34" t="s">
        <v>62</v>
      </c>
      <c r="H85" s="53"/>
      <c r="I85" s="30"/>
      <c r="J85" s="31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ht="18.75" customHeight="1" x14ac:dyDescent="0.25">
      <c r="A86" s="29"/>
      <c r="B86" s="32"/>
      <c r="C86" s="33">
        <f>IF(+D3=2%,22.47%,IF(D3=3%,23.12%,IF(D3=4%,23.77%,IF(D3=5%,24.43%,0))))</f>
        <v>0.23120000000000002</v>
      </c>
      <c r="D86" s="203" t="s">
        <v>61</v>
      </c>
      <c r="E86" s="207"/>
      <c r="F86" s="28"/>
      <c r="G86" s="34" t="s">
        <v>62</v>
      </c>
      <c r="H86" s="53"/>
      <c r="I86" s="30"/>
      <c r="J86" s="31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ht="18.75" customHeight="1" thickBot="1" x14ac:dyDescent="0.3">
      <c r="A87" s="82"/>
      <c r="B87" s="83"/>
      <c r="C87" s="184" t="s">
        <v>63</v>
      </c>
      <c r="D87" s="185"/>
      <c r="E87" s="186"/>
      <c r="F87" s="84"/>
      <c r="G87" s="85">
        <f>SUM(G84:G86)</f>
        <v>393966.68</v>
      </c>
      <c r="H87" s="53"/>
      <c r="I87" s="30"/>
      <c r="J87" s="31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ht="33" customHeight="1" thickBot="1" x14ac:dyDescent="0.3">
      <c r="A88" s="187" t="s">
        <v>64</v>
      </c>
      <c r="B88" s="188"/>
      <c r="C88" s="188"/>
      <c r="D88" s="188"/>
      <c r="E88" s="188"/>
      <c r="F88" s="188"/>
      <c r="G88" s="188"/>
      <c r="H88" s="189"/>
      <c r="I88" s="131" t="s">
        <v>65</v>
      </c>
      <c r="J88" s="132" t="s">
        <v>66</v>
      </c>
      <c r="K88" s="190"/>
      <c r="L88" s="191"/>
      <c r="M88" s="191"/>
      <c r="N88" s="191"/>
      <c r="O88" s="191"/>
      <c r="P88" s="191"/>
      <c r="Q88" s="191"/>
      <c r="R88" s="192"/>
      <c r="S88" s="1"/>
      <c r="T88" s="1"/>
      <c r="U88" s="1"/>
    </row>
    <row r="89" spans="1:21" ht="31.5" customHeight="1" thickBot="1" x14ac:dyDescent="0.3">
      <c r="A89" s="193" t="s">
        <v>93</v>
      </c>
      <c r="B89" s="194"/>
      <c r="C89" s="194"/>
      <c r="D89" s="194"/>
      <c r="E89" s="195" t="s">
        <v>87</v>
      </c>
      <c r="F89" s="194"/>
      <c r="G89" s="194"/>
      <c r="H89" s="86"/>
      <c r="I89" s="83" t="s">
        <v>67</v>
      </c>
      <c r="J89" s="130">
        <v>45952</v>
      </c>
      <c r="K89" s="35"/>
      <c r="L89" s="36"/>
      <c r="M89" s="36"/>
      <c r="N89" s="36"/>
      <c r="O89" s="36"/>
      <c r="P89" s="36"/>
      <c r="Q89" s="36"/>
      <c r="R89" s="36"/>
      <c r="S89" s="36"/>
      <c r="T89" s="36"/>
      <c r="U89" s="36"/>
    </row>
    <row r="90" spans="1:21" ht="31.5" customHeight="1" thickBot="1" x14ac:dyDescent="0.3">
      <c r="A90" s="196" t="s">
        <v>94</v>
      </c>
      <c r="B90" s="188"/>
      <c r="C90" s="188"/>
      <c r="D90" s="188"/>
      <c r="E90" s="78"/>
      <c r="F90" s="78"/>
      <c r="G90" s="78"/>
      <c r="H90" s="79"/>
      <c r="I90" s="80"/>
      <c r="J90" s="81"/>
      <c r="K90" s="35"/>
      <c r="L90" s="36"/>
      <c r="M90" s="36"/>
      <c r="N90" s="36"/>
      <c r="O90" s="36"/>
      <c r="P90" s="36"/>
      <c r="Q90" s="36"/>
      <c r="R90" s="36"/>
      <c r="S90" s="36"/>
      <c r="T90" s="36"/>
      <c r="U90" s="36"/>
    </row>
    <row r="91" spans="1:21" ht="18" customHeight="1" x14ac:dyDescent="0.25">
      <c r="A91" s="37"/>
      <c r="B91" s="38"/>
      <c r="C91" s="39"/>
      <c r="D91" s="40"/>
      <c r="E91" s="41"/>
      <c r="F91" s="41"/>
      <c r="G91" s="40"/>
      <c r="H91" s="42"/>
      <c r="I91" s="43"/>
      <c r="J91" s="44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</row>
    <row r="92" spans="1:21" ht="18" customHeight="1" x14ac:dyDescent="0.25">
      <c r="A92" s="37"/>
      <c r="B92" s="38"/>
      <c r="C92" s="39"/>
      <c r="D92" s="40"/>
      <c r="E92" s="41"/>
      <c r="F92" s="41"/>
      <c r="G92" s="40"/>
      <c r="H92" s="42"/>
      <c r="I92" s="43"/>
      <c r="J92" s="44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</row>
    <row r="93" spans="1:21" ht="18" customHeight="1" x14ac:dyDescent="0.25">
      <c r="A93" s="37"/>
      <c r="B93" s="38"/>
      <c r="C93" s="39"/>
      <c r="D93" s="40"/>
      <c r="E93" s="41"/>
      <c r="F93" s="41"/>
      <c r="G93" s="40"/>
      <c r="H93" s="42"/>
      <c r="I93" s="43"/>
      <c r="J93" s="44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</row>
    <row r="94" spans="1:21" ht="18" customHeight="1" x14ac:dyDescent="0.25">
      <c r="A94" s="37"/>
      <c r="B94" s="38"/>
      <c r="C94" s="39"/>
      <c r="D94" s="40"/>
      <c r="E94" s="41"/>
      <c r="F94" s="41"/>
      <c r="G94" s="40"/>
      <c r="H94" s="42"/>
      <c r="I94" s="43"/>
      <c r="J94" s="44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</row>
    <row r="95" spans="1:21" ht="18" customHeight="1" x14ac:dyDescent="0.25">
      <c r="A95" s="37"/>
      <c r="B95" s="38"/>
      <c r="C95" s="39"/>
      <c r="D95" s="40"/>
      <c r="E95" s="41"/>
      <c r="F95" s="41"/>
      <c r="G95" s="40"/>
      <c r="H95" s="42"/>
      <c r="I95" s="43"/>
      <c r="J95" s="44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</row>
    <row r="96" spans="1:21" ht="18" customHeight="1" x14ac:dyDescent="0.25">
      <c r="A96" s="37"/>
      <c r="B96" s="46"/>
      <c r="C96" s="39"/>
      <c r="D96" s="40"/>
      <c r="E96" s="41"/>
      <c r="F96" s="41"/>
      <c r="G96" s="40"/>
      <c r="H96" s="42"/>
      <c r="I96" s="43"/>
      <c r="J96" s="44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</row>
    <row r="97" spans="1:21" ht="18" customHeight="1" x14ac:dyDescent="0.25">
      <c r="A97" s="37"/>
      <c r="B97" s="46"/>
      <c r="C97" s="39"/>
      <c r="D97" s="40"/>
      <c r="E97" s="41"/>
      <c r="F97" s="41"/>
      <c r="G97" s="40"/>
      <c r="H97" s="42"/>
      <c r="I97" s="43"/>
      <c r="J97" s="44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</row>
    <row r="98" spans="1:21" ht="18" customHeight="1" x14ac:dyDescent="0.25">
      <c r="A98" s="37"/>
      <c r="B98" s="46"/>
      <c r="C98" s="39"/>
      <c r="D98" s="40"/>
      <c r="E98" s="41"/>
      <c r="F98" s="41"/>
      <c r="G98" s="40"/>
      <c r="H98" s="42"/>
      <c r="I98" s="43"/>
      <c r="J98" s="44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</row>
    <row r="99" spans="1:21" ht="18" customHeight="1" x14ac:dyDescent="0.25">
      <c r="A99" s="37"/>
      <c r="B99" s="46"/>
      <c r="C99" s="39"/>
      <c r="D99" s="40"/>
      <c r="E99" s="41"/>
      <c r="F99" s="41"/>
      <c r="G99" s="40"/>
      <c r="H99" s="42"/>
      <c r="I99" s="43"/>
      <c r="J99" s="44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</row>
    <row r="100" spans="1:21" ht="18" customHeight="1" x14ac:dyDescent="0.25">
      <c r="A100" s="37"/>
      <c r="B100" s="46"/>
      <c r="C100" s="39"/>
      <c r="D100" s="40"/>
      <c r="E100" s="41"/>
      <c r="F100" s="41"/>
      <c r="G100" s="40"/>
      <c r="H100" s="42"/>
      <c r="I100" s="43"/>
      <c r="J100" s="44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</row>
    <row r="101" spans="1:21" ht="18" customHeight="1" x14ac:dyDescent="0.25">
      <c r="A101" s="37"/>
      <c r="B101" s="46"/>
      <c r="C101" s="39"/>
      <c r="D101" s="40"/>
      <c r="E101" s="41"/>
      <c r="F101" s="41"/>
      <c r="G101" s="40"/>
      <c r="H101" s="42"/>
      <c r="I101" s="43"/>
      <c r="J101" s="44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</row>
    <row r="102" spans="1:21" ht="18" customHeight="1" x14ac:dyDescent="0.25">
      <c r="A102" s="37"/>
      <c r="B102" s="46"/>
      <c r="C102" s="39"/>
      <c r="D102" s="40"/>
      <c r="E102" s="41"/>
      <c r="F102" s="41"/>
      <c r="G102" s="40"/>
      <c r="H102" s="42"/>
      <c r="I102" s="43"/>
      <c r="J102" s="44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</row>
    <row r="103" spans="1:21" ht="18" customHeight="1" x14ac:dyDescent="0.25">
      <c r="A103" s="37"/>
      <c r="B103" s="46"/>
      <c r="C103" s="39"/>
      <c r="D103" s="40"/>
      <c r="E103" s="41"/>
      <c r="F103" s="41"/>
      <c r="G103" s="40"/>
      <c r="H103" s="42"/>
      <c r="I103" s="43"/>
      <c r="J103" s="44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</row>
    <row r="104" spans="1:21" ht="18" customHeight="1" x14ac:dyDescent="0.25">
      <c r="A104" s="37"/>
      <c r="B104" s="46"/>
      <c r="C104" s="39"/>
      <c r="D104" s="40"/>
      <c r="E104" s="41"/>
      <c r="F104" s="41"/>
      <c r="G104" s="40"/>
      <c r="H104" s="42"/>
      <c r="I104" s="43"/>
      <c r="J104" s="44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</row>
    <row r="105" spans="1:21" ht="18" customHeight="1" x14ac:dyDescent="0.25">
      <c r="A105" s="37"/>
      <c r="B105" s="46"/>
      <c r="C105" s="39"/>
      <c r="D105" s="40"/>
      <c r="E105" s="41"/>
      <c r="F105" s="41"/>
      <c r="G105" s="40"/>
      <c r="H105" s="42"/>
      <c r="I105" s="43"/>
      <c r="J105" s="44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</row>
    <row r="106" spans="1:21" ht="18" customHeight="1" x14ac:dyDescent="0.25">
      <c r="A106" s="37"/>
      <c r="B106" s="46"/>
      <c r="C106" s="39"/>
      <c r="D106" s="40"/>
      <c r="E106" s="41"/>
      <c r="F106" s="41"/>
      <c r="G106" s="40"/>
      <c r="H106" s="42"/>
      <c r="I106" s="43"/>
      <c r="J106" s="44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</row>
    <row r="107" spans="1:21" ht="18" customHeight="1" x14ac:dyDescent="0.25">
      <c r="A107" s="37"/>
      <c r="B107" s="46"/>
      <c r="C107" s="39"/>
      <c r="D107" s="40"/>
      <c r="E107" s="41"/>
      <c r="F107" s="41"/>
      <c r="G107" s="40"/>
      <c r="H107" s="42"/>
      <c r="I107" s="43"/>
      <c r="J107" s="44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</row>
    <row r="108" spans="1:21" ht="18" customHeight="1" x14ac:dyDescent="0.25">
      <c r="A108" s="37"/>
      <c r="B108" s="46"/>
      <c r="C108" s="39"/>
      <c r="D108" s="40"/>
      <c r="E108" s="41"/>
      <c r="F108" s="41"/>
      <c r="G108" s="40"/>
      <c r="H108" s="42"/>
      <c r="I108" s="43"/>
      <c r="J108" s="44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</row>
    <row r="109" spans="1:21" ht="18" customHeight="1" x14ac:dyDescent="0.25">
      <c r="A109" s="37"/>
      <c r="B109" s="46"/>
      <c r="C109" s="39"/>
      <c r="D109" s="40"/>
      <c r="E109" s="41"/>
      <c r="F109" s="41"/>
      <c r="G109" s="40"/>
      <c r="H109" s="42"/>
      <c r="I109" s="43"/>
      <c r="J109" s="44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</row>
    <row r="110" spans="1:21" ht="18" customHeight="1" x14ac:dyDescent="0.25">
      <c r="A110" s="37"/>
      <c r="B110" s="46"/>
      <c r="C110" s="39"/>
      <c r="D110" s="40"/>
      <c r="E110" s="41"/>
      <c r="F110" s="41"/>
      <c r="G110" s="40"/>
      <c r="H110" s="42"/>
      <c r="I110" s="43"/>
      <c r="J110" s="44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</row>
    <row r="111" spans="1:21" ht="18" customHeight="1" x14ac:dyDescent="0.25">
      <c r="A111" s="37"/>
      <c r="B111" s="46"/>
      <c r="C111" s="39"/>
      <c r="D111" s="40"/>
      <c r="E111" s="41"/>
      <c r="F111" s="41"/>
      <c r="G111" s="40"/>
      <c r="H111" s="42"/>
      <c r="I111" s="43"/>
      <c r="J111" s="44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</row>
    <row r="112" spans="1:21" ht="18" customHeight="1" x14ac:dyDescent="0.25">
      <c r="A112" s="37"/>
      <c r="B112" s="46"/>
      <c r="C112" s="39"/>
      <c r="D112" s="40"/>
      <c r="E112" s="41"/>
      <c r="F112" s="41"/>
      <c r="G112" s="40"/>
      <c r="H112" s="42"/>
      <c r="I112" s="43"/>
      <c r="J112" s="44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</row>
    <row r="113" spans="1:21" ht="18" customHeight="1" x14ac:dyDescent="0.25">
      <c r="A113" s="37"/>
      <c r="B113" s="46"/>
      <c r="C113" s="39"/>
      <c r="D113" s="40"/>
      <c r="E113" s="41"/>
      <c r="F113" s="41"/>
      <c r="G113" s="40"/>
      <c r="H113" s="42"/>
      <c r="I113" s="43"/>
      <c r="J113" s="44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</row>
    <row r="114" spans="1:21" ht="18" customHeight="1" x14ac:dyDescent="0.25">
      <c r="A114" s="37"/>
      <c r="B114" s="46"/>
      <c r="C114" s="39"/>
      <c r="D114" s="40"/>
      <c r="E114" s="41"/>
      <c r="F114" s="41"/>
      <c r="G114" s="40"/>
      <c r="H114" s="42"/>
      <c r="I114" s="43"/>
      <c r="J114" s="44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</row>
    <row r="115" spans="1:21" ht="18" customHeight="1" x14ac:dyDescent="0.25">
      <c r="A115" s="37"/>
      <c r="B115" s="46"/>
      <c r="C115" s="39"/>
      <c r="D115" s="40"/>
      <c r="E115" s="41"/>
      <c r="F115" s="41"/>
      <c r="G115" s="40"/>
      <c r="H115" s="42"/>
      <c r="I115" s="43"/>
      <c r="J115" s="44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</row>
    <row r="116" spans="1:21" ht="18" customHeight="1" x14ac:dyDescent="0.25">
      <c r="A116" s="37"/>
      <c r="B116" s="46"/>
      <c r="C116" s="39"/>
      <c r="D116" s="40"/>
      <c r="E116" s="41"/>
      <c r="F116" s="41"/>
      <c r="G116" s="40"/>
      <c r="H116" s="42"/>
      <c r="I116" s="43"/>
      <c r="J116" s="44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</row>
    <row r="117" spans="1:21" ht="18" customHeight="1" x14ac:dyDescent="0.25">
      <c r="A117" s="37"/>
      <c r="B117" s="46"/>
      <c r="C117" s="39"/>
      <c r="D117" s="40"/>
      <c r="E117" s="41"/>
      <c r="F117" s="41"/>
      <c r="G117" s="40"/>
      <c r="H117" s="42"/>
      <c r="I117" s="43"/>
      <c r="J117" s="44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</row>
    <row r="118" spans="1:21" ht="18" customHeight="1" x14ac:dyDescent="0.25">
      <c r="A118" s="37"/>
      <c r="B118" s="46"/>
      <c r="C118" s="39"/>
      <c r="D118" s="40"/>
      <c r="E118" s="41"/>
      <c r="F118" s="41"/>
      <c r="G118" s="40"/>
      <c r="H118" s="42"/>
      <c r="I118" s="43"/>
      <c r="J118" s="44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</row>
    <row r="119" spans="1:21" ht="18" customHeight="1" x14ac:dyDescent="0.25">
      <c r="A119" s="37"/>
      <c r="B119" s="46"/>
      <c r="C119" s="39"/>
      <c r="D119" s="40"/>
      <c r="E119" s="41"/>
      <c r="F119" s="41"/>
      <c r="G119" s="40"/>
      <c r="H119" s="42"/>
      <c r="I119" s="43"/>
      <c r="J119" s="44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</row>
    <row r="120" spans="1:21" ht="18" customHeight="1" x14ac:dyDescent="0.25">
      <c r="A120" s="37"/>
      <c r="B120" s="46"/>
      <c r="C120" s="39"/>
      <c r="D120" s="40"/>
      <c r="E120" s="41"/>
      <c r="F120" s="41"/>
      <c r="G120" s="40"/>
      <c r="H120" s="42"/>
      <c r="I120" s="43"/>
      <c r="J120" s="44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</row>
    <row r="121" spans="1:21" ht="18" customHeight="1" x14ac:dyDescent="0.25">
      <c r="A121" s="37"/>
      <c r="B121" s="46"/>
      <c r="C121" s="39"/>
      <c r="D121" s="40"/>
      <c r="E121" s="41"/>
      <c r="F121" s="41"/>
      <c r="G121" s="40"/>
      <c r="H121" s="42"/>
      <c r="I121" s="43"/>
      <c r="J121" s="44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</row>
    <row r="122" spans="1:21" ht="18" customHeight="1" x14ac:dyDescent="0.25">
      <c r="A122" s="37"/>
      <c r="B122" s="46"/>
      <c r="C122" s="39"/>
      <c r="D122" s="40"/>
      <c r="E122" s="41"/>
      <c r="F122" s="41"/>
      <c r="G122" s="40"/>
      <c r="H122" s="42"/>
      <c r="I122" s="43"/>
      <c r="J122" s="44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</row>
    <row r="123" spans="1:21" ht="18" customHeight="1" x14ac:dyDescent="0.25">
      <c r="A123" s="37"/>
      <c r="B123" s="46"/>
      <c r="C123" s="39"/>
      <c r="D123" s="40"/>
      <c r="E123" s="41"/>
      <c r="F123" s="41"/>
      <c r="G123" s="40"/>
      <c r="H123" s="42"/>
      <c r="I123" s="43"/>
      <c r="J123" s="44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</row>
    <row r="124" spans="1:21" ht="18" customHeight="1" x14ac:dyDescent="0.25">
      <c r="A124" s="37"/>
      <c r="B124" s="46"/>
      <c r="C124" s="39"/>
      <c r="D124" s="40"/>
      <c r="E124" s="41"/>
      <c r="F124" s="41"/>
      <c r="G124" s="40"/>
      <c r="H124" s="42"/>
      <c r="I124" s="43"/>
      <c r="J124" s="44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</row>
    <row r="125" spans="1:21" ht="18" customHeight="1" x14ac:dyDescent="0.25">
      <c r="A125" s="37"/>
      <c r="B125" s="46"/>
      <c r="C125" s="39"/>
      <c r="D125" s="40"/>
      <c r="E125" s="41"/>
      <c r="F125" s="41"/>
      <c r="G125" s="40"/>
      <c r="H125" s="42"/>
      <c r="I125" s="43"/>
      <c r="J125" s="44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</row>
    <row r="126" spans="1:21" ht="18" customHeight="1" x14ac:dyDescent="0.25">
      <c r="A126" s="37"/>
      <c r="B126" s="46"/>
      <c r="C126" s="39"/>
      <c r="D126" s="40"/>
      <c r="E126" s="41"/>
      <c r="F126" s="41"/>
      <c r="G126" s="40"/>
      <c r="H126" s="42"/>
      <c r="I126" s="43"/>
      <c r="J126" s="44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</row>
    <row r="127" spans="1:21" ht="18" customHeight="1" x14ac:dyDescent="0.25">
      <c r="A127" s="37"/>
      <c r="B127" s="46"/>
      <c r="C127" s="39"/>
      <c r="D127" s="40"/>
      <c r="E127" s="41"/>
      <c r="F127" s="41"/>
      <c r="G127" s="40"/>
      <c r="H127" s="42"/>
      <c r="I127" s="43"/>
      <c r="J127" s="44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</row>
    <row r="128" spans="1:21" ht="18" customHeight="1" x14ac:dyDescent="0.25">
      <c r="A128" s="37"/>
      <c r="B128" s="46"/>
      <c r="C128" s="39"/>
      <c r="D128" s="40"/>
      <c r="E128" s="41"/>
      <c r="F128" s="41"/>
      <c r="G128" s="40"/>
      <c r="H128" s="42"/>
      <c r="I128" s="43"/>
      <c r="J128" s="44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</row>
    <row r="129" spans="1:21" ht="18" customHeight="1" x14ac:dyDescent="0.25">
      <c r="A129" s="37"/>
      <c r="B129" s="46"/>
      <c r="C129" s="39"/>
      <c r="D129" s="40"/>
      <c r="E129" s="41"/>
      <c r="F129" s="41"/>
      <c r="G129" s="40"/>
      <c r="H129" s="42"/>
      <c r="I129" s="43"/>
      <c r="J129" s="44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</row>
    <row r="130" spans="1:21" ht="18" customHeight="1" x14ac:dyDescent="0.25">
      <c r="A130" s="37"/>
      <c r="B130" s="46"/>
      <c r="C130" s="39"/>
      <c r="D130" s="40"/>
      <c r="E130" s="41"/>
      <c r="F130" s="41"/>
      <c r="G130" s="40"/>
      <c r="H130" s="42"/>
      <c r="I130" s="43"/>
      <c r="J130" s="44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</row>
    <row r="131" spans="1:21" ht="18" customHeight="1" x14ac:dyDescent="0.25">
      <c r="A131" s="37"/>
      <c r="B131" s="46"/>
      <c r="C131" s="39"/>
      <c r="D131" s="40"/>
      <c r="E131" s="41"/>
      <c r="F131" s="41"/>
      <c r="G131" s="40"/>
      <c r="H131" s="42"/>
      <c r="I131" s="43"/>
      <c r="J131" s="44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</row>
    <row r="132" spans="1:21" ht="18" customHeight="1" x14ac:dyDescent="0.25">
      <c r="A132" s="37"/>
      <c r="B132" s="46"/>
      <c r="C132" s="39"/>
      <c r="D132" s="40"/>
      <c r="E132" s="41"/>
      <c r="F132" s="41"/>
      <c r="G132" s="40"/>
      <c r="H132" s="42"/>
      <c r="I132" s="43"/>
      <c r="J132" s="44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</row>
    <row r="133" spans="1:21" ht="18" customHeight="1" x14ac:dyDescent="0.25">
      <c r="A133" s="37"/>
      <c r="B133" s="46"/>
      <c r="C133" s="39"/>
      <c r="D133" s="40"/>
      <c r="E133" s="41"/>
      <c r="F133" s="41"/>
      <c r="G133" s="40"/>
      <c r="H133" s="42"/>
      <c r="I133" s="43"/>
      <c r="J133" s="44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</row>
    <row r="134" spans="1:21" ht="18" customHeight="1" x14ac:dyDescent="0.25">
      <c r="A134" s="37"/>
      <c r="B134" s="46"/>
      <c r="C134" s="39"/>
      <c r="D134" s="40"/>
      <c r="E134" s="41"/>
      <c r="F134" s="41"/>
      <c r="G134" s="40"/>
      <c r="H134" s="42"/>
      <c r="I134" s="43"/>
      <c r="J134" s="44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</row>
    <row r="135" spans="1:21" ht="18" customHeight="1" x14ac:dyDescent="0.25">
      <c r="A135" s="37"/>
      <c r="B135" s="46"/>
      <c r="C135" s="39"/>
      <c r="D135" s="40"/>
      <c r="E135" s="41"/>
      <c r="F135" s="41"/>
      <c r="G135" s="40"/>
      <c r="H135" s="42"/>
      <c r="I135" s="43"/>
      <c r="J135" s="44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</row>
    <row r="136" spans="1:21" ht="18" customHeight="1" x14ac:dyDescent="0.25">
      <c r="A136" s="37"/>
      <c r="B136" s="46"/>
      <c r="C136" s="39"/>
      <c r="D136" s="40"/>
      <c r="E136" s="41"/>
      <c r="F136" s="41"/>
      <c r="G136" s="40"/>
      <c r="H136" s="42"/>
      <c r="I136" s="43"/>
      <c r="J136" s="44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</row>
    <row r="137" spans="1:21" ht="18" customHeight="1" x14ac:dyDescent="0.25">
      <c r="A137" s="37"/>
      <c r="B137" s="46"/>
      <c r="C137" s="39"/>
      <c r="D137" s="40"/>
      <c r="E137" s="41"/>
      <c r="F137" s="41"/>
      <c r="G137" s="40"/>
      <c r="H137" s="42"/>
      <c r="I137" s="43"/>
      <c r="J137" s="44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</row>
    <row r="138" spans="1:21" ht="18" customHeight="1" x14ac:dyDescent="0.25">
      <c r="A138" s="37"/>
      <c r="B138" s="46"/>
      <c r="C138" s="39"/>
      <c r="D138" s="40"/>
      <c r="E138" s="41"/>
      <c r="F138" s="41"/>
      <c r="G138" s="40"/>
      <c r="H138" s="42"/>
      <c r="I138" s="43"/>
      <c r="J138" s="44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</row>
    <row r="139" spans="1:21" ht="18" customHeight="1" x14ac:dyDescent="0.25">
      <c r="A139" s="37"/>
      <c r="B139" s="46"/>
      <c r="C139" s="39"/>
      <c r="D139" s="40"/>
      <c r="E139" s="41"/>
      <c r="F139" s="41"/>
      <c r="G139" s="40"/>
      <c r="H139" s="42"/>
      <c r="I139" s="43"/>
      <c r="J139" s="44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</row>
    <row r="140" spans="1:21" ht="18" customHeight="1" x14ac:dyDescent="0.25">
      <c r="A140" s="37"/>
      <c r="B140" s="46"/>
      <c r="C140" s="39"/>
      <c r="D140" s="40"/>
      <c r="E140" s="41"/>
      <c r="F140" s="41"/>
      <c r="G140" s="40"/>
      <c r="H140" s="42"/>
      <c r="I140" s="43"/>
      <c r="J140" s="44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</row>
    <row r="141" spans="1:21" ht="18" customHeight="1" x14ac:dyDescent="0.25">
      <c r="A141" s="37"/>
      <c r="B141" s="46"/>
      <c r="C141" s="39"/>
      <c r="D141" s="40"/>
      <c r="E141" s="41"/>
      <c r="F141" s="41"/>
      <c r="G141" s="40"/>
      <c r="H141" s="42"/>
      <c r="I141" s="43"/>
      <c r="J141" s="44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</row>
    <row r="142" spans="1:21" ht="18" customHeight="1" x14ac:dyDescent="0.25">
      <c r="A142" s="37"/>
      <c r="B142" s="46"/>
      <c r="C142" s="39"/>
      <c r="D142" s="40"/>
      <c r="E142" s="41"/>
      <c r="F142" s="41"/>
      <c r="G142" s="40"/>
      <c r="H142" s="42"/>
      <c r="I142" s="43"/>
      <c r="J142" s="44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</row>
    <row r="143" spans="1:21" ht="18" customHeight="1" x14ac:dyDescent="0.25">
      <c r="A143" s="37"/>
      <c r="B143" s="46"/>
      <c r="C143" s="39"/>
      <c r="D143" s="40"/>
      <c r="E143" s="41"/>
      <c r="F143" s="41"/>
      <c r="G143" s="40"/>
      <c r="H143" s="42"/>
      <c r="I143" s="43"/>
      <c r="J143" s="44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</row>
    <row r="144" spans="1:21" ht="18" customHeight="1" x14ac:dyDescent="0.25">
      <c r="A144" s="37"/>
      <c r="B144" s="46"/>
      <c r="C144" s="39"/>
      <c r="D144" s="40"/>
      <c r="E144" s="41"/>
      <c r="F144" s="41"/>
      <c r="G144" s="40"/>
      <c r="H144" s="42"/>
      <c r="I144" s="43"/>
      <c r="J144" s="44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</row>
    <row r="145" spans="1:21" ht="18" customHeight="1" x14ac:dyDescent="0.25">
      <c r="A145" s="37"/>
      <c r="B145" s="46"/>
      <c r="C145" s="39"/>
      <c r="D145" s="40"/>
      <c r="E145" s="41"/>
      <c r="F145" s="41"/>
      <c r="G145" s="40"/>
      <c r="H145" s="42"/>
      <c r="I145" s="43"/>
      <c r="J145" s="44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</row>
    <row r="146" spans="1:21" ht="18" customHeight="1" x14ac:dyDescent="0.25">
      <c r="A146" s="37"/>
      <c r="B146" s="46"/>
      <c r="C146" s="39"/>
      <c r="D146" s="40"/>
      <c r="E146" s="41"/>
      <c r="F146" s="41"/>
      <c r="G146" s="40"/>
      <c r="H146" s="42"/>
      <c r="I146" s="43"/>
      <c r="J146" s="44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</row>
    <row r="147" spans="1:21" ht="18" customHeight="1" x14ac:dyDescent="0.25">
      <c r="A147" s="37"/>
      <c r="B147" s="46"/>
      <c r="C147" s="39"/>
      <c r="D147" s="40"/>
      <c r="E147" s="41"/>
      <c r="F147" s="41"/>
      <c r="G147" s="40"/>
      <c r="H147" s="42"/>
      <c r="I147" s="43"/>
      <c r="J147" s="44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</row>
    <row r="148" spans="1:21" ht="18" customHeight="1" x14ac:dyDescent="0.25">
      <c r="A148" s="37"/>
      <c r="B148" s="46"/>
      <c r="C148" s="39"/>
      <c r="D148" s="40"/>
      <c r="E148" s="41"/>
      <c r="F148" s="41"/>
      <c r="G148" s="40"/>
      <c r="H148" s="42"/>
      <c r="I148" s="43"/>
      <c r="J148" s="44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</row>
    <row r="149" spans="1:21" ht="18" customHeight="1" x14ac:dyDescent="0.25">
      <c r="A149" s="37"/>
      <c r="B149" s="46"/>
      <c r="C149" s="39"/>
      <c r="D149" s="40"/>
      <c r="E149" s="41"/>
      <c r="F149" s="41"/>
      <c r="G149" s="40"/>
      <c r="H149" s="42"/>
      <c r="I149" s="43"/>
      <c r="J149" s="44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</row>
    <row r="150" spans="1:21" ht="18" customHeight="1" x14ac:dyDescent="0.25">
      <c r="A150" s="37"/>
      <c r="B150" s="46"/>
      <c r="C150" s="39"/>
      <c r="D150" s="40"/>
      <c r="E150" s="41"/>
      <c r="F150" s="41"/>
      <c r="G150" s="40"/>
      <c r="H150" s="42"/>
      <c r="I150" s="43"/>
      <c r="J150" s="44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</row>
    <row r="151" spans="1:21" ht="18" customHeight="1" x14ac:dyDescent="0.25">
      <c r="A151" s="37"/>
      <c r="B151" s="46"/>
      <c r="C151" s="39"/>
      <c r="D151" s="40"/>
      <c r="E151" s="41"/>
      <c r="F151" s="41"/>
      <c r="G151" s="40"/>
      <c r="H151" s="42"/>
      <c r="I151" s="43"/>
      <c r="J151" s="44"/>
      <c r="K151" s="45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" customHeight="1" x14ac:dyDescent="0.25">
      <c r="A152" s="37"/>
      <c r="B152" s="46"/>
      <c r="C152" s="39"/>
      <c r="D152" s="40"/>
      <c r="E152" s="41"/>
      <c r="F152" s="41"/>
      <c r="G152" s="40"/>
      <c r="H152" s="42"/>
      <c r="I152" s="47"/>
      <c r="J152" s="48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" customHeight="1" x14ac:dyDescent="0.25">
      <c r="A153" s="37"/>
      <c r="B153" s="46"/>
      <c r="C153" s="39"/>
      <c r="D153" s="40"/>
      <c r="E153" s="41"/>
      <c r="F153" s="41"/>
      <c r="G153" s="40"/>
      <c r="H153" s="42"/>
      <c r="I153" s="47"/>
      <c r="J153" s="48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" customHeight="1" x14ac:dyDescent="0.25">
      <c r="A154" s="37"/>
      <c r="B154" s="46"/>
      <c r="C154" s="39"/>
      <c r="D154" s="40"/>
      <c r="E154" s="41"/>
      <c r="F154" s="41"/>
      <c r="G154" s="40"/>
      <c r="H154" s="42"/>
      <c r="I154" s="47"/>
      <c r="J154" s="48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48"/>
      <c r="B155" s="46"/>
      <c r="C155" s="49"/>
      <c r="D155" s="49"/>
      <c r="E155" s="50"/>
      <c r="F155" s="50"/>
      <c r="G155" s="49"/>
      <c r="H155" s="51"/>
      <c r="I155" s="47"/>
      <c r="J155" s="48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48"/>
      <c r="B156" s="46"/>
      <c r="C156" s="49"/>
      <c r="D156" s="49"/>
      <c r="E156" s="50"/>
      <c r="F156" s="50"/>
      <c r="G156" s="49"/>
      <c r="H156" s="51"/>
      <c r="I156" s="47"/>
      <c r="J156" s="48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48"/>
      <c r="B157" s="46"/>
      <c r="C157" s="49"/>
      <c r="D157" s="49"/>
      <c r="E157" s="50"/>
      <c r="F157" s="50"/>
      <c r="G157" s="49"/>
      <c r="H157" s="51"/>
      <c r="I157" s="47"/>
      <c r="J157" s="48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" customHeight="1" x14ac:dyDescent="0.25">
      <c r="A158" s="37"/>
      <c r="B158" s="46"/>
      <c r="C158" s="39"/>
      <c r="D158" s="40"/>
      <c r="E158" s="41"/>
      <c r="F158" s="41"/>
      <c r="G158" s="41">
        <v>632294.24</v>
      </c>
      <c r="H158" s="51"/>
      <c r="I158" s="47"/>
      <c r="J158" s="48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" customHeight="1" x14ac:dyDescent="0.25">
      <c r="A159" s="37"/>
      <c r="B159" s="46"/>
      <c r="C159" s="39"/>
      <c r="D159" s="40"/>
      <c r="E159" s="41"/>
      <c r="F159" s="41"/>
      <c r="G159" s="41">
        <v>790321.46</v>
      </c>
      <c r="H159" s="51"/>
      <c r="I159" s="47"/>
      <c r="J159" s="48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" customHeight="1" x14ac:dyDescent="0.25">
      <c r="A160" s="37"/>
      <c r="B160" s="46"/>
      <c r="C160" s="39"/>
      <c r="D160" s="40"/>
      <c r="E160" s="41"/>
      <c r="F160" s="41"/>
      <c r="G160" s="52">
        <f>G159/G158</f>
        <v>1.2499267113361652</v>
      </c>
      <c r="H160" s="51"/>
      <c r="I160" s="47"/>
      <c r="J160" s="48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</sheetData>
  <mergeCells count="69">
    <mergeCell ref="B1:J1"/>
    <mergeCell ref="A2:B2"/>
    <mergeCell ref="C2:D2"/>
    <mergeCell ref="G2:J2"/>
    <mergeCell ref="A3:B3"/>
    <mergeCell ref="F3:J3"/>
    <mergeCell ref="H14:H15"/>
    <mergeCell ref="I14:J14"/>
    <mergeCell ref="A4:A5"/>
    <mergeCell ref="B4:B5"/>
    <mergeCell ref="C4:C5"/>
    <mergeCell ref="D4:F4"/>
    <mergeCell ref="H4:J4"/>
    <mergeCell ref="H5:J5"/>
    <mergeCell ref="I7:J7"/>
    <mergeCell ref="H10:H11"/>
    <mergeCell ref="I10:J10"/>
    <mergeCell ref="H12:H13"/>
    <mergeCell ref="I12:J12"/>
    <mergeCell ref="C35:E35"/>
    <mergeCell ref="H16:H17"/>
    <mergeCell ref="I16:J16"/>
    <mergeCell ref="C18:E18"/>
    <mergeCell ref="K18:N19"/>
    <mergeCell ref="I21:J21"/>
    <mergeCell ref="C23:E23"/>
    <mergeCell ref="I26:J26"/>
    <mergeCell ref="I29:J29"/>
    <mergeCell ref="C31:E31"/>
    <mergeCell ref="H33:H34"/>
    <mergeCell ref="I33:J34"/>
    <mergeCell ref="H57:H58"/>
    <mergeCell ref="I57:J57"/>
    <mergeCell ref="H40:H41"/>
    <mergeCell ref="I40:J41"/>
    <mergeCell ref="H45:H46"/>
    <mergeCell ref="I45:J46"/>
    <mergeCell ref="H47:H48"/>
    <mergeCell ref="I47:J48"/>
    <mergeCell ref="C49:E49"/>
    <mergeCell ref="H52:H53"/>
    <mergeCell ref="I52:J53"/>
    <mergeCell ref="H55:H56"/>
    <mergeCell ref="I55:J55"/>
    <mergeCell ref="H74:H75"/>
    <mergeCell ref="I74:J75"/>
    <mergeCell ref="H59:H60"/>
    <mergeCell ref="I59:J60"/>
    <mergeCell ref="H61:H62"/>
    <mergeCell ref="I61:J62"/>
    <mergeCell ref="H63:H64"/>
    <mergeCell ref="I63:J64"/>
    <mergeCell ref="C65:E65"/>
    <mergeCell ref="H68:H69"/>
    <mergeCell ref="I68:J69"/>
    <mergeCell ref="K68:P69"/>
    <mergeCell ref="C71:E71"/>
    <mergeCell ref="A90:D90"/>
    <mergeCell ref="H81:H82"/>
    <mergeCell ref="I81:J82"/>
    <mergeCell ref="C83:E83"/>
    <mergeCell ref="C84:E84"/>
    <mergeCell ref="D85:E85"/>
    <mergeCell ref="D86:E86"/>
    <mergeCell ref="C87:E87"/>
    <mergeCell ref="A88:H88"/>
    <mergeCell ref="K88:R88"/>
    <mergeCell ref="A89:D89"/>
    <mergeCell ref="E89:G89"/>
  </mergeCells>
  <pageMargins left="0.70866141732283472" right="0.70866141732283472" top="0.74803149606299213" bottom="0.74803149606299213" header="0" footer="0"/>
  <pageSetup scale="59" fitToHeight="2000" orientation="landscape" r:id="rId1"/>
  <headerFooter>
    <oddFooter>&amp;RPágina &amp;P de</oddFooter>
  </headerFooter>
  <rowBreaks count="4" manualBreakCount="4">
    <brk id="31" max="9" man="1"/>
    <brk id="49" max="9" man="1"/>
    <brk id="65" max="9" man="1"/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395F2-C2F0-4511-B2A2-8584BE201A8B}">
  <dimension ref="A1:U160"/>
  <sheetViews>
    <sheetView view="pageBreakPreview" zoomScaleNormal="100" zoomScaleSheetLayoutView="100" workbookViewId="0">
      <pane xSplit="2" ySplit="2" topLeftCell="C81" activePane="bottomRight" state="frozen"/>
      <selection pane="topRight" activeCell="C1" sqref="C1"/>
      <selection pane="bottomLeft" activeCell="A3" sqref="A3"/>
      <selection pane="bottomRight" activeCell="G95" sqref="G95"/>
    </sheetView>
  </sheetViews>
  <sheetFormatPr defaultColWidth="14.42578125" defaultRowHeight="15" customHeight="1" x14ac:dyDescent="0.25"/>
  <cols>
    <col min="1" max="1" width="11.5703125" style="160" customWidth="1"/>
    <col min="2" max="2" width="52.85546875" style="160" customWidth="1"/>
    <col min="3" max="3" width="10.5703125" style="160" customWidth="1"/>
    <col min="4" max="4" width="11.28515625" style="160" customWidth="1"/>
    <col min="5" max="6" width="19.85546875" style="160" customWidth="1"/>
    <col min="7" max="7" width="19.28515625" style="160" customWidth="1"/>
    <col min="8" max="8" width="26.85546875" style="160" customWidth="1"/>
    <col min="9" max="9" width="17.42578125" style="160" customWidth="1"/>
    <col min="10" max="10" width="17.140625" style="160" bestFit="1" customWidth="1"/>
    <col min="11" max="21" width="8.42578125" style="160" customWidth="1"/>
    <col min="22" max="16384" width="14.42578125" style="160"/>
  </cols>
  <sheetData>
    <row r="1" spans="1:21" ht="49.5" customHeight="1" x14ac:dyDescent="0.25">
      <c r="A1" s="63"/>
      <c r="B1" s="232" t="s">
        <v>118</v>
      </c>
      <c r="C1" s="233"/>
      <c r="D1" s="233"/>
      <c r="E1" s="233"/>
      <c r="F1" s="233"/>
      <c r="G1" s="233"/>
      <c r="H1" s="233"/>
      <c r="I1" s="233"/>
      <c r="J1" s="234"/>
      <c r="K1" s="57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8.25" customHeight="1" x14ac:dyDescent="0.3">
      <c r="A2" s="235" t="s">
        <v>117</v>
      </c>
      <c r="B2" s="236"/>
      <c r="C2" s="237" t="s">
        <v>0</v>
      </c>
      <c r="D2" s="217"/>
      <c r="E2" s="94">
        <v>60879</v>
      </c>
      <c r="F2" s="2" t="s">
        <v>1</v>
      </c>
      <c r="G2" s="238" t="s">
        <v>91</v>
      </c>
      <c r="H2" s="216"/>
      <c r="I2" s="216"/>
      <c r="J2" s="229"/>
      <c r="K2" s="58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24" customHeight="1" x14ac:dyDescent="0.3">
      <c r="A3" s="239" t="s">
        <v>109</v>
      </c>
      <c r="B3" s="216"/>
      <c r="C3" s="159" t="s">
        <v>2</v>
      </c>
      <c r="D3" s="4">
        <v>0.03</v>
      </c>
      <c r="E3" s="159" t="s">
        <v>3</v>
      </c>
      <c r="F3" s="238" t="s">
        <v>92</v>
      </c>
      <c r="G3" s="240"/>
      <c r="H3" s="240"/>
      <c r="I3" s="240"/>
      <c r="J3" s="241"/>
      <c r="K3" s="58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26.25" customHeight="1" x14ac:dyDescent="0.25">
      <c r="A4" s="223" t="s">
        <v>4</v>
      </c>
      <c r="B4" s="225" t="s">
        <v>5</v>
      </c>
      <c r="C4" s="225" t="s">
        <v>6</v>
      </c>
      <c r="D4" s="227" t="s">
        <v>7</v>
      </c>
      <c r="E4" s="216"/>
      <c r="F4" s="217"/>
      <c r="G4" s="5">
        <f>G87</f>
        <v>393966.68</v>
      </c>
      <c r="H4" s="228" t="s">
        <v>8</v>
      </c>
      <c r="I4" s="216"/>
      <c r="J4" s="229"/>
      <c r="K4" s="57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224"/>
      <c r="B5" s="226"/>
      <c r="C5" s="226"/>
      <c r="D5" s="161" t="s">
        <v>9</v>
      </c>
      <c r="E5" s="96" t="s">
        <v>10</v>
      </c>
      <c r="F5" s="96" t="s">
        <v>11</v>
      </c>
      <c r="G5" s="161" t="s">
        <v>12</v>
      </c>
      <c r="H5" s="230" t="s">
        <v>13</v>
      </c>
      <c r="I5" s="185"/>
      <c r="J5" s="231"/>
      <c r="K5" s="59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37.5" x14ac:dyDescent="0.25">
      <c r="A6" s="98" t="s">
        <v>14</v>
      </c>
      <c r="B6" s="99" t="s">
        <v>15</v>
      </c>
      <c r="C6" s="100"/>
      <c r="D6" s="101"/>
      <c r="E6" s="101"/>
      <c r="F6" s="101"/>
      <c r="G6" s="102"/>
      <c r="H6" s="151"/>
      <c r="I6" s="103"/>
      <c r="J6" s="104"/>
      <c r="K6" s="6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63" x14ac:dyDescent="0.25">
      <c r="A7" s="65" t="s">
        <v>17</v>
      </c>
      <c r="B7" s="87" t="s">
        <v>18</v>
      </c>
      <c r="C7" s="11" t="s">
        <v>6</v>
      </c>
      <c r="D7" s="12">
        <v>1</v>
      </c>
      <c r="E7" s="12">
        <v>1230.21</v>
      </c>
      <c r="F7" s="12">
        <f>ROUND(E7*(1+C$86),2)</f>
        <v>1514.63</v>
      </c>
      <c r="G7" s="13">
        <f>ROUND(D7*F7,2)</f>
        <v>1514.63</v>
      </c>
      <c r="H7" s="167" t="s">
        <v>79</v>
      </c>
      <c r="I7" s="198" t="s">
        <v>95</v>
      </c>
      <c r="J7" s="199"/>
      <c r="K7" s="6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220.5" x14ac:dyDescent="0.25">
      <c r="A8" s="65"/>
      <c r="B8" s="91" t="s">
        <v>19</v>
      </c>
      <c r="C8" s="11"/>
      <c r="D8" s="12"/>
      <c r="E8" s="12"/>
      <c r="F8" s="12"/>
      <c r="G8" s="13"/>
      <c r="H8" s="152"/>
      <c r="I8" s="66"/>
      <c r="J8" s="67"/>
      <c r="K8" s="6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ht="18.75" customHeight="1" x14ac:dyDescent="0.25">
      <c r="A9" s="65"/>
      <c r="B9" s="15"/>
      <c r="C9" s="11"/>
      <c r="D9" s="12"/>
      <c r="E9" s="12"/>
      <c r="F9" s="12"/>
      <c r="G9" s="13"/>
      <c r="H9" s="167"/>
      <c r="I9" s="68"/>
      <c r="J9" s="69"/>
      <c r="K9" s="6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41.75" x14ac:dyDescent="0.25">
      <c r="A10" s="65" t="s">
        <v>133</v>
      </c>
      <c r="B10" s="87" t="s">
        <v>134</v>
      </c>
      <c r="C10" s="54" t="s">
        <v>84</v>
      </c>
      <c r="D10" s="18">
        <v>3</v>
      </c>
      <c r="E10" s="12">
        <v>801.89</v>
      </c>
      <c r="F10" s="12">
        <f>ROUND(E10*(1+C$86),2)</f>
        <v>987.29</v>
      </c>
      <c r="G10" s="13">
        <f>ROUND(D10*F10,2)</f>
        <v>2961.87</v>
      </c>
      <c r="H10" s="197" t="s">
        <v>86</v>
      </c>
      <c r="I10" s="198" t="s">
        <v>103</v>
      </c>
      <c r="J10" s="199"/>
      <c r="K10" s="55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8.75" customHeight="1" x14ac:dyDescent="0.25">
      <c r="A11" s="65"/>
      <c r="B11" s="14"/>
      <c r="C11" s="11"/>
      <c r="D11" s="18"/>
      <c r="E11" s="12"/>
      <c r="F11" s="12"/>
      <c r="G11" s="13"/>
      <c r="H11" s="197"/>
      <c r="I11" s="62"/>
      <c r="J11" s="64"/>
      <c r="K11" s="6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ht="47.25" x14ac:dyDescent="0.25">
      <c r="A12" s="65" t="s">
        <v>135</v>
      </c>
      <c r="B12" s="87" t="s">
        <v>136</v>
      </c>
      <c r="C12" s="54" t="s">
        <v>85</v>
      </c>
      <c r="D12" s="18">
        <v>1</v>
      </c>
      <c r="E12" s="12">
        <v>297.63</v>
      </c>
      <c r="F12" s="12">
        <f>ROUND(E12*(1+C$86),2)</f>
        <v>366.44</v>
      </c>
      <c r="G12" s="13">
        <f>ROUND(D12*F12,2)</f>
        <v>366.44</v>
      </c>
      <c r="H12" s="197" t="s">
        <v>79</v>
      </c>
      <c r="I12" s="198" t="s">
        <v>104</v>
      </c>
      <c r="J12" s="199"/>
      <c r="K12" s="55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ht="18.75" customHeight="1" x14ac:dyDescent="0.25">
      <c r="A13" s="65"/>
      <c r="B13" s="14"/>
      <c r="C13" s="11"/>
      <c r="D13" s="18"/>
      <c r="E13" s="12"/>
      <c r="F13" s="12"/>
      <c r="G13" s="13"/>
      <c r="H13" s="197"/>
      <c r="I13" s="62"/>
      <c r="J13" s="64"/>
      <c r="K13" s="6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ht="63" x14ac:dyDescent="0.25">
      <c r="A14" s="65" t="s">
        <v>137</v>
      </c>
      <c r="B14" s="87" t="s">
        <v>138</v>
      </c>
      <c r="C14" s="54" t="s">
        <v>85</v>
      </c>
      <c r="D14" s="18">
        <v>1</v>
      </c>
      <c r="E14" s="12">
        <v>1487.24</v>
      </c>
      <c r="F14" s="12">
        <f>ROUND(E14*(1+C$86),2)</f>
        <v>1831.09</v>
      </c>
      <c r="G14" s="13">
        <f>ROUND(D14*F14,2)</f>
        <v>1831.09</v>
      </c>
      <c r="H14" s="197" t="s">
        <v>79</v>
      </c>
      <c r="I14" s="198" t="s">
        <v>104</v>
      </c>
      <c r="J14" s="199"/>
      <c r="K14" s="55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ht="18.75" customHeight="1" x14ac:dyDescent="0.25">
      <c r="A15" s="65"/>
      <c r="B15" s="14"/>
      <c r="C15" s="11"/>
      <c r="D15" s="18"/>
      <c r="E15" s="12"/>
      <c r="F15" s="12"/>
      <c r="G15" s="13"/>
      <c r="H15" s="197"/>
      <c r="I15" s="62"/>
      <c r="J15" s="64"/>
      <c r="K15" s="6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ht="63" x14ac:dyDescent="0.25">
      <c r="A16" s="65" t="s">
        <v>139</v>
      </c>
      <c r="B16" s="87" t="s">
        <v>140</v>
      </c>
      <c r="C16" s="54" t="s">
        <v>84</v>
      </c>
      <c r="D16" s="18">
        <v>6</v>
      </c>
      <c r="E16" s="12">
        <v>900</v>
      </c>
      <c r="F16" s="12">
        <f>ROUND(E16*(1+C$86),2)</f>
        <v>1108.08</v>
      </c>
      <c r="G16" s="13">
        <f>ROUND(D16*F16,2)</f>
        <v>6648.48</v>
      </c>
      <c r="H16" s="197" t="s">
        <v>105</v>
      </c>
      <c r="I16" s="198" t="s">
        <v>103</v>
      </c>
      <c r="J16" s="199"/>
      <c r="K16" s="55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ht="18.75" customHeight="1" x14ac:dyDescent="0.25">
      <c r="A17" s="65"/>
      <c r="B17" s="14"/>
      <c r="C17" s="11"/>
      <c r="D17" s="18"/>
      <c r="E17" s="12"/>
      <c r="F17" s="12"/>
      <c r="G17" s="13"/>
      <c r="H17" s="197"/>
      <c r="I17" s="62"/>
      <c r="J17" s="64"/>
      <c r="K17" s="6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8" customHeight="1" x14ac:dyDescent="0.25">
      <c r="A18" s="72"/>
      <c r="B18" s="105"/>
      <c r="C18" s="200" t="s">
        <v>21</v>
      </c>
      <c r="D18" s="201"/>
      <c r="E18" s="202"/>
      <c r="F18" s="106"/>
      <c r="G18" s="107">
        <f>ROUND(SUM(G7:G17),2)</f>
        <v>13322.51</v>
      </c>
      <c r="H18" s="168"/>
      <c r="I18" s="108"/>
      <c r="J18" s="109"/>
      <c r="K18" s="194"/>
      <c r="L18" s="221"/>
      <c r="M18" s="221"/>
      <c r="N18" s="222"/>
      <c r="O18" s="10"/>
      <c r="P18" s="10"/>
      <c r="Q18" s="10"/>
      <c r="R18" s="10"/>
      <c r="S18" s="10"/>
      <c r="T18" s="10"/>
      <c r="U18" s="10"/>
    </row>
    <row r="19" spans="1:21" ht="18.75" customHeight="1" x14ac:dyDescent="0.25">
      <c r="A19" s="70" t="s">
        <v>22</v>
      </c>
      <c r="B19" s="97" t="s">
        <v>23</v>
      </c>
      <c r="C19" s="11"/>
      <c r="D19" s="18"/>
      <c r="E19" s="12"/>
      <c r="F19" s="12"/>
      <c r="G19" s="110"/>
      <c r="H19" s="153"/>
      <c r="I19" s="112"/>
      <c r="J19" s="113"/>
      <c r="K19" s="194"/>
      <c r="L19" s="213"/>
      <c r="M19" s="213"/>
      <c r="N19" s="214"/>
      <c r="O19" s="10"/>
      <c r="P19" s="10"/>
      <c r="Q19" s="10"/>
      <c r="R19" s="10"/>
      <c r="S19" s="10"/>
      <c r="T19" s="10"/>
      <c r="U19" s="10"/>
    </row>
    <row r="20" spans="1:21" ht="31.5" customHeight="1" x14ac:dyDescent="0.25">
      <c r="A20" s="65" t="s">
        <v>24</v>
      </c>
      <c r="B20" s="87" t="s">
        <v>25</v>
      </c>
      <c r="C20" s="11" t="s">
        <v>20</v>
      </c>
      <c r="D20" s="18">
        <v>574.75</v>
      </c>
      <c r="E20" s="12">
        <v>18.07</v>
      </c>
      <c r="F20" s="12">
        <f>ROUND(E20*(1+C$86),2)</f>
        <v>22.25</v>
      </c>
      <c r="G20" s="13">
        <f>ROUND(D20*F20,2)</f>
        <v>12788.19</v>
      </c>
      <c r="H20" s="154"/>
      <c r="I20" s="114"/>
      <c r="J20" s="69"/>
      <c r="K20" s="6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ht="236.25" x14ac:dyDescent="0.25">
      <c r="A21" s="65"/>
      <c r="B21" s="91" t="s">
        <v>26</v>
      </c>
      <c r="C21" s="11"/>
      <c r="D21" s="18"/>
      <c r="E21" s="12"/>
      <c r="F21" s="12"/>
      <c r="G21" s="110"/>
      <c r="H21" s="163" t="s">
        <v>80</v>
      </c>
      <c r="I21" s="198" t="s">
        <v>96</v>
      </c>
      <c r="J21" s="199"/>
      <c r="K21" s="6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ht="18.75" customHeight="1" x14ac:dyDescent="0.25">
      <c r="A22" s="65"/>
      <c r="B22" s="22"/>
      <c r="C22" s="11"/>
      <c r="D22" s="18"/>
      <c r="E22" s="12"/>
      <c r="F22" s="12"/>
      <c r="G22" s="110"/>
      <c r="H22" s="155"/>
      <c r="I22" s="62"/>
      <c r="J22" s="64"/>
      <c r="K22" s="6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8" customHeight="1" x14ac:dyDescent="0.25">
      <c r="A23" s="72"/>
      <c r="B23" s="133"/>
      <c r="C23" s="200" t="s">
        <v>21</v>
      </c>
      <c r="D23" s="201"/>
      <c r="E23" s="202"/>
      <c r="F23" s="106"/>
      <c r="G23" s="127">
        <f>ROUND(SUM(G19:G22),2)</f>
        <v>12788.19</v>
      </c>
      <c r="H23" s="156"/>
      <c r="I23" s="115"/>
      <c r="J23" s="116"/>
      <c r="K23" s="6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ht="18.75" customHeight="1" x14ac:dyDescent="0.25">
      <c r="A24" s="98" t="s">
        <v>27</v>
      </c>
      <c r="B24" s="99" t="s">
        <v>28</v>
      </c>
      <c r="C24" s="100"/>
      <c r="D24" s="100"/>
      <c r="E24" s="101"/>
      <c r="F24" s="101"/>
      <c r="G24" s="125"/>
      <c r="H24" s="157"/>
      <c r="I24" s="117"/>
      <c r="J24" s="104"/>
      <c r="K24" s="6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31.5" x14ac:dyDescent="0.25">
      <c r="A25" s="179" t="s">
        <v>29</v>
      </c>
      <c r="B25" s="87" t="s">
        <v>30</v>
      </c>
      <c r="C25" s="11" t="s">
        <v>31</v>
      </c>
      <c r="D25" s="12">
        <v>459.8</v>
      </c>
      <c r="E25" s="12">
        <v>69.650000000000006</v>
      </c>
      <c r="F25" s="12">
        <f>ROUND(E25*(1+C$86),2)</f>
        <v>85.75</v>
      </c>
      <c r="G25" s="13">
        <f>ROUND(D25*F25,2)</f>
        <v>39427.85</v>
      </c>
      <c r="H25" s="154"/>
      <c r="I25" s="114"/>
      <c r="J25" s="69"/>
      <c r="K25" s="6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ht="141.75" x14ac:dyDescent="0.25">
      <c r="A26" s="65"/>
      <c r="B26" s="91" t="s">
        <v>32</v>
      </c>
      <c r="C26" s="11"/>
      <c r="D26" s="12"/>
      <c r="E26" s="12"/>
      <c r="F26" s="12"/>
      <c r="G26" s="110"/>
      <c r="H26" s="163" t="s">
        <v>81</v>
      </c>
      <c r="I26" s="198" t="s">
        <v>96</v>
      </c>
      <c r="J26" s="199"/>
      <c r="K26" s="6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ht="18.75" x14ac:dyDescent="0.25">
      <c r="A27" s="65"/>
      <c r="B27" s="15"/>
      <c r="C27" s="11"/>
      <c r="D27" s="12"/>
      <c r="E27" s="12"/>
      <c r="F27" s="12"/>
      <c r="G27" s="110"/>
      <c r="H27" s="158"/>
      <c r="I27" s="92"/>
      <c r="J27" s="69"/>
      <c r="K27" s="6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ht="47.25" customHeight="1" x14ac:dyDescent="0.25">
      <c r="A28" s="179" t="s">
        <v>119</v>
      </c>
      <c r="B28" s="87" t="s">
        <v>33</v>
      </c>
      <c r="C28" s="11" t="s">
        <v>31</v>
      </c>
      <c r="D28" s="12">
        <f>D25</f>
        <v>459.8</v>
      </c>
      <c r="E28" s="12">
        <v>49</v>
      </c>
      <c r="F28" s="12">
        <f>ROUND(E28*(1+C$86),2)</f>
        <v>60.33</v>
      </c>
      <c r="G28" s="13">
        <f>ROUND(D28*F28,2)</f>
        <v>27739.73</v>
      </c>
      <c r="H28" s="154"/>
      <c r="I28" s="114"/>
      <c r="J28" s="69"/>
      <c r="K28" s="6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ht="141.75" x14ac:dyDescent="0.25">
      <c r="A29" s="65"/>
      <c r="B29" s="91" t="s">
        <v>34</v>
      </c>
      <c r="C29" s="11"/>
      <c r="D29" s="18"/>
      <c r="E29" s="12"/>
      <c r="F29" s="12"/>
      <c r="G29" s="110"/>
      <c r="H29" s="163" t="s">
        <v>81</v>
      </c>
      <c r="I29" s="198" t="s">
        <v>96</v>
      </c>
      <c r="J29" s="199"/>
      <c r="K29" s="6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8.75" x14ac:dyDescent="0.25">
      <c r="A30" s="65"/>
      <c r="B30" s="91"/>
      <c r="C30" s="11"/>
      <c r="D30" s="18"/>
      <c r="E30" s="12"/>
      <c r="F30" s="12"/>
      <c r="G30" s="110"/>
      <c r="H30" s="158"/>
      <c r="I30" s="92"/>
      <c r="J30" s="69"/>
      <c r="K30" s="6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ht="18" customHeight="1" x14ac:dyDescent="0.25">
      <c r="A31" s="65"/>
      <c r="B31" s="24" t="s">
        <v>35</v>
      </c>
      <c r="C31" s="215" t="s">
        <v>21</v>
      </c>
      <c r="D31" s="216"/>
      <c r="E31" s="217"/>
      <c r="F31" s="162"/>
      <c r="G31" s="111">
        <f>ROUND(SUM(G25:G30),2)</f>
        <v>67167.58</v>
      </c>
      <c r="H31" s="156"/>
      <c r="I31" s="115"/>
      <c r="J31" s="116"/>
      <c r="K31" s="6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s="175" customFormat="1" ht="18.75" customHeight="1" x14ac:dyDescent="0.25">
      <c r="A32" s="180" t="s">
        <v>83</v>
      </c>
      <c r="B32" s="183" t="s">
        <v>141</v>
      </c>
      <c r="C32" s="7"/>
      <c r="D32" s="21"/>
      <c r="E32" s="12"/>
      <c r="F32" s="12"/>
      <c r="G32" s="110"/>
      <c r="H32" s="157"/>
      <c r="I32" s="117"/>
      <c r="J32" s="104"/>
      <c r="K32" s="6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ht="78.75" x14ac:dyDescent="0.25">
      <c r="A33" s="65" t="s">
        <v>142</v>
      </c>
      <c r="B33" s="87" t="s">
        <v>143</v>
      </c>
      <c r="C33" s="54" t="s">
        <v>16</v>
      </c>
      <c r="D33" s="18">
        <v>10.47</v>
      </c>
      <c r="E33" s="12">
        <v>201.14</v>
      </c>
      <c r="F33" s="12">
        <f>ROUND(E33*(1+C$86),2)</f>
        <v>247.64</v>
      </c>
      <c r="G33" s="13">
        <f>ROUND(D33*F33,2)</f>
        <v>2592.79</v>
      </c>
      <c r="H33" s="197" t="s">
        <v>82</v>
      </c>
      <c r="I33" s="198" t="s">
        <v>107</v>
      </c>
      <c r="J33" s="199"/>
      <c r="K33" s="55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ht="18.75" customHeight="1" x14ac:dyDescent="0.25">
      <c r="A34" s="65"/>
      <c r="B34" s="14"/>
      <c r="C34" s="11"/>
      <c r="D34" s="18"/>
      <c r="E34" s="12"/>
      <c r="F34" s="12"/>
      <c r="G34" s="13"/>
      <c r="H34" s="197"/>
      <c r="I34" s="198"/>
      <c r="J34" s="199"/>
      <c r="K34" s="6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s="175" customFormat="1" ht="18" customHeight="1" x14ac:dyDescent="0.25">
      <c r="A35" s="65"/>
      <c r="B35" s="24" t="s">
        <v>35</v>
      </c>
      <c r="C35" s="215" t="s">
        <v>21</v>
      </c>
      <c r="D35" s="216"/>
      <c r="E35" s="217"/>
      <c r="F35" s="177"/>
      <c r="G35" s="111">
        <f>ROUND(SUM(G32:G34),2)</f>
        <v>2592.79</v>
      </c>
      <c r="H35" s="156"/>
      <c r="I35" s="115"/>
      <c r="J35" s="116"/>
      <c r="K35" s="6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ht="18.75" customHeight="1" x14ac:dyDescent="0.25">
      <c r="A36" s="180" t="s">
        <v>38</v>
      </c>
      <c r="B36" s="90" t="s">
        <v>39</v>
      </c>
      <c r="C36" s="7"/>
      <c r="D36" s="21"/>
      <c r="E36" s="12"/>
      <c r="F36" s="12"/>
      <c r="G36" s="110"/>
      <c r="H36" s="157"/>
      <c r="I36" s="117"/>
      <c r="J36" s="104"/>
      <c r="K36" s="6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ht="18.75" customHeight="1" x14ac:dyDescent="0.25">
      <c r="A37" s="179" t="s">
        <v>120</v>
      </c>
      <c r="B37" s="93" t="s">
        <v>40</v>
      </c>
      <c r="C37" s="11"/>
      <c r="D37" s="18"/>
      <c r="E37" s="12"/>
      <c r="F37" s="12"/>
      <c r="G37" s="110"/>
      <c r="H37" s="155"/>
      <c r="I37" s="62"/>
      <c r="J37" s="64"/>
      <c r="K37" s="6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94.5" x14ac:dyDescent="0.25">
      <c r="A38" s="65"/>
      <c r="B38" s="88" t="s">
        <v>41</v>
      </c>
      <c r="C38" s="11"/>
      <c r="D38" s="18"/>
      <c r="E38" s="12"/>
      <c r="F38" s="12"/>
      <c r="G38" s="110"/>
      <c r="H38" s="155"/>
      <c r="I38" s="62"/>
      <c r="J38" s="64"/>
      <c r="K38" s="6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18.75" customHeight="1" x14ac:dyDescent="0.25">
      <c r="A39" s="65"/>
      <c r="B39" s="14"/>
      <c r="C39" s="11"/>
      <c r="D39" s="18"/>
      <c r="E39" s="12"/>
      <c r="F39" s="12"/>
      <c r="G39" s="110"/>
      <c r="H39" s="155"/>
      <c r="I39" s="62"/>
      <c r="J39" s="64"/>
      <c r="K39" s="6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31.5" customHeight="1" x14ac:dyDescent="0.25">
      <c r="A40" s="179" t="s">
        <v>121</v>
      </c>
      <c r="B40" s="15" t="s">
        <v>42</v>
      </c>
      <c r="C40" s="11" t="s">
        <v>16</v>
      </c>
      <c r="D40" s="18">
        <v>620.25</v>
      </c>
      <c r="E40" s="12">
        <v>81.239999999999995</v>
      </c>
      <c r="F40" s="12">
        <f>ROUND(E40*(1+C$86),2)</f>
        <v>100.02</v>
      </c>
      <c r="G40" s="13">
        <f>ROUND(D40*F40,2)</f>
        <v>62037.41</v>
      </c>
      <c r="H40" s="209" t="s">
        <v>82</v>
      </c>
      <c r="I40" s="198" t="s">
        <v>97</v>
      </c>
      <c r="J40" s="199"/>
      <c r="K40" s="55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18.75" customHeight="1" x14ac:dyDescent="0.25">
      <c r="A41" s="65"/>
      <c r="B41" s="14"/>
      <c r="C41" s="11"/>
      <c r="D41" s="18"/>
      <c r="E41" s="12"/>
      <c r="F41" s="12"/>
      <c r="G41" s="110"/>
      <c r="H41" s="209"/>
      <c r="I41" s="198"/>
      <c r="J41" s="199"/>
      <c r="K41" s="6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18.75" customHeight="1" x14ac:dyDescent="0.25">
      <c r="A42" s="179" t="s">
        <v>122</v>
      </c>
      <c r="B42" s="17" t="s">
        <v>43</v>
      </c>
      <c r="C42" s="11"/>
      <c r="D42" s="18"/>
      <c r="E42" s="12"/>
      <c r="F42" s="12"/>
      <c r="G42" s="110"/>
      <c r="H42" s="155"/>
      <c r="I42" s="62"/>
      <c r="J42" s="64"/>
      <c r="K42" s="6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126" x14ac:dyDescent="0.25">
      <c r="A43" s="65"/>
      <c r="B43" s="88" t="s">
        <v>44</v>
      </c>
      <c r="C43" s="11"/>
      <c r="D43" s="18"/>
      <c r="E43" s="12"/>
      <c r="F43" s="12"/>
      <c r="G43" s="110"/>
      <c r="H43" s="155"/>
      <c r="I43" s="62"/>
      <c r="J43" s="64"/>
      <c r="K43" s="6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ht="18.75" customHeight="1" x14ac:dyDescent="0.25">
      <c r="A44" s="65"/>
      <c r="B44" s="14"/>
      <c r="C44" s="11"/>
      <c r="D44" s="18"/>
      <c r="E44" s="12"/>
      <c r="F44" s="12"/>
      <c r="G44" s="110"/>
      <c r="H44" s="155"/>
      <c r="I44" s="62"/>
      <c r="J44" s="64"/>
      <c r="K44" s="6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ht="47.25" x14ac:dyDescent="0.25">
      <c r="A45" s="179" t="s">
        <v>123</v>
      </c>
      <c r="B45" s="87" t="s">
        <v>45</v>
      </c>
      <c r="C45" s="11" t="s">
        <v>16</v>
      </c>
      <c r="D45" s="18">
        <v>392.98</v>
      </c>
      <c r="E45" s="12">
        <v>84.45</v>
      </c>
      <c r="F45" s="12">
        <f>ROUND(E45*(1+C$86),2)</f>
        <v>103.97</v>
      </c>
      <c r="G45" s="13">
        <f>ROUND(D45*F45,2)</f>
        <v>40858.129999999997</v>
      </c>
      <c r="H45" s="209" t="s">
        <v>82</v>
      </c>
      <c r="I45" s="198" t="s">
        <v>98</v>
      </c>
      <c r="J45" s="199"/>
      <c r="K45" s="56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ht="18.75" customHeight="1" x14ac:dyDescent="0.25">
      <c r="A46" s="65"/>
      <c r="B46" s="14"/>
      <c r="C46" s="11"/>
      <c r="D46" s="18"/>
      <c r="E46" s="12"/>
      <c r="F46" s="12"/>
      <c r="G46" s="110"/>
      <c r="H46" s="209"/>
      <c r="I46" s="198"/>
      <c r="J46" s="199"/>
      <c r="K46" s="61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47.25" x14ac:dyDescent="0.25">
      <c r="A47" s="65" t="s">
        <v>144</v>
      </c>
      <c r="B47" s="87" t="s">
        <v>145</v>
      </c>
      <c r="C47" s="54" t="s">
        <v>16</v>
      </c>
      <c r="D47" s="18">
        <v>178</v>
      </c>
      <c r="E47" s="12">
        <v>73.63</v>
      </c>
      <c r="F47" s="12">
        <f>ROUND(E47*(1+C$86),2)</f>
        <v>90.65</v>
      </c>
      <c r="G47" s="13">
        <f>ROUND(D47*F47,2)</f>
        <v>16135.7</v>
      </c>
      <c r="H47" s="197" t="s">
        <v>82</v>
      </c>
      <c r="I47" s="198" t="s">
        <v>107</v>
      </c>
      <c r="J47" s="199"/>
      <c r="K47" s="55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8.75" customHeight="1" x14ac:dyDescent="0.25">
      <c r="A48" s="72"/>
      <c r="B48" s="73"/>
      <c r="C48" s="74"/>
      <c r="D48" s="75"/>
      <c r="E48" s="76"/>
      <c r="F48" s="76"/>
      <c r="G48" s="77"/>
      <c r="H48" s="218"/>
      <c r="I48" s="219"/>
      <c r="J48" s="220"/>
      <c r="K48" s="6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8" customHeight="1" x14ac:dyDescent="0.25">
      <c r="A49" s="72"/>
      <c r="B49" s="105"/>
      <c r="C49" s="200" t="s">
        <v>21</v>
      </c>
      <c r="D49" s="201"/>
      <c r="E49" s="202"/>
      <c r="F49" s="106"/>
      <c r="G49" s="127">
        <f>ROUND(SUM(G37:G48),2)</f>
        <v>119031.24</v>
      </c>
      <c r="H49" s="156"/>
      <c r="I49" s="115"/>
      <c r="J49" s="116"/>
      <c r="K49" s="6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8.75" customHeight="1" x14ac:dyDescent="0.25">
      <c r="A50" s="180" t="s">
        <v>124</v>
      </c>
      <c r="B50" s="134" t="s">
        <v>46</v>
      </c>
      <c r="C50" s="123"/>
      <c r="D50" s="124"/>
      <c r="E50" s="101"/>
      <c r="F50" s="101"/>
      <c r="G50" s="125"/>
      <c r="H50" s="157"/>
      <c r="I50" s="117"/>
      <c r="J50" s="104"/>
      <c r="K50" s="6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8.75" customHeight="1" x14ac:dyDescent="0.25">
      <c r="A51" s="179" t="s">
        <v>125</v>
      </c>
      <c r="B51" s="118" t="s">
        <v>37</v>
      </c>
      <c r="C51" s="126"/>
      <c r="D51" s="18"/>
      <c r="E51" s="12"/>
      <c r="F51" s="12"/>
      <c r="G51" s="110"/>
      <c r="H51" s="155"/>
      <c r="I51" s="62"/>
      <c r="J51" s="71"/>
      <c r="K51" s="6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47.25" x14ac:dyDescent="0.25">
      <c r="A52" s="179" t="s">
        <v>126</v>
      </c>
      <c r="B52" s="119" t="s">
        <v>47</v>
      </c>
      <c r="C52" s="126" t="s">
        <v>6</v>
      </c>
      <c r="D52" s="18">
        <v>26</v>
      </c>
      <c r="E52" s="12">
        <v>795.67</v>
      </c>
      <c r="F52" s="12">
        <f>ROUND(E52*(1+C$86),2)</f>
        <v>979.63</v>
      </c>
      <c r="G52" s="13">
        <f>ROUND(D52*F52,2)</f>
        <v>25470.38</v>
      </c>
      <c r="H52" s="209" t="s">
        <v>82</v>
      </c>
      <c r="I52" s="198" t="s">
        <v>99</v>
      </c>
      <c r="J52" s="199"/>
      <c r="K52" s="55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ht="173.25" x14ac:dyDescent="0.25">
      <c r="A53" s="65"/>
      <c r="B53" s="120" t="s">
        <v>48</v>
      </c>
      <c r="C53" s="126"/>
      <c r="D53" s="18"/>
      <c r="E53" s="12"/>
      <c r="F53" s="12"/>
      <c r="G53" s="110"/>
      <c r="H53" s="209"/>
      <c r="I53" s="198"/>
      <c r="J53" s="199"/>
      <c r="K53" s="6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ht="18.75" customHeight="1" x14ac:dyDescent="0.25">
      <c r="A54" s="65"/>
      <c r="B54" s="121"/>
      <c r="C54" s="126"/>
      <c r="D54" s="18"/>
      <c r="E54" s="12"/>
      <c r="F54" s="12"/>
      <c r="G54" s="110"/>
      <c r="H54" s="155"/>
      <c r="I54" s="62"/>
      <c r="J54" s="64"/>
      <c r="K54" s="6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ht="94.5" x14ac:dyDescent="0.25">
      <c r="A55" s="65" t="s">
        <v>146</v>
      </c>
      <c r="B55" s="87" t="s">
        <v>147</v>
      </c>
      <c r="C55" s="54" t="s">
        <v>85</v>
      </c>
      <c r="D55" s="18">
        <v>16</v>
      </c>
      <c r="E55" s="12">
        <v>1871.56</v>
      </c>
      <c r="F55" s="12">
        <f>ROUND(E55*(1+C$86),2)</f>
        <v>2304.2600000000002</v>
      </c>
      <c r="G55" s="13">
        <f>ROUND(D55*F55,2)</f>
        <v>36868.160000000003</v>
      </c>
      <c r="H55" s="197" t="s">
        <v>82</v>
      </c>
      <c r="I55" s="198" t="s">
        <v>99</v>
      </c>
      <c r="J55" s="199"/>
      <c r="K55" s="55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ht="18.75" customHeight="1" x14ac:dyDescent="0.25">
      <c r="A56" s="65"/>
      <c r="B56" s="14"/>
      <c r="C56" s="11"/>
      <c r="D56" s="18"/>
      <c r="E56" s="12"/>
      <c r="F56" s="12"/>
      <c r="G56" s="13"/>
      <c r="H56" s="197"/>
      <c r="I56" s="164"/>
      <c r="J56" s="165"/>
      <c r="K56" s="6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ht="94.5" x14ac:dyDescent="0.25">
      <c r="A57" s="65" t="s">
        <v>148</v>
      </c>
      <c r="B57" s="87" t="s">
        <v>149</v>
      </c>
      <c r="C57" s="54" t="s">
        <v>85</v>
      </c>
      <c r="D57" s="18">
        <v>51</v>
      </c>
      <c r="E57" s="12">
        <v>49.19</v>
      </c>
      <c r="F57" s="12">
        <f>ROUND(E57*(1+C$86),2)</f>
        <v>60.56</v>
      </c>
      <c r="G57" s="13">
        <f>ROUND(D57*F57,2)</f>
        <v>3088.56</v>
      </c>
      <c r="H57" s="197" t="s">
        <v>82</v>
      </c>
      <c r="I57" s="198" t="s">
        <v>106</v>
      </c>
      <c r="J57" s="199"/>
      <c r="K57" s="55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8.75" customHeight="1" x14ac:dyDescent="0.25">
      <c r="A58" s="65"/>
      <c r="B58" s="14"/>
      <c r="C58" s="11"/>
      <c r="D58" s="18"/>
      <c r="E58" s="12"/>
      <c r="F58" s="12"/>
      <c r="G58" s="13"/>
      <c r="H58" s="197"/>
      <c r="I58" s="164"/>
      <c r="J58" s="165"/>
      <c r="K58" s="6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ht="47.25" x14ac:dyDescent="0.25">
      <c r="A59" s="65" t="s">
        <v>150</v>
      </c>
      <c r="B59" s="87" t="s">
        <v>151</v>
      </c>
      <c r="C59" s="54" t="s">
        <v>16</v>
      </c>
      <c r="D59" s="18">
        <v>132.77000000000001</v>
      </c>
      <c r="E59" s="12">
        <v>104.41</v>
      </c>
      <c r="F59" s="12">
        <f>ROUND(E59*(1+C$86),2)</f>
        <v>128.55000000000001</v>
      </c>
      <c r="G59" s="13">
        <f>ROUND(D59*F59,2)</f>
        <v>17067.580000000002</v>
      </c>
      <c r="H59" s="197" t="s">
        <v>82</v>
      </c>
      <c r="I59" s="198" t="s">
        <v>107</v>
      </c>
      <c r="J59" s="199"/>
      <c r="K59" s="55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ht="18.75" customHeight="1" x14ac:dyDescent="0.25">
      <c r="A60" s="65"/>
      <c r="B60" s="14"/>
      <c r="C60" s="11"/>
      <c r="D60" s="18"/>
      <c r="E60" s="12"/>
      <c r="F60" s="12"/>
      <c r="G60" s="13"/>
      <c r="H60" s="197"/>
      <c r="I60" s="198"/>
      <c r="J60" s="199"/>
      <c r="K60" s="6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47.25" x14ac:dyDescent="0.25">
      <c r="A61" s="65" t="s">
        <v>152</v>
      </c>
      <c r="B61" s="87" t="s">
        <v>153</v>
      </c>
      <c r="C61" s="54" t="s">
        <v>16</v>
      </c>
      <c r="D61" s="18">
        <v>96.47</v>
      </c>
      <c r="E61" s="12">
        <v>196.66</v>
      </c>
      <c r="F61" s="12">
        <f>ROUND(E61*(1+C$86),2)</f>
        <v>242.13</v>
      </c>
      <c r="G61" s="13">
        <f>ROUND(D61*F61,2)</f>
        <v>23358.28</v>
      </c>
      <c r="H61" s="197" t="s">
        <v>82</v>
      </c>
      <c r="I61" s="198" t="s">
        <v>107</v>
      </c>
      <c r="J61" s="199"/>
      <c r="K61" s="55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18.75" customHeight="1" x14ac:dyDescent="0.25">
      <c r="A62" s="65"/>
      <c r="B62" s="14"/>
      <c r="C62" s="11"/>
      <c r="D62" s="18"/>
      <c r="E62" s="12"/>
      <c r="F62" s="12"/>
      <c r="G62" s="13"/>
      <c r="H62" s="197"/>
      <c r="I62" s="198"/>
      <c r="J62" s="199"/>
      <c r="K62" s="6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47.25" x14ac:dyDescent="0.25">
      <c r="A63" s="65" t="s">
        <v>154</v>
      </c>
      <c r="B63" s="87" t="s">
        <v>155</v>
      </c>
      <c r="C63" s="54" t="s">
        <v>16</v>
      </c>
      <c r="D63" s="18">
        <v>13.11</v>
      </c>
      <c r="E63" s="12">
        <v>285.2</v>
      </c>
      <c r="F63" s="12">
        <f>ROUND(E63*(1+C$86),2)</f>
        <v>351.14</v>
      </c>
      <c r="G63" s="13">
        <f>ROUND(D63*F63,2)</f>
        <v>4603.45</v>
      </c>
      <c r="H63" s="197" t="s">
        <v>82</v>
      </c>
      <c r="I63" s="198" t="s">
        <v>107</v>
      </c>
      <c r="J63" s="199"/>
      <c r="K63" s="55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ht="18.75" customHeight="1" x14ac:dyDescent="0.25">
      <c r="A64" s="65"/>
      <c r="B64" s="14"/>
      <c r="C64" s="11"/>
      <c r="D64" s="18"/>
      <c r="E64" s="12"/>
      <c r="F64" s="12"/>
      <c r="G64" s="13"/>
      <c r="H64" s="197"/>
      <c r="I64" s="198"/>
      <c r="J64" s="199"/>
      <c r="K64" s="6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ht="18" customHeight="1" x14ac:dyDescent="0.25">
      <c r="A65" s="70"/>
      <c r="B65" s="122"/>
      <c r="C65" s="208" t="s">
        <v>21</v>
      </c>
      <c r="D65" s="201"/>
      <c r="E65" s="202"/>
      <c r="F65" s="106"/>
      <c r="G65" s="127">
        <f>ROUND(SUM(G51:G64),2)</f>
        <v>110456.41</v>
      </c>
      <c r="H65" s="156"/>
      <c r="I65" s="115"/>
      <c r="J65" s="116"/>
      <c r="K65" s="6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ht="18.75" customHeight="1" x14ac:dyDescent="0.25">
      <c r="A66" s="180">
        <v>150000</v>
      </c>
      <c r="B66" s="90" t="s">
        <v>49</v>
      </c>
      <c r="C66" s="11"/>
      <c r="D66" s="18"/>
      <c r="E66" s="12"/>
      <c r="F66" s="12"/>
      <c r="G66" s="110"/>
      <c r="H66" s="157"/>
      <c r="I66" s="62"/>
      <c r="J66" s="64"/>
      <c r="K66" s="6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ht="18.75" customHeight="1" x14ac:dyDescent="0.25">
      <c r="A67" s="65"/>
      <c r="B67" s="14"/>
      <c r="C67" s="11"/>
      <c r="D67" s="18"/>
      <c r="E67" s="12"/>
      <c r="F67" s="12"/>
      <c r="G67" s="110"/>
      <c r="H67" s="155"/>
      <c r="I67" s="62"/>
      <c r="J67" s="64"/>
      <c r="K67" s="6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ht="63" x14ac:dyDescent="0.25">
      <c r="A68" s="179" t="s">
        <v>127</v>
      </c>
      <c r="B68" s="87" t="s">
        <v>50</v>
      </c>
      <c r="C68" s="11" t="s">
        <v>51</v>
      </c>
      <c r="D68" s="18">
        <v>574.75</v>
      </c>
      <c r="E68" s="12">
        <v>75.319999999999993</v>
      </c>
      <c r="F68" s="12">
        <f>ROUND(E68*(1+C$86),2)</f>
        <v>92.73</v>
      </c>
      <c r="G68" s="13">
        <f>ROUND(D68*F68,2)</f>
        <v>53296.57</v>
      </c>
      <c r="H68" s="209" t="s">
        <v>80</v>
      </c>
      <c r="I68" s="198" t="s">
        <v>96</v>
      </c>
      <c r="J68" s="199"/>
      <c r="K68" s="210"/>
      <c r="L68" s="211"/>
      <c r="M68" s="211"/>
      <c r="N68" s="211"/>
      <c r="O68" s="211"/>
      <c r="P68" s="212"/>
      <c r="Q68" s="10"/>
      <c r="R68" s="10"/>
      <c r="S68" s="10"/>
      <c r="T68" s="10"/>
      <c r="U68" s="10"/>
    </row>
    <row r="69" spans="1:21" ht="126" x14ac:dyDescent="0.25">
      <c r="A69" s="65"/>
      <c r="B69" s="88" t="s">
        <v>52</v>
      </c>
      <c r="C69" s="11"/>
      <c r="D69" s="18"/>
      <c r="E69" s="12"/>
      <c r="F69" s="12"/>
      <c r="G69" s="110"/>
      <c r="H69" s="209"/>
      <c r="I69" s="198"/>
      <c r="J69" s="199"/>
      <c r="K69" s="194"/>
      <c r="L69" s="213"/>
      <c r="M69" s="213"/>
      <c r="N69" s="213"/>
      <c r="O69" s="213"/>
      <c r="P69" s="214"/>
      <c r="Q69" s="10"/>
      <c r="R69" s="10"/>
      <c r="S69" s="10"/>
      <c r="T69" s="10"/>
      <c r="U69" s="10"/>
    </row>
    <row r="70" spans="1:21" ht="20.25" customHeight="1" x14ac:dyDescent="0.25">
      <c r="A70" s="65"/>
      <c r="B70" s="88"/>
      <c r="C70" s="19"/>
      <c r="D70" s="18"/>
      <c r="E70" s="23"/>
      <c r="F70" s="23"/>
      <c r="G70" s="110"/>
      <c r="H70" s="155"/>
      <c r="I70" s="62"/>
      <c r="J70" s="64"/>
      <c r="K70" s="166"/>
      <c r="L70" s="27"/>
      <c r="M70" s="27"/>
      <c r="N70" s="27"/>
      <c r="O70" s="27"/>
      <c r="P70" s="27"/>
      <c r="Q70" s="10"/>
      <c r="R70" s="10"/>
      <c r="S70" s="10"/>
      <c r="T70" s="10"/>
      <c r="U70" s="10"/>
    </row>
    <row r="71" spans="1:21" ht="18" customHeight="1" x14ac:dyDescent="0.25">
      <c r="A71" s="70"/>
      <c r="B71" s="89"/>
      <c r="C71" s="215" t="s">
        <v>21</v>
      </c>
      <c r="D71" s="216"/>
      <c r="E71" s="217"/>
      <c r="F71" s="162"/>
      <c r="G71" s="111">
        <f>ROUND(SUM(G66:G70),2)</f>
        <v>53296.57</v>
      </c>
      <c r="H71" s="156"/>
      <c r="I71" s="115"/>
      <c r="J71" s="116"/>
      <c r="K71" s="6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ht="18.75" customHeight="1" x14ac:dyDescent="0.25">
      <c r="A72" s="181" t="s">
        <v>128</v>
      </c>
      <c r="B72" s="90" t="s">
        <v>53</v>
      </c>
      <c r="C72" s="7"/>
      <c r="D72" s="21"/>
      <c r="E72" s="8"/>
      <c r="F72" s="12"/>
      <c r="G72" s="13"/>
      <c r="H72" s="151"/>
      <c r="I72" s="62"/>
      <c r="J72" s="64"/>
      <c r="K72" s="6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ht="18.75" customHeight="1" x14ac:dyDescent="0.25">
      <c r="A73" s="182" t="s">
        <v>129</v>
      </c>
      <c r="B73" s="26" t="s">
        <v>54</v>
      </c>
      <c r="C73" s="11"/>
      <c r="D73" s="18"/>
      <c r="E73" s="12"/>
      <c r="F73" s="12"/>
      <c r="G73" s="13"/>
      <c r="H73" s="149"/>
      <c r="I73" s="62"/>
      <c r="J73" s="64"/>
      <c r="K73" s="6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ht="18.75" customHeight="1" x14ac:dyDescent="0.25">
      <c r="A74" s="65" t="s">
        <v>130</v>
      </c>
      <c r="B74" s="87" t="s">
        <v>55</v>
      </c>
      <c r="C74" s="11" t="s">
        <v>20</v>
      </c>
      <c r="D74" s="18">
        <v>574.75</v>
      </c>
      <c r="E74" s="12">
        <v>7.58</v>
      </c>
      <c r="F74" s="12">
        <f>ROUND(E74*(1+C$86),2)</f>
        <v>9.33</v>
      </c>
      <c r="G74" s="13">
        <f>ROUND(D74*F74,2)</f>
        <v>5362.42</v>
      </c>
      <c r="H74" s="197" t="s">
        <v>100</v>
      </c>
      <c r="I74" s="198" t="s">
        <v>96</v>
      </c>
      <c r="J74" s="199"/>
      <c r="K74" s="6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ht="126" x14ac:dyDescent="0.25">
      <c r="A75" s="65"/>
      <c r="B75" s="88" t="s">
        <v>56</v>
      </c>
      <c r="C75" s="11"/>
      <c r="D75" s="18"/>
      <c r="E75" s="12"/>
      <c r="F75" s="12"/>
      <c r="G75" s="13"/>
      <c r="H75" s="197"/>
      <c r="I75" s="198"/>
      <c r="J75" s="199"/>
      <c r="K75" s="6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ht="18.75" customHeight="1" x14ac:dyDescent="0.25">
      <c r="A76" s="65"/>
      <c r="B76" s="14"/>
      <c r="C76" s="11"/>
      <c r="D76" s="18"/>
      <c r="E76" s="12"/>
      <c r="F76" s="12"/>
      <c r="G76" s="13"/>
      <c r="H76" s="149"/>
      <c r="I76" s="62"/>
      <c r="J76" s="64"/>
      <c r="K76" s="6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ht="18.75" x14ac:dyDescent="0.25">
      <c r="A77" s="65" t="s">
        <v>131</v>
      </c>
      <c r="B77" s="14" t="s">
        <v>57</v>
      </c>
      <c r="C77" s="11"/>
      <c r="D77" s="18"/>
      <c r="E77" s="12"/>
      <c r="F77" s="12"/>
      <c r="G77" s="13"/>
      <c r="H77" s="149"/>
      <c r="I77" s="62"/>
      <c r="J77" s="64"/>
      <c r="K77" s="6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ht="409.5" x14ac:dyDescent="0.25">
      <c r="A78" s="65"/>
      <c r="B78" s="95" t="s">
        <v>112</v>
      </c>
      <c r="C78" s="11"/>
      <c r="D78" s="16"/>
      <c r="E78" s="12"/>
      <c r="F78" s="12"/>
      <c r="G78" s="13"/>
      <c r="H78" s="149"/>
      <c r="I78" s="62"/>
      <c r="J78" s="64"/>
      <c r="K78" s="6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ht="267.75" x14ac:dyDescent="0.25">
      <c r="A79" s="65"/>
      <c r="B79" s="95" t="s">
        <v>115</v>
      </c>
      <c r="C79" s="11"/>
      <c r="D79" s="16"/>
      <c r="E79" s="12"/>
      <c r="F79" s="12"/>
      <c r="G79" s="13"/>
      <c r="H79" s="149"/>
      <c r="I79" s="62"/>
      <c r="J79" s="64"/>
      <c r="K79" s="6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ht="18.75" x14ac:dyDescent="0.25">
      <c r="A80" s="65"/>
      <c r="B80" s="17"/>
      <c r="C80" s="11"/>
      <c r="D80" s="16"/>
      <c r="E80" s="12"/>
      <c r="F80" s="12"/>
      <c r="G80" s="13"/>
      <c r="H80" s="149"/>
      <c r="I80" s="62"/>
      <c r="J80" s="64"/>
      <c r="K80" s="6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ht="31.5" x14ac:dyDescent="0.25">
      <c r="A81" s="65" t="s">
        <v>132</v>
      </c>
      <c r="B81" s="87" t="s">
        <v>58</v>
      </c>
      <c r="C81" s="11" t="s">
        <v>36</v>
      </c>
      <c r="D81" s="18">
        <f>ROUND(57.48*1.3,2)</f>
        <v>74.72</v>
      </c>
      <c r="E81" s="12">
        <v>108.15</v>
      </c>
      <c r="F81" s="12">
        <f>ROUND(E81*(1+C$86),2)</f>
        <v>133.15</v>
      </c>
      <c r="G81" s="13">
        <f>D81*F81</f>
        <v>9948.9680000000008</v>
      </c>
      <c r="H81" s="197" t="s">
        <v>101</v>
      </c>
      <c r="I81" s="198" t="s">
        <v>102</v>
      </c>
      <c r="J81" s="199"/>
      <c r="K81" s="6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ht="18.75" x14ac:dyDescent="0.25">
      <c r="A82" s="65"/>
      <c r="B82" s="14"/>
      <c r="C82" s="11"/>
      <c r="D82" s="18"/>
      <c r="E82" s="12"/>
      <c r="F82" s="12"/>
      <c r="G82" s="13"/>
      <c r="H82" s="197"/>
      <c r="I82" s="198"/>
      <c r="J82" s="199"/>
      <c r="K82" s="6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ht="18.75" x14ac:dyDescent="0.25">
      <c r="A83" s="128"/>
      <c r="B83" s="129"/>
      <c r="C83" s="200" t="s">
        <v>21</v>
      </c>
      <c r="D83" s="201"/>
      <c r="E83" s="202"/>
      <c r="F83" s="106"/>
      <c r="G83" s="107">
        <f>ROUND(SUM(G73:G82),2)</f>
        <v>15311.39</v>
      </c>
      <c r="H83" s="150"/>
      <c r="I83" s="115"/>
      <c r="J83" s="116"/>
      <c r="K83" s="6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ht="18.75" customHeight="1" x14ac:dyDescent="0.25">
      <c r="A84" s="29"/>
      <c r="B84" s="32"/>
      <c r="C84" s="203" t="s">
        <v>59</v>
      </c>
      <c r="D84" s="204"/>
      <c r="E84" s="205"/>
      <c r="F84" s="28"/>
      <c r="G84" s="20">
        <f>ROUND(G83+G71+G65+G49+G31+G23+G18+G35,2)</f>
        <v>393966.68</v>
      </c>
      <c r="H84" s="9"/>
      <c r="I84" s="30"/>
      <c r="J84" s="31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ht="18.75" customHeight="1" x14ac:dyDescent="0.25">
      <c r="A85" s="29"/>
      <c r="B85" s="32"/>
      <c r="C85" s="33">
        <f>IF(+D3=2%,29.26%,IF(D3=3%,29.26%,IF(D3=4%,29.26%,IF(D3=5%,29.26%,0))))</f>
        <v>0.29260000000000003</v>
      </c>
      <c r="D85" s="206" t="s">
        <v>60</v>
      </c>
      <c r="E85" s="207"/>
      <c r="F85" s="28"/>
      <c r="G85" s="34" t="s">
        <v>62</v>
      </c>
      <c r="H85" s="53"/>
      <c r="I85" s="30"/>
      <c r="J85" s="31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ht="18.75" customHeight="1" x14ac:dyDescent="0.25">
      <c r="A86" s="29"/>
      <c r="B86" s="32"/>
      <c r="C86" s="33">
        <f>IF(+D3=2%,22.47%,IF(D3=3%,23.12%,IF(D3=4%,23.77%,IF(D3=5%,24.43%,0))))</f>
        <v>0.23120000000000002</v>
      </c>
      <c r="D86" s="203" t="s">
        <v>61</v>
      </c>
      <c r="E86" s="207"/>
      <c r="F86" s="28"/>
      <c r="G86" s="34" t="s">
        <v>62</v>
      </c>
      <c r="H86" s="53"/>
      <c r="I86" s="30"/>
      <c r="J86" s="31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ht="18.75" customHeight="1" thickBot="1" x14ac:dyDescent="0.3">
      <c r="A87" s="82"/>
      <c r="B87" s="83"/>
      <c r="C87" s="184" t="s">
        <v>63</v>
      </c>
      <c r="D87" s="185"/>
      <c r="E87" s="186"/>
      <c r="F87" s="84"/>
      <c r="G87" s="85">
        <f>SUM(G84:G86)</f>
        <v>393966.68</v>
      </c>
      <c r="H87" s="53"/>
      <c r="I87" s="30"/>
      <c r="J87" s="31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ht="33" customHeight="1" thickBot="1" x14ac:dyDescent="0.3">
      <c r="A88" s="187" t="s">
        <v>64</v>
      </c>
      <c r="B88" s="188"/>
      <c r="C88" s="188"/>
      <c r="D88" s="188"/>
      <c r="E88" s="188"/>
      <c r="F88" s="188"/>
      <c r="G88" s="188"/>
      <c r="H88" s="189"/>
      <c r="I88" s="131" t="s">
        <v>65</v>
      </c>
      <c r="J88" s="132" t="s">
        <v>66</v>
      </c>
      <c r="K88" s="190"/>
      <c r="L88" s="191"/>
      <c r="M88" s="191"/>
      <c r="N88" s="191"/>
      <c r="O88" s="191"/>
      <c r="P88" s="191"/>
      <c r="Q88" s="191"/>
      <c r="R88" s="192"/>
      <c r="S88" s="1"/>
      <c r="T88" s="1"/>
      <c r="U88" s="1"/>
    </row>
    <row r="89" spans="1:21" ht="31.5" customHeight="1" thickBot="1" x14ac:dyDescent="0.3">
      <c r="A89" s="193" t="s">
        <v>93</v>
      </c>
      <c r="B89" s="194"/>
      <c r="C89" s="194"/>
      <c r="D89" s="194"/>
      <c r="E89" s="195" t="s">
        <v>87</v>
      </c>
      <c r="F89" s="194"/>
      <c r="G89" s="194"/>
      <c r="H89" s="86"/>
      <c r="I89" s="83" t="s">
        <v>67</v>
      </c>
      <c r="J89" s="130">
        <v>45952</v>
      </c>
      <c r="K89" s="35"/>
      <c r="L89" s="36"/>
      <c r="M89" s="36"/>
      <c r="N89" s="36"/>
      <c r="O89" s="36"/>
      <c r="P89" s="36"/>
      <c r="Q89" s="36"/>
      <c r="R89" s="36"/>
      <c r="S89" s="36"/>
      <c r="T89" s="36"/>
      <c r="U89" s="36"/>
    </row>
    <row r="90" spans="1:21" ht="31.5" customHeight="1" thickBot="1" x14ac:dyDescent="0.3">
      <c r="A90" s="196" t="s">
        <v>94</v>
      </c>
      <c r="B90" s="188"/>
      <c r="C90" s="188"/>
      <c r="D90" s="188"/>
      <c r="E90" s="78"/>
      <c r="F90" s="78"/>
      <c r="G90" s="78"/>
      <c r="H90" s="79"/>
      <c r="I90" s="80"/>
      <c r="J90" s="81"/>
      <c r="K90" s="35"/>
      <c r="L90" s="36"/>
      <c r="M90" s="36"/>
      <c r="N90" s="36"/>
      <c r="O90" s="36"/>
      <c r="P90" s="36"/>
      <c r="Q90" s="36"/>
      <c r="R90" s="36"/>
      <c r="S90" s="36"/>
      <c r="T90" s="36"/>
      <c r="U90" s="36"/>
    </row>
    <row r="91" spans="1:21" ht="18" customHeight="1" x14ac:dyDescent="0.25">
      <c r="A91" s="37"/>
      <c r="B91" s="38"/>
      <c r="C91" s="39"/>
      <c r="D91" s="40"/>
      <c r="E91" s="41"/>
      <c r="F91" s="41"/>
      <c r="G91" s="40"/>
      <c r="H91" s="42"/>
      <c r="I91" s="43"/>
      <c r="J91" s="44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</row>
    <row r="92" spans="1:21" ht="18" customHeight="1" x14ac:dyDescent="0.25">
      <c r="A92" s="37"/>
      <c r="B92" s="38"/>
      <c r="C92" s="39"/>
      <c r="D92" s="40"/>
      <c r="E92" s="41"/>
      <c r="F92" s="41"/>
      <c r="G92" s="40"/>
      <c r="H92" s="42"/>
      <c r="I92" s="43"/>
      <c r="J92" s="44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</row>
    <row r="93" spans="1:21" ht="18" customHeight="1" x14ac:dyDescent="0.25">
      <c r="A93" s="37"/>
      <c r="B93" s="38"/>
      <c r="C93" s="39"/>
      <c r="D93" s="40"/>
      <c r="E93" s="41"/>
      <c r="F93" s="41"/>
      <c r="G93" s="40"/>
      <c r="H93" s="42"/>
      <c r="I93" s="43"/>
      <c r="J93" s="44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</row>
    <row r="94" spans="1:21" ht="18" customHeight="1" x14ac:dyDescent="0.25">
      <c r="A94" s="37"/>
      <c r="B94" s="38"/>
      <c r="C94" s="39"/>
      <c r="D94" s="40"/>
      <c r="E94" s="41"/>
      <c r="F94" s="41"/>
      <c r="G94" s="40"/>
      <c r="H94" s="42"/>
      <c r="I94" s="43"/>
      <c r="J94" s="44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</row>
    <row r="95" spans="1:21" ht="18" customHeight="1" x14ac:dyDescent="0.25">
      <c r="A95" s="37"/>
      <c r="B95" s="38"/>
      <c r="C95" s="39"/>
      <c r="D95" s="40"/>
      <c r="E95" s="41"/>
      <c r="F95" s="41"/>
      <c r="G95" s="40"/>
      <c r="H95" s="42"/>
      <c r="I95" s="43"/>
      <c r="J95" s="44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</row>
    <row r="96" spans="1:21" ht="18" customHeight="1" x14ac:dyDescent="0.25">
      <c r="A96" s="37"/>
      <c r="B96" s="46"/>
      <c r="C96" s="39"/>
      <c r="D96" s="40"/>
      <c r="E96" s="41"/>
      <c r="F96" s="41"/>
      <c r="G96" s="40"/>
      <c r="H96" s="42"/>
      <c r="I96" s="43"/>
      <c r="J96" s="44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</row>
    <row r="97" spans="1:21" ht="18" customHeight="1" x14ac:dyDescent="0.25">
      <c r="A97" s="37"/>
      <c r="B97" s="46"/>
      <c r="C97" s="39"/>
      <c r="D97" s="40"/>
      <c r="E97" s="41"/>
      <c r="F97" s="41"/>
      <c r="G97" s="40"/>
      <c r="H97" s="42"/>
      <c r="I97" s="43"/>
      <c r="J97" s="44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</row>
    <row r="98" spans="1:21" ht="18" customHeight="1" x14ac:dyDescent="0.25">
      <c r="A98" s="37"/>
      <c r="B98" s="46"/>
      <c r="C98" s="39"/>
      <c r="D98" s="40"/>
      <c r="E98" s="41"/>
      <c r="F98" s="41"/>
      <c r="G98" s="40"/>
      <c r="H98" s="42"/>
      <c r="I98" s="43"/>
      <c r="J98" s="44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</row>
    <row r="99" spans="1:21" ht="18" customHeight="1" x14ac:dyDescent="0.25">
      <c r="A99" s="37"/>
      <c r="B99" s="46"/>
      <c r="C99" s="39"/>
      <c r="D99" s="40"/>
      <c r="E99" s="41"/>
      <c r="F99" s="41"/>
      <c r="G99" s="40"/>
      <c r="H99" s="42"/>
      <c r="I99" s="43"/>
      <c r="J99" s="44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</row>
    <row r="100" spans="1:21" ht="18" customHeight="1" x14ac:dyDescent="0.25">
      <c r="A100" s="37"/>
      <c r="B100" s="46"/>
      <c r="C100" s="39"/>
      <c r="D100" s="40"/>
      <c r="E100" s="41"/>
      <c r="F100" s="41"/>
      <c r="G100" s="40"/>
      <c r="H100" s="42"/>
      <c r="I100" s="43"/>
      <c r="J100" s="44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</row>
    <row r="101" spans="1:21" ht="18" customHeight="1" x14ac:dyDescent="0.25">
      <c r="A101" s="37"/>
      <c r="B101" s="46"/>
      <c r="C101" s="39"/>
      <c r="D101" s="40"/>
      <c r="E101" s="41"/>
      <c r="F101" s="41"/>
      <c r="G101" s="40"/>
      <c r="H101" s="42"/>
      <c r="I101" s="43"/>
      <c r="J101" s="44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</row>
    <row r="102" spans="1:21" ht="18" customHeight="1" x14ac:dyDescent="0.25">
      <c r="A102" s="37"/>
      <c r="B102" s="46"/>
      <c r="C102" s="39"/>
      <c r="D102" s="40"/>
      <c r="E102" s="41"/>
      <c r="F102" s="41"/>
      <c r="G102" s="40"/>
      <c r="H102" s="42"/>
      <c r="I102" s="43"/>
      <c r="J102" s="44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</row>
    <row r="103" spans="1:21" ht="18" customHeight="1" x14ac:dyDescent="0.25">
      <c r="A103" s="37"/>
      <c r="B103" s="46"/>
      <c r="C103" s="39"/>
      <c r="D103" s="40"/>
      <c r="E103" s="41"/>
      <c r="F103" s="41"/>
      <c r="G103" s="40"/>
      <c r="H103" s="42"/>
      <c r="I103" s="43"/>
      <c r="J103" s="44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</row>
    <row r="104" spans="1:21" ht="18" customHeight="1" x14ac:dyDescent="0.25">
      <c r="A104" s="37"/>
      <c r="B104" s="46"/>
      <c r="C104" s="39"/>
      <c r="D104" s="40"/>
      <c r="E104" s="41"/>
      <c r="F104" s="41"/>
      <c r="G104" s="40"/>
      <c r="H104" s="42"/>
      <c r="I104" s="43"/>
      <c r="J104" s="44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</row>
    <row r="105" spans="1:21" ht="18" customHeight="1" x14ac:dyDescent="0.25">
      <c r="A105" s="37"/>
      <c r="B105" s="46"/>
      <c r="C105" s="39"/>
      <c r="D105" s="40"/>
      <c r="E105" s="41"/>
      <c r="F105" s="41"/>
      <c r="G105" s="40"/>
      <c r="H105" s="42"/>
      <c r="I105" s="43"/>
      <c r="J105" s="44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</row>
    <row r="106" spans="1:21" ht="18" customHeight="1" x14ac:dyDescent="0.25">
      <c r="A106" s="37"/>
      <c r="B106" s="46"/>
      <c r="C106" s="39"/>
      <c r="D106" s="40"/>
      <c r="E106" s="41"/>
      <c r="F106" s="41"/>
      <c r="G106" s="40"/>
      <c r="H106" s="42"/>
      <c r="I106" s="43"/>
      <c r="J106" s="44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</row>
    <row r="107" spans="1:21" ht="18" customHeight="1" x14ac:dyDescent="0.25">
      <c r="A107" s="37"/>
      <c r="B107" s="46"/>
      <c r="C107" s="39"/>
      <c r="D107" s="40"/>
      <c r="E107" s="41"/>
      <c r="F107" s="41"/>
      <c r="G107" s="40"/>
      <c r="H107" s="42"/>
      <c r="I107" s="43"/>
      <c r="J107" s="44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</row>
    <row r="108" spans="1:21" ht="18" customHeight="1" x14ac:dyDescent="0.25">
      <c r="A108" s="37"/>
      <c r="B108" s="46"/>
      <c r="C108" s="39"/>
      <c r="D108" s="40"/>
      <c r="E108" s="41"/>
      <c r="F108" s="41"/>
      <c r="G108" s="40"/>
      <c r="H108" s="42"/>
      <c r="I108" s="43"/>
      <c r="J108" s="44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</row>
    <row r="109" spans="1:21" ht="18" customHeight="1" x14ac:dyDescent="0.25">
      <c r="A109" s="37"/>
      <c r="B109" s="46"/>
      <c r="C109" s="39"/>
      <c r="D109" s="40"/>
      <c r="E109" s="41"/>
      <c r="F109" s="41"/>
      <c r="G109" s="40"/>
      <c r="H109" s="42"/>
      <c r="I109" s="43"/>
      <c r="J109" s="44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</row>
    <row r="110" spans="1:21" ht="18" customHeight="1" x14ac:dyDescent="0.25">
      <c r="A110" s="37"/>
      <c r="B110" s="46"/>
      <c r="C110" s="39"/>
      <c r="D110" s="40"/>
      <c r="E110" s="41"/>
      <c r="F110" s="41"/>
      <c r="G110" s="40"/>
      <c r="H110" s="42"/>
      <c r="I110" s="43"/>
      <c r="J110" s="44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</row>
    <row r="111" spans="1:21" ht="18" customHeight="1" x14ac:dyDescent="0.25">
      <c r="A111" s="37"/>
      <c r="B111" s="46"/>
      <c r="C111" s="39"/>
      <c r="D111" s="40"/>
      <c r="E111" s="41"/>
      <c r="F111" s="41"/>
      <c r="G111" s="40"/>
      <c r="H111" s="42"/>
      <c r="I111" s="43"/>
      <c r="J111" s="44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</row>
    <row r="112" spans="1:21" ht="18" customHeight="1" x14ac:dyDescent="0.25">
      <c r="A112" s="37"/>
      <c r="B112" s="46"/>
      <c r="C112" s="39"/>
      <c r="D112" s="40"/>
      <c r="E112" s="41"/>
      <c r="F112" s="41"/>
      <c r="G112" s="40"/>
      <c r="H112" s="42"/>
      <c r="I112" s="43"/>
      <c r="J112" s="44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</row>
    <row r="113" spans="1:21" ht="18" customHeight="1" x14ac:dyDescent="0.25">
      <c r="A113" s="37"/>
      <c r="B113" s="46"/>
      <c r="C113" s="39"/>
      <c r="D113" s="40"/>
      <c r="E113" s="41"/>
      <c r="F113" s="41"/>
      <c r="G113" s="40"/>
      <c r="H113" s="42"/>
      <c r="I113" s="43"/>
      <c r="J113" s="44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</row>
    <row r="114" spans="1:21" ht="18" customHeight="1" x14ac:dyDescent="0.25">
      <c r="A114" s="37"/>
      <c r="B114" s="46"/>
      <c r="C114" s="39"/>
      <c r="D114" s="40"/>
      <c r="E114" s="41"/>
      <c r="F114" s="41"/>
      <c r="G114" s="40"/>
      <c r="H114" s="42"/>
      <c r="I114" s="43"/>
      <c r="J114" s="44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</row>
    <row r="115" spans="1:21" ht="18" customHeight="1" x14ac:dyDescent="0.25">
      <c r="A115" s="37"/>
      <c r="B115" s="46"/>
      <c r="C115" s="39"/>
      <c r="D115" s="40"/>
      <c r="E115" s="41"/>
      <c r="F115" s="41"/>
      <c r="G115" s="40"/>
      <c r="H115" s="42"/>
      <c r="I115" s="43"/>
      <c r="J115" s="44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</row>
    <row r="116" spans="1:21" ht="18" customHeight="1" x14ac:dyDescent="0.25">
      <c r="A116" s="37"/>
      <c r="B116" s="46"/>
      <c r="C116" s="39"/>
      <c r="D116" s="40"/>
      <c r="E116" s="41"/>
      <c r="F116" s="41"/>
      <c r="G116" s="40"/>
      <c r="H116" s="42"/>
      <c r="I116" s="43"/>
      <c r="J116" s="44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</row>
    <row r="117" spans="1:21" ht="18" customHeight="1" x14ac:dyDescent="0.25">
      <c r="A117" s="37"/>
      <c r="B117" s="46"/>
      <c r="C117" s="39"/>
      <c r="D117" s="40"/>
      <c r="E117" s="41"/>
      <c r="F117" s="41"/>
      <c r="G117" s="40"/>
      <c r="H117" s="42"/>
      <c r="I117" s="43"/>
      <c r="J117" s="44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</row>
    <row r="118" spans="1:21" ht="18" customHeight="1" x14ac:dyDescent="0.25">
      <c r="A118" s="37"/>
      <c r="B118" s="46"/>
      <c r="C118" s="39"/>
      <c r="D118" s="40"/>
      <c r="E118" s="41"/>
      <c r="F118" s="41"/>
      <c r="G118" s="40"/>
      <c r="H118" s="42"/>
      <c r="I118" s="43"/>
      <c r="J118" s="44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</row>
    <row r="119" spans="1:21" ht="18" customHeight="1" x14ac:dyDescent="0.25">
      <c r="A119" s="37"/>
      <c r="B119" s="46"/>
      <c r="C119" s="39"/>
      <c r="D119" s="40"/>
      <c r="E119" s="41"/>
      <c r="F119" s="41"/>
      <c r="G119" s="40"/>
      <c r="H119" s="42"/>
      <c r="I119" s="43"/>
      <c r="J119" s="44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</row>
    <row r="120" spans="1:21" ht="18" customHeight="1" x14ac:dyDescent="0.25">
      <c r="A120" s="37"/>
      <c r="B120" s="46"/>
      <c r="C120" s="39"/>
      <c r="D120" s="40"/>
      <c r="E120" s="41"/>
      <c r="F120" s="41"/>
      <c r="G120" s="40"/>
      <c r="H120" s="42"/>
      <c r="I120" s="43"/>
      <c r="J120" s="44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</row>
    <row r="121" spans="1:21" ht="18" customHeight="1" x14ac:dyDescent="0.25">
      <c r="A121" s="37"/>
      <c r="B121" s="46"/>
      <c r="C121" s="39"/>
      <c r="D121" s="40"/>
      <c r="E121" s="41"/>
      <c r="F121" s="41"/>
      <c r="G121" s="40"/>
      <c r="H121" s="42"/>
      <c r="I121" s="43"/>
      <c r="J121" s="44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</row>
    <row r="122" spans="1:21" ht="18" customHeight="1" x14ac:dyDescent="0.25">
      <c r="A122" s="37"/>
      <c r="B122" s="46"/>
      <c r="C122" s="39"/>
      <c r="D122" s="40"/>
      <c r="E122" s="41"/>
      <c r="F122" s="41"/>
      <c r="G122" s="40"/>
      <c r="H122" s="42"/>
      <c r="I122" s="43"/>
      <c r="J122" s="44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</row>
    <row r="123" spans="1:21" ht="18" customHeight="1" x14ac:dyDescent="0.25">
      <c r="A123" s="37"/>
      <c r="B123" s="46"/>
      <c r="C123" s="39"/>
      <c r="D123" s="40"/>
      <c r="E123" s="41"/>
      <c r="F123" s="41"/>
      <c r="G123" s="40"/>
      <c r="H123" s="42"/>
      <c r="I123" s="43"/>
      <c r="J123" s="44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</row>
    <row r="124" spans="1:21" ht="18" customHeight="1" x14ac:dyDescent="0.25">
      <c r="A124" s="37"/>
      <c r="B124" s="46"/>
      <c r="C124" s="39"/>
      <c r="D124" s="40"/>
      <c r="E124" s="41"/>
      <c r="F124" s="41"/>
      <c r="G124" s="40"/>
      <c r="H124" s="42"/>
      <c r="I124" s="43"/>
      <c r="J124" s="44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</row>
    <row r="125" spans="1:21" ht="18" customHeight="1" x14ac:dyDescent="0.25">
      <c r="A125" s="37"/>
      <c r="B125" s="46"/>
      <c r="C125" s="39"/>
      <c r="D125" s="40"/>
      <c r="E125" s="41"/>
      <c r="F125" s="41"/>
      <c r="G125" s="40"/>
      <c r="H125" s="42"/>
      <c r="I125" s="43"/>
      <c r="J125" s="44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</row>
    <row r="126" spans="1:21" ht="18" customHeight="1" x14ac:dyDescent="0.25">
      <c r="A126" s="37"/>
      <c r="B126" s="46"/>
      <c r="C126" s="39"/>
      <c r="D126" s="40"/>
      <c r="E126" s="41"/>
      <c r="F126" s="41"/>
      <c r="G126" s="40"/>
      <c r="H126" s="42"/>
      <c r="I126" s="43"/>
      <c r="J126" s="44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</row>
    <row r="127" spans="1:21" ht="18" customHeight="1" x14ac:dyDescent="0.25">
      <c r="A127" s="37"/>
      <c r="B127" s="46"/>
      <c r="C127" s="39"/>
      <c r="D127" s="40"/>
      <c r="E127" s="41"/>
      <c r="F127" s="41"/>
      <c r="G127" s="40"/>
      <c r="H127" s="42"/>
      <c r="I127" s="43"/>
      <c r="J127" s="44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</row>
    <row r="128" spans="1:21" ht="18" customHeight="1" x14ac:dyDescent="0.25">
      <c r="A128" s="37"/>
      <c r="B128" s="46"/>
      <c r="C128" s="39"/>
      <c r="D128" s="40"/>
      <c r="E128" s="41"/>
      <c r="F128" s="41"/>
      <c r="G128" s="40"/>
      <c r="H128" s="42"/>
      <c r="I128" s="43"/>
      <c r="J128" s="44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</row>
    <row r="129" spans="1:21" ht="18" customHeight="1" x14ac:dyDescent="0.25">
      <c r="A129" s="37"/>
      <c r="B129" s="46"/>
      <c r="C129" s="39"/>
      <c r="D129" s="40"/>
      <c r="E129" s="41"/>
      <c r="F129" s="41"/>
      <c r="G129" s="40"/>
      <c r="H129" s="42"/>
      <c r="I129" s="43"/>
      <c r="J129" s="44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</row>
    <row r="130" spans="1:21" ht="18" customHeight="1" x14ac:dyDescent="0.25">
      <c r="A130" s="37"/>
      <c r="B130" s="46"/>
      <c r="C130" s="39"/>
      <c r="D130" s="40"/>
      <c r="E130" s="41"/>
      <c r="F130" s="41"/>
      <c r="G130" s="40"/>
      <c r="H130" s="42"/>
      <c r="I130" s="43"/>
      <c r="J130" s="44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</row>
    <row r="131" spans="1:21" ht="18" customHeight="1" x14ac:dyDescent="0.25">
      <c r="A131" s="37"/>
      <c r="B131" s="46"/>
      <c r="C131" s="39"/>
      <c r="D131" s="40"/>
      <c r="E131" s="41"/>
      <c r="F131" s="41"/>
      <c r="G131" s="40"/>
      <c r="H131" s="42"/>
      <c r="I131" s="43"/>
      <c r="J131" s="44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</row>
    <row r="132" spans="1:21" ht="18" customHeight="1" x14ac:dyDescent="0.25">
      <c r="A132" s="37"/>
      <c r="B132" s="46"/>
      <c r="C132" s="39"/>
      <c r="D132" s="40"/>
      <c r="E132" s="41"/>
      <c r="F132" s="41"/>
      <c r="G132" s="40"/>
      <c r="H132" s="42"/>
      <c r="I132" s="43"/>
      <c r="J132" s="44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</row>
    <row r="133" spans="1:21" ht="18" customHeight="1" x14ac:dyDescent="0.25">
      <c r="A133" s="37"/>
      <c r="B133" s="46"/>
      <c r="C133" s="39"/>
      <c r="D133" s="40"/>
      <c r="E133" s="41"/>
      <c r="F133" s="41"/>
      <c r="G133" s="40"/>
      <c r="H133" s="42"/>
      <c r="I133" s="43"/>
      <c r="J133" s="44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</row>
    <row r="134" spans="1:21" ht="18" customHeight="1" x14ac:dyDescent="0.25">
      <c r="A134" s="37"/>
      <c r="B134" s="46"/>
      <c r="C134" s="39"/>
      <c r="D134" s="40"/>
      <c r="E134" s="41"/>
      <c r="F134" s="41"/>
      <c r="G134" s="40"/>
      <c r="H134" s="42"/>
      <c r="I134" s="43"/>
      <c r="J134" s="44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</row>
    <row r="135" spans="1:21" ht="18" customHeight="1" x14ac:dyDescent="0.25">
      <c r="A135" s="37"/>
      <c r="B135" s="46"/>
      <c r="C135" s="39"/>
      <c r="D135" s="40"/>
      <c r="E135" s="41"/>
      <c r="F135" s="41"/>
      <c r="G135" s="40"/>
      <c r="H135" s="42"/>
      <c r="I135" s="43"/>
      <c r="J135" s="44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</row>
    <row r="136" spans="1:21" ht="18" customHeight="1" x14ac:dyDescent="0.25">
      <c r="A136" s="37"/>
      <c r="B136" s="46"/>
      <c r="C136" s="39"/>
      <c r="D136" s="40"/>
      <c r="E136" s="41"/>
      <c r="F136" s="41"/>
      <c r="G136" s="40"/>
      <c r="H136" s="42"/>
      <c r="I136" s="43"/>
      <c r="J136" s="44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</row>
    <row r="137" spans="1:21" ht="18" customHeight="1" x14ac:dyDescent="0.25">
      <c r="A137" s="37"/>
      <c r="B137" s="46"/>
      <c r="C137" s="39"/>
      <c r="D137" s="40"/>
      <c r="E137" s="41"/>
      <c r="F137" s="41"/>
      <c r="G137" s="40"/>
      <c r="H137" s="42"/>
      <c r="I137" s="43"/>
      <c r="J137" s="44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</row>
    <row r="138" spans="1:21" ht="18" customHeight="1" x14ac:dyDescent="0.25">
      <c r="A138" s="37"/>
      <c r="B138" s="46"/>
      <c r="C138" s="39"/>
      <c r="D138" s="40"/>
      <c r="E138" s="41"/>
      <c r="F138" s="41"/>
      <c r="G138" s="40"/>
      <c r="H138" s="42"/>
      <c r="I138" s="43"/>
      <c r="J138" s="44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</row>
    <row r="139" spans="1:21" ht="18" customHeight="1" x14ac:dyDescent="0.25">
      <c r="A139" s="37"/>
      <c r="B139" s="46"/>
      <c r="C139" s="39"/>
      <c r="D139" s="40"/>
      <c r="E139" s="41"/>
      <c r="F139" s="41"/>
      <c r="G139" s="40"/>
      <c r="H139" s="42"/>
      <c r="I139" s="43"/>
      <c r="J139" s="44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</row>
    <row r="140" spans="1:21" ht="18" customHeight="1" x14ac:dyDescent="0.25">
      <c r="A140" s="37"/>
      <c r="B140" s="46"/>
      <c r="C140" s="39"/>
      <c r="D140" s="40"/>
      <c r="E140" s="41"/>
      <c r="F140" s="41"/>
      <c r="G140" s="40"/>
      <c r="H140" s="42"/>
      <c r="I140" s="43"/>
      <c r="J140" s="44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</row>
    <row r="141" spans="1:21" ht="18" customHeight="1" x14ac:dyDescent="0.25">
      <c r="A141" s="37"/>
      <c r="B141" s="46"/>
      <c r="C141" s="39"/>
      <c r="D141" s="40"/>
      <c r="E141" s="41"/>
      <c r="F141" s="41"/>
      <c r="G141" s="40"/>
      <c r="H141" s="42"/>
      <c r="I141" s="43"/>
      <c r="J141" s="44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</row>
    <row r="142" spans="1:21" ht="18" customHeight="1" x14ac:dyDescent="0.25">
      <c r="A142" s="37"/>
      <c r="B142" s="46"/>
      <c r="C142" s="39"/>
      <c r="D142" s="40"/>
      <c r="E142" s="41"/>
      <c r="F142" s="41"/>
      <c r="G142" s="40"/>
      <c r="H142" s="42"/>
      <c r="I142" s="43"/>
      <c r="J142" s="44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</row>
    <row r="143" spans="1:21" ht="18" customHeight="1" x14ac:dyDescent="0.25">
      <c r="A143" s="37"/>
      <c r="B143" s="46"/>
      <c r="C143" s="39"/>
      <c r="D143" s="40"/>
      <c r="E143" s="41"/>
      <c r="F143" s="41"/>
      <c r="G143" s="40"/>
      <c r="H143" s="42"/>
      <c r="I143" s="43"/>
      <c r="J143" s="44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</row>
    <row r="144" spans="1:21" ht="18" customHeight="1" x14ac:dyDescent="0.25">
      <c r="A144" s="37"/>
      <c r="B144" s="46"/>
      <c r="C144" s="39"/>
      <c r="D144" s="40"/>
      <c r="E144" s="41"/>
      <c r="F144" s="41"/>
      <c r="G144" s="40"/>
      <c r="H144" s="42"/>
      <c r="I144" s="43"/>
      <c r="J144" s="44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</row>
    <row r="145" spans="1:21" ht="18" customHeight="1" x14ac:dyDescent="0.25">
      <c r="A145" s="37"/>
      <c r="B145" s="46"/>
      <c r="C145" s="39"/>
      <c r="D145" s="40"/>
      <c r="E145" s="41"/>
      <c r="F145" s="41"/>
      <c r="G145" s="40"/>
      <c r="H145" s="42"/>
      <c r="I145" s="43"/>
      <c r="J145" s="44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</row>
    <row r="146" spans="1:21" ht="18" customHeight="1" x14ac:dyDescent="0.25">
      <c r="A146" s="37"/>
      <c r="B146" s="46"/>
      <c r="C146" s="39"/>
      <c r="D146" s="40"/>
      <c r="E146" s="41"/>
      <c r="F146" s="41"/>
      <c r="G146" s="40"/>
      <c r="H146" s="42"/>
      <c r="I146" s="43"/>
      <c r="J146" s="44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</row>
    <row r="147" spans="1:21" ht="18" customHeight="1" x14ac:dyDescent="0.25">
      <c r="A147" s="37"/>
      <c r="B147" s="46"/>
      <c r="C147" s="39"/>
      <c r="D147" s="40"/>
      <c r="E147" s="41"/>
      <c r="F147" s="41"/>
      <c r="G147" s="40"/>
      <c r="H147" s="42"/>
      <c r="I147" s="43"/>
      <c r="J147" s="44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</row>
    <row r="148" spans="1:21" ht="18" customHeight="1" x14ac:dyDescent="0.25">
      <c r="A148" s="37"/>
      <c r="B148" s="46"/>
      <c r="C148" s="39"/>
      <c r="D148" s="40"/>
      <c r="E148" s="41"/>
      <c r="F148" s="41"/>
      <c r="G148" s="40"/>
      <c r="H148" s="42"/>
      <c r="I148" s="43"/>
      <c r="J148" s="44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</row>
    <row r="149" spans="1:21" ht="18" customHeight="1" x14ac:dyDescent="0.25">
      <c r="A149" s="37"/>
      <c r="B149" s="46"/>
      <c r="C149" s="39"/>
      <c r="D149" s="40"/>
      <c r="E149" s="41"/>
      <c r="F149" s="41"/>
      <c r="G149" s="40"/>
      <c r="H149" s="42"/>
      <c r="I149" s="43"/>
      <c r="J149" s="44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</row>
    <row r="150" spans="1:21" ht="18" customHeight="1" x14ac:dyDescent="0.25">
      <c r="A150" s="37"/>
      <c r="B150" s="46"/>
      <c r="C150" s="39"/>
      <c r="D150" s="40"/>
      <c r="E150" s="41"/>
      <c r="F150" s="41"/>
      <c r="G150" s="40"/>
      <c r="H150" s="42"/>
      <c r="I150" s="43"/>
      <c r="J150" s="44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</row>
    <row r="151" spans="1:21" ht="18" customHeight="1" x14ac:dyDescent="0.25">
      <c r="A151" s="37"/>
      <c r="B151" s="46"/>
      <c r="C151" s="39"/>
      <c r="D151" s="40"/>
      <c r="E151" s="41"/>
      <c r="F151" s="41"/>
      <c r="G151" s="40"/>
      <c r="H151" s="42"/>
      <c r="I151" s="43"/>
      <c r="J151" s="44"/>
      <c r="K151" s="45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" customHeight="1" x14ac:dyDescent="0.25">
      <c r="A152" s="37"/>
      <c r="B152" s="46"/>
      <c r="C152" s="39"/>
      <c r="D152" s="40"/>
      <c r="E152" s="41"/>
      <c r="F152" s="41"/>
      <c r="G152" s="40"/>
      <c r="H152" s="42"/>
      <c r="I152" s="47"/>
      <c r="J152" s="48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" customHeight="1" x14ac:dyDescent="0.25">
      <c r="A153" s="37"/>
      <c r="B153" s="46"/>
      <c r="C153" s="39"/>
      <c r="D153" s="40"/>
      <c r="E153" s="41"/>
      <c r="F153" s="41"/>
      <c r="G153" s="40"/>
      <c r="H153" s="42"/>
      <c r="I153" s="47"/>
      <c r="J153" s="48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" customHeight="1" x14ac:dyDescent="0.25">
      <c r="A154" s="37"/>
      <c r="B154" s="46"/>
      <c r="C154" s="39"/>
      <c r="D154" s="40"/>
      <c r="E154" s="41"/>
      <c r="F154" s="41"/>
      <c r="G154" s="40"/>
      <c r="H154" s="42"/>
      <c r="I154" s="47"/>
      <c r="J154" s="48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48"/>
      <c r="B155" s="46"/>
      <c r="C155" s="49"/>
      <c r="D155" s="49"/>
      <c r="E155" s="50"/>
      <c r="F155" s="50"/>
      <c r="G155" s="49"/>
      <c r="H155" s="51"/>
      <c r="I155" s="47"/>
      <c r="J155" s="48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48"/>
      <c r="B156" s="46"/>
      <c r="C156" s="49"/>
      <c r="D156" s="49"/>
      <c r="E156" s="50"/>
      <c r="F156" s="50"/>
      <c r="G156" s="49"/>
      <c r="H156" s="51"/>
      <c r="I156" s="47"/>
      <c r="J156" s="48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48"/>
      <c r="B157" s="46"/>
      <c r="C157" s="49"/>
      <c r="D157" s="49"/>
      <c r="E157" s="50"/>
      <c r="F157" s="50"/>
      <c r="G157" s="49"/>
      <c r="H157" s="51"/>
      <c r="I157" s="47"/>
      <c r="J157" s="48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" customHeight="1" x14ac:dyDescent="0.25">
      <c r="A158" s="37"/>
      <c r="B158" s="46"/>
      <c r="C158" s="39"/>
      <c r="D158" s="40"/>
      <c r="E158" s="41"/>
      <c r="F158" s="41"/>
      <c r="G158" s="41">
        <v>632294.24</v>
      </c>
      <c r="H158" s="51"/>
      <c r="I158" s="47"/>
      <c r="J158" s="48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" customHeight="1" x14ac:dyDescent="0.25">
      <c r="A159" s="37"/>
      <c r="B159" s="46"/>
      <c r="C159" s="39"/>
      <c r="D159" s="40"/>
      <c r="E159" s="41"/>
      <c r="F159" s="41"/>
      <c r="G159" s="41">
        <v>790321.46</v>
      </c>
      <c r="H159" s="51"/>
      <c r="I159" s="47"/>
      <c r="J159" s="48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" customHeight="1" x14ac:dyDescent="0.25">
      <c r="A160" s="37"/>
      <c r="B160" s="46"/>
      <c r="C160" s="39"/>
      <c r="D160" s="40"/>
      <c r="E160" s="41"/>
      <c r="F160" s="41"/>
      <c r="G160" s="52">
        <f>G159/G158</f>
        <v>1.2499267113361652</v>
      </c>
      <c r="H160" s="51"/>
      <c r="I160" s="47"/>
      <c r="J160" s="48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</sheetData>
  <mergeCells count="69">
    <mergeCell ref="H47:H48"/>
    <mergeCell ref="I47:J48"/>
    <mergeCell ref="C84:E84"/>
    <mergeCell ref="A90:D90"/>
    <mergeCell ref="D85:E85"/>
    <mergeCell ref="D86:E86"/>
    <mergeCell ref="C87:E87"/>
    <mergeCell ref="A88:H88"/>
    <mergeCell ref="K88:R88"/>
    <mergeCell ref="A89:D89"/>
    <mergeCell ref="E89:G89"/>
    <mergeCell ref="H63:H64"/>
    <mergeCell ref="I63:J64"/>
    <mergeCell ref="C83:E83"/>
    <mergeCell ref="H10:H11"/>
    <mergeCell ref="I10:J10"/>
    <mergeCell ref="H12:H13"/>
    <mergeCell ref="I12:J12"/>
    <mergeCell ref="H16:H17"/>
    <mergeCell ref="I16:J16"/>
    <mergeCell ref="H55:H56"/>
    <mergeCell ref="I55:J55"/>
    <mergeCell ref="H57:H58"/>
    <mergeCell ref="I57:J57"/>
    <mergeCell ref="H33:H34"/>
    <mergeCell ref="I33:J34"/>
    <mergeCell ref="H59:H60"/>
    <mergeCell ref="I59:J60"/>
    <mergeCell ref="H61:H62"/>
    <mergeCell ref="K68:P69"/>
    <mergeCell ref="C71:E71"/>
    <mergeCell ref="H74:H75"/>
    <mergeCell ref="I74:J75"/>
    <mergeCell ref="H81:H82"/>
    <mergeCell ref="I81:J82"/>
    <mergeCell ref="C49:E49"/>
    <mergeCell ref="H52:H53"/>
    <mergeCell ref="I52:J53"/>
    <mergeCell ref="C65:E65"/>
    <mergeCell ref="H68:H69"/>
    <mergeCell ref="I68:J69"/>
    <mergeCell ref="I61:J62"/>
    <mergeCell ref="H40:H41"/>
    <mergeCell ref="I40:J41"/>
    <mergeCell ref="H45:H46"/>
    <mergeCell ref="I45:J46"/>
    <mergeCell ref="C35:E35"/>
    <mergeCell ref="K18:N19"/>
    <mergeCell ref="I21:J21"/>
    <mergeCell ref="C23:E23"/>
    <mergeCell ref="I29:J29"/>
    <mergeCell ref="C31:E31"/>
    <mergeCell ref="I26:J26"/>
    <mergeCell ref="A4:A5"/>
    <mergeCell ref="B4:B5"/>
    <mergeCell ref="C4:C5"/>
    <mergeCell ref="D4:F4"/>
    <mergeCell ref="H4:J4"/>
    <mergeCell ref="H5:J5"/>
    <mergeCell ref="I7:J7"/>
    <mergeCell ref="C18:E18"/>
    <mergeCell ref="H14:H15"/>
    <mergeCell ref="I14:J14"/>
    <mergeCell ref="B1:J1"/>
    <mergeCell ref="A2:B2"/>
    <mergeCell ref="C2:D2"/>
    <mergeCell ref="G2:J2"/>
    <mergeCell ref="A3:B3"/>
    <mergeCell ref="F3:J3"/>
  </mergeCells>
  <pageMargins left="0.70866141732283472" right="0.70866141732283472" top="0.74803149606299213" bottom="0.74803149606299213" header="0" footer="0"/>
  <pageSetup scale="58" fitToHeight="2000" orientation="landscape" r:id="rId1"/>
  <headerFooter>
    <oddFooter>&amp;RPágina &amp;P de</oddFooter>
  </headerFooter>
  <rowBreaks count="3" manualBreakCount="3">
    <brk id="23" max="9" man="1"/>
    <brk id="49" max="9" man="1"/>
    <brk id="76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83"/>
  <sheetViews>
    <sheetView tabSelected="1" zoomScaleNormal="100" zoomScaleSheetLayoutView="100" workbookViewId="0">
      <selection activeCell="D26" sqref="D26"/>
    </sheetView>
  </sheetViews>
  <sheetFormatPr defaultColWidth="14.42578125" defaultRowHeight="15" customHeight="1" x14ac:dyDescent="0.25"/>
  <cols>
    <col min="1" max="1" width="8" style="135" customWidth="1"/>
    <col min="2" max="2" width="47.5703125" style="135" customWidth="1"/>
    <col min="3" max="3" width="14.7109375" style="135" customWidth="1"/>
    <col min="4" max="10" width="10.7109375" style="135" customWidth="1"/>
    <col min="11" max="11" width="14.7109375" style="135" customWidth="1"/>
    <col min="12" max="20" width="8" style="135" customWidth="1"/>
    <col min="21" max="16384" width="14.42578125" style="135"/>
  </cols>
  <sheetData>
    <row r="1" spans="1:11" ht="18" customHeight="1" x14ac:dyDescent="0.25">
      <c r="A1" s="247" t="s">
        <v>68</v>
      </c>
      <c r="B1" s="243"/>
      <c r="C1" s="243"/>
      <c r="D1" s="243"/>
      <c r="E1" s="243"/>
      <c r="F1" s="243"/>
      <c r="G1" s="243"/>
      <c r="H1" s="243"/>
      <c r="I1" s="243"/>
      <c r="J1" s="243"/>
      <c r="K1" s="244"/>
    </row>
    <row r="2" spans="1:11" ht="15.75" customHeight="1" x14ac:dyDescent="0.25">
      <c r="A2" s="136"/>
      <c r="B2" s="242" t="s">
        <v>113</v>
      </c>
      <c r="C2" s="243"/>
      <c r="D2" s="243"/>
      <c r="E2" s="243"/>
      <c r="F2" s="243"/>
      <c r="G2" s="243"/>
      <c r="H2" s="244"/>
      <c r="I2" s="242" t="s">
        <v>108</v>
      </c>
      <c r="J2" s="243"/>
      <c r="K2" s="244"/>
    </row>
    <row r="3" spans="1:11" ht="15.75" customHeight="1" x14ac:dyDescent="0.25">
      <c r="A3" s="136"/>
      <c r="B3" s="242" t="s">
        <v>114</v>
      </c>
      <c r="C3" s="243"/>
      <c r="D3" s="243"/>
      <c r="E3" s="243"/>
      <c r="F3" s="243"/>
      <c r="G3" s="243"/>
      <c r="H3" s="244"/>
      <c r="I3" s="242" t="s">
        <v>111</v>
      </c>
      <c r="J3" s="243"/>
      <c r="K3" s="244"/>
    </row>
    <row r="4" spans="1:11" ht="15.75" customHeight="1" x14ac:dyDescent="0.25">
      <c r="A4" s="137"/>
      <c r="B4" s="242" t="s">
        <v>110</v>
      </c>
      <c r="C4" s="243"/>
      <c r="D4" s="243"/>
      <c r="E4" s="243"/>
      <c r="F4" s="243"/>
      <c r="G4" s="243"/>
      <c r="H4" s="243"/>
      <c r="I4" s="243"/>
      <c r="J4" s="243"/>
      <c r="K4" s="244"/>
    </row>
    <row r="5" spans="1:11" x14ac:dyDescent="0.25">
      <c r="A5" s="245" t="s">
        <v>4</v>
      </c>
      <c r="B5" s="245" t="s">
        <v>5</v>
      </c>
      <c r="C5" s="252" t="s">
        <v>69</v>
      </c>
      <c r="D5" s="249" t="s">
        <v>70</v>
      </c>
      <c r="E5" s="250" t="s">
        <v>71</v>
      </c>
      <c r="F5" s="244"/>
      <c r="G5" s="250" t="s">
        <v>72</v>
      </c>
      <c r="H5" s="244"/>
      <c r="I5" s="250" t="s">
        <v>73</v>
      </c>
      <c r="J5" s="244"/>
      <c r="K5" s="251" t="s">
        <v>74</v>
      </c>
    </row>
    <row r="6" spans="1:11" ht="26.25" customHeight="1" x14ac:dyDescent="0.25">
      <c r="A6" s="246"/>
      <c r="B6" s="246"/>
      <c r="C6" s="246"/>
      <c r="D6" s="246"/>
      <c r="E6" s="146" t="s">
        <v>75</v>
      </c>
      <c r="F6" s="148" t="s">
        <v>76</v>
      </c>
      <c r="G6" s="146" t="s">
        <v>75</v>
      </c>
      <c r="H6" s="148" t="s">
        <v>76</v>
      </c>
      <c r="I6" s="146" t="s">
        <v>75</v>
      </c>
      <c r="J6" s="148" t="s">
        <v>76</v>
      </c>
      <c r="K6" s="246"/>
    </row>
    <row r="7" spans="1:11" x14ac:dyDescent="0.25">
      <c r="A7" s="138" t="str">
        <f>"01"</f>
        <v>01</v>
      </c>
      <c r="B7" s="147" t="str">
        <f>PLANILHA!B6</f>
        <v>INSTALAÇÃO DOS SERVIÇOS DE ENGENHARIA</v>
      </c>
      <c r="C7" s="139">
        <f>PLANILHA!G18</f>
        <v>13322.51</v>
      </c>
      <c r="D7" s="140">
        <f t="shared" ref="D7:D14" si="0">C7/$C$16</f>
        <v>3.3816336955196313E-2</v>
      </c>
      <c r="E7" s="140">
        <v>0.33</v>
      </c>
      <c r="F7" s="139">
        <f t="shared" ref="F7:F14" si="1">C7*E7</f>
        <v>4396.4283000000005</v>
      </c>
      <c r="G7" s="140">
        <v>0.33</v>
      </c>
      <c r="H7" s="139">
        <f t="shared" ref="H7:H14" si="2">C7*G7</f>
        <v>4396.4283000000005</v>
      </c>
      <c r="I7" s="140">
        <v>0.34</v>
      </c>
      <c r="J7" s="139">
        <f t="shared" ref="J7:J14" si="3">C7*I7</f>
        <v>4529.6534000000001</v>
      </c>
      <c r="K7" s="139">
        <f t="shared" ref="K7:K14" si="4">F7+H7+J7</f>
        <v>13322.510000000002</v>
      </c>
    </row>
    <row r="8" spans="1:11" x14ac:dyDescent="0.25">
      <c r="A8" s="138" t="str">
        <f>"02"</f>
        <v>02</v>
      </c>
      <c r="B8" s="142" t="str">
        <f>PLANILHA!B19</f>
        <v>DEMOLIÇÕES E REMOÇÕES</v>
      </c>
      <c r="C8" s="139">
        <f>PLANILHA!G23</f>
        <v>12788.19</v>
      </c>
      <c r="D8" s="140">
        <f t="shared" si="0"/>
        <v>3.2460080126573143E-2</v>
      </c>
      <c r="E8" s="143"/>
      <c r="F8" s="139">
        <f t="shared" si="1"/>
        <v>0</v>
      </c>
      <c r="G8" s="143">
        <v>0.5</v>
      </c>
      <c r="H8" s="139">
        <f t="shared" si="2"/>
        <v>6394.0950000000003</v>
      </c>
      <c r="I8" s="143">
        <v>0.5</v>
      </c>
      <c r="J8" s="139">
        <f t="shared" si="3"/>
        <v>6394.0950000000003</v>
      </c>
      <c r="K8" s="139">
        <f t="shared" si="4"/>
        <v>12788.19</v>
      </c>
    </row>
    <row r="9" spans="1:11" x14ac:dyDescent="0.25">
      <c r="A9" s="138" t="str">
        <f>"03"</f>
        <v>03</v>
      </c>
      <c r="B9" s="142" t="str">
        <f>PLANILHA!B24</f>
        <v>TRABALHOS EM TERRA</v>
      </c>
      <c r="C9" s="139">
        <f>PLANILHA!G31</f>
        <v>67167.58</v>
      </c>
      <c r="D9" s="140">
        <f t="shared" si="0"/>
        <v>0.17049050950197109</v>
      </c>
      <c r="E9" s="143">
        <v>0.33</v>
      </c>
      <c r="F9" s="139">
        <f t="shared" si="1"/>
        <v>22165.3014</v>
      </c>
      <c r="G9" s="143">
        <v>0.33</v>
      </c>
      <c r="H9" s="139">
        <f t="shared" si="2"/>
        <v>22165.3014</v>
      </c>
      <c r="I9" s="143">
        <v>0.34</v>
      </c>
      <c r="J9" s="139">
        <f t="shared" si="3"/>
        <v>22836.977200000001</v>
      </c>
      <c r="K9" s="139">
        <f t="shared" si="4"/>
        <v>67167.58</v>
      </c>
    </row>
    <row r="10" spans="1:11" x14ac:dyDescent="0.25">
      <c r="A10" s="138" t="str">
        <f>"05"</f>
        <v>05</v>
      </c>
      <c r="B10" s="142" t="str">
        <f>PLANILHA!B32</f>
        <v>SUPERESTRUTURA</v>
      </c>
      <c r="C10" s="139">
        <f>PLANILHA!G35</f>
        <v>2592.79</v>
      </c>
      <c r="D10" s="140">
        <f t="shared" si="0"/>
        <v>6.5812418451225369E-3</v>
      </c>
      <c r="E10" s="143"/>
      <c r="F10" s="139">
        <f t="shared" si="1"/>
        <v>0</v>
      </c>
      <c r="G10" s="143"/>
      <c r="H10" s="139">
        <f t="shared" si="2"/>
        <v>0</v>
      </c>
      <c r="I10" s="143">
        <v>1</v>
      </c>
      <c r="J10" s="139">
        <f t="shared" si="3"/>
        <v>2592.79</v>
      </c>
      <c r="K10" s="139">
        <f t="shared" si="4"/>
        <v>2592.79</v>
      </c>
    </row>
    <row r="11" spans="1:11" x14ac:dyDescent="0.25">
      <c r="A11" s="138" t="str">
        <f>"07"</f>
        <v>07</v>
      </c>
      <c r="B11" s="142" t="str">
        <f>PLANILHA!B36</f>
        <v>COBERTURA E FORRO</v>
      </c>
      <c r="C11" s="139">
        <f>PLANILHA!G49</f>
        <v>119031.24</v>
      </c>
      <c r="D11" s="140">
        <f t="shared" si="0"/>
        <v>0.30213529733022093</v>
      </c>
      <c r="E11" s="143"/>
      <c r="F11" s="139">
        <f t="shared" si="1"/>
        <v>0</v>
      </c>
      <c r="G11" s="143">
        <v>0.5</v>
      </c>
      <c r="H11" s="139">
        <f t="shared" si="2"/>
        <v>59515.62</v>
      </c>
      <c r="I11" s="143">
        <v>0.5</v>
      </c>
      <c r="J11" s="139">
        <f t="shared" si="3"/>
        <v>59515.62</v>
      </c>
      <c r="K11" s="139">
        <f t="shared" si="4"/>
        <v>119031.24</v>
      </c>
    </row>
    <row r="12" spans="1:11" ht="15.75" customHeight="1" x14ac:dyDescent="0.25">
      <c r="A12" s="138" t="str">
        <f>"09"</f>
        <v>09</v>
      </c>
      <c r="B12" s="142" t="str">
        <f>PLANILHA!B50</f>
        <v>INSTALAÇÕES SANITÁRIAS</v>
      </c>
      <c r="C12" s="139">
        <f>PLANILHA!G65</f>
        <v>110456.41</v>
      </c>
      <c r="D12" s="140">
        <f t="shared" si="0"/>
        <v>0.28036992874625843</v>
      </c>
      <c r="E12" s="143"/>
      <c r="F12" s="139">
        <f t="shared" si="1"/>
        <v>0</v>
      </c>
      <c r="G12" s="143"/>
      <c r="H12" s="139">
        <f t="shared" si="2"/>
        <v>0</v>
      </c>
      <c r="I12" s="143">
        <v>1</v>
      </c>
      <c r="J12" s="139">
        <f t="shared" si="3"/>
        <v>110456.41</v>
      </c>
      <c r="K12" s="139">
        <f t="shared" si="4"/>
        <v>110456.41</v>
      </c>
    </row>
    <row r="13" spans="1:11" ht="15.75" customHeight="1" x14ac:dyDescent="0.25">
      <c r="A13" s="138">
        <v>15</v>
      </c>
      <c r="B13" s="142" t="str">
        <f>PLANILHA!B66</f>
        <v>PISOS E RODAPÉS</v>
      </c>
      <c r="C13" s="139">
        <f>PLANILHA!G71</f>
        <v>53296.57</v>
      </c>
      <c r="D13" s="140">
        <f t="shared" si="0"/>
        <v>0.13528192282657001</v>
      </c>
      <c r="E13" s="143"/>
      <c r="F13" s="139">
        <f t="shared" si="1"/>
        <v>0</v>
      </c>
      <c r="G13" s="143"/>
      <c r="H13" s="139">
        <f t="shared" si="2"/>
        <v>0</v>
      </c>
      <c r="I13" s="143">
        <v>1</v>
      </c>
      <c r="J13" s="139">
        <f t="shared" si="3"/>
        <v>53296.57</v>
      </c>
      <c r="K13" s="139">
        <f t="shared" si="4"/>
        <v>53296.57</v>
      </c>
    </row>
    <row r="14" spans="1:11" ht="15.75" customHeight="1" x14ac:dyDescent="0.25">
      <c r="A14" s="141">
        <v>23</v>
      </c>
      <c r="B14" s="142" t="str">
        <f>PLANILHA!B72</f>
        <v>LIMPEZA</v>
      </c>
      <c r="C14" s="139">
        <f>PLANILHA!G83</f>
        <v>15311.39</v>
      </c>
      <c r="D14" s="140">
        <f t="shared" si="0"/>
        <v>3.8864682668087562E-2</v>
      </c>
      <c r="E14" s="143"/>
      <c r="F14" s="139">
        <f t="shared" si="1"/>
        <v>0</v>
      </c>
      <c r="G14" s="143"/>
      <c r="H14" s="139">
        <f t="shared" si="2"/>
        <v>0</v>
      </c>
      <c r="I14" s="143">
        <v>1</v>
      </c>
      <c r="J14" s="139">
        <f t="shared" si="3"/>
        <v>15311.39</v>
      </c>
      <c r="K14" s="139">
        <f t="shared" si="4"/>
        <v>15311.39</v>
      </c>
    </row>
    <row r="15" spans="1:11" ht="15.75" customHeight="1" x14ac:dyDescent="0.25">
      <c r="A15" s="250" t="s">
        <v>77</v>
      </c>
      <c r="B15" s="244"/>
      <c r="C15" s="144"/>
      <c r="D15" s="143"/>
      <c r="E15" s="143">
        <f>F15/C16</f>
        <v>6.7421259330865235E-2</v>
      </c>
      <c r="F15" s="144">
        <f>SUM(F7:F14)</f>
        <v>26561.7297</v>
      </c>
      <c r="G15" s="143">
        <f>H15/C16</f>
        <v>0.23471894805926224</v>
      </c>
      <c r="H15" s="144">
        <f>SUM(H7:H13)</f>
        <v>92471.444699999993</v>
      </c>
      <c r="I15" s="143">
        <f>J15/C16</f>
        <v>0.65899510994178501</v>
      </c>
      <c r="J15" s="144">
        <f>SUM(J7:J13)</f>
        <v>259622.11560000002</v>
      </c>
      <c r="K15" s="144">
        <f>SUM(K7:K14)</f>
        <v>393966.68</v>
      </c>
    </row>
    <row r="16" spans="1:11" ht="15.75" customHeight="1" x14ac:dyDescent="0.25">
      <c r="A16" s="250" t="s">
        <v>78</v>
      </c>
      <c r="B16" s="244"/>
      <c r="C16" s="145">
        <f>SUM(C7:C14)</f>
        <v>393966.68</v>
      </c>
      <c r="D16" s="146">
        <f>SUM(D7:D15)</f>
        <v>1</v>
      </c>
      <c r="E16" s="143">
        <f>F16/C16</f>
        <v>6.7421259330865235E-2</v>
      </c>
      <c r="F16" s="144">
        <f>F15</f>
        <v>26561.7297</v>
      </c>
      <c r="G16" s="143">
        <f>H16/C16</f>
        <v>0.30214020739012748</v>
      </c>
      <c r="H16" s="144">
        <f>F16+H15</f>
        <v>119033.17439999999</v>
      </c>
      <c r="I16" s="143">
        <f>J16/C16</f>
        <v>0.9611353173319126</v>
      </c>
      <c r="J16" s="144">
        <f>H16+J15</f>
        <v>378655.29000000004</v>
      </c>
      <c r="K16" s="145">
        <f>K15</f>
        <v>393966.68</v>
      </c>
    </row>
    <row r="17" spans="1:11" ht="15.75" customHeight="1" x14ac:dyDescent="0.25">
      <c r="A17" s="248" t="s">
        <v>88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4"/>
    </row>
    <row r="18" spans="1:11" ht="15.75" customHeight="1" x14ac:dyDescent="0.25">
      <c r="A18" s="248" t="s">
        <v>89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4"/>
    </row>
    <row r="19" spans="1:11" ht="15.75" customHeight="1" x14ac:dyDescent="0.25">
      <c r="A19" s="248" t="s">
        <v>90</v>
      </c>
      <c r="B19" s="243"/>
      <c r="C19" s="243"/>
      <c r="D19" s="243"/>
      <c r="E19" s="243"/>
      <c r="F19" s="243"/>
      <c r="G19" s="243"/>
      <c r="H19" s="243"/>
      <c r="I19" s="243"/>
      <c r="J19" s="243"/>
      <c r="K19" s="244"/>
    </row>
    <row r="20" spans="1:11" ht="15.75" customHeight="1" x14ac:dyDescent="0.25"/>
    <row r="21" spans="1:11" ht="15.75" customHeight="1" x14ac:dyDescent="0.25"/>
    <row r="22" spans="1:11" ht="15.75" customHeight="1" x14ac:dyDescent="0.25"/>
    <row r="23" spans="1:11" ht="15.75" customHeight="1" x14ac:dyDescent="0.25"/>
    <row r="24" spans="1:11" ht="15.75" customHeight="1" x14ac:dyDescent="0.25"/>
    <row r="25" spans="1:11" ht="15.75" customHeight="1" x14ac:dyDescent="0.25"/>
    <row r="26" spans="1:11" ht="15.75" customHeight="1" x14ac:dyDescent="0.25"/>
    <row r="27" spans="1:11" ht="15.75" customHeight="1" x14ac:dyDescent="0.25"/>
    <row r="28" spans="1:11" ht="15.75" customHeight="1" x14ac:dyDescent="0.25"/>
    <row r="29" spans="1:11" ht="15.75" customHeight="1" x14ac:dyDescent="0.25"/>
    <row r="30" spans="1:11" ht="15.75" customHeight="1" x14ac:dyDescent="0.25"/>
    <row r="31" spans="1:11" ht="15.75" customHeight="1" x14ac:dyDescent="0.25"/>
    <row r="32" spans="1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</sheetData>
  <mergeCells count="19">
    <mergeCell ref="A18:K18"/>
    <mergeCell ref="A19:K19"/>
    <mergeCell ref="D5:D6"/>
    <mergeCell ref="E5:F5"/>
    <mergeCell ref="G5:H5"/>
    <mergeCell ref="I5:J5"/>
    <mergeCell ref="K5:K6"/>
    <mergeCell ref="B5:B6"/>
    <mergeCell ref="C5:C6"/>
    <mergeCell ref="A15:B15"/>
    <mergeCell ref="A16:B16"/>
    <mergeCell ref="A17:K17"/>
    <mergeCell ref="B4:K4"/>
    <mergeCell ref="A5:A6"/>
    <mergeCell ref="A1:K1"/>
    <mergeCell ref="B2:H2"/>
    <mergeCell ref="I2:K2"/>
    <mergeCell ref="B3:H3"/>
    <mergeCell ref="I3:K3"/>
  </mergeCells>
  <printOptions horizontalCentered="1"/>
  <pageMargins left="0.70866141732283472" right="0.70866141732283472" top="0.74803149606299213" bottom="0.74803149606299213" header="0" footer="0"/>
  <pageSetup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</vt:lpstr>
      <vt:lpstr>MEMORIAL DE CÁLCULO</vt:lpstr>
      <vt:lpstr>CRONOGRAMA</vt:lpstr>
      <vt:lpstr>'MEMORIAL DE CÁLCULO'!Area_de_impressao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</dc:creator>
  <cp:lastModifiedBy>User</cp:lastModifiedBy>
  <cp:lastPrinted>2026-03-16T19:22:22Z</cp:lastPrinted>
  <dcterms:created xsi:type="dcterms:W3CDTF">2012-05-28T19:15:19Z</dcterms:created>
  <dcterms:modified xsi:type="dcterms:W3CDTF">2026-03-16T19:22:24Z</dcterms:modified>
</cp:coreProperties>
</file>