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130\licitacao\16 - LICITAÇÕES 2024\2024.196 - COBERTURA DE ENTRADA DE CMEI SANTA TEREZINHA E DO PLAYGROUG DO CMEI VEREADOR BENEDITO CUNHA\"/>
    </mc:Choice>
  </mc:AlternateContent>
  <xr:revisionPtr revIDLastSave="0" documentId="8_{BDA11178-0BF9-4522-946F-6B9888EC2213}" xr6:coauthVersionLast="47" xr6:coauthVersionMax="47" xr10:uidLastSave="{00000000-0000-0000-0000-000000000000}"/>
  <bookViews>
    <workbookView xWindow="-120" yWindow="-120" windowWidth="24240" windowHeight="13140"/>
  </bookViews>
  <sheets>
    <sheet name="Orç. Res." sheetId="2" r:id="rId1"/>
    <sheet name="Orç. Det. Cob. St. Ter." sheetId="11" r:id="rId2"/>
    <sheet name="Orç. Det. Cob. Ben." sheetId="14" r:id="rId3"/>
    <sheet name="BDI " sheetId="3" r:id="rId4"/>
    <sheet name="Cro. Fís-Fin" sheetId="5" r:id="rId5"/>
    <sheet name="Cot." sheetId="15" r:id="rId6"/>
    <sheet name="Comp. Próprias" sheetId="16" r:id="rId7"/>
  </sheets>
  <definedNames>
    <definedName name="_xlnm._FilterDatabase" localSheetId="4" hidden="1">#N/A</definedName>
    <definedName name="_xlnm._FilterDatabase" localSheetId="2" hidden="1">'Orç. Det. Cob. Ben.'!$A$9:$L$15</definedName>
    <definedName name="_xlnm._FilterDatabase" localSheetId="1" hidden="1">'Orç. Det. Cob. St. Ter.'!$A$9:$I$31</definedName>
    <definedName name="_xlnm._FilterDatabase" localSheetId="0" hidden="1">#N/A</definedName>
    <definedName name="_xlnm.Print_Area" localSheetId="6">'Comp. Próprias'!$A$1:$H$7</definedName>
    <definedName name="_xlnm.Print_Area" localSheetId="5">'Cot.'!$A$1:$K$5</definedName>
    <definedName name="_xlnm.Print_Area" localSheetId="4">'Cro. Fís-Fin'!$A$1:$F$33</definedName>
    <definedName name="_xlnm.Print_Area" localSheetId="2">'Orç. Det. Cob. Ben.'!$A$1:$I$26</definedName>
    <definedName name="_xlnm.Print_Area" localSheetId="1">'Orç. Det. Cob. St. Ter.'!$A$1:$I$34</definedName>
    <definedName name="_xlnm.Print_Area" localSheetId="0">#N/A</definedName>
    <definedName name="_xlnm.Print_Titles" localSheetId="6">'Comp. Próprias'!$1:$1</definedName>
    <definedName name="_xlnm.Print_Titles" localSheetId="2">'Orç. Det. Cob. Ben.'!$1:$9</definedName>
    <definedName name="_xlnm.Print_Titles" localSheetId="1">'Orç. Det. Cob. St. Ter.'!$1:$9</definedName>
    <definedName name="_xlnm.Print_Titles" localSheetId="0">#N/A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15" l="1"/>
  <c r="K5" i="15"/>
  <c r="G4" i="16"/>
  <c r="H4" i="16"/>
  <c r="D5" i="15"/>
  <c r="F5" i="15"/>
  <c r="H40" i="16"/>
  <c r="H39" i="16"/>
  <c r="H38" i="16"/>
  <c r="H37" i="16"/>
  <c r="H33" i="16"/>
  <c r="H32" i="16"/>
  <c r="H31" i="16"/>
  <c r="H30" i="16"/>
  <c r="H25" i="16"/>
  <c r="H24" i="16"/>
  <c r="H23" i="16"/>
  <c r="H22" i="16"/>
  <c r="H17" i="16"/>
  <c r="H16" i="16"/>
  <c r="H15" i="16"/>
  <c r="H14" i="16"/>
  <c r="H6" i="16"/>
  <c r="H5" i="16"/>
  <c r="C4" i="16"/>
  <c r="B25" i="5"/>
  <c r="B22" i="5"/>
  <c r="B19" i="5"/>
  <c r="B14" i="2"/>
  <c r="B13" i="2"/>
  <c r="B12" i="2"/>
  <c r="H28" i="11"/>
  <c r="I28" i="11"/>
  <c r="H30" i="11"/>
  <c r="H31" i="11"/>
  <c r="H29" i="11"/>
  <c r="I29" i="11"/>
  <c r="I31" i="11"/>
  <c r="I30" i="11"/>
  <c r="A7" i="14"/>
  <c r="A6" i="14"/>
  <c r="A5" i="14"/>
  <c r="A4" i="14"/>
  <c r="A2" i="14"/>
  <c r="H23" i="14"/>
  <c r="N21" i="14"/>
  <c r="H22" i="14"/>
  <c r="I22" i="14"/>
  <c r="H21" i="14"/>
  <c r="I21" i="14"/>
  <c r="H20" i="14"/>
  <c r="I20" i="14"/>
  <c r="H19" i="14"/>
  <c r="N16" i="14"/>
  <c r="I19" i="14"/>
  <c r="H18" i="14"/>
  <c r="I18" i="14"/>
  <c r="H17" i="14"/>
  <c r="I17" i="14"/>
  <c r="H15" i="14"/>
  <c r="I15" i="14"/>
  <c r="H13" i="14"/>
  <c r="I13" i="14"/>
  <c r="H12" i="14"/>
  <c r="I12" i="14"/>
  <c r="H11" i="14"/>
  <c r="I11" i="14"/>
  <c r="N10" i="14"/>
  <c r="H26" i="11"/>
  <c r="I26" i="11"/>
  <c r="H27" i="11"/>
  <c r="I27" i="11"/>
  <c r="H23" i="11"/>
  <c r="I23" i="11"/>
  <c r="F19" i="11"/>
  <c r="H21" i="11"/>
  <c r="I21" i="11"/>
  <c r="H22" i="11"/>
  <c r="I22" i="11"/>
  <c r="H24" i="11"/>
  <c r="I24" i="11"/>
  <c r="B11" i="2"/>
  <c r="B10" i="2"/>
  <c r="B9" i="2"/>
  <c r="B16" i="5"/>
  <c r="B13" i="5"/>
  <c r="B10" i="5"/>
  <c r="H19" i="11"/>
  <c r="H18" i="11"/>
  <c r="I18" i="11"/>
  <c r="H17" i="11"/>
  <c r="I17" i="11"/>
  <c r="H16" i="11"/>
  <c r="I16" i="11"/>
  <c r="H15" i="11"/>
  <c r="I15" i="11"/>
  <c r="H14" i="11"/>
  <c r="I14" i="11"/>
  <c r="H13" i="11"/>
  <c r="I13" i="11"/>
  <c r="H11" i="11"/>
  <c r="I11" i="11"/>
  <c r="I10" i="11"/>
  <c r="C10" i="5"/>
  <c r="F10" i="5"/>
  <c r="A7" i="11"/>
  <c r="A6" i="11"/>
  <c r="A5" i="11"/>
  <c r="A4" i="11"/>
  <c r="A2" i="11"/>
  <c r="G23" i="3"/>
  <c r="F23" i="3"/>
  <c r="E23" i="3"/>
  <c r="E22" i="3"/>
  <c r="E24" i="3"/>
  <c r="D22" i="3"/>
  <c r="D24" i="3"/>
  <c r="C22" i="3"/>
  <c r="C24" i="3"/>
  <c r="H14" i="3"/>
  <c r="H23" i="3"/>
  <c r="G14" i="3"/>
  <c r="F14" i="3"/>
  <c r="E14" i="3"/>
  <c r="D14" i="3"/>
  <c r="D23" i="3"/>
  <c r="C14" i="3"/>
  <c r="C23" i="3"/>
  <c r="H11" i="3"/>
  <c r="H22" i="3"/>
  <c r="H24" i="3"/>
  <c r="G11" i="3"/>
  <c r="G22" i="3"/>
  <c r="G24" i="3"/>
  <c r="F11" i="3"/>
  <c r="F22" i="3"/>
  <c r="F24" i="3"/>
  <c r="E11" i="3"/>
  <c r="D11" i="3"/>
  <c r="C11" i="3"/>
  <c r="H18" i="5"/>
  <c r="H17" i="5"/>
  <c r="A7" i="5"/>
  <c r="A6" i="5"/>
  <c r="A5" i="5"/>
  <c r="A4" i="5"/>
  <c r="A3" i="5"/>
  <c r="A2" i="5"/>
  <c r="H27" i="5"/>
  <c r="H26" i="5"/>
  <c r="H24" i="5"/>
  <c r="H23" i="5"/>
  <c r="H21" i="5"/>
  <c r="H20" i="5"/>
  <c r="H15" i="5"/>
  <c r="H14" i="5"/>
  <c r="H12" i="5"/>
  <c r="H11" i="5"/>
  <c r="I19" i="11"/>
  <c r="N22" i="14"/>
  <c r="N23" i="14"/>
  <c r="I23" i="14"/>
  <c r="I25" i="11"/>
  <c r="C12" i="2"/>
  <c r="C9" i="2"/>
  <c r="I20" i="11"/>
  <c r="C16" i="5"/>
  <c r="I12" i="11"/>
  <c r="E10" i="5"/>
  <c r="H10" i="5"/>
  <c r="C19" i="5"/>
  <c r="I32" i="11"/>
  <c r="I4" i="11"/>
  <c r="C11" i="2"/>
  <c r="E19" i="5"/>
  <c r="F19" i="5"/>
  <c r="F16" i="5"/>
  <c r="E16" i="5"/>
  <c r="C10" i="2"/>
  <c r="C13" i="5"/>
  <c r="H16" i="5"/>
  <c r="H19" i="5"/>
  <c r="E13" i="5"/>
  <c r="F13" i="5"/>
  <c r="H13" i="5"/>
  <c r="I16" i="14"/>
  <c r="C25" i="5"/>
  <c r="C14" i="2"/>
  <c r="E25" i="5"/>
  <c r="F25" i="5"/>
  <c r="H25" i="5"/>
  <c r="H34" i="16"/>
  <c r="H27" i="16"/>
  <c r="H41" i="16"/>
  <c r="H7" i="16"/>
  <c r="G14" i="14"/>
  <c r="H14" i="14"/>
  <c r="I14" i="14"/>
  <c r="I10" i="14"/>
  <c r="I24" i="14"/>
  <c r="I4" i="14"/>
  <c r="H19" i="16"/>
  <c r="C22" i="5"/>
  <c r="E22" i="5"/>
  <c r="C13" i="2"/>
  <c r="C15" i="2"/>
  <c r="F22" i="5"/>
  <c r="F28" i="5"/>
  <c r="C30" i="5"/>
  <c r="D22" i="5"/>
  <c r="E28" i="5"/>
  <c r="H22" i="5"/>
  <c r="D19" i="5"/>
  <c r="D16" i="5"/>
  <c r="D13" i="5"/>
  <c r="D25" i="5"/>
  <c r="D10" i="5"/>
  <c r="F29" i="5"/>
  <c r="H28" i="5"/>
  <c r="E30" i="5"/>
  <c r="F30" i="5"/>
  <c r="E29" i="5"/>
  <c r="E31" i="5"/>
  <c r="D30" i="5"/>
  <c r="F31" i="5"/>
</calcChain>
</file>

<file path=xl/sharedStrings.xml><?xml version="1.0" encoding="utf-8"?>
<sst xmlns="http://schemas.openxmlformats.org/spreadsheetml/2006/main" count="465" uniqueCount="237">
  <si>
    <t>PLANILHA ORÇAMENTÁRIA DE CUSTOS - RESUMO</t>
  </si>
  <si>
    <t>PROPRIETÁRIO: PREFEITURA MUNICIPAL DE ITAPEVA</t>
  </si>
  <si>
    <t>R.T. ENG. CIVIL GABRIEL FERREIRA BRITO</t>
  </si>
  <si>
    <t>ITEM</t>
  </si>
  <si>
    <t>DESCRIÇÃO</t>
  </si>
  <si>
    <t>SERVIÇOS PRELIMINARES</t>
  </si>
  <si>
    <t>TOTAL:</t>
  </si>
  <si>
    <t xml:space="preserve">RESPONSÁVEL TÉCNICO - ENG. GABRIEL FERREIRA BRITO - CREA-MG-112100/D </t>
  </si>
  <si>
    <t>DEMONSTRATIVO DO BDI - SEM DESONERAÇÃO - OBRA DE EDIFICAÇÃO</t>
  </si>
  <si>
    <t>BDI (CONFORME ACÓRDÃO Nº 2622/13 e LEI Nº 13.161 DE 31/08/15)</t>
  </si>
  <si>
    <t>DISCRIMINAÇÃO DAS PARCELAS</t>
  </si>
  <si>
    <t>CONSTRUÇÃO DE EDIFÍCIOS</t>
  </si>
  <si>
    <t>DIFERENCIADO</t>
  </si>
  <si>
    <t>CUSTO DIRETO</t>
  </si>
  <si>
    <t>CD</t>
  </si>
  <si>
    <t>ADMINISTRAÇÃO CENTRAL</t>
  </si>
  <si>
    <t>AC</t>
  </si>
  <si>
    <t>LUCRO BRUTO</t>
  </si>
  <si>
    <t>L</t>
  </si>
  <si>
    <t>DESPESAS FINANCEIRAS</t>
  </si>
  <si>
    <t>DF</t>
  </si>
  <si>
    <t>SEGUROS, GARANTIAS E RISCO</t>
  </si>
  <si>
    <t>SEGUROS + GARANTIAS</t>
  </si>
  <si>
    <t>S</t>
  </si>
  <si>
    <t>RISCO(*)</t>
  </si>
  <si>
    <t>R</t>
  </si>
  <si>
    <t>TRIBUTOS</t>
  </si>
  <si>
    <t>I</t>
  </si>
  <si>
    <t>PV</t>
  </si>
  <si>
    <t>ISS</t>
  </si>
  <si>
    <r>
      <t>ISS</t>
    </r>
    <r>
      <rPr>
        <vertAlign val="superscript"/>
        <sz val="8"/>
        <rFont val="Arial"/>
        <family val="2"/>
      </rPr>
      <t>(2)</t>
    </r>
  </si>
  <si>
    <t>-</t>
  </si>
  <si>
    <t>PIS</t>
  </si>
  <si>
    <t>COFINS</t>
  </si>
  <si>
    <t>CPRB</t>
  </si>
  <si>
    <t>INSS</t>
  </si>
  <si>
    <t>FÓRMULA DO BDI</t>
  </si>
  <si>
    <t>(1 + (AC + S + G + R)) x (1 + DF) x  (1 + L)</t>
  </si>
  <si>
    <t>(1 - (I + CPRB))</t>
  </si>
  <si>
    <t>BDI (NUMERADOR)</t>
  </si>
  <si>
    <t>BDI (DENOMINADOR)</t>
  </si>
  <si>
    <t>BDI</t>
  </si>
  <si>
    <t>OBSERVAÇÕES</t>
  </si>
  <si>
    <r>
      <rPr>
        <vertAlign val="superscript"/>
        <sz val="8"/>
        <rFont val="Arial"/>
        <family val="2"/>
      </rPr>
      <t xml:space="preserve">(1) </t>
    </r>
    <r>
      <rPr>
        <sz val="8"/>
        <rFont val="Arial"/>
        <family val="2"/>
      </rPr>
      <t>SIGLA.</t>
    </r>
    <r>
      <rPr>
        <vertAlign val="superscript"/>
        <sz val="8"/>
        <rFont val="Arial"/>
        <family val="2"/>
      </rPr>
      <t xml:space="preserve">
(2) </t>
    </r>
    <r>
      <rPr>
        <sz val="8"/>
        <rFont val="Arial"/>
        <family val="2"/>
      </rPr>
      <t xml:space="preserve">QUANTO AO ISS O TCU ORIENTA OBSERVAR A LEGISLAÇÃO DO MUNICÍPIO. NO REFERIDO ACÓRDÃO O TCU PARTIU DA PREMISSA DE INCIDÊNCIA DO ISS EM 50% DO PREÇO DE VENDA, COM PERCENTUAIS DE 2%, 3%, 4% E 5%.
</t>
    </r>
    <r>
      <rPr>
        <vertAlign val="superscript"/>
        <sz val="8"/>
        <rFont val="Arial"/>
        <family val="2"/>
      </rPr>
      <t xml:space="preserve">(3) </t>
    </r>
    <r>
      <rPr>
        <sz val="8"/>
        <rFont val="Arial"/>
        <family val="2"/>
      </rPr>
      <t xml:space="preserve">BDI DIFERENCIADO A SER APLICADO EM CASOS DE FORNECIMENTO DE MATERIAIS E EQUIPAMENTOS. EX. ELEVADOR, ESCADAS ROLANTES, EQUIPAMENTOS DE REFRIGERAÇÃO ETC.
</t>
    </r>
    <r>
      <rPr>
        <vertAlign val="superscript"/>
        <sz val="8"/>
        <rFont val="Arial"/>
        <family val="2"/>
      </rPr>
      <t xml:space="preserve">(4) </t>
    </r>
    <r>
      <rPr>
        <sz val="8"/>
        <rFont val="Arial"/>
        <family val="2"/>
      </rPr>
      <t xml:space="preserve">BDI DIFERENCIADO A SER APLICADO PARA SERVIÇOS TERCEIRIZADOS.
</t>
    </r>
    <r>
      <rPr>
        <vertAlign val="superscript"/>
        <sz val="8"/>
        <rFont val="Arial"/>
        <family val="2"/>
      </rPr>
      <t xml:space="preserve">(5) </t>
    </r>
    <r>
      <rPr>
        <sz val="8"/>
        <rFont val="Arial"/>
        <family val="2"/>
      </rPr>
      <t>INCIDÊNCIA.</t>
    </r>
  </si>
  <si>
    <t>PLANILHA ORÇAMENTÁRIA DE CUSTOS DETALHADA</t>
  </si>
  <si>
    <t>TOTAL</t>
  </si>
  <si>
    <t xml:space="preserve">FORMA DE EXECUÇÃO: </t>
  </si>
  <si>
    <t>(    )</t>
  </si>
  <si>
    <t>DIRETA</t>
  </si>
  <si>
    <t>( X  )</t>
  </si>
  <si>
    <t>INDIRETA</t>
  </si>
  <si>
    <t>CÓDIGO</t>
  </si>
  <si>
    <t>UIDADE</t>
  </si>
  <si>
    <t>QUANT.</t>
  </si>
  <si>
    <t>PREÇO UNITÁRIO S/ BDI</t>
  </si>
  <si>
    <t>PREÇO UNITÁRIO C/ BDI</t>
  </si>
  <si>
    <t>PREÇO TOTAL C/ BDI</t>
  </si>
  <si>
    <t>FONTE</t>
  </si>
  <si>
    <t>Nº</t>
  </si>
  <si>
    <t>1.1</t>
  </si>
  <si>
    <t>U</t>
  </si>
  <si>
    <t>SINAPI</t>
  </si>
  <si>
    <t>M2</t>
  </si>
  <si>
    <t>2.1</t>
  </si>
  <si>
    <t>M3</t>
  </si>
  <si>
    <t>2.2</t>
  </si>
  <si>
    <t>2.3</t>
  </si>
  <si>
    <t>2.4</t>
  </si>
  <si>
    <t>2.5</t>
  </si>
  <si>
    <t>M</t>
  </si>
  <si>
    <t>4.1</t>
  </si>
  <si>
    <t>4.2</t>
  </si>
  <si>
    <t>4.3</t>
  </si>
  <si>
    <t>4.4</t>
  </si>
  <si>
    <t>5.1</t>
  </si>
  <si>
    <t>COMPOSIÇÃO</t>
  </si>
  <si>
    <t>5.4</t>
  </si>
  <si>
    <t>5.5</t>
  </si>
  <si>
    <t>6.3</t>
  </si>
  <si>
    <t>89578</t>
  </si>
  <si>
    <t>TUBO PVC, SÉRIE R, ÁGUA PLUVIAL, DN 100 MM, FORNECIDO E INSTALADO EM CONDUTORES VERTICAIS DE ÁGUAS PLUVIAIS. AF_12/2014</t>
  </si>
  <si>
    <t>89584</t>
  </si>
  <si>
    <t>JOELHO 90 GRAUS, PVC, SERIE R, ÁGUA PLUVIAL, DN 100 MM, JUNTA ELÁSTICA, FORNECIDO E INSTALADO EM CONDUTORES VERTICAIS DE ÁGUAS PLUVIAIS. AF_12/2014</t>
  </si>
  <si>
    <t>89554</t>
  </si>
  <si>
    <t>LUVA SIMPLES, PVC, SERIE R, ÁGUA PLUVIAL, DN 100 MM, JUNTA ELÁSTICA, FORNECIDO E INSTALADO EM RAMAL DE ENCAMINHAMENTO. AF_12/2014</t>
  </si>
  <si>
    <t>CRONOGRAMA FÍSICO-FINANCEIRO</t>
  </si>
  <si>
    <t>VALOR DO ITEM
(R$)</t>
  </si>
  <si>
    <t>%</t>
  </si>
  <si>
    <t>MÊS</t>
  </si>
  <si>
    <t>SUBTOTAL NO MÊS</t>
  </si>
  <si>
    <t>X</t>
  </si>
  <si>
    <t>TOTAL ACUMULADO</t>
  </si>
  <si>
    <t>KG</t>
  </si>
  <si>
    <t>ED-50679</t>
  </si>
  <si>
    <t>ED-49665</t>
  </si>
  <si>
    <t>6.1</t>
  </si>
  <si>
    <t>6.4</t>
  </si>
  <si>
    <t>5.2</t>
  </si>
  <si>
    <t>5.3</t>
  </si>
  <si>
    <t>3.1</t>
  </si>
  <si>
    <t>3.2</t>
  </si>
  <si>
    <t>3.3</t>
  </si>
  <si>
    <t>3.4</t>
  </si>
  <si>
    <t>SICOR</t>
  </si>
  <si>
    <t>ED-49630</t>
  </si>
  <si>
    <t>ED-48295</t>
  </si>
  <si>
    <r>
      <t xml:space="preserve">RUFO E CONTRARRUFO EM CHAPA GALVANIZADA, ESP. 0,65MM (GSG-24), COM DESENVOLVIMENTO DE 50CM, INCLUSIVE IÇAMENTO MANUAL VERTICAL </t>
    </r>
    <r>
      <rPr>
        <b/>
        <sz val="12"/>
        <rFont val="Arial"/>
        <family val="2"/>
      </rPr>
      <t>(LATERAL ALINHADA)</t>
    </r>
  </si>
  <si>
    <t>ED-48297</t>
  </si>
  <si>
    <t>ED-28427</t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</si>
  <si>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</si>
  <si>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r>
      <t xml:space="preserve">SIG.
</t>
    </r>
    <r>
      <rPr>
        <b/>
        <vertAlign val="superscript"/>
        <sz val="8"/>
        <color indexed="9"/>
        <rFont val="Arial"/>
        <family val="2"/>
      </rPr>
      <t>(1)</t>
    </r>
  </si>
  <si>
    <r>
      <t xml:space="preserve">INC.
</t>
    </r>
    <r>
      <rPr>
        <b/>
        <vertAlign val="superscript"/>
        <sz val="8"/>
        <color indexed="9"/>
        <rFont val="Arial"/>
        <family val="2"/>
      </rPr>
      <t>(5)</t>
    </r>
  </si>
  <si>
    <r>
      <t xml:space="preserve">ISS </t>
    </r>
    <r>
      <rPr>
        <b/>
        <vertAlign val="superscript"/>
        <sz val="8"/>
        <color indexed="9"/>
        <rFont val="Arial"/>
        <family val="2"/>
      </rPr>
      <t>(2)</t>
    </r>
  </si>
  <si>
    <r>
      <t xml:space="preserve">MATERIAL
</t>
    </r>
    <r>
      <rPr>
        <b/>
        <vertAlign val="superscript"/>
        <sz val="8"/>
        <color indexed="9"/>
        <rFont val="Arial"/>
        <family val="2"/>
      </rPr>
      <t>(3)</t>
    </r>
  </si>
  <si>
    <r>
      <t xml:space="preserve">SERVIÇO TERCEIRIZADO </t>
    </r>
    <r>
      <rPr>
        <b/>
        <vertAlign val="superscript"/>
        <sz val="8"/>
        <color indexed="9"/>
        <rFont val="Arial"/>
        <family val="2"/>
      </rPr>
      <t xml:space="preserve">(4)
 </t>
    </r>
    <r>
      <rPr>
        <b/>
        <sz val="8"/>
        <color indexed="9"/>
        <rFont val="Arial"/>
        <family val="2"/>
      </rPr>
      <t>(ISS=5%)</t>
    </r>
  </si>
  <si>
    <r>
      <t>FORNECIMENTO DE ESTRUTURA METÁLICA EM PERFIL SOLDADO, INCLUSIVE FABRICAÇÃO, TRANSPORTE, MONTAGEM E APLICAÇÃO DE FUNDO PREPARADOR ANTICORROSIVO EM SUPERFÍCIE METÁLICA, UMA (1) DEMÃO</t>
    </r>
    <r>
      <rPr>
        <b/>
        <sz val="12"/>
        <rFont val="Arial"/>
        <family val="2"/>
      </rPr>
      <t xml:space="preserve"> (TRELIÇA 1 ÁGUA)</t>
    </r>
  </si>
  <si>
    <r>
      <t>FORNECIMENTO DE ESTRUTURA METÁLICA EM PERFIL SOLDADO, INCLUSIVE FABRICAÇÃO, TRANSPORTE, MONTAGEM E APLICAÇÃO DE FUNDO PREPARADOR ANTICORROSIVO EM SUPERFÍCIE METÁLICA, UMA (1) DEMÃO</t>
    </r>
    <r>
      <rPr>
        <b/>
        <sz val="12"/>
        <rFont val="Arial"/>
        <family val="2"/>
      </rPr>
      <t xml:space="preserve"> (TERÇAS)</t>
    </r>
  </si>
  <si>
    <t>ED-50655</t>
  </si>
  <si>
    <t>CALHA EM CHAPA GALVANIZADA, ESP. 0,65MM (GSG-24), COM DESENVOLVIMENTO DE 40CM, INCLUSIVE IÇAMENTO MANUAL VERTICAL</t>
  </si>
  <si>
    <t>ED-50677</t>
  </si>
  <si>
    <t>96523</t>
  </si>
  <si>
    <t>ESCAVAÇÃO MANUAL PARA BLOCO DE COROAMENTO OU SAPATA (INCLUINDO ESCAVAÇÃO PARA COLOCAÇÃO DE FÔRMAS). AF_06/2017</t>
  </si>
  <si>
    <t>96534</t>
  </si>
  <si>
    <t>FABRICAÇÃO, MONTAGEM E DESMONTAGEM DE FÔRMA PARA BLOCO DE COROAMENTO, EM MADEIRA SERRADA, E=25 MM, 4 UTILIZAÇÕES. AF_06/2017</t>
  </si>
  <si>
    <r>
      <t>FORNECIMENTO DE CONCRETO ESTRUTURAL, USINADO, COM FCK 25 MPA, INCLUSIVE LANÇAMENTO, ADENSAMENTO E ACABAMENTO</t>
    </r>
    <r>
      <rPr>
        <b/>
        <sz val="12"/>
        <rFont val="Arial"/>
        <family val="2"/>
      </rPr>
      <t xml:space="preserve"> (BLOCO DE FUNDAÇÃO)</t>
    </r>
  </si>
  <si>
    <r>
      <t xml:space="preserve">CORTE, DOBRA E MONTAGEM DE AÇO CA-60, DIÂMETRO (4,2MM A 5,0MM), INCLUSIVE ESPAÇADOR </t>
    </r>
    <r>
      <rPr>
        <b/>
        <sz val="12"/>
        <rFont val="Arial"/>
        <family val="2"/>
      </rPr>
      <t>(ESTACAS)</t>
    </r>
  </si>
  <si>
    <t>101173</t>
  </si>
  <si>
    <t>ESTACA BROCA DE CONCRETO, DIÂMETRO DE 20CM, ESCAVAÇÃO MANUAL COM TRADO CONCHA, COM ARMADURA DE ARRANQUE. AF_05/2020</t>
  </si>
  <si>
    <r>
      <t xml:space="preserve">CORTE, DOBRA E MONTAGEM DE AÇO CA-50 DIÂMETRO (6,3MM A 12,5MM) </t>
    </r>
    <r>
      <rPr>
        <b/>
        <sz val="12"/>
        <rFont val="Arial"/>
        <family val="2"/>
      </rPr>
      <t>(ESTACAS)</t>
    </r>
  </si>
  <si>
    <r>
      <t xml:space="preserve">CORTE, DOBRA E MONTAGEM DE AÇO CA-50 DIÂMETRO (6,3MM A 12,5MM) </t>
    </r>
    <r>
      <rPr>
        <b/>
        <sz val="12"/>
        <rFont val="Arial"/>
        <family val="2"/>
      </rPr>
      <t>(BLOCO DE FUNDAÇÃO)</t>
    </r>
  </si>
  <si>
    <t>4.5</t>
  </si>
  <si>
    <t>6.2</t>
  </si>
  <si>
    <t>4.6</t>
  </si>
  <si>
    <t>6.5</t>
  </si>
  <si>
    <t>6.6</t>
  </si>
  <si>
    <t>6.7</t>
  </si>
  <si>
    <t>90,99</t>
  </si>
  <si>
    <t>2.6</t>
  </si>
  <si>
    <t>2.7</t>
  </si>
  <si>
    <t>OBRA:CONSTRUÇÃO DE COBERTURA METÁLICA NA CRECHE SANTA TEREZINHA E BENEDITO AP. DA CUNHA</t>
  </si>
  <si>
    <t>LOCAL: RUA LEONARDO ROSSI, 515 - ITAPEVA - MG - CEP: 37655-000</t>
  </si>
  <si>
    <t>94216</t>
  </si>
  <si>
    <t>TELHAMENTO COM TELHA METÁLICA TERMOACÚSTICA E = 30 MM, COM ATÉ 2 ÁGUAS, INCLUSO IÇAMENTO. AF_07/2019</t>
  </si>
  <si>
    <r>
      <t>FORNECIMENTO DE ESTRUTURA METÁLICA EM PERFIL SOLDADO, INCLUSIVE FABRICAÇÃO, TRANSPORTE, MONTAGEM E APLICAÇÃO DE FUNDO PREPARADOR ANTICORROSIVO EM SUPERFÍCIE METÁLICA, UMA (1) DEMÃO</t>
    </r>
    <r>
      <rPr>
        <b/>
        <sz val="12"/>
        <rFont val="Arial"/>
        <family val="2"/>
      </rPr>
      <t xml:space="preserve"> (TRELIÇA 2 ÁGUAS)</t>
    </r>
  </si>
  <si>
    <t>ED-50680</t>
  </si>
  <si>
    <t>RUFO E CONTRARRUFO EM CHAPA GALVANIZADA, ESP. 0,65MM (GSG-24), COM DESENVOLVIMENTO DE 60CM, INCLUSIVE IÇAMENTO MANUAL VERTICAL</t>
  </si>
  <si>
    <r>
      <t>FORNECIMENTO DE ESTRUTURA METÁLICA EM PERFIL SOLDADO, INCLUSIVE FABRICAÇÃO, TRANSPORTE, MONTAGEM E APLICAÇÃO DE FUNDO PREPARADOR ANTICORROSIVO EM SUPERFÍCIE METÁLICA, UMA (1) DEMÃO</t>
    </r>
    <r>
      <rPr>
        <b/>
        <sz val="12"/>
        <rFont val="Arial"/>
        <family val="2"/>
      </rPr>
      <t xml:space="preserve"> (TRELIÇAS)</t>
    </r>
  </si>
  <si>
    <t>Kg</t>
  </si>
  <si>
    <r>
      <t>FORNECIMENTO DE ESTRUTURA METÁLICA EM PERFIL SOLDADO, INCLUSIVE FABRICAÇÃO, TRANSPORTE, MONTAGEM E APLICAÇÃO DE FUNDO PREPARADOR ANTICORROSIVO EM SUPERFÍCIE METÁLICA, UMA (1) DEMÃO</t>
    </r>
    <r>
      <rPr>
        <b/>
        <sz val="12"/>
        <rFont val="Arial"/>
        <family val="2"/>
      </rPr>
      <t xml:space="preserve"> (PLACAS)</t>
    </r>
  </si>
  <si>
    <t>COMP-MET-001</t>
  </si>
  <si>
    <t>ED-50657</t>
  </si>
  <si>
    <r>
      <t xml:space="preserve">CALHA EM CHAPA GALVANIZADA, ESP. 0,65MM (GSG-24), COM DESENVOLVIMENTO DE 60CM, INCLUSIVE IÇAMENTO MANUAL VERTICAL </t>
    </r>
    <r>
      <rPr>
        <b/>
        <sz val="12"/>
        <rFont val="Arial"/>
        <family val="2"/>
      </rPr>
      <t>(CALHA COLETORA)</t>
    </r>
  </si>
  <si>
    <r>
      <t xml:space="preserve">RUFO E CONTRA-RUFO DE CHAPA GALVANIZADA Nº. 24, DESENVOLVIMENTO = 25 CM </t>
    </r>
    <r>
      <rPr>
        <b/>
        <sz val="12"/>
        <rFont val="Arial"/>
        <family val="2"/>
      </rPr>
      <t>(LATERAIS 10X15)</t>
    </r>
  </si>
  <si>
    <t>ED-50681</t>
  </si>
  <si>
    <r>
      <t xml:space="preserve">RUFO E CONTRARRUFO EM CHAPA GALVANIZADA, ESP. 0,65MM (GSG-24), COM DESENVOLVIMENTO DE 70CM, INCLUSIVE IÇAMENTO MANUAL VERTICAL </t>
    </r>
    <r>
      <rPr>
        <b/>
        <sz val="12"/>
        <rFont val="Arial"/>
        <family val="2"/>
      </rPr>
      <t>(RUFO DE TOPO NA TRELIÇA EXISTENTE)</t>
    </r>
  </si>
  <si>
    <t>89580</t>
  </si>
  <si>
    <t>TUBO PVC, SÉRIE R, ÁGUA PLUVIAL, DN 150 MM, FORNECIDO E INSTALADO EM CONDUTORES VERTICAIS DE ÁGUAS PLUVIAIS. AF_06/2022</t>
  </si>
  <si>
    <t>89590</t>
  </si>
  <si>
    <t>JOELHO 90 GRAUS, PVC, SERIE R, ÁGUA PLUVIAL, DN 150 MM, JUNTA ELÁSTICA, FORNECIDO E INSTALADO EM CONDUTORES VERTICAIS DE ÁGUAS PLUVIAIS. AF_06/2022</t>
  </si>
  <si>
    <t>89677</t>
  </si>
  <si>
    <t>LUVA SIMPLES, PVC, SERIE R, ÁGUA PLUVIAL, DN 150 MM, JUNTA ELÁSTICA, FORNECIDO E INSTALADO EM CONDUTORES VERTICAIS DE ÁGUAS PLUVIAIS. AF_06/2022</t>
  </si>
  <si>
    <t>OBRA:CONSTRUÇÃO DE COBERTURA METÁLICA NA CRECHE SANTA TEREZINHA</t>
  </si>
  <si>
    <t>OBRA: CONSTRUÇÃO DE COBERTURA METÁLICA DO PARQUE DA CRECHE BENEDITO AP. DA CUNHA</t>
  </si>
  <si>
    <t>CRECHE SANTA TEREZINHA - ESTRUTURAL - FUNDAÇÃO CONCRETO</t>
  </si>
  <si>
    <t>CRECHE BENEDITO AP. DA CUNHA - ESTRUTURAL - ESTRUTURA METÁLICA</t>
  </si>
  <si>
    <t>PRAZO DE EXECUÇÃO: 1 MÊS</t>
  </si>
  <si>
    <t>60,55</t>
  </si>
  <si>
    <t>75,63</t>
  </si>
  <si>
    <t>151,15</t>
  </si>
  <si>
    <t>41,08</t>
  </si>
  <si>
    <t>25,99</t>
  </si>
  <si>
    <t>30,80</t>
  </si>
  <si>
    <t>REFERÊNCIAS DE CUSTOS: SICOR-04/2024 (SUL DE MINAS) e SINAPI-07/2024 (MINAS GERAIS)</t>
  </si>
  <si>
    <t>63,62</t>
  </si>
  <si>
    <t>122,40</t>
  </si>
  <si>
    <t>71,22</t>
  </si>
  <si>
    <t>CRECHE SANTA TEREZINHA - ESTRUTURAL - ESTRUTURA METÁLICA</t>
  </si>
  <si>
    <t>CRECHE SANTA TEREZINHA - DRENAGEM PLUVIAL</t>
  </si>
  <si>
    <t>CRECHE BENEDITO AP. DA CUNHA - DRENAGEM PLUVIAL</t>
  </si>
  <si>
    <t>COTAÇÃO</t>
  </si>
  <si>
    <t>UN.</t>
  </si>
  <si>
    <t>COTAÇÕES (R$)</t>
  </si>
  <si>
    <t>MÉDIA</t>
  </si>
  <si>
    <t>PROJETO EXECUTIVO DE ENGRADAMENTO E ESTRUTURA METALICA</t>
  </si>
  <si>
    <t>DISCPAR</t>
  </si>
  <si>
    <t>MERCADO LIVRE</t>
  </si>
  <si>
    <t>COT-MET-001</t>
  </si>
  <si>
    <t>TIPO ITEM</t>
  </si>
  <si>
    <t>CODIGO ORIGEM</t>
  </si>
  <si>
    <t>DESCRIÇÃO ITEM</t>
  </si>
  <si>
    <t>UNIDADE ITEM</t>
  </si>
  <si>
    <t>ORIGEM DE PREÇO ITEM</t>
  </si>
  <si>
    <t>COEFICIENTE</t>
  </si>
  <si>
    <t>PRECO UNITARIO</t>
  </si>
  <si>
    <t>CUSTO TOTAL</t>
  </si>
  <si>
    <t>INSUMO</t>
  </si>
  <si>
    <t>88316</t>
  </si>
  <si>
    <t>SERVENTE COM ENCARGOS COMPLEMENTARES</t>
  </si>
  <si>
    <t>H</t>
  </si>
  <si>
    <t>SBC</t>
  </si>
  <si>
    <t>--</t>
  </si>
  <si>
    <t>LEIS SOCIAIS (113.93%)</t>
  </si>
  <si>
    <t>CHUMBADOR PARABOLT 1/2"</t>
  </si>
  <si>
    <t>23,43</t>
  </si>
  <si>
    <t>19,01</t>
  </si>
  <si>
    <t>RODAPÉ 10 cm YORK PORTINARI (ORIGEM SBC 130924)</t>
  </si>
  <si>
    <t>PORCELANATO 58,4x58,4cm RETIFICADO YORK SOFT GRAY PORTINARI</t>
  </si>
  <si>
    <t>ARGAMASSA PRONTA PARA CERAMICA INTERNA AXTON</t>
  </si>
  <si>
    <t>LADRILHEIRO</t>
  </si>
  <si>
    <t>AJUDANTE ESPECIALIZADO - LADRILHEIRO</t>
  </si>
  <si>
    <t>RODAPÉ 10 cm REVESTIMENTO EXTERNO ELIANE (ORIGEM SBC 130924)</t>
  </si>
  <si>
    <t>COMP-SES-001</t>
  </si>
  <si>
    <t>PELE DE VIDRO LAMINADO ESCURO / SISTEMA GLAZING</t>
  </si>
  <si>
    <t>M²</t>
  </si>
  <si>
    <t>INSUMO e COMPOSIÇÃO</t>
  </si>
  <si>
    <t>25.01.450
Caixilho em alumínio para pele de vidro, tipo</t>
  </si>
  <si>
    <t>CAIXILHO EM ALUMÍNIO PARA PELE DE VIDRO - TIPO FACHADA</t>
  </si>
  <si>
    <t>CDHU</t>
  </si>
  <si>
    <t>34391</t>
  </si>
  <si>
    <t>VIDRO COMUM LAMINADO LISO ESCURO DUPLO, ESPESSURA TOTAL 8 MM (CADA CAMADA DE 4 MM) - COLOCADO</t>
  </si>
  <si>
    <t>88325</t>
  </si>
  <si>
    <t>VIDRACEIRO COM ENCARGOS COMPLEMENTARES</t>
  </si>
  <si>
    <t>COMP-SES-002</t>
  </si>
  <si>
    <t>PELE DE VIDRO LAMINADO INCOLOR / SISTEMA GLAZING</t>
  </si>
  <si>
    <t>VIDRO COMUM LAMINADO LISO INCOLOR DUPLO, ESPESSURA TOTAL 8 MM (CADA CAMADA DE 4 MM) - COLOCADO</t>
  </si>
  <si>
    <t>642,99</t>
  </si>
  <si>
    <t>COTAÇÕES DOS PROJETOS</t>
  </si>
  <si>
    <t>CHUMBADOR PARABOLT 1/2 X 5"</t>
  </si>
  <si>
    <t>COMPOSIÇÕES PRÓPRIAS</t>
  </si>
  <si>
    <t>88251</t>
  </si>
  <si>
    <t>AUXILIAR DE SERRALHEIRO COM ENCARGOS COMPLEMENTARES</t>
  </si>
  <si>
    <t>22,55</t>
  </si>
  <si>
    <t>88315</t>
  </si>
  <si>
    <t>SERRALHEIRO COM ENCARGOS COMPLEMENTARES</t>
  </si>
  <si>
    <t>27,91</t>
  </si>
  <si>
    <t>CHUMBADOR PARABOLT 1/2" x 5"</t>
  </si>
  <si>
    <t>MULTISEG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</si>
</sst>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0.000%"/>
    <numFmt numFmtId="165" formatCode="0.000"/>
    <numFmt numFmtId="166" formatCode="_(&quot;R$ &quot;* #,##0.00_);_(&quot;R$ &quot;* \(#,##0.00\);_(&quot;R$ &quot;* &quot;-&quot;??_);_(@_)"/>
  </numFmts>
  <fonts count="3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indexed="8"/>
      <name val="Arial"/>
      <family val="2"/>
    </font>
    <font>
      <sz val="14"/>
      <color indexed="8"/>
      <name val="Arial"/>
      <family val="2"/>
    </font>
    <font>
      <b/>
      <sz val="12"/>
      <color indexed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b/>
      <sz val="13"/>
      <name val="Arial"/>
      <family val="2"/>
    </font>
    <font>
      <sz val="10"/>
      <name val="Arial"/>
      <family val="2"/>
    </font>
    <font>
      <sz val="12"/>
      <name val="Arial Black"/>
      <family val="2"/>
    </font>
    <font>
      <sz val="8"/>
      <name val="Arial"/>
      <family val="2"/>
    </font>
    <font>
      <b/>
      <sz val="8"/>
      <name val="Arial"/>
      <family val="2"/>
    </font>
    <font>
      <vertAlign val="superscript"/>
      <sz val="8"/>
      <name val="Arial"/>
      <family val="2"/>
    </font>
    <font>
      <b/>
      <u/>
      <sz val="8"/>
      <name val="Arial"/>
      <family val="2"/>
    </font>
    <font>
      <b/>
      <sz val="20"/>
      <color indexed="8"/>
      <name val="Arial"/>
      <family val="2"/>
    </font>
    <font>
      <b/>
      <sz val="10"/>
      <name val="Arial"/>
      <family val="2"/>
    </font>
    <font>
      <sz val="16"/>
      <color indexed="8"/>
      <name val="Arial"/>
      <family val="2"/>
    </font>
    <font>
      <b/>
      <sz val="24"/>
      <color indexed="8"/>
      <name val="Arial"/>
      <family val="2"/>
    </font>
    <font>
      <b/>
      <sz val="16"/>
      <color indexed="8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8"/>
      <color indexed="9"/>
      <name val="Arial"/>
      <family val="2"/>
    </font>
    <font>
      <b/>
      <vertAlign val="superscript"/>
      <sz val="8"/>
      <color indexed="9"/>
      <name val="Arial"/>
      <family val="2"/>
    </font>
    <font>
      <sz val="18"/>
      <color indexed="8"/>
      <name val="Arial"/>
      <family val="2"/>
    </font>
    <font>
      <sz val="8"/>
      <name val="Calibri"/>
      <family val="2"/>
    </font>
    <font>
      <sz val="10"/>
      <name val="Arial"/>
    </font>
    <font>
      <sz val="8"/>
      <name val="Calibri"/>
      <family val="2"/>
    </font>
    <font>
      <b/>
      <sz val="22"/>
      <color indexed="8"/>
      <name val="Arial"/>
      <family val="2"/>
    </font>
    <font>
      <b/>
      <sz val="18"/>
      <color indexed="8"/>
      <name val="Arial"/>
      <family val="2"/>
    </font>
    <font>
      <sz val="11"/>
      <color theme="1"/>
      <name val="Calibri"/>
      <family val="2"/>
      <scheme val="minor"/>
    </font>
    <font>
      <b/>
      <sz val="8"/>
      <color theme="0"/>
      <name val="Arial"/>
      <family val="2"/>
    </font>
    <font>
      <sz val="8"/>
      <color theme="1"/>
      <name val="Arial"/>
      <family val="2"/>
    </font>
    <font>
      <sz val="10"/>
      <color rgb="FFFF0000"/>
      <name val="Arial"/>
      <family val="2"/>
    </font>
    <font>
      <b/>
      <sz val="8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58800012207406E-2"/>
        <bgColor indexed="64"/>
      </patternFill>
    </fill>
  </fills>
  <borders count="7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/>
      <diagonal/>
    </border>
    <border>
      <left/>
      <right style="hair">
        <color theme="1"/>
      </right>
      <top/>
      <bottom style="hair">
        <color theme="1"/>
      </bottom>
      <diagonal/>
    </border>
    <border>
      <left/>
      <right/>
      <top style="hair">
        <color theme="1"/>
      </top>
      <bottom/>
      <diagonal/>
    </border>
    <border>
      <left/>
      <right/>
      <top/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/>
      <diagonal/>
    </border>
    <border>
      <left style="hair">
        <color theme="1"/>
      </left>
      <right style="hair">
        <color theme="1"/>
      </right>
      <top/>
      <bottom/>
      <diagonal/>
    </border>
    <border>
      <left style="hair">
        <color theme="1"/>
      </left>
      <right style="hair">
        <color theme="1"/>
      </right>
      <top/>
      <bottom style="hair">
        <color theme="1"/>
      </bottom>
      <diagonal/>
    </border>
    <border>
      <left style="hair">
        <color theme="1"/>
      </left>
      <right style="hair">
        <color theme="1"/>
      </right>
      <top/>
      <bottom style="hair">
        <color indexed="64"/>
      </bottom>
      <diagonal/>
    </border>
  </borders>
  <cellStyleXfs count="11">
    <xf numFmtId="0" fontId="0" fillId="0" borderId="0"/>
    <xf numFmtId="0" fontId="18" fillId="0" borderId="0" applyNumberFormat="0" applyFill="0" applyBorder="0" applyAlignment="0" applyProtection="0"/>
    <xf numFmtId="166" fontId="1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1" fillId="0" borderId="0"/>
    <xf numFmtId="0" fontId="1" fillId="0" borderId="0"/>
    <xf numFmtId="0" fontId="1" fillId="0" borderId="0"/>
    <xf numFmtId="0" fontId="28" fillId="0" borderId="0"/>
    <xf numFmtId="9" fontId="32" fillId="0" borderId="0" applyFont="0" applyFill="0" applyBorder="0" applyAlignment="0" applyProtection="0"/>
    <xf numFmtId="9" fontId="11" fillId="0" borderId="0"/>
    <xf numFmtId="9" fontId="32" fillId="0" borderId="0" applyFont="0" applyFill="0" applyBorder="0" applyAlignment="0" applyProtection="0"/>
  </cellStyleXfs>
  <cellXfs count="511">
    <xf numFmtId="0" fontId="0" fillId="0" borderId="0" xfId="0"/>
    <xf numFmtId="0" fontId="3" fillId="0" borderId="0" xfId="6" applyFont="1"/>
    <xf numFmtId="0" fontId="4" fillId="2" borderId="1" xfId="6" applyFont="1" applyFill="1" applyBorder="1" applyAlignment="1">
      <alignment vertical="top"/>
    </xf>
    <xf numFmtId="0" fontId="4" fillId="2" borderId="2" xfId="6" applyFont="1" applyFill="1" applyBorder="1" applyAlignment="1">
      <alignment vertical="top"/>
    </xf>
    <xf numFmtId="0" fontId="4" fillId="2" borderId="3" xfId="6" applyFont="1" applyFill="1" applyBorder="1" applyAlignment="1">
      <alignment vertical="top"/>
    </xf>
    <xf numFmtId="0" fontId="4" fillId="2" borderId="1" xfId="6" applyFont="1" applyFill="1" applyBorder="1" applyAlignment="1">
      <alignment vertical="center"/>
    </xf>
    <xf numFmtId="0" fontId="4" fillId="2" borderId="2" xfId="6" applyFont="1" applyFill="1" applyBorder="1" applyAlignment="1">
      <alignment vertical="center"/>
    </xf>
    <xf numFmtId="0" fontId="4" fillId="2" borderId="3" xfId="6" applyFont="1" applyFill="1" applyBorder="1" applyAlignment="1">
      <alignment vertical="center"/>
    </xf>
    <xf numFmtId="0" fontId="4" fillId="2" borderId="2" xfId="6" applyFont="1" applyFill="1" applyBorder="1" applyAlignment="1">
      <alignment vertical="center" wrapText="1"/>
    </xf>
    <xf numFmtId="0" fontId="4" fillId="2" borderId="3" xfId="6" applyFont="1" applyFill="1" applyBorder="1" applyAlignment="1">
      <alignment vertical="center" wrapText="1"/>
    </xf>
    <xf numFmtId="10" fontId="4" fillId="2" borderId="3" xfId="6" applyNumberFormat="1" applyFont="1" applyFill="1" applyBorder="1" applyAlignment="1">
      <alignment horizontal="right" vertical="center" wrapText="1"/>
    </xf>
    <xf numFmtId="0" fontId="6" fillId="0" borderId="1" xfId="6" applyFont="1" applyBorder="1" applyAlignment="1">
      <alignment horizontal="center" vertical="center"/>
    </xf>
    <xf numFmtId="0" fontId="6" fillId="0" borderId="4" xfId="6" applyFont="1" applyBorder="1" applyAlignment="1">
      <alignment horizontal="left" vertical="center" wrapText="1"/>
    </xf>
    <xf numFmtId="4" fontId="6" fillId="0" borderId="5" xfId="6" applyNumberFormat="1" applyFont="1" applyBorder="1" applyAlignment="1">
      <alignment horizontal="right" vertical="center" wrapText="1"/>
    </xf>
    <xf numFmtId="0" fontId="7" fillId="0" borderId="0" xfId="6" applyFont="1"/>
    <xf numFmtId="0" fontId="8" fillId="0" borderId="0" xfId="6" applyFont="1"/>
    <xf numFmtId="0" fontId="9" fillId="0" borderId="6" xfId="6" applyFont="1" applyBorder="1" applyAlignment="1">
      <alignment horizontal="center" vertical="center"/>
    </xf>
    <xf numFmtId="0" fontId="5" fillId="0" borderId="7" xfId="6" applyFont="1" applyBorder="1" applyAlignment="1">
      <alignment horizontal="left" vertical="center" wrapText="1"/>
    </xf>
    <xf numFmtId="43" fontId="4" fillId="0" borderId="8" xfId="6" applyNumberFormat="1" applyFont="1" applyBorder="1" applyAlignment="1">
      <alignment horizontal="right" vertical="center"/>
    </xf>
    <xf numFmtId="0" fontId="8" fillId="0" borderId="0" xfId="6" applyFont="1" applyAlignment="1">
      <alignment horizontal="left" vertical="center"/>
    </xf>
    <xf numFmtId="43" fontId="8" fillId="0" borderId="0" xfId="6" applyNumberFormat="1" applyFont="1" applyAlignment="1">
      <alignment horizontal="right" vertical="center"/>
    </xf>
    <xf numFmtId="0" fontId="9" fillId="0" borderId="9" xfId="6" applyFont="1" applyBorder="1" applyAlignment="1">
      <alignment horizontal="center" vertical="center"/>
    </xf>
    <xf numFmtId="0" fontId="5" fillId="0" borderId="10" xfId="6" applyFont="1" applyBorder="1" applyAlignment="1">
      <alignment horizontal="left" vertical="center" wrapText="1"/>
    </xf>
    <xf numFmtId="43" fontId="9" fillId="0" borderId="11" xfId="6" applyNumberFormat="1" applyFont="1" applyBorder="1" applyAlignment="1">
      <alignment horizontal="right" vertical="center"/>
    </xf>
    <xf numFmtId="43" fontId="8" fillId="0" borderId="0" xfId="6" applyNumberFormat="1" applyFont="1"/>
    <xf numFmtId="0" fontId="9" fillId="0" borderId="12" xfId="6" applyFont="1" applyBorder="1" applyAlignment="1">
      <alignment horizontal="center" vertical="center"/>
    </xf>
    <xf numFmtId="0" fontId="9" fillId="0" borderId="13" xfId="6" applyFont="1" applyBorder="1" applyAlignment="1">
      <alignment vertical="center"/>
    </xf>
    <xf numFmtId="0" fontId="9" fillId="0" borderId="14" xfId="6" applyFont="1" applyBorder="1" applyAlignment="1">
      <alignment horizontal="right" vertical="center"/>
    </xf>
    <xf numFmtId="0" fontId="8" fillId="0" borderId="0" xfId="6" applyFont="1" applyAlignment="1">
      <alignment horizontal="center" vertical="center"/>
    </xf>
    <xf numFmtId="0" fontId="8" fillId="0" borderId="0" xfId="6" applyFont="1" applyAlignment="1">
      <alignment horizontal="right" vertical="center"/>
    </xf>
    <xf numFmtId="0" fontId="11" fillId="0" borderId="0" xfId="4"/>
    <xf numFmtId="9" fontId="33" fillId="3" borderId="69" xfId="4" applyNumberFormat="1" applyFont="1" applyFill="1" applyBorder="1" applyAlignment="1">
      <alignment horizontal="center" vertical="center" wrapText="1"/>
    </xf>
    <xf numFmtId="9" fontId="13" fillId="0" borderId="69" xfId="9" applyFont="1" applyBorder="1" applyAlignment="1">
      <alignment horizontal="center" vertical="center"/>
    </xf>
    <xf numFmtId="10" fontId="13" fillId="0" borderId="69" xfId="9" applyNumberFormat="1" applyFont="1" applyBorder="1" applyAlignment="1">
      <alignment horizontal="center" vertical="center"/>
    </xf>
    <xf numFmtId="10" fontId="13" fillId="0" borderId="69" xfId="4" applyNumberFormat="1" applyFont="1" applyBorder="1" applyAlignment="1">
      <alignment horizontal="center" vertical="center"/>
    </xf>
    <xf numFmtId="10" fontId="14" fillId="0" borderId="69" xfId="9" applyNumberFormat="1" applyFont="1" applyBorder="1" applyAlignment="1">
      <alignment horizontal="center" vertical="center"/>
    </xf>
    <xf numFmtId="10" fontId="13" fillId="4" borderId="69" xfId="9" applyNumberFormat="1" applyFont="1" applyFill="1" applyBorder="1" applyAlignment="1">
      <alignment horizontal="center" vertical="center"/>
    </xf>
    <xf numFmtId="10" fontId="34" fillId="0" borderId="69" xfId="9" applyNumberFormat="1" applyFont="1" applyBorder="1" applyAlignment="1">
      <alignment horizontal="center" vertical="center"/>
    </xf>
    <xf numFmtId="0" fontId="4" fillId="2" borderId="15" xfId="6" applyFont="1" applyFill="1" applyBorder="1" applyAlignment="1">
      <alignment vertical="top"/>
    </xf>
    <xf numFmtId="0" fontId="4" fillId="2" borderId="10" xfId="6" applyFont="1" applyFill="1" applyBorder="1" applyAlignment="1">
      <alignment vertical="top"/>
    </xf>
    <xf numFmtId="0" fontId="4" fillId="2" borderId="10" xfId="6" applyFont="1" applyFill="1" applyBorder="1" applyAlignment="1">
      <alignment horizontal="center" vertical="top"/>
    </xf>
    <xf numFmtId="4" fontId="4" fillId="2" borderId="10" xfId="6" applyNumberFormat="1" applyFont="1" applyFill="1" applyBorder="1" applyAlignment="1">
      <alignment vertical="top"/>
    </xf>
    <xf numFmtId="4" fontId="4" fillId="2" borderId="10" xfId="6" applyNumberFormat="1" applyFont="1" applyFill="1" applyBorder="1" applyAlignment="1">
      <alignment horizontal="right" vertical="top"/>
    </xf>
    <xf numFmtId="0" fontId="4" fillId="2" borderId="10" xfId="6" applyFont="1" applyFill="1" applyBorder="1" applyAlignment="1">
      <alignment horizontal="right" vertical="top"/>
    </xf>
    <xf numFmtId="0" fontId="4" fillId="2" borderId="16" xfId="6" applyFont="1" applyFill="1" applyBorder="1" applyAlignment="1">
      <alignment horizontal="right" vertical="top"/>
    </xf>
    <xf numFmtId="0" fontId="4" fillId="2" borderId="17" xfId="6" applyFont="1" applyFill="1" applyBorder="1" applyAlignment="1">
      <alignment vertical="top"/>
    </xf>
    <xf numFmtId="0" fontId="4" fillId="2" borderId="18" xfId="6" applyFont="1" applyFill="1" applyBorder="1" applyAlignment="1">
      <alignment vertical="top"/>
    </xf>
    <xf numFmtId="49" fontId="4" fillId="2" borderId="19" xfId="6" applyNumberFormat="1" applyFont="1" applyFill="1" applyBorder="1" applyAlignment="1">
      <alignment vertical="top"/>
    </xf>
    <xf numFmtId="0" fontId="4" fillId="2" borderId="19" xfId="6" applyFont="1" applyFill="1" applyBorder="1" applyAlignment="1">
      <alignment vertical="top"/>
    </xf>
    <xf numFmtId="0" fontId="4" fillId="2" borderId="19" xfId="6" applyFont="1" applyFill="1" applyBorder="1" applyAlignment="1">
      <alignment horizontal="center" vertical="top"/>
    </xf>
    <xf numFmtId="4" fontId="4" fillId="2" borderId="19" xfId="6" applyNumberFormat="1" applyFont="1" applyFill="1" applyBorder="1" applyAlignment="1">
      <alignment vertical="top"/>
    </xf>
    <xf numFmtId="4" fontId="4" fillId="2" borderId="19" xfId="6" applyNumberFormat="1" applyFont="1" applyFill="1" applyBorder="1" applyAlignment="1">
      <alignment horizontal="right" vertical="top"/>
    </xf>
    <xf numFmtId="2" fontId="4" fillId="2" borderId="19" xfId="6" applyNumberFormat="1" applyFont="1" applyFill="1" applyBorder="1" applyAlignment="1">
      <alignment horizontal="right" vertical="top"/>
    </xf>
    <xf numFmtId="4" fontId="2" fillId="2" borderId="3" xfId="6" applyNumberFormat="1" applyFont="1" applyFill="1" applyBorder="1" applyAlignment="1">
      <alignment horizontal="right" vertical="top"/>
    </xf>
    <xf numFmtId="0" fontId="4" fillId="2" borderId="17" xfId="6" applyFont="1" applyFill="1" applyBorder="1" applyAlignment="1">
      <alignment vertical="center"/>
    </xf>
    <xf numFmtId="0" fontId="4" fillId="2" borderId="18" xfId="6" applyFont="1" applyFill="1" applyBorder="1" applyAlignment="1">
      <alignment vertical="center"/>
    </xf>
    <xf numFmtId="0" fontId="4" fillId="2" borderId="12" xfId="6" applyFont="1" applyFill="1" applyBorder="1" applyAlignment="1">
      <alignment vertical="center"/>
    </xf>
    <xf numFmtId="0" fontId="4" fillId="2" borderId="13" xfId="6" applyFont="1" applyFill="1" applyBorder="1" applyAlignment="1">
      <alignment vertical="center"/>
    </xf>
    <xf numFmtId="0" fontId="6" fillId="0" borderId="1" xfId="6" applyFont="1" applyBorder="1" applyAlignment="1">
      <alignment horizontal="center" vertical="top"/>
    </xf>
    <xf numFmtId="0" fontId="6" fillId="2" borderId="4" xfId="6" applyFont="1" applyFill="1" applyBorder="1" applyAlignment="1">
      <alignment horizontal="left" vertical="top"/>
    </xf>
    <xf numFmtId="49" fontId="6" fillId="2" borderId="4" xfId="6" applyNumberFormat="1" applyFont="1" applyFill="1" applyBorder="1" applyAlignment="1">
      <alignment horizontal="left" vertical="top"/>
    </xf>
    <xf numFmtId="0" fontId="6" fillId="2" borderId="4" xfId="6" applyFont="1" applyFill="1" applyBorder="1" applyAlignment="1">
      <alignment horizontal="left" vertical="top" wrapText="1"/>
    </xf>
    <xf numFmtId="0" fontId="6" fillId="2" borderId="4" xfId="6" applyFont="1" applyFill="1" applyBorder="1" applyAlignment="1">
      <alignment horizontal="center" vertical="top"/>
    </xf>
    <xf numFmtId="2" fontId="6" fillId="2" borderId="4" xfId="6" applyNumberFormat="1" applyFont="1" applyFill="1" applyBorder="1" applyAlignment="1">
      <alignment horizontal="left" vertical="top"/>
    </xf>
    <xf numFmtId="4" fontId="6" fillId="2" borderId="4" xfId="6" applyNumberFormat="1" applyFont="1" applyFill="1" applyBorder="1" applyAlignment="1">
      <alignment horizontal="right" vertical="top"/>
    </xf>
    <xf numFmtId="4" fontId="6" fillId="0" borderId="4" xfId="6" applyNumberFormat="1" applyFont="1" applyBorder="1" applyAlignment="1">
      <alignment horizontal="right" vertical="top" wrapText="1"/>
    </xf>
    <xf numFmtId="4" fontId="6" fillId="0" borderId="5" xfId="6" applyNumberFormat="1" applyFont="1" applyBorder="1" applyAlignment="1">
      <alignment horizontal="right" vertical="top" wrapText="1"/>
    </xf>
    <xf numFmtId="0" fontId="9" fillId="0" borderId="20" xfId="6" applyFont="1" applyBorder="1" applyAlignment="1">
      <alignment horizontal="center" vertical="center"/>
    </xf>
    <xf numFmtId="0" fontId="9" fillId="0" borderId="21" xfId="6" applyFont="1" applyBorder="1" applyAlignment="1">
      <alignment vertical="center"/>
    </xf>
    <xf numFmtId="49" fontId="8" fillId="0" borderId="21" xfId="6" applyNumberFormat="1" applyFont="1" applyBorder="1" applyAlignment="1">
      <alignment vertical="top"/>
    </xf>
    <xf numFmtId="0" fontId="5" fillId="0" borderId="18" xfId="6" applyFont="1" applyBorder="1" applyAlignment="1">
      <alignment wrapText="1"/>
    </xf>
    <xf numFmtId="0" fontId="8" fillId="0" borderId="21" xfId="6" applyFont="1" applyBorder="1" applyAlignment="1">
      <alignment horizontal="center" vertical="top"/>
    </xf>
    <xf numFmtId="2" fontId="8" fillId="0" borderId="21" xfId="6" applyNumberFormat="1" applyFont="1" applyBorder="1" applyAlignment="1">
      <alignment vertical="top"/>
    </xf>
    <xf numFmtId="4" fontId="8" fillId="0" borderId="21" xfId="6" applyNumberFormat="1" applyFont="1" applyBorder="1" applyAlignment="1">
      <alignment horizontal="right" vertical="top"/>
    </xf>
    <xf numFmtId="4" fontId="8" fillId="0" borderId="22" xfId="6" applyNumberFormat="1" applyFont="1" applyBorder="1" applyAlignment="1">
      <alignment horizontal="right" vertical="top"/>
    </xf>
    <xf numFmtId="0" fontId="8" fillId="0" borderId="0" xfId="6" applyFont="1" applyAlignment="1">
      <alignment horizontal="center"/>
    </xf>
    <xf numFmtId="49" fontId="8" fillId="0" borderId="0" xfId="6" applyNumberFormat="1" applyFont="1"/>
    <xf numFmtId="2" fontId="8" fillId="0" borderId="0" xfId="6" applyNumberFormat="1" applyFont="1"/>
    <xf numFmtId="4" fontId="8" fillId="0" borderId="0" xfId="6" applyNumberFormat="1" applyFont="1" applyAlignment="1">
      <alignment horizontal="right"/>
    </xf>
    <xf numFmtId="0" fontId="9" fillId="0" borderId="0" xfId="4" applyFont="1"/>
    <xf numFmtId="0" fontId="19" fillId="0" borderId="0" xfId="4" applyFont="1"/>
    <xf numFmtId="0" fontId="21" fillId="2" borderId="10" xfId="4" applyFont="1" applyFill="1" applyBorder="1" applyAlignment="1">
      <alignment vertical="center"/>
    </xf>
    <xf numFmtId="0" fontId="21" fillId="2" borderId="16" xfId="4" applyFont="1" applyFill="1" applyBorder="1" applyAlignment="1">
      <alignment vertical="center"/>
    </xf>
    <xf numFmtId="0" fontId="21" fillId="2" borderId="18" xfId="4" applyFont="1" applyFill="1" applyBorder="1" applyAlignment="1">
      <alignment vertical="center" wrapText="1"/>
    </xf>
    <xf numFmtId="0" fontId="21" fillId="2" borderId="3" xfId="4" applyFont="1" applyFill="1" applyBorder="1" applyAlignment="1">
      <alignment vertical="center" wrapText="1"/>
    </xf>
    <xf numFmtId="0" fontId="21" fillId="2" borderId="18" xfId="4" applyFont="1" applyFill="1" applyBorder="1" applyAlignment="1">
      <alignment vertical="center"/>
    </xf>
    <xf numFmtId="0" fontId="21" fillId="2" borderId="23" xfId="4" applyFont="1" applyFill="1" applyBorder="1" applyAlignment="1">
      <alignment vertical="center" wrapText="1"/>
    </xf>
    <xf numFmtId="0" fontId="21" fillId="2" borderId="24" xfId="4" applyFont="1" applyFill="1" applyBorder="1" applyAlignment="1">
      <alignment vertical="center" wrapText="1"/>
    </xf>
    <xf numFmtId="0" fontId="3" fillId="0" borderId="0" xfId="4" applyFont="1"/>
    <xf numFmtId="0" fontId="7" fillId="0" borderId="0" xfId="4" applyFont="1"/>
    <xf numFmtId="43" fontId="21" fillId="0" borderId="0" xfId="4" applyNumberFormat="1" applyFont="1"/>
    <xf numFmtId="0" fontId="8" fillId="0" borderId="0" xfId="4" applyFont="1"/>
    <xf numFmtId="43" fontId="19" fillId="0" borderId="0" xfId="4" applyNumberFormat="1" applyFont="1"/>
    <xf numFmtId="0" fontId="21" fillId="0" borderId="0" xfId="4" applyFont="1"/>
    <xf numFmtId="0" fontId="9" fillId="0" borderId="9" xfId="4" applyFont="1" applyBorder="1" applyAlignment="1">
      <alignment vertical="center"/>
    </xf>
    <xf numFmtId="0" fontId="5" fillId="0" borderId="19" xfId="4" applyFont="1" applyBorder="1" applyAlignment="1">
      <alignment wrapText="1"/>
    </xf>
    <xf numFmtId="4" fontId="9" fillId="0" borderId="0" xfId="4" applyNumberFormat="1" applyFont="1" applyAlignment="1">
      <alignment horizontal="right" vertical="center"/>
    </xf>
    <xf numFmtId="0" fontId="9" fillId="0" borderId="12" xfId="4" applyFont="1" applyBorder="1" applyAlignment="1">
      <alignment vertical="center"/>
    </xf>
    <xf numFmtId="0" fontId="9" fillId="0" borderId="13" xfId="4" applyFont="1" applyBorder="1" applyAlignment="1">
      <alignment vertical="center"/>
    </xf>
    <xf numFmtId="4" fontId="9" fillId="0" borderId="13" xfId="4" applyNumberFormat="1" applyFont="1" applyBorder="1" applyAlignment="1">
      <alignment horizontal="right" vertical="center"/>
    </xf>
    <xf numFmtId="0" fontId="9" fillId="0" borderId="14" xfId="4" applyFont="1" applyBorder="1" applyAlignment="1">
      <alignment vertical="center"/>
    </xf>
    <xf numFmtId="0" fontId="4" fillId="5" borderId="1" xfId="6" applyFont="1" applyFill="1" applyBorder="1" applyAlignment="1">
      <alignment horizontal="center" vertical="center"/>
    </xf>
    <xf numFmtId="0" fontId="4" fillId="5" borderId="4" xfId="6" applyFont="1" applyFill="1" applyBorder="1" applyAlignment="1">
      <alignment horizontal="center" vertical="center"/>
    </xf>
    <xf numFmtId="0" fontId="5" fillId="5" borderId="5" xfId="6" applyFont="1" applyFill="1" applyBorder="1" applyAlignment="1">
      <alignment horizontal="right" vertical="center" wrapText="1"/>
    </xf>
    <xf numFmtId="49" fontId="4" fillId="5" borderId="7" xfId="6" applyNumberFormat="1" applyFont="1" applyFill="1" applyBorder="1" applyAlignment="1">
      <alignment horizontal="center" vertical="center"/>
    </xf>
    <xf numFmtId="0" fontId="5" fillId="6" borderId="1" xfId="6" applyFont="1" applyFill="1" applyBorder="1" applyAlignment="1">
      <alignment horizontal="center" vertical="top"/>
    </xf>
    <xf numFmtId="0" fontId="4" fillId="6" borderId="4" xfId="6" applyFont="1" applyFill="1" applyBorder="1" applyAlignment="1">
      <alignment horizontal="left" vertical="top"/>
    </xf>
    <xf numFmtId="49" fontId="4" fillId="6" borderId="4" xfId="6" applyNumberFormat="1" applyFont="1" applyFill="1" applyBorder="1" applyAlignment="1">
      <alignment horizontal="left" vertical="top"/>
    </xf>
    <xf numFmtId="0" fontId="5" fillId="6" borderId="4" xfId="6" applyFont="1" applyFill="1" applyBorder="1" applyAlignment="1">
      <alignment horizontal="left" vertical="top" wrapText="1"/>
    </xf>
    <xf numFmtId="0" fontId="4" fillId="6" borderId="4" xfId="6" applyFont="1" applyFill="1" applyBorder="1" applyAlignment="1">
      <alignment horizontal="center" vertical="top"/>
    </xf>
    <xf numFmtId="2" fontId="4" fillId="6" borderId="4" xfId="6" applyNumberFormat="1" applyFont="1" applyFill="1" applyBorder="1" applyAlignment="1">
      <alignment horizontal="left" vertical="top"/>
    </xf>
    <xf numFmtId="4" fontId="4" fillId="6" borderId="4" xfId="6" applyNumberFormat="1" applyFont="1" applyFill="1" applyBorder="1" applyAlignment="1">
      <alignment horizontal="right" vertical="top" wrapText="1"/>
    </xf>
    <xf numFmtId="4" fontId="5" fillId="6" borderId="5" xfId="6" applyNumberFormat="1" applyFont="1" applyFill="1" applyBorder="1" applyAlignment="1">
      <alignment horizontal="right" vertical="top" wrapText="1"/>
    </xf>
    <xf numFmtId="49" fontId="8" fillId="0" borderId="13" xfId="6" applyNumberFormat="1" applyFont="1" applyBorder="1" applyAlignment="1">
      <alignment vertical="top"/>
    </xf>
    <xf numFmtId="0" fontId="8" fillId="0" borderId="13" xfId="6" applyFont="1" applyBorder="1" applyAlignment="1">
      <alignment horizontal="center" vertical="top"/>
    </xf>
    <xf numFmtId="2" fontId="8" fillId="0" borderId="13" xfId="6" applyNumberFormat="1" applyFont="1" applyBorder="1" applyAlignment="1">
      <alignment vertical="top"/>
    </xf>
    <xf numFmtId="4" fontId="8" fillId="0" borderId="13" xfId="6" applyNumberFormat="1" applyFont="1" applyBorder="1" applyAlignment="1">
      <alignment horizontal="right" vertical="top"/>
    </xf>
    <xf numFmtId="4" fontId="8" fillId="0" borderId="14" xfId="6" applyNumberFormat="1" applyFont="1" applyBorder="1" applyAlignment="1">
      <alignment horizontal="right" vertical="top"/>
    </xf>
    <xf numFmtId="0" fontId="22" fillId="5" borderId="25" xfId="4" applyFont="1" applyFill="1" applyBorder="1" applyAlignment="1">
      <alignment horizontal="center" vertical="center" wrapText="1"/>
    </xf>
    <xf numFmtId="43" fontId="23" fillId="2" borderId="26" xfId="4" applyNumberFormat="1" applyFont="1" applyFill="1" applyBorder="1" applyAlignment="1">
      <alignment horizontal="right" vertical="center"/>
    </xf>
    <xf numFmtId="43" fontId="23" fillId="2" borderId="27" xfId="4" applyNumberFormat="1" applyFont="1" applyFill="1" applyBorder="1" applyAlignment="1">
      <alignment horizontal="right" vertical="center"/>
    </xf>
    <xf numFmtId="43" fontId="23" fillId="7" borderId="28" xfId="4" applyNumberFormat="1" applyFont="1" applyFill="1" applyBorder="1" applyAlignment="1">
      <alignment horizontal="right" vertical="center"/>
    </xf>
    <xf numFmtId="43" fontId="23" fillId="0" borderId="29" xfId="4" applyNumberFormat="1" applyFont="1" applyBorder="1" applyAlignment="1">
      <alignment horizontal="right" vertical="center"/>
    </xf>
    <xf numFmtId="10" fontId="23" fillId="2" borderId="1" xfId="4" applyNumberFormat="1" applyFont="1" applyFill="1" applyBorder="1" applyAlignment="1">
      <alignment horizontal="right" vertical="center"/>
    </xf>
    <xf numFmtId="10" fontId="23" fillId="2" borderId="5" xfId="4" applyNumberFormat="1" applyFont="1" applyFill="1" applyBorder="1" applyAlignment="1">
      <alignment horizontal="right" vertical="center"/>
    </xf>
    <xf numFmtId="43" fontId="23" fillId="2" borderId="28" xfId="4" applyNumberFormat="1" applyFont="1" applyFill="1" applyBorder="1" applyAlignment="1">
      <alignment horizontal="right" vertical="center"/>
    </xf>
    <xf numFmtId="43" fontId="23" fillId="2" borderId="29" xfId="4" applyNumberFormat="1" applyFont="1" applyFill="1" applyBorder="1" applyAlignment="1">
      <alignment horizontal="right" vertical="center"/>
    </xf>
    <xf numFmtId="43" fontId="23" fillId="2" borderId="1" xfId="4" applyNumberFormat="1" applyFont="1" applyFill="1" applyBorder="1" applyAlignment="1">
      <alignment horizontal="right" vertical="center"/>
    </xf>
    <xf numFmtId="43" fontId="23" fillId="2" borderId="5" xfId="4" applyNumberFormat="1" applyFont="1" applyFill="1" applyBorder="1" applyAlignment="1">
      <alignment horizontal="right" vertical="center"/>
    </xf>
    <xf numFmtId="43" fontId="22" fillId="2" borderId="1" xfId="4" applyNumberFormat="1" applyFont="1" applyFill="1" applyBorder="1" applyAlignment="1">
      <alignment horizontal="center" vertical="center"/>
    </xf>
    <xf numFmtId="10" fontId="22" fillId="2" borderId="1" xfId="4" applyNumberFormat="1" applyFont="1" applyFill="1" applyBorder="1" applyAlignment="1">
      <alignment horizontal="center" vertical="center"/>
    </xf>
    <xf numFmtId="10" fontId="22" fillId="2" borderId="5" xfId="4" applyNumberFormat="1" applyFont="1" applyFill="1" applyBorder="1" applyAlignment="1">
      <alignment horizontal="center" vertical="center"/>
    </xf>
    <xf numFmtId="10" fontId="22" fillId="2" borderId="6" xfId="4" applyNumberFormat="1" applyFont="1" applyFill="1" applyBorder="1" applyAlignment="1">
      <alignment horizontal="center" vertical="center"/>
    </xf>
    <xf numFmtId="10" fontId="22" fillId="2" borderId="8" xfId="4" applyNumberFormat="1" applyFont="1" applyFill="1" applyBorder="1" applyAlignment="1">
      <alignment horizontal="center" vertical="center"/>
    </xf>
    <xf numFmtId="0" fontId="5" fillId="8" borderId="1" xfId="6" applyFont="1" applyFill="1" applyBorder="1" applyAlignment="1">
      <alignment horizontal="center" vertical="top"/>
    </xf>
    <xf numFmtId="0" fontId="4" fillId="8" borderId="4" xfId="6" applyFont="1" applyFill="1" applyBorder="1" applyAlignment="1">
      <alignment horizontal="left" vertical="top"/>
    </xf>
    <xf numFmtId="49" fontId="4" fillId="8" borderId="4" xfId="6" applyNumberFormat="1" applyFont="1" applyFill="1" applyBorder="1" applyAlignment="1">
      <alignment horizontal="left" vertical="top"/>
    </xf>
    <xf numFmtId="0" fontId="5" fillId="8" borderId="4" xfId="6" applyFont="1" applyFill="1" applyBorder="1" applyAlignment="1">
      <alignment horizontal="left" vertical="top" wrapText="1"/>
    </xf>
    <xf numFmtId="0" fontId="4" fillId="8" borderId="4" xfId="6" applyFont="1" applyFill="1" applyBorder="1" applyAlignment="1">
      <alignment horizontal="center" vertical="top"/>
    </xf>
    <xf numFmtId="2" fontId="4" fillId="8" borderId="4" xfId="6" applyNumberFormat="1" applyFont="1" applyFill="1" applyBorder="1" applyAlignment="1">
      <alignment horizontal="left" vertical="top"/>
    </xf>
    <xf numFmtId="4" fontId="4" fillId="8" borderId="4" xfId="6" applyNumberFormat="1" applyFont="1" applyFill="1" applyBorder="1" applyAlignment="1">
      <alignment horizontal="right" vertical="top" wrapText="1"/>
    </xf>
    <xf numFmtId="4" fontId="5" fillId="8" borderId="5" xfId="6" applyNumberFormat="1" applyFont="1" applyFill="1" applyBorder="1" applyAlignment="1">
      <alignment horizontal="right" vertical="top" wrapText="1"/>
    </xf>
    <xf numFmtId="10" fontId="13" fillId="0" borderId="69" xfId="4" applyNumberFormat="1" applyFont="1" applyBorder="1" applyAlignment="1">
      <alignment horizontal="left" vertical="center" wrapText="1"/>
    </xf>
    <xf numFmtId="164" fontId="13" fillId="0" borderId="69" xfId="9" applyNumberFormat="1" applyFont="1" applyBorder="1" applyAlignment="1">
      <alignment horizontal="center" vertical="center"/>
    </xf>
    <xf numFmtId="164" fontId="14" fillId="0" borderId="69" xfId="9" applyNumberFormat="1" applyFont="1" applyBorder="1" applyAlignment="1">
      <alignment horizontal="center" vertical="center"/>
    </xf>
    <xf numFmtId="43" fontId="13" fillId="0" borderId="69" xfId="8" applyNumberFormat="1" applyFont="1" applyBorder="1" applyAlignment="1">
      <alignment horizontal="center" vertical="center"/>
    </xf>
    <xf numFmtId="43" fontId="22" fillId="2" borderId="26" xfId="4" applyNumberFormat="1" applyFont="1" applyFill="1" applyBorder="1" applyAlignment="1">
      <alignment horizontal="center" vertical="center"/>
    </xf>
    <xf numFmtId="43" fontId="23" fillId="0" borderId="5" xfId="4" applyNumberFormat="1" applyFont="1" applyFill="1" applyBorder="1" applyAlignment="1">
      <alignment horizontal="right" vertical="center"/>
    </xf>
    <xf numFmtId="0" fontId="8" fillId="0" borderId="0" xfId="0" applyFont="1"/>
    <xf numFmtId="0" fontId="6" fillId="0" borderId="1" xfId="0" applyFont="1" applyBorder="1" applyAlignment="1">
      <alignment horizontal="center" vertical="top"/>
    </xf>
    <xf numFmtId="0" fontId="6" fillId="2" borderId="4" xfId="0" applyFont="1" applyFill="1" applyBorder="1" applyAlignment="1">
      <alignment horizontal="left" vertical="top"/>
    </xf>
    <xf numFmtId="49" fontId="6" fillId="2" borderId="4" xfId="0" applyNumberFormat="1" applyFont="1" applyFill="1" applyBorder="1" applyAlignment="1">
      <alignment horizontal="left" vertical="top"/>
    </xf>
    <xf numFmtId="0" fontId="6" fillId="2" borderId="4" xfId="0" applyFont="1" applyFill="1" applyBorder="1" applyAlignment="1">
      <alignment horizontal="left" vertical="top" wrapText="1"/>
    </xf>
    <xf numFmtId="0" fontId="6" fillId="2" borderId="4" xfId="0" applyFont="1" applyFill="1" applyBorder="1" applyAlignment="1">
      <alignment horizontal="center" vertical="top"/>
    </xf>
    <xf numFmtId="4" fontId="6" fillId="2" borderId="4" xfId="0" applyNumberFormat="1" applyFont="1" applyFill="1" applyBorder="1" applyAlignment="1">
      <alignment horizontal="left" vertical="top"/>
    </xf>
    <xf numFmtId="4" fontId="6" fillId="2" borderId="4" xfId="0" applyNumberFormat="1" applyFont="1" applyFill="1" applyBorder="1" applyAlignment="1">
      <alignment horizontal="right" vertical="top"/>
    </xf>
    <xf numFmtId="0" fontId="5" fillId="6" borderId="4" xfId="6" applyFont="1" applyFill="1" applyBorder="1" applyAlignment="1">
      <alignment horizontal="center" vertical="top"/>
    </xf>
    <xf numFmtId="2" fontId="5" fillId="6" borderId="4" xfId="6" applyNumberFormat="1" applyFont="1" applyFill="1" applyBorder="1" applyAlignment="1">
      <alignment horizontal="left" vertical="top"/>
    </xf>
    <xf numFmtId="0" fontId="9" fillId="0" borderId="0" xfId="4" applyFont="1" applyBorder="1" applyAlignment="1">
      <alignment vertical="center"/>
    </xf>
    <xf numFmtId="43" fontId="23" fillId="0" borderId="1" xfId="4" applyNumberFormat="1" applyFont="1" applyFill="1" applyBorder="1" applyAlignment="1">
      <alignment horizontal="right" vertical="center"/>
    </xf>
    <xf numFmtId="0" fontId="5" fillId="2" borderId="1" xfId="6" applyFont="1" applyFill="1" applyBorder="1" applyAlignment="1">
      <alignment vertical="center"/>
    </xf>
    <xf numFmtId="43" fontId="22" fillId="2" borderId="30" xfId="4" applyNumberFormat="1" applyFont="1" applyFill="1" applyBorder="1" applyAlignment="1">
      <alignment horizontal="center" vertical="center"/>
    </xf>
    <xf numFmtId="4" fontId="9" fillId="0" borderId="0" xfId="4" applyNumberFormat="1" applyFont="1" applyBorder="1" applyAlignment="1">
      <alignment horizontal="right" vertical="center"/>
    </xf>
    <xf numFmtId="0" fontId="33" fillId="3" borderId="69" xfId="4" applyFont="1" applyFill="1" applyBorder="1" applyAlignment="1">
      <alignment horizontal="center" vertical="center" wrapText="1"/>
    </xf>
    <xf numFmtId="10" fontId="14" fillId="0" borderId="31" xfId="4" applyNumberFormat="1" applyFont="1" applyBorder="1" applyAlignment="1">
      <alignment horizontal="center" vertical="center"/>
    </xf>
    <xf numFmtId="10" fontId="13" fillId="0" borderId="31" xfId="4" applyNumberFormat="1" applyFont="1" applyBorder="1" applyAlignment="1">
      <alignment horizontal="center" vertical="center"/>
    </xf>
    <xf numFmtId="0" fontId="4" fillId="2" borderId="32" xfId="6" applyFont="1" applyFill="1" applyBorder="1" applyAlignment="1">
      <alignment vertical="center" wrapText="1"/>
    </xf>
    <xf numFmtId="0" fontId="4" fillId="2" borderId="22" xfId="6" applyFont="1" applyFill="1" applyBorder="1" applyAlignment="1">
      <alignment horizontal="center" vertical="center"/>
    </xf>
    <xf numFmtId="10" fontId="4" fillId="2" borderId="33" xfId="6" applyNumberFormat="1" applyFont="1" applyFill="1" applyBorder="1" applyAlignment="1">
      <alignment horizontal="center" vertical="center"/>
    </xf>
    <xf numFmtId="0" fontId="4" fillId="5" borderId="7" xfId="6" applyFont="1" applyFill="1" applyBorder="1" applyAlignment="1">
      <alignment horizontal="center" vertical="center"/>
    </xf>
    <xf numFmtId="43" fontId="22" fillId="2" borderId="5" xfId="4" applyNumberFormat="1" applyFont="1" applyFill="1" applyBorder="1" applyAlignment="1">
      <alignment horizontal="center" vertical="center"/>
    </xf>
    <xf numFmtId="2" fontId="26" fillId="0" borderId="0" xfId="6" applyNumberFormat="1" applyFont="1" applyAlignment="1">
      <alignment horizontal="center" vertical="top"/>
    </xf>
    <xf numFmtId="43" fontId="23" fillId="7" borderId="1" xfId="4" applyNumberFormat="1" applyFont="1" applyFill="1" applyBorder="1" applyAlignment="1">
      <alignment horizontal="right" vertical="center"/>
    </xf>
    <xf numFmtId="43" fontId="23" fillId="0" borderId="29" xfId="4" applyNumberFormat="1" applyFont="1" applyFill="1" applyBorder="1" applyAlignment="1">
      <alignment horizontal="right" vertical="center"/>
    </xf>
    <xf numFmtId="0" fontId="9" fillId="0" borderId="11" xfId="4" applyFont="1" applyBorder="1" applyAlignment="1">
      <alignment vertical="center"/>
    </xf>
    <xf numFmtId="0" fontId="4" fillId="5" borderId="7" xfId="6" applyFont="1" applyFill="1" applyBorder="1" applyAlignment="1">
      <alignment horizontal="center" vertical="center"/>
    </xf>
    <xf numFmtId="2" fontId="6" fillId="2" borderId="4" xfId="0" applyNumberFormat="1" applyFont="1" applyFill="1" applyBorder="1" applyAlignment="1">
      <alignment horizontal="left" vertical="top"/>
    </xf>
    <xf numFmtId="4" fontId="6" fillId="0" borderId="4" xfId="0" applyNumberFormat="1" applyFont="1" applyBorder="1" applyAlignment="1">
      <alignment horizontal="right" vertical="top" wrapText="1"/>
    </xf>
    <xf numFmtId="4" fontId="6" fillId="0" borderId="5" xfId="0" applyNumberFormat="1" applyFont="1" applyBorder="1" applyAlignment="1">
      <alignment horizontal="right" vertical="top" wrapText="1"/>
    </xf>
    <xf numFmtId="0" fontId="3" fillId="0" borderId="0" xfId="0" applyFont="1" applyAlignment="1">
      <alignment vertical="top"/>
    </xf>
    <xf numFmtId="4" fontId="3" fillId="0" borderId="0" xfId="0" applyNumberFormat="1" applyFont="1" applyAlignment="1">
      <alignment horizontal="right" vertical="top"/>
    </xf>
    <xf numFmtId="0" fontId="3" fillId="0" borderId="0" xfId="7" applyFont="1"/>
    <xf numFmtId="0" fontId="3" fillId="0" borderId="0" xfId="7" applyFont="1" applyAlignment="1">
      <alignment vertical="top"/>
    </xf>
    <xf numFmtId="0" fontId="3" fillId="0" borderId="0" xfId="7" applyFont="1" applyAlignment="1">
      <alignment horizontal="center" vertical="center"/>
    </xf>
    <xf numFmtId="0" fontId="4" fillId="2" borderId="10" xfId="7" applyFont="1" applyFill="1" applyBorder="1" applyAlignment="1">
      <alignment horizontal="center" vertical="top"/>
    </xf>
    <xf numFmtId="4" fontId="4" fillId="2" borderId="10" xfId="7" applyNumberFormat="1" applyFont="1" applyFill="1" applyBorder="1" applyAlignment="1">
      <alignment vertical="top"/>
    </xf>
    <xf numFmtId="4" fontId="4" fillId="2" borderId="10" xfId="7" applyNumberFormat="1" applyFont="1" applyFill="1" applyBorder="1" applyAlignment="1">
      <alignment horizontal="right" vertical="top"/>
    </xf>
    <xf numFmtId="0" fontId="4" fillId="2" borderId="10" xfId="7" applyFont="1" applyFill="1" applyBorder="1" applyAlignment="1">
      <alignment horizontal="right" vertical="top"/>
    </xf>
    <xf numFmtId="0" fontId="4" fillId="2" borderId="16" xfId="7" applyFont="1" applyFill="1" applyBorder="1" applyAlignment="1">
      <alignment horizontal="right" vertical="top"/>
    </xf>
    <xf numFmtId="0" fontId="4" fillId="2" borderId="17" xfId="7" applyFont="1" applyFill="1" applyBorder="1" applyAlignment="1">
      <alignment vertical="top"/>
    </xf>
    <xf numFmtId="0" fontId="4" fillId="2" borderId="18" xfId="7" applyFont="1" applyFill="1" applyBorder="1" applyAlignment="1">
      <alignment vertical="top"/>
    </xf>
    <xf numFmtId="49" fontId="4" fillId="2" borderId="19" xfId="7" applyNumberFormat="1" applyFont="1" applyFill="1" applyBorder="1" applyAlignment="1">
      <alignment vertical="top"/>
    </xf>
    <xf numFmtId="0" fontId="4" fillId="2" borderId="19" xfId="7" applyFont="1" applyFill="1" applyBorder="1" applyAlignment="1">
      <alignment vertical="top"/>
    </xf>
    <xf numFmtId="0" fontId="4" fillId="2" borderId="19" xfId="7" applyFont="1" applyFill="1" applyBorder="1" applyAlignment="1">
      <alignment horizontal="center" vertical="top"/>
    </xf>
    <xf numFmtId="2" fontId="4" fillId="2" borderId="19" xfId="7" applyNumberFormat="1" applyFont="1" applyFill="1" applyBorder="1" applyAlignment="1">
      <alignment horizontal="right" vertical="top"/>
    </xf>
    <xf numFmtId="4" fontId="2" fillId="2" borderId="19" xfId="7" applyNumberFormat="1" applyFont="1" applyFill="1" applyBorder="1" applyAlignment="1">
      <alignment horizontal="right" vertical="top"/>
    </xf>
    <xf numFmtId="4" fontId="4" fillId="2" borderId="4" xfId="7" applyNumberFormat="1" applyFont="1" applyFill="1" applyBorder="1" applyAlignment="1">
      <alignment horizontal="center"/>
    </xf>
    <xf numFmtId="4" fontId="4" fillId="2" borderId="4" xfId="7" applyNumberFormat="1" applyFont="1" applyFill="1" applyBorder="1" applyAlignment="1">
      <alignment horizontal="center" wrapText="1"/>
    </xf>
    <xf numFmtId="2" fontId="4" fillId="2" borderId="7" xfId="7" applyNumberFormat="1" applyFont="1" applyFill="1" applyBorder="1" applyAlignment="1">
      <alignment horizontal="center"/>
    </xf>
    <xf numFmtId="0" fontId="5" fillId="2" borderId="7" xfId="1" applyFont="1" applyFill="1" applyBorder="1" applyAlignment="1">
      <alignment horizontal="center"/>
    </xf>
    <xf numFmtId="0" fontId="8" fillId="0" borderId="0" xfId="7" applyFont="1"/>
    <xf numFmtId="0" fontId="5" fillId="9" borderId="1" xfId="7" applyFont="1" applyFill="1" applyBorder="1" applyAlignment="1">
      <alignment horizontal="center" vertical="top"/>
    </xf>
    <xf numFmtId="0" fontId="4" fillId="9" borderId="4" xfId="7" applyFont="1" applyFill="1" applyBorder="1" applyAlignment="1">
      <alignment horizontal="left" vertical="top"/>
    </xf>
    <xf numFmtId="49" fontId="4" fillId="9" borderId="4" xfId="7" applyNumberFormat="1" applyFont="1" applyFill="1" applyBorder="1" applyAlignment="1">
      <alignment horizontal="left" vertical="top"/>
    </xf>
    <xf numFmtId="0" fontId="5" fillId="9" borderId="4" xfId="7" applyFont="1" applyFill="1" applyBorder="1" applyAlignment="1">
      <alignment horizontal="left" vertical="top" wrapText="1"/>
    </xf>
    <xf numFmtId="0" fontId="4" fillId="9" borderId="4" xfId="7" applyFont="1" applyFill="1" applyBorder="1" applyAlignment="1">
      <alignment horizontal="center" vertical="top"/>
    </xf>
    <xf numFmtId="2" fontId="4" fillId="9" borderId="4" xfId="7" applyNumberFormat="1" applyFont="1" applyFill="1" applyBorder="1" applyAlignment="1">
      <alignment horizontal="left" vertical="top"/>
    </xf>
    <xf numFmtId="4" fontId="4" fillId="9" borderId="4" xfId="7" applyNumberFormat="1" applyFont="1" applyFill="1" applyBorder="1" applyAlignment="1">
      <alignment horizontal="right" vertical="top" wrapText="1"/>
    </xf>
    <xf numFmtId="4" fontId="5" fillId="9" borderId="5" xfId="7" applyNumberFormat="1" applyFont="1" applyFill="1" applyBorder="1" applyAlignment="1">
      <alignment horizontal="right" vertical="top" wrapText="1"/>
    </xf>
    <xf numFmtId="4" fontId="3" fillId="0" borderId="0" xfId="7" applyNumberFormat="1" applyFont="1" applyAlignment="1">
      <alignment horizontal="right" vertical="top"/>
    </xf>
    <xf numFmtId="0" fontId="6" fillId="0" borderId="1" xfId="7" applyFont="1" applyBorder="1" applyAlignment="1">
      <alignment horizontal="center" vertical="top"/>
    </xf>
    <xf numFmtId="0" fontId="6" fillId="2" borderId="4" xfId="7" applyFont="1" applyFill="1" applyBorder="1" applyAlignment="1">
      <alignment horizontal="left" vertical="top"/>
    </xf>
    <xf numFmtId="49" fontId="6" fillId="2" borderId="4" xfId="7" applyNumberFormat="1" applyFont="1" applyFill="1" applyBorder="1" applyAlignment="1">
      <alignment horizontal="left" vertical="top"/>
    </xf>
    <xf numFmtId="0" fontId="6" fillId="2" borderId="4" xfId="7" applyFont="1" applyFill="1" applyBorder="1" applyAlignment="1">
      <alignment horizontal="left" vertical="top" wrapText="1"/>
    </xf>
    <xf numFmtId="0" fontId="6" fillId="2" borderId="4" xfId="7" applyFont="1" applyFill="1" applyBorder="1" applyAlignment="1">
      <alignment horizontal="center" vertical="top"/>
    </xf>
    <xf numFmtId="2" fontId="6" fillId="2" borderId="4" xfId="7" applyNumberFormat="1" applyFont="1" applyFill="1" applyBorder="1" applyAlignment="1">
      <alignment horizontal="left" vertical="top"/>
    </xf>
    <xf numFmtId="4" fontId="6" fillId="2" borderId="4" xfId="7" applyNumberFormat="1" applyFont="1" applyFill="1" applyBorder="1" applyAlignment="1">
      <alignment horizontal="right" vertical="top"/>
    </xf>
    <xf numFmtId="4" fontId="6" fillId="0" borderId="4" xfId="7" applyNumberFormat="1" applyFont="1" applyBorder="1" applyAlignment="1">
      <alignment horizontal="right" vertical="top" wrapText="1"/>
    </xf>
    <xf numFmtId="4" fontId="6" fillId="0" borderId="5" xfId="7" applyNumberFormat="1" applyFont="1" applyBorder="1" applyAlignment="1">
      <alignment horizontal="right" vertical="top" wrapText="1"/>
    </xf>
    <xf numFmtId="0" fontId="9" fillId="0" borderId="20" xfId="7" applyFont="1" applyBorder="1" applyAlignment="1">
      <alignment horizontal="center" vertical="center"/>
    </xf>
    <xf numFmtId="0" fontId="9" fillId="0" borderId="21" xfId="7" applyFont="1" applyBorder="1" applyAlignment="1">
      <alignment vertical="center"/>
    </xf>
    <xf numFmtId="49" fontId="8" fillId="0" borderId="21" xfId="7" applyNumberFormat="1" applyFont="1" applyBorder="1" applyAlignment="1">
      <alignment vertical="top"/>
    </xf>
    <xf numFmtId="0" fontId="5" fillId="0" borderId="18" xfId="7" applyFont="1" applyBorder="1" applyAlignment="1">
      <alignment wrapText="1"/>
    </xf>
    <xf numFmtId="0" fontId="8" fillId="0" borderId="21" xfId="7" applyFont="1" applyBorder="1" applyAlignment="1">
      <alignment horizontal="center" vertical="top"/>
    </xf>
    <xf numFmtId="2" fontId="8" fillId="0" borderId="21" xfId="7" applyNumberFormat="1" applyFont="1" applyBorder="1" applyAlignment="1">
      <alignment vertical="top"/>
    </xf>
    <xf numFmtId="4" fontId="8" fillId="0" borderId="21" xfId="7" applyNumberFormat="1" applyFont="1" applyBorder="1" applyAlignment="1">
      <alignment horizontal="right" vertical="top"/>
    </xf>
    <xf numFmtId="4" fontId="8" fillId="0" borderId="22" xfId="7" applyNumberFormat="1" applyFont="1" applyBorder="1" applyAlignment="1">
      <alignment horizontal="right" vertical="top"/>
    </xf>
    <xf numFmtId="0" fontId="9" fillId="0" borderId="9" xfId="7" applyFont="1" applyBorder="1" applyAlignment="1">
      <alignment horizontal="center" vertical="center"/>
    </xf>
    <xf numFmtId="0" fontId="9" fillId="0" borderId="0" xfId="7" applyFont="1" applyAlignment="1">
      <alignment vertical="center"/>
    </xf>
    <xf numFmtId="49" fontId="8" fillId="0" borderId="0" xfId="7" applyNumberFormat="1" applyFont="1" applyAlignment="1">
      <alignment vertical="top"/>
    </xf>
    <xf numFmtId="0" fontId="8" fillId="0" borderId="0" xfId="7" applyFont="1" applyAlignment="1">
      <alignment horizontal="center" vertical="top"/>
    </xf>
    <xf numFmtId="2" fontId="8" fillId="0" borderId="0" xfId="7" applyNumberFormat="1" applyFont="1" applyAlignment="1">
      <alignment vertical="top"/>
    </xf>
    <xf numFmtId="4" fontId="8" fillId="0" borderId="0" xfId="7" applyNumberFormat="1" applyFont="1" applyAlignment="1">
      <alignment horizontal="right" vertical="top"/>
    </xf>
    <xf numFmtId="4" fontId="8" fillId="0" borderId="11" xfId="7" applyNumberFormat="1" applyFont="1" applyBorder="1" applyAlignment="1">
      <alignment horizontal="right" vertical="top"/>
    </xf>
    <xf numFmtId="0" fontId="8" fillId="0" borderId="0" xfId="7" applyFont="1" applyAlignment="1">
      <alignment horizontal="center"/>
    </xf>
    <xf numFmtId="49" fontId="8" fillId="0" borderId="0" xfId="7" applyNumberFormat="1" applyFont="1"/>
    <xf numFmtId="2" fontId="8" fillId="0" borderId="0" xfId="7" applyNumberFormat="1" applyFont="1"/>
    <xf numFmtId="4" fontId="8" fillId="0" borderId="0" xfId="7" applyNumberFormat="1" applyFont="1" applyAlignment="1">
      <alignment horizontal="right"/>
    </xf>
    <xf numFmtId="0" fontId="19" fillId="0" borderId="0" xfId="6" applyFont="1" applyAlignment="1">
      <alignment horizontal="center" vertical="top"/>
    </xf>
    <xf numFmtId="0" fontId="3" fillId="0" borderId="0" xfId="7" applyFont="1" applyAlignment="1">
      <alignment horizontal="center" vertical="top"/>
    </xf>
    <xf numFmtId="0" fontId="2" fillId="0" borderId="0" xfId="5" applyFont="1" applyAlignment="1">
      <alignment vertical="center"/>
    </xf>
    <xf numFmtId="0" fontId="9" fillId="0" borderId="0" xfId="5" applyFont="1"/>
    <xf numFmtId="0" fontId="1" fillId="0" borderId="0" xfId="5"/>
    <xf numFmtId="0" fontId="23" fillId="0" borderId="1" xfId="5" applyFont="1" applyBorder="1" applyAlignment="1">
      <alignment horizontal="left" vertical="center"/>
    </xf>
    <xf numFmtId="0" fontId="23" fillId="2" borderId="4" xfId="7" applyFont="1" applyFill="1" applyBorder="1" applyAlignment="1">
      <alignment horizontal="left" vertical="center" wrapText="1"/>
    </xf>
    <xf numFmtId="0" fontId="23" fillId="2" borderId="4" xfId="7" applyFont="1" applyFill="1" applyBorder="1" applyAlignment="1">
      <alignment horizontal="center" vertical="center" wrapText="1"/>
    </xf>
    <xf numFmtId="4" fontId="23" fillId="0" borderId="4" xfId="5" applyNumberFormat="1" applyFont="1" applyBorder="1" applyAlignment="1">
      <alignment horizontal="right" vertical="center"/>
    </xf>
    <xf numFmtId="4" fontId="23" fillId="0" borderId="5" xfId="5" applyNumberFormat="1" applyFont="1" applyBorder="1" applyAlignment="1">
      <alignment horizontal="right" vertical="center"/>
    </xf>
    <xf numFmtId="0" fontId="1" fillId="0" borderId="0" xfId="5" applyAlignment="1">
      <alignment vertical="center"/>
    </xf>
    <xf numFmtId="0" fontId="1" fillId="0" borderId="0" xfId="5" applyAlignment="1">
      <alignment horizontal="center" vertical="center"/>
    </xf>
    <xf numFmtId="4" fontId="1" fillId="0" borderId="0" xfId="5" applyNumberFormat="1" applyAlignment="1">
      <alignment horizontal="right" vertical="center"/>
    </xf>
    <xf numFmtId="0" fontId="2" fillId="0" borderId="0" xfId="7" applyFont="1" applyAlignment="1">
      <alignment vertical="center"/>
    </xf>
    <xf numFmtId="0" fontId="9" fillId="0" borderId="0" xfId="7" applyFont="1"/>
    <xf numFmtId="0" fontId="5" fillId="10" borderId="5" xfId="7" applyFont="1" applyFill="1" applyBorder="1" applyAlignment="1">
      <alignment vertical="center" wrapText="1"/>
    </xf>
    <xf numFmtId="0" fontId="5" fillId="0" borderId="0" xfId="7" applyFont="1"/>
    <xf numFmtId="0" fontId="5" fillId="0" borderId="0" xfId="7" applyFont="1" applyAlignment="1">
      <alignment vertical="center"/>
    </xf>
    <xf numFmtId="0" fontId="28" fillId="0" borderId="0" xfId="7" applyAlignment="1">
      <alignment vertical="center"/>
    </xf>
    <xf numFmtId="49" fontId="1" fillId="11" borderId="1" xfId="7" applyNumberFormat="1" applyFont="1" applyFill="1" applyBorder="1" applyAlignment="1">
      <alignment horizontal="left" vertical="center"/>
    </xf>
    <xf numFmtId="1" fontId="1" fillId="11" borderId="4" xfId="7" applyNumberFormat="1" applyFont="1" applyFill="1" applyBorder="1" applyAlignment="1">
      <alignment horizontal="left" vertical="center"/>
    </xf>
    <xf numFmtId="49" fontId="1" fillId="11" borderId="4" xfId="7" applyNumberFormat="1" applyFont="1" applyFill="1" applyBorder="1" applyAlignment="1">
      <alignment horizontal="left" vertical="center" wrapText="1"/>
    </xf>
    <xf numFmtId="165" fontId="1" fillId="11" borderId="4" xfId="7" applyNumberFormat="1" applyFont="1" applyFill="1" applyBorder="1" applyAlignment="1">
      <alignment horizontal="left" vertical="center"/>
    </xf>
    <xf numFmtId="4" fontId="1" fillId="11" borderId="4" xfId="7" applyNumberFormat="1" applyFont="1" applyFill="1" applyBorder="1" applyAlignment="1">
      <alignment horizontal="left" vertical="center"/>
    </xf>
    <xf numFmtId="4" fontId="1" fillId="11" borderId="5" xfId="7" applyNumberFormat="1" applyFont="1" applyFill="1" applyBorder="1" applyAlignment="1">
      <alignment horizontal="left" vertical="center"/>
    </xf>
    <xf numFmtId="0" fontId="28" fillId="0" borderId="0" xfId="7"/>
    <xf numFmtId="1" fontId="1" fillId="0" borderId="34" xfId="7" applyNumberFormat="1" applyFont="1" applyBorder="1" applyAlignment="1">
      <alignment horizontal="center" vertical="center"/>
    </xf>
    <xf numFmtId="49" fontId="1" fillId="0" borderId="34" xfId="7" applyNumberFormat="1" applyFont="1" applyBorder="1" applyAlignment="1">
      <alignment horizontal="center" vertical="center"/>
    </xf>
    <xf numFmtId="4" fontId="1" fillId="0" borderId="35" xfId="7" applyNumberFormat="1" applyFont="1" applyBorder="1" applyAlignment="1">
      <alignment horizontal="right" vertical="center"/>
    </xf>
    <xf numFmtId="1" fontId="28" fillId="0" borderId="36" xfId="7" applyNumberFormat="1" applyBorder="1" applyAlignment="1">
      <alignment horizontal="center" vertical="center"/>
    </xf>
    <xf numFmtId="49" fontId="28" fillId="0" borderId="36" xfId="7" applyNumberFormat="1" applyBorder="1" applyAlignment="1">
      <alignment vertical="center" wrapText="1"/>
    </xf>
    <xf numFmtId="49" fontId="28" fillId="0" borderId="36" xfId="7" applyNumberFormat="1" applyBorder="1" applyAlignment="1">
      <alignment horizontal="center" vertical="center"/>
    </xf>
    <xf numFmtId="165" fontId="28" fillId="0" borderId="36" xfId="7" applyNumberFormat="1" applyBorder="1" applyAlignment="1">
      <alignment horizontal="center" vertical="center"/>
    </xf>
    <xf numFmtId="1" fontId="1" fillId="0" borderId="36" xfId="7" applyNumberFormat="1" applyFont="1" applyBorder="1" applyAlignment="1">
      <alignment horizontal="center" vertical="center"/>
    </xf>
    <xf numFmtId="49" fontId="1" fillId="0" borderId="36" xfId="7" applyNumberFormat="1" applyFont="1" applyBorder="1" applyAlignment="1">
      <alignment horizontal="center" vertical="center"/>
    </xf>
    <xf numFmtId="4" fontId="18" fillId="0" borderId="37" xfId="7" applyNumberFormat="1" applyFont="1" applyBorder="1" applyAlignment="1">
      <alignment horizontal="right" vertical="center"/>
    </xf>
    <xf numFmtId="49" fontId="5" fillId="10" borderId="1" xfId="7" applyNumberFormat="1" applyFont="1" applyFill="1" applyBorder="1" applyAlignment="1">
      <alignment horizontal="left" vertical="center" wrapText="1"/>
    </xf>
    <xf numFmtId="4" fontId="5" fillId="10" borderId="4" xfId="7" applyNumberFormat="1" applyFont="1" applyFill="1" applyBorder="1" applyAlignment="1">
      <alignment vertical="center" wrapText="1"/>
    </xf>
    <xf numFmtId="4" fontId="1" fillId="0" borderId="38" xfId="3" applyNumberFormat="1" applyFont="1" applyBorder="1" applyAlignment="1">
      <alignment horizontal="right" vertical="center"/>
    </xf>
    <xf numFmtId="4" fontId="1" fillId="0" borderId="35" xfId="3" applyNumberFormat="1" applyFont="1" applyBorder="1" applyAlignment="1">
      <alignment horizontal="right" vertical="center"/>
    </xf>
    <xf numFmtId="49" fontId="1" fillId="0" borderId="39" xfId="7" applyNumberFormat="1" applyFont="1" applyBorder="1" applyAlignment="1">
      <alignment horizontal="left"/>
    </xf>
    <xf numFmtId="165" fontId="28" fillId="0" borderId="36" xfId="7" applyNumberFormat="1" applyBorder="1" applyAlignment="1">
      <alignment horizontal="left"/>
    </xf>
    <xf numFmtId="49" fontId="1" fillId="0" borderId="40" xfId="7" applyNumberFormat="1" applyFont="1" applyBorder="1" applyAlignment="1">
      <alignment horizontal="left"/>
    </xf>
    <xf numFmtId="49" fontId="1" fillId="0" borderId="34" xfId="7" applyNumberFormat="1" applyFont="1" applyBorder="1" applyAlignment="1">
      <alignment vertical="center" wrapText="1"/>
    </xf>
    <xf numFmtId="49" fontId="1" fillId="0" borderId="34" xfId="7" applyNumberFormat="1" applyFont="1" applyBorder="1" applyAlignment="1">
      <alignment horizontal="left"/>
    </xf>
    <xf numFmtId="4" fontId="1" fillId="0" borderId="34" xfId="7" applyNumberFormat="1" applyFont="1" applyBorder="1" applyAlignment="1">
      <alignment horizontal="right"/>
    </xf>
    <xf numFmtId="4" fontId="1" fillId="0" borderId="38" xfId="7" applyNumberFormat="1" applyFont="1" applyBorder="1" applyAlignment="1">
      <alignment horizontal="right" vertical="center"/>
    </xf>
    <xf numFmtId="49" fontId="1" fillId="0" borderId="36" xfId="7" applyNumberFormat="1" applyFont="1" applyBorder="1" applyAlignment="1">
      <alignment vertical="center" wrapText="1"/>
    </xf>
    <xf numFmtId="49" fontId="1" fillId="0" borderId="36" xfId="7" applyNumberFormat="1" applyFont="1" applyBorder="1" applyAlignment="1">
      <alignment horizontal="left"/>
    </xf>
    <xf numFmtId="4" fontId="1" fillId="0" borderId="36" xfId="7" applyNumberFormat="1" applyFont="1" applyBorder="1" applyAlignment="1">
      <alignment horizontal="right"/>
    </xf>
    <xf numFmtId="0" fontId="28" fillId="0" borderId="9" xfId="7" applyBorder="1"/>
    <xf numFmtId="4" fontId="18" fillId="0" borderId="9" xfId="7" applyNumberFormat="1" applyFont="1" applyBorder="1" applyAlignment="1">
      <alignment horizontal="right" vertical="center"/>
    </xf>
    <xf numFmtId="49" fontId="1" fillId="0" borderId="1" xfId="7" applyNumberFormat="1" applyFont="1" applyBorder="1" applyAlignment="1">
      <alignment horizontal="center" vertical="center"/>
    </xf>
    <xf numFmtId="1" fontId="1" fillId="0" borderId="4" xfId="7" applyNumberFormat="1" applyFont="1" applyBorder="1" applyAlignment="1">
      <alignment horizontal="center" vertical="center"/>
    </xf>
    <xf numFmtId="49" fontId="1" fillId="0" borderId="4" xfId="7" applyNumberFormat="1" applyFont="1" applyBorder="1" applyAlignment="1">
      <alignment vertical="center" wrapText="1"/>
    </xf>
    <xf numFmtId="49" fontId="1" fillId="0" borderId="4" xfId="7" applyNumberFormat="1" applyFont="1" applyBorder="1" applyAlignment="1">
      <alignment horizontal="center" vertical="center" wrapText="1"/>
    </xf>
    <xf numFmtId="49" fontId="1" fillId="0" borderId="4" xfId="7" applyNumberFormat="1" applyFont="1" applyBorder="1" applyAlignment="1">
      <alignment horizontal="center" vertical="center"/>
    </xf>
    <xf numFmtId="165" fontId="1" fillId="0" borderId="4" xfId="7" applyNumberFormat="1" applyFont="1" applyBorder="1" applyAlignment="1">
      <alignment horizontal="left" vertical="center"/>
    </xf>
    <xf numFmtId="4" fontId="1" fillId="0" borderId="4" xfId="7" applyNumberFormat="1" applyFont="1" applyBorder="1" applyAlignment="1">
      <alignment horizontal="center" vertical="center"/>
    </xf>
    <xf numFmtId="4" fontId="1" fillId="0" borderId="5" xfId="7" applyNumberFormat="1" applyFont="1" applyBorder="1" applyAlignment="1">
      <alignment horizontal="center" vertical="center"/>
    </xf>
    <xf numFmtId="4" fontId="28" fillId="0" borderId="4" xfId="7" applyNumberFormat="1" applyBorder="1" applyAlignment="1">
      <alignment horizontal="right" vertical="center"/>
    </xf>
    <xf numFmtId="4" fontId="1" fillId="0" borderId="5" xfId="3" applyNumberFormat="1" applyFont="1" applyBorder="1" applyAlignment="1">
      <alignment horizontal="right" vertical="center"/>
    </xf>
    <xf numFmtId="49" fontId="28" fillId="0" borderId="1" xfId="7" applyNumberFormat="1" applyBorder="1" applyAlignment="1">
      <alignment horizontal="center" vertical="center"/>
    </xf>
    <xf numFmtId="1" fontId="28" fillId="0" borderId="4" xfId="7" applyNumberFormat="1" applyBorder="1" applyAlignment="1">
      <alignment horizontal="center" vertical="center"/>
    </xf>
    <xf numFmtId="49" fontId="28" fillId="0" borderId="4" xfId="7" applyNumberFormat="1" applyBorder="1" applyAlignment="1">
      <alignment vertical="center" wrapText="1"/>
    </xf>
    <xf numFmtId="49" fontId="28" fillId="0" borderId="4" xfId="7" applyNumberFormat="1" applyBorder="1" applyAlignment="1">
      <alignment horizontal="center" vertical="center"/>
    </xf>
    <xf numFmtId="165" fontId="28" fillId="0" borderId="4" xfId="7" applyNumberFormat="1" applyBorder="1" applyAlignment="1">
      <alignment horizontal="left" vertical="center"/>
    </xf>
    <xf numFmtId="4" fontId="1" fillId="0" borderId="4" xfId="7" applyNumberFormat="1" applyFont="1" applyBorder="1" applyAlignment="1">
      <alignment horizontal="right" vertical="center"/>
    </xf>
    <xf numFmtId="49" fontId="5" fillId="12" borderId="1" xfId="7" applyNumberFormat="1" applyFont="1" applyFill="1" applyBorder="1" applyAlignment="1">
      <alignment horizontal="left" vertical="center" wrapText="1"/>
    </xf>
    <xf numFmtId="4" fontId="5" fillId="12" borderId="4" xfId="7" applyNumberFormat="1" applyFont="1" applyFill="1" applyBorder="1" applyAlignment="1">
      <alignment vertical="center" wrapText="1"/>
    </xf>
    <xf numFmtId="0" fontId="5" fillId="12" borderId="5" xfId="7" applyFont="1" applyFill="1" applyBorder="1" applyAlignment="1">
      <alignment vertical="center" wrapText="1"/>
    </xf>
    <xf numFmtId="165" fontId="28" fillId="0" borderId="34" xfId="7" applyNumberFormat="1" applyBorder="1" applyAlignment="1">
      <alignment horizontal="left"/>
    </xf>
    <xf numFmtId="4" fontId="28" fillId="0" borderId="34" xfId="7" applyNumberFormat="1" applyBorder="1" applyAlignment="1">
      <alignment horizontal="center"/>
    </xf>
    <xf numFmtId="4" fontId="28" fillId="0" borderId="36" xfId="7" applyNumberFormat="1" applyBorder="1" applyAlignment="1">
      <alignment horizontal="center"/>
    </xf>
    <xf numFmtId="1" fontId="28" fillId="0" borderId="36" xfId="7" applyNumberFormat="1" applyBorder="1" applyAlignment="1">
      <alignment horizontal="center"/>
    </xf>
    <xf numFmtId="49" fontId="28" fillId="0" borderId="36" xfId="7" applyNumberFormat="1" applyBorder="1" applyAlignment="1">
      <alignment wrapText="1"/>
    </xf>
    <xf numFmtId="49" fontId="28" fillId="0" borderId="36" xfId="7" applyNumberFormat="1" applyBorder="1" applyAlignment="1">
      <alignment horizontal="center"/>
    </xf>
    <xf numFmtId="4" fontId="18" fillId="0" borderId="35" xfId="7" applyNumberFormat="1" applyFont="1" applyBorder="1" applyAlignment="1">
      <alignment horizontal="right" vertical="center"/>
    </xf>
    <xf numFmtId="1" fontId="1" fillId="0" borderId="34" xfId="7" applyNumberFormat="1" applyFont="1" applyBorder="1" applyAlignment="1">
      <alignment horizontal="left" wrapText="1"/>
    </xf>
    <xf numFmtId="49" fontId="1" fillId="0" borderId="34" xfId="7" applyNumberFormat="1" applyFont="1" applyBorder="1" applyAlignment="1">
      <alignment horizontal="left" wrapText="1"/>
    </xf>
    <xf numFmtId="165" fontId="1" fillId="0" borderId="34" xfId="7" applyNumberFormat="1" applyFont="1" applyBorder="1" applyAlignment="1">
      <alignment horizontal="left" vertical="center"/>
    </xf>
    <xf numFmtId="1" fontId="35" fillId="0" borderId="36" xfId="7" applyNumberFormat="1" applyFont="1" applyBorder="1" applyAlignment="1">
      <alignment horizontal="left"/>
    </xf>
    <xf numFmtId="49" fontId="35" fillId="0" borderId="36" xfId="7" applyNumberFormat="1" applyFont="1" applyBorder="1" applyAlignment="1">
      <alignment horizontal="left" wrapText="1"/>
    </xf>
    <xf numFmtId="49" fontId="35" fillId="0" borderId="36" xfId="7" applyNumberFormat="1" applyFont="1" applyBorder="1" applyAlignment="1">
      <alignment horizontal="left"/>
    </xf>
    <xf numFmtId="165" fontId="1" fillId="0" borderId="36" xfId="7" applyNumberFormat="1" applyFont="1" applyBorder="1" applyAlignment="1">
      <alignment horizontal="left" vertical="center"/>
    </xf>
    <xf numFmtId="1" fontId="1" fillId="0" borderId="36" xfId="7" applyNumberFormat="1" applyFont="1" applyBorder="1" applyAlignment="1">
      <alignment horizontal="left"/>
    </xf>
    <xf numFmtId="49" fontId="1" fillId="0" borderId="36" xfId="7" applyNumberFormat="1" applyFont="1" applyBorder="1" applyAlignment="1">
      <alignment horizontal="left" wrapText="1"/>
    </xf>
    <xf numFmtId="49" fontId="1" fillId="0" borderId="28" xfId="7" applyNumberFormat="1" applyFont="1" applyBorder="1" applyAlignment="1">
      <alignment horizontal="center" vertical="center"/>
    </xf>
    <xf numFmtId="1" fontId="1" fillId="0" borderId="41" xfId="7" applyNumberFormat="1" applyFont="1" applyBorder="1" applyAlignment="1">
      <alignment horizontal="center" vertical="center"/>
    </xf>
    <xf numFmtId="49" fontId="28" fillId="0" borderId="0" xfId="7" applyNumberFormat="1"/>
    <xf numFmtId="49" fontId="1" fillId="0" borderId="41" xfId="7" applyNumberFormat="1" applyFont="1" applyBorder="1" applyAlignment="1">
      <alignment horizontal="center" vertical="center"/>
    </xf>
    <xf numFmtId="4" fontId="18" fillId="0" borderId="4" xfId="7" applyNumberFormat="1" applyFont="1" applyBorder="1" applyAlignment="1">
      <alignment horizontal="right" vertical="center"/>
    </xf>
    <xf numFmtId="4" fontId="18" fillId="0" borderId="5" xfId="7" applyNumberFormat="1" applyFont="1" applyBorder="1" applyAlignment="1">
      <alignment horizontal="right" vertical="center"/>
    </xf>
    <xf numFmtId="49" fontId="28" fillId="0" borderId="4" xfId="7" applyNumberFormat="1" applyBorder="1"/>
    <xf numFmtId="49" fontId="28" fillId="0" borderId="4" xfId="7" applyNumberFormat="1" applyBorder="1" applyAlignment="1">
      <alignment horizontal="center"/>
    </xf>
    <xf numFmtId="1" fontId="28" fillId="0" borderId="4" xfId="7" applyNumberFormat="1" applyBorder="1" applyAlignment="1">
      <alignment horizontal="center"/>
    </xf>
    <xf numFmtId="49" fontId="28" fillId="0" borderId="4" xfId="7" applyNumberFormat="1" applyBorder="1" applyAlignment="1">
      <alignment wrapText="1"/>
    </xf>
    <xf numFmtId="165" fontId="28" fillId="0" borderId="4" xfId="7" applyNumberFormat="1" applyBorder="1" applyAlignment="1">
      <alignment horizontal="left"/>
    </xf>
    <xf numFmtId="49" fontId="28" fillId="0" borderId="0" xfId="7" applyNumberFormat="1" applyAlignment="1">
      <alignment horizontal="center"/>
    </xf>
    <xf numFmtId="1" fontId="28" fillId="0" borderId="0" xfId="7" applyNumberFormat="1" applyAlignment="1">
      <alignment horizontal="center"/>
    </xf>
    <xf numFmtId="49" fontId="28" fillId="0" borderId="0" xfId="7" applyNumberFormat="1" applyAlignment="1">
      <alignment wrapText="1"/>
    </xf>
    <xf numFmtId="165" fontId="28" fillId="0" borderId="0" xfId="7" applyNumberFormat="1" applyAlignment="1">
      <alignment horizontal="left"/>
    </xf>
    <xf numFmtId="4" fontId="28" fillId="0" borderId="0" xfId="7" applyNumberFormat="1" applyAlignment="1">
      <alignment horizontal="center"/>
    </xf>
    <xf numFmtId="4" fontId="22" fillId="13" borderId="4" xfId="5" applyNumberFormat="1" applyFont="1" applyFill="1" applyBorder="1" applyAlignment="1">
      <alignment horizontal="center" vertical="center" wrapText="1"/>
    </xf>
    <xf numFmtId="4" fontId="22" fillId="13" borderId="5" xfId="5" applyNumberFormat="1" applyFont="1" applyFill="1" applyBorder="1" applyAlignment="1">
      <alignment horizontal="center" vertical="center" wrapText="1"/>
    </xf>
    <xf numFmtId="49" fontId="1" fillId="14" borderId="1" xfId="7" applyNumberFormat="1" applyFont="1" applyFill="1" applyBorder="1" applyAlignment="1">
      <alignment horizontal="left" vertical="center"/>
    </xf>
    <xf numFmtId="1" fontId="1" fillId="14" borderId="4" xfId="7" applyNumberFormat="1" applyFont="1" applyFill="1" applyBorder="1" applyAlignment="1">
      <alignment horizontal="left" vertical="center"/>
    </xf>
    <xf numFmtId="49" fontId="1" fillId="14" borderId="4" xfId="7" applyNumberFormat="1" applyFont="1" applyFill="1" applyBorder="1" applyAlignment="1">
      <alignment horizontal="left" vertical="center" wrapText="1"/>
    </xf>
    <xf numFmtId="165" fontId="1" fillId="14" borderId="4" xfId="7" applyNumberFormat="1" applyFont="1" applyFill="1" applyBorder="1" applyAlignment="1">
      <alignment horizontal="left" vertical="center"/>
    </xf>
    <xf numFmtId="4" fontId="1" fillId="14" borderId="4" xfId="7" applyNumberFormat="1" applyFont="1" applyFill="1" applyBorder="1" applyAlignment="1">
      <alignment horizontal="left" vertical="center"/>
    </xf>
    <xf numFmtId="4" fontId="1" fillId="14" borderId="5" xfId="7" applyNumberFormat="1" applyFont="1" applyFill="1" applyBorder="1" applyAlignment="1">
      <alignment horizontal="left" vertical="center"/>
    </xf>
    <xf numFmtId="0" fontId="2" fillId="6" borderId="26" xfId="6" applyFont="1" applyFill="1" applyBorder="1" applyAlignment="1">
      <alignment horizontal="center" vertical="center"/>
    </xf>
    <xf numFmtId="0" fontId="2" fillId="6" borderId="42" xfId="6" applyFont="1" applyFill="1" applyBorder="1" applyAlignment="1">
      <alignment horizontal="center" vertical="center"/>
    </xf>
    <xf numFmtId="0" fontId="2" fillId="6" borderId="27" xfId="6" applyFont="1" applyFill="1" applyBorder="1" applyAlignment="1">
      <alignment horizontal="center" vertical="center"/>
    </xf>
    <xf numFmtId="4" fontId="4" fillId="5" borderId="42" xfId="6" applyNumberFormat="1" applyFont="1" applyFill="1" applyBorder="1" applyAlignment="1">
      <alignment horizontal="right" vertical="center" wrapText="1"/>
    </xf>
    <xf numFmtId="4" fontId="4" fillId="5" borderId="7" xfId="6" applyNumberFormat="1" applyFont="1" applyFill="1" applyBorder="1" applyAlignment="1">
      <alignment horizontal="right" vertical="center" wrapText="1"/>
    </xf>
    <xf numFmtId="4" fontId="5" fillId="5" borderId="27" xfId="6" applyNumberFormat="1" applyFont="1" applyFill="1" applyBorder="1" applyAlignment="1">
      <alignment horizontal="right" vertical="center" wrapText="1"/>
    </xf>
    <xf numFmtId="4" fontId="5" fillId="5" borderId="8" xfId="6" applyNumberFormat="1" applyFont="1" applyFill="1" applyBorder="1" applyAlignment="1">
      <alignment horizontal="right" vertical="center" wrapText="1"/>
    </xf>
    <xf numFmtId="0" fontId="4" fillId="5" borderId="26" xfId="6" applyFont="1" applyFill="1" applyBorder="1" applyAlignment="1">
      <alignment horizontal="center" vertical="center"/>
    </xf>
    <xf numFmtId="0" fontId="4" fillId="5" borderId="6" xfId="6" applyFont="1" applyFill="1" applyBorder="1" applyAlignment="1">
      <alignment horizontal="center" vertical="center"/>
    </xf>
    <xf numFmtId="0" fontId="4" fillId="5" borderId="42" xfId="6" applyFont="1" applyFill="1" applyBorder="1" applyAlignment="1">
      <alignment horizontal="center" vertical="center"/>
    </xf>
    <xf numFmtId="0" fontId="4" fillId="5" borderId="7" xfId="6" applyFont="1" applyFill="1" applyBorder="1" applyAlignment="1">
      <alignment horizontal="center" vertical="center"/>
    </xf>
    <xf numFmtId="2" fontId="4" fillId="5" borderId="42" xfId="6" applyNumberFormat="1" applyFont="1" applyFill="1" applyBorder="1" applyAlignment="1">
      <alignment horizontal="center" vertical="center"/>
    </xf>
    <xf numFmtId="2" fontId="4" fillId="5" borderId="7" xfId="6" applyNumberFormat="1" applyFont="1" applyFill="1" applyBorder="1" applyAlignment="1">
      <alignment horizontal="center" vertical="center"/>
    </xf>
    <xf numFmtId="0" fontId="17" fillId="6" borderId="43" xfId="6" applyFont="1" applyFill="1" applyBorder="1" applyAlignment="1">
      <alignment horizontal="center" vertical="center"/>
    </xf>
    <xf numFmtId="0" fontId="17" fillId="6" borderId="44" xfId="6" applyFont="1" applyFill="1" applyBorder="1" applyAlignment="1">
      <alignment horizontal="center" vertical="center"/>
    </xf>
    <xf numFmtId="0" fontId="17" fillId="6" borderId="45" xfId="6" applyFont="1" applyFill="1" applyBorder="1" applyAlignment="1">
      <alignment horizontal="center" vertical="center"/>
    </xf>
    <xf numFmtId="0" fontId="4" fillId="2" borderId="2" xfId="6" applyFont="1" applyFill="1" applyBorder="1" applyAlignment="1">
      <alignment horizontal="center" vertical="center" wrapText="1"/>
    </xf>
    <xf numFmtId="0" fontId="4" fillId="2" borderId="18" xfId="6" applyFont="1" applyFill="1" applyBorder="1" applyAlignment="1">
      <alignment horizontal="center" vertical="center" wrapText="1"/>
    </xf>
    <xf numFmtId="0" fontId="4" fillId="2" borderId="3" xfId="6" applyFont="1" applyFill="1" applyBorder="1" applyAlignment="1">
      <alignment horizontal="center" vertical="center" wrapText="1"/>
    </xf>
    <xf numFmtId="4" fontId="4" fillId="2" borderId="46" xfId="6" applyNumberFormat="1" applyFont="1" applyFill="1" applyBorder="1" applyAlignment="1">
      <alignment horizontal="center" vertical="center"/>
    </xf>
    <xf numFmtId="4" fontId="4" fillId="2" borderId="47" xfId="6" applyNumberFormat="1" applyFont="1" applyFill="1" applyBorder="1" applyAlignment="1">
      <alignment horizontal="center" vertical="center"/>
    </xf>
    <xf numFmtId="4" fontId="4" fillId="2" borderId="48" xfId="6" applyNumberFormat="1" applyFont="1" applyFill="1" applyBorder="1" applyAlignment="1">
      <alignment horizontal="center" vertical="center" wrapText="1"/>
    </xf>
    <xf numFmtId="4" fontId="4" fillId="2" borderId="49" xfId="6" applyNumberFormat="1" applyFont="1" applyFill="1" applyBorder="1" applyAlignment="1">
      <alignment horizontal="center" vertical="center" wrapText="1"/>
    </xf>
    <xf numFmtId="2" fontId="4" fillId="2" borderId="46" xfId="6" applyNumberFormat="1" applyFont="1" applyFill="1" applyBorder="1" applyAlignment="1">
      <alignment horizontal="center" vertical="center"/>
    </xf>
    <xf numFmtId="2" fontId="4" fillId="2" borderId="47" xfId="6" applyNumberFormat="1" applyFont="1" applyFill="1" applyBorder="1" applyAlignment="1">
      <alignment horizontal="center" vertical="center"/>
    </xf>
    <xf numFmtId="0" fontId="5" fillId="2" borderId="22" xfId="1" applyFont="1" applyFill="1" applyBorder="1" applyAlignment="1">
      <alignment horizontal="center" vertical="center"/>
    </xf>
    <xf numFmtId="0" fontId="5" fillId="2" borderId="14" xfId="1" applyFont="1" applyFill="1" applyBorder="1" applyAlignment="1">
      <alignment horizontal="center" vertical="center"/>
    </xf>
    <xf numFmtId="0" fontId="17" fillId="9" borderId="43" xfId="7" applyFont="1" applyFill="1" applyBorder="1" applyAlignment="1">
      <alignment horizontal="center" vertical="center"/>
    </xf>
    <xf numFmtId="0" fontId="17" fillId="9" borderId="44" xfId="7" applyFont="1" applyFill="1" applyBorder="1" applyAlignment="1">
      <alignment horizontal="center" vertical="center"/>
    </xf>
    <xf numFmtId="0" fontId="17" fillId="9" borderId="45" xfId="7" applyFont="1" applyFill="1" applyBorder="1" applyAlignment="1">
      <alignment horizontal="center" vertical="center"/>
    </xf>
    <xf numFmtId="0" fontId="4" fillId="2" borderId="15" xfId="7" applyFont="1" applyFill="1" applyBorder="1" applyAlignment="1">
      <alignment horizontal="left" vertical="top"/>
    </xf>
    <xf numFmtId="0" fontId="4" fillId="2" borderId="10" xfId="7" applyFont="1" applyFill="1" applyBorder="1" applyAlignment="1">
      <alignment horizontal="left" vertical="top"/>
    </xf>
    <xf numFmtId="0" fontId="4" fillId="2" borderId="50" xfId="7" applyFont="1" applyFill="1" applyBorder="1" applyAlignment="1">
      <alignment horizontal="left" vertical="top"/>
    </xf>
    <xf numFmtId="0" fontId="4" fillId="2" borderId="19" xfId="7" applyFont="1" applyFill="1" applyBorder="1" applyAlignment="1">
      <alignment horizontal="left" vertical="top"/>
    </xf>
    <xf numFmtId="0" fontId="4" fillId="2" borderId="51" xfId="7" applyFont="1" applyFill="1" applyBorder="1" applyAlignment="1">
      <alignment horizontal="left" vertical="top"/>
    </xf>
    <xf numFmtId="0" fontId="4" fillId="2" borderId="17" xfId="7" applyFont="1" applyFill="1" applyBorder="1" applyAlignment="1">
      <alignment horizontal="left" vertical="center"/>
    </xf>
    <xf numFmtId="0" fontId="4" fillId="2" borderId="18" xfId="7" applyFont="1" applyFill="1" applyBorder="1" applyAlignment="1">
      <alignment horizontal="left" vertical="center"/>
    </xf>
    <xf numFmtId="0" fontId="4" fillId="2" borderId="32" xfId="7" applyFont="1" applyFill="1" applyBorder="1" applyAlignment="1">
      <alignment horizontal="left" vertical="center"/>
    </xf>
    <xf numFmtId="0" fontId="4" fillId="2" borderId="4" xfId="7" applyFont="1" applyFill="1" applyBorder="1" applyAlignment="1">
      <alignment horizontal="center" vertical="center" wrapText="1"/>
    </xf>
    <xf numFmtId="0" fontId="4" fillId="2" borderId="46" xfId="7" applyFont="1" applyFill="1" applyBorder="1" applyAlignment="1">
      <alignment horizontal="center" vertical="center"/>
    </xf>
    <xf numFmtId="0" fontId="4" fillId="2" borderId="22" xfId="7" applyFont="1" applyFill="1" applyBorder="1" applyAlignment="1">
      <alignment horizontal="center" vertical="center"/>
    </xf>
    <xf numFmtId="0" fontId="4" fillId="2" borderId="52" xfId="7" applyFont="1" applyFill="1" applyBorder="1" applyAlignment="1">
      <alignment horizontal="center" vertical="center"/>
    </xf>
    <xf numFmtId="0" fontId="4" fillId="2" borderId="51" xfId="7" applyFont="1" applyFill="1" applyBorder="1" applyAlignment="1">
      <alignment horizontal="center" vertical="center"/>
    </xf>
    <xf numFmtId="0" fontId="4" fillId="2" borderId="12" xfId="7" applyFont="1" applyFill="1" applyBorder="1" applyAlignment="1">
      <alignment horizontal="left" vertical="center" wrapText="1"/>
    </xf>
    <xf numFmtId="0" fontId="4" fillId="2" borderId="13" xfId="7" applyFont="1" applyFill="1" applyBorder="1" applyAlignment="1">
      <alignment horizontal="left" vertical="center" wrapText="1"/>
    </xf>
    <xf numFmtId="0" fontId="4" fillId="2" borderId="49" xfId="7" applyFont="1" applyFill="1" applyBorder="1" applyAlignment="1">
      <alignment horizontal="left" vertical="center" wrapText="1"/>
    </xf>
    <xf numFmtId="10" fontId="4" fillId="2" borderId="7" xfId="7" applyNumberFormat="1" applyFont="1" applyFill="1" applyBorder="1" applyAlignment="1">
      <alignment horizontal="center" vertical="center"/>
    </xf>
    <xf numFmtId="10" fontId="4" fillId="2" borderId="8" xfId="7" applyNumberFormat="1" applyFont="1" applyFill="1" applyBorder="1" applyAlignment="1">
      <alignment horizontal="center" vertical="center"/>
    </xf>
    <xf numFmtId="0" fontId="14" fillId="15" borderId="53" xfId="4" applyFont="1" applyFill="1" applyBorder="1" applyAlignment="1">
      <alignment horizontal="center" vertical="center"/>
    </xf>
    <xf numFmtId="0" fontId="14" fillId="15" borderId="31" xfId="4" applyFont="1" applyFill="1" applyBorder="1" applyAlignment="1">
      <alignment horizontal="center" vertical="center"/>
    </xf>
    <xf numFmtId="0" fontId="14" fillId="15" borderId="70" xfId="4" applyFont="1" applyFill="1" applyBorder="1" applyAlignment="1">
      <alignment horizontal="center" vertical="center"/>
    </xf>
    <xf numFmtId="0" fontId="13" fillId="4" borderId="53" xfId="4" applyFont="1" applyFill="1" applyBorder="1" applyAlignment="1">
      <alignment horizontal="left" vertical="center" wrapText="1"/>
    </xf>
    <xf numFmtId="0" fontId="13" fillId="4" borderId="31" xfId="4" applyFont="1" applyFill="1" applyBorder="1" applyAlignment="1">
      <alignment horizontal="left" vertical="center" wrapText="1"/>
    </xf>
    <xf numFmtId="0" fontId="13" fillId="4" borderId="70" xfId="4" applyFont="1" applyFill="1" applyBorder="1" applyAlignment="1">
      <alignment horizontal="left" vertical="center" wrapText="1"/>
    </xf>
    <xf numFmtId="10" fontId="36" fillId="4" borderId="69" xfId="9" applyNumberFormat="1" applyFont="1" applyFill="1" applyBorder="1" applyAlignment="1">
      <alignment horizontal="center" vertical="center"/>
    </xf>
    <xf numFmtId="10" fontId="36" fillId="4" borderId="78" xfId="9" applyNumberFormat="1" applyFont="1" applyFill="1" applyBorder="1" applyAlignment="1">
      <alignment horizontal="center" vertical="center"/>
    </xf>
    <xf numFmtId="10" fontId="14" fillId="4" borderId="69" xfId="9" applyNumberFormat="1" applyFont="1" applyFill="1" applyBorder="1" applyAlignment="1">
      <alignment horizontal="center" vertical="center"/>
    </xf>
    <xf numFmtId="10" fontId="14" fillId="4" borderId="78" xfId="9" applyNumberFormat="1" applyFont="1" applyFill="1" applyBorder="1" applyAlignment="1">
      <alignment horizontal="center" vertical="center"/>
    </xf>
    <xf numFmtId="10" fontId="14" fillId="4" borderId="54" xfId="9" applyNumberFormat="1" applyFont="1" applyFill="1" applyBorder="1" applyAlignment="1">
      <alignment horizontal="center" vertical="center"/>
    </xf>
    <xf numFmtId="10" fontId="14" fillId="4" borderId="71" xfId="9" applyNumberFormat="1" applyFont="1" applyFill="1" applyBorder="1" applyAlignment="1">
      <alignment horizontal="center" vertical="center"/>
    </xf>
    <xf numFmtId="10" fontId="14" fillId="4" borderId="55" xfId="9" applyNumberFormat="1" applyFont="1" applyFill="1" applyBorder="1" applyAlignment="1">
      <alignment horizontal="center" vertical="center"/>
    </xf>
    <xf numFmtId="10" fontId="14" fillId="4" borderId="72" xfId="9" applyNumberFormat="1" applyFont="1" applyFill="1" applyBorder="1" applyAlignment="1">
      <alignment horizontal="center" vertical="center"/>
    </xf>
    <xf numFmtId="0" fontId="13" fillId="0" borderId="53" xfId="4" applyFont="1" applyBorder="1" applyAlignment="1">
      <alignment horizontal="left" vertical="center"/>
    </xf>
    <xf numFmtId="0" fontId="13" fillId="0" borderId="31" xfId="4" applyFont="1" applyBorder="1" applyAlignment="1">
      <alignment horizontal="left" vertical="center"/>
    </xf>
    <xf numFmtId="0" fontId="13" fillId="0" borderId="70" xfId="4" applyFont="1" applyBorder="1" applyAlignment="1">
      <alignment horizontal="left" vertical="center"/>
    </xf>
    <xf numFmtId="0" fontId="14" fillId="0" borderId="54" xfId="4" applyFont="1" applyBorder="1" applyAlignment="1">
      <alignment horizontal="center" vertical="center"/>
    </xf>
    <xf numFmtId="0" fontId="14" fillId="0" borderId="71" xfId="4" applyFont="1" applyBorder="1" applyAlignment="1">
      <alignment horizontal="center" vertical="center"/>
    </xf>
    <xf numFmtId="0" fontId="14" fillId="0" borderId="55" xfId="4" applyFont="1" applyBorder="1" applyAlignment="1">
      <alignment horizontal="center" vertical="center"/>
    </xf>
    <xf numFmtId="0" fontId="14" fillId="0" borderId="72" xfId="4" applyFont="1" applyBorder="1" applyAlignment="1">
      <alignment horizontal="center" vertical="center"/>
    </xf>
    <xf numFmtId="0" fontId="16" fillId="15" borderId="54" xfId="4" applyFont="1" applyFill="1" applyBorder="1" applyAlignment="1">
      <alignment horizontal="center" vertical="center"/>
    </xf>
    <xf numFmtId="0" fontId="16" fillId="15" borderId="73" xfId="4" applyFont="1" applyFill="1" applyBorder="1" applyAlignment="1">
      <alignment horizontal="center" vertical="center"/>
    </xf>
    <xf numFmtId="0" fontId="16" fillId="15" borderId="71" xfId="4" applyFont="1" applyFill="1" applyBorder="1" applyAlignment="1">
      <alignment horizontal="center" vertical="center"/>
    </xf>
    <xf numFmtId="0" fontId="14" fillId="15" borderId="55" xfId="4" applyFont="1" applyFill="1" applyBorder="1" applyAlignment="1">
      <alignment horizontal="center" vertical="center"/>
    </xf>
    <xf numFmtId="0" fontId="14" fillId="15" borderId="74" xfId="4" applyFont="1" applyFill="1" applyBorder="1" applyAlignment="1">
      <alignment horizontal="center" vertical="center"/>
    </xf>
    <xf numFmtId="0" fontId="14" fillId="15" borderId="72" xfId="4" applyFont="1" applyFill="1" applyBorder="1" applyAlignment="1">
      <alignment horizontal="center" vertical="center"/>
    </xf>
    <xf numFmtId="0" fontId="13" fillId="0" borderId="53" xfId="4" applyFont="1" applyBorder="1" applyAlignment="1">
      <alignment horizontal="right" vertical="center"/>
    </xf>
    <xf numFmtId="0" fontId="13" fillId="0" borderId="70" xfId="4" applyFont="1" applyBorder="1" applyAlignment="1">
      <alignment horizontal="right" vertical="center"/>
    </xf>
    <xf numFmtId="10" fontId="34" fillId="0" borderId="53" xfId="9" applyNumberFormat="1" applyFont="1" applyBorder="1" applyAlignment="1">
      <alignment horizontal="center" vertical="center"/>
    </xf>
    <xf numFmtId="10" fontId="34" fillId="0" borderId="70" xfId="9" applyNumberFormat="1" applyFont="1" applyBorder="1" applyAlignment="1">
      <alignment horizontal="center" vertical="center"/>
    </xf>
    <xf numFmtId="164" fontId="14" fillId="0" borderId="75" xfId="9" applyNumberFormat="1" applyFont="1" applyBorder="1" applyAlignment="1">
      <alignment horizontal="center" vertical="center"/>
    </xf>
    <xf numFmtId="164" fontId="14" fillId="0" borderId="76" xfId="9" applyNumberFormat="1" applyFont="1" applyBorder="1" applyAlignment="1">
      <alignment horizontal="center" vertical="center"/>
    </xf>
    <xf numFmtId="164" fontId="14" fillId="0" borderId="77" xfId="9" applyNumberFormat="1" applyFont="1" applyBorder="1" applyAlignment="1">
      <alignment horizontal="center" vertical="center"/>
    </xf>
    <xf numFmtId="10" fontId="13" fillId="0" borderId="53" xfId="9" applyNumberFormat="1" applyFont="1" applyBorder="1" applyAlignment="1">
      <alignment horizontal="center" vertical="center"/>
    </xf>
    <xf numFmtId="10" fontId="13" fillId="0" borderId="70" xfId="9" applyNumberFormat="1" applyFont="1" applyBorder="1" applyAlignment="1">
      <alignment horizontal="center" vertical="center"/>
    </xf>
    <xf numFmtId="10" fontId="14" fillId="0" borderId="53" xfId="9" applyNumberFormat="1" applyFont="1" applyBorder="1" applyAlignment="1">
      <alignment horizontal="center" vertical="center"/>
    </xf>
    <xf numFmtId="10" fontId="14" fillId="0" borderId="70" xfId="9" applyNumberFormat="1" applyFont="1" applyBorder="1" applyAlignment="1">
      <alignment horizontal="center" vertical="center"/>
    </xf>
    <xf numFmtId="10" fontId="13" fillId="4" borderId="53" xfId="9" applyNumberFormat="1" applyFont="1" applyFill="1" applyBorder="1" applyAlignment="1">
      <alignment horizontal="center" vertical="center"/>
    </xf>
    <xf numFmtId="10" fontId="13" fillId="4" borderId="70" xfId="9" applyNumberFormat="1" applyFont="1" applyFill="1" applyBorder="1" applyAlignment="1">
      <alignment horizontal="center" vertical="center"/>
    </xf>
    <xf numFmtId="43" fontId="13" fillId="0" borderId="53" xfId="8" applyNumberFormat="1" applyFont="1" applyBorder="1" applyAlignment="1">
      <alignment horizontal="center" vertical="center"/>
    </xf>
    <xf numFmtId="43" fontId="13" fillId="0" borderId="70" xfId="8" applyNumberFormat="1" applyFont="1" applyBorder="1" applyAlignment="1">
      <alignment horizontal="center" vertical="center"/>
    </xf>
    <xf numFmtId="9" fontId="13" fillId="0" borderId="53" xfId="9" applyFont="1" applyBorder="1" applyAlignment="1">
      <alignment horizontal="center" vertical="center"/>
    </xf>
    <xf numFmtId="9" fontId="13" fillId="0" borderId="70" xfId="9" applyFont="1" applyBorder="1" applyAlignment="1">
      <alignment horizontal="center" vertical="center"/>
    </xf>
    <xf numFmtId="10" fontId="13" fillId="0" borderId="53" xfId="4" applyNumberFormat="1" applyFont="1" applyBorder="1" applyAlignment="1">
      <alignment horizontal="center" vertical="center"/>
    </xf>
    <xf numFmtId="10" fontId="13" fillId="0" borderId="70" xfId="4" applyNumberFormat="1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2" fillId="15" borderId="53" xfId="4" applyFont="1" applyFill="1" applyBorder="1" applyAlignment="1">
      <alignment horizontal="center" vertical="center" wrapText="1"/>
    </xf>
    <xf numFmtId="0" fontId="12" fillId="15" borderId="31" xfId="4" applyFont="1" applyFill="1" applyBorder="1" applyAlignment="1">
      <alignment horizontal="center" vertical="center" wrapText="1"/>
    </xf>
    <xf numFmtId="0" fontId="12" fillId="15" borderId="70" xfId="4" applyFont="1" applyFill="1" applyBorder="1" applyAlignment="1">
      <alignment horizontal="center" vertical="center" wrapText="1"/>
    </xf>
    <xf numFmtId="0" fontId="33" fillId="3" borderId="69" xfId="4" applyFont="1" applyFill="1" applyBorder="1" applyAlignment="1">
      <alignment horizontal="center" vertical="center" wrapText="1"/>
    </xf>
    <xf numFmtId="0" fontId="33" fillId="3" borderId="53" xfId="4" applyFont="1" applyFill="1" applyBorder="1" applyAlignment="1">
      <alignment horizontal="center" vertical="center" wrapText="1"/>
    </xf>
    <xf numFmtId="0" fontId="33" fillId="3" borderId="31" xfId="4" applyFont="1" applyFill="1" applyBorder="1" applyAlignment="1">
      <alignment horizontal="center" vertical="center" wrapText="1"/>
    </xf>
    <xf numFmtId="0" fontId="33" fillId="3" borderId="70" xfId="4" applyFont="1" applyFill="1" applyBorder="1" applyAlignment="1">
      <alignment horizontal="center" vertical="center" wrapText="1"/>
    </xf>
    <xf numFmtId="0" fontId="23" fillId="0" borderId="1" xfId="4" applyFont="1" applyBorder="1" applyAlignment="1">
      <alignment horizontal="center" vertical="top" wrapText="1"/>
    </xf>
    <xf numFmtId="0" fontId="23" fillId="0" borderId="57" xfId="4" applyFont="1" applyBorder="1" applyAlignment="1">
      <alignment horizontal="left" vertical="top" wrapText="1"/>
    </xf>
    <xf numFmtId="0" fontId="23" fillId="0" borderId="61" xfId="4" applyFont="1" applyBorder="1" applyAlignment="1">
      <alignment horizontal="left" vertical="top" wrapText="1"/>
    </xf>
    <xf numFmtId="0" fontId="23" fillId="0" borderId="41" xfId="4" applyFont="1" applyBorder="1" applyAlignment="1">
      <alignment horizontal="left" vertical="top" wrapText="1"/>
    </xf>
    <xf numFmtId="4" fontId="3" fillId="0" borderId="4" xfId="4" applyNumberFormat="1" applyFont="1" applyBorder="1" applyAlignment="1">
      <alignment horizontal="center" vertical="center"/>
    </xf>
    <xf numFmtId="4" fontId="3" fillId="0" borderId="61" xfId="4" applyNumberFormat="1" applyFont="1" applyBorder="1" applyAlignment="1">
      <alignment horizontal="center" vertical="center"/>
    </xf>
    <xf numFmtId="4" fontId="3" fillId="0" borderId="41" xfId="4" applyNumberFormat="1" applyFont="1" applyBorder="1" applyAlignment="1">
      <alignment horizontal="center" vertical="center"/>
    </xf>
    <xf numFmtId="10" fontId="3" fillId="0" borderId="5" xfId="4" applyNumberFormat="1" applyFont="1" applyBorder="1" applyAlignment="1">
      <alignment horizontal="center" vertical="center"/>
    </xf>
    <xf numFmtId="0" fontId="22" fillId="0" borderId="26" xfId="4" applyFont="1" applyBorder="1" applyAlignment="1">
      <alignment horizontal="right" vertical="center"/>
    </xf>
    <xf numFmtId="0" fontId="22" fillId="0" borderId="42" xfId="4" applyFont="1" applyBorder="1" applyAlignment="1">
      <alignment horizontal="right" vertical="center"/>
    </xf>
    <xf numFmtId="0" fontId="22" fillId="0" borderId="1" xfId="4" applyFont="1" applyBorder="1" applyAlignment="1">
      <alignment horizontal="right" vertical="center"/>
    </xf>
    <xf numFmtId="0" fontId="22" fillId="0" borderId="4" xfId="4" applyFont="1" applyBorder="1" applyAlignment="1">
      <alignment horizontal="right" vertical="center"/>
    </xf>
    <xf numFmtId="43" fontId="22" fillId="2" borderId="42" xfId="4" applyNumberFormat="1" applyFont="1" applyFill="1" applyBorder="1" applyAlignment="1">
      <alignment horizontal="center" vertical="center"/>
    </xf>
    <xf numFmtId="43" fontId="22" fillId="2" borderId="4" xfId="4" applyNumberFormat="1" applyFont="1" applyFill="1" applyBorder="1" applyAlignment="1">
      <alignment horizontal="center" vertical="center"/>
    </xf>
    <xf numFmtId="43" fontId="22" fillId="2" borderId="27" xfId="4" applyNumberFormat="1" applyFont="1" applyFill="1" applyBorder="1" applyAlignment="1">
      <alignment horizontal="center" vertical="center"/>
    </xf>
    <xf numFmtId="43" fontId="22" fillId="2" borderId="5" xfId="4" applyNumberFormat="1" applyFont="1" applyFill="1" applyBorder="1" applyAlignment="1">
      <alignment horizontal="center" vertical="center"/>
    </xf>
    <xf numFmtId="0" fontId="22" fillId="0" borderId="6" xfId="4" applyFont="1" applyBorder="1" applyAlignment="1">
      <alignment horizontal="right" vertical="center"/>
    </xf>
    <xf numFmtId="0" fontId="22" fillId="0" borderId="7" xfId="4" applyFont="1" applyBorder="1" applyAlignment="1">
      <alignment horizontal="right" vertical="center"/>
    </xf>
    <xf numFmtId="4" fontId="22" fillId="0" borderId="57" xfId="4" applyNumberFormat="1" applyFont="1" applyBorder="1" applyAlignment="1">
      <alignment horizontal="center" vertical="center"/>
    </xf>
    <xf numFmtId="4" fontId="22" fillId="0" borderId="58" xfId="4" applyNumberFormat="1" applyFont="1" applyBorder="1" applyAlignment="1">
      <alignment horizontal="center" vertical="center"/>
    </xf>
    <xf numFmtId="10" fontId="2" fillId="0" borderId="59" xfId="4" applyNumberFormat="1" applyFont="1" applyBorder="1" applyAlignment="1">
      <alignment horizontal="center" vertical="center"/>
    </xf>
    <xf numFmtId="10" fontId="2" fillId="0" borderId="60" xfId="4" applyNumberFormat="1" applyFont="1" applyBorder="1" applyAlignment="1">
      <alignment horizontal="center" vertical="center"/>
    </xf>
    <xf numFmtId="0" fontId="23" fillId="0" borderId="4" xfId="4" applyFont="1" applyBorder="1" applyAlignment="1">
      <alignment horizontal="left" vertical="top" wrapText="1"/>
    </xf>
    <xf numFmtId="0" fontId="23" fillId="0" borderId="26" xfId="4" applyFont="1" applyBorder="1" applyAlignment="1">
      <alignment horizontal="center" vertical="top" wrapText="1"/>
    </xf>
    <xf numFmtId="0" fontId="23" fillId="0" borderId="42" xfId="4" applyFont="1" applyBorder="1" applyAlignment="1">
      <alignment horizontal="left" vertical="top" wrapText="1"/>
    </xf>
    <xf numFmtId="4" fontId="3" fillId="0" borderId="42" xfId="4" applyNumberFormat="1" applyFont="1" applyBorder="1" applyAlignment="1">
      <alignment horizontal="center" vertical="center"/>
    </xf>
    <xf numFmtId="10" fontId="3" fillId="0" borderId="27" xfId="4" applyNumberFormat="1" applyFont="1" applyBorder="1" applyAlignment="1">
      <alignment horizontal="center" vertical="center"/>
    </xf>
    <xf numFmtId="0" fontId="22" fillId="5" borderId="43" xfId="4" applyFont="1" applyFill="1" applyBorder="1" applyAlignment="1">
      <alignment horizontal="center" vertical="center" wrapText="1"/>
    </xf>
    <xf numFmtId="0" fontId="22" fillId="5" borderId="45" xfId="4" applyFont="1" applyFill="1" applyBorder="1" applyAlignment="1">
      <alignment horizontal="center" vertical="center" wrapText="1"/>
    </xf>
    <xf numFmtId="0" fontId="20" fillId="6" borderId="43" xfId="4" applyFont="1" applyFill="1" applyBorder="1" applyAlignment="1">
      <alignment horizontal="center" vertical="center"/>
    </xf>
    <xf numFmtId="0" fontId="20" fillId="6" borderId="44" xfId="4" applyFont="1" applyFill="1" applyBorder="1" applyAlignment="1">
      <alignment horizontal="center" vertical="center"/>
    </xf>
    <xf numFmtId="0" fontId="20" fillId="6" borderId="45" xfId="4" applyFont="1" applyFill="1" applyBorder="1" applyAlignment="1">
      <alignment horizontal="center" vertical="center"/>
    </xf>
    <xf numFmtId="0" fontId="2" fillId="5" borderId="56" xfId="4" applyFont="1" applyFill="1" applyBorder="1" applyAlignment="1">
      <alignment horizontal="center" vertical="center"/>
    </xf>
    <xf numFmtId="0" fontId="2" fillId="5" borderId="33" xfId="4" applyFont="1" applyFill="1" applyBorder="1" applyAlignment="1">
      <alignment horizontal="center" vertical="center"/>
    </xf>
    <xf numFmtId="4" fontId="2" fillId="5" borderId="56" xfId="4" applyNumberFormat="1" applyFont="1" applyFill="1" applyBorder="1" applyAlignment="1">
      <alignment horizontal="center" vertical="center" wrapText="1"/>
    </xf>
    <xf numFmtId="4" fontId="2" fillId="5" borderId="33" xfId="4" applyNumberFormat="1" applyFont="1" applyFill="1" applyBorder="1" applyAlignment="1">
      <alignment horizontal="center" vertical="center"/>
    </xf>
    <xf numFmtId="0" fontId="22" fillId="13" borderId="1" xfId="5" applyFont="1" applyFill="1" applyBorder="1" applyAlignment="1">
      <alignment horizontal="center" vertical="center"/>
    </xf>
    <xf numFmtId="0" fontId="22" fillId="13" borderId="4" xfId="5" applyFont="1" applyFill="1" applyBorder="1" applyAlignment="1">
      <alignment horizontal="center" vertical="center"/>
    </xf>
    <xf numFmtId="4" fontId="22" fillId="13" borderId="4" xfId="5" applyNumberFormat="1" applyFont="1" applyFill="1" applyBorder="1" applyAlignment="1">
      <alignment horizontal="center" vertical="center" wrapText="1"/>
    </xf>
    <xf numFmtId="4" fontId="22" fillId="13" borderId="5" xfId="5" applyNumberFormat="1" applyFont="1" applyFill="1" applyBorder="1" applyAlignment="1">
      <alignment horizontal="center" vertical="center" wrapText="1"/>
    </xf>
    <xf numFmtId="0" fontId="31" fillId="11" borderId="1" xfId="5" applyFont="1" applyFill="1" applyBorder="1" applyAlignment="1">
      <alignment horizontal="left" vertical="center"/>
    </xf>
    <xf numFmtId="0" fontId="31" fillId="11" borderId="4" xfId="5" applyFont="1" applyFill="1" applyBorder="1" applyAlignment="1">
      <alignment horizontal="left" vertical="center"/>
    </xf>
    <xf numFmtId="0" fontId="31" fillId="11" borderId="5" xfId="5" applyFont="1" applyFill="1" applyBorder="1" applyAlignment="1">
      <alignment horizontal="left" vertical="center"/>
    </xf>
    <xf numFmtId="0" fontId="30" fillId="6" borderId="26" xfId="5" applyFont="1" applyFill="1" applyBorder="1" applyAlignment="1">
      <alignment horizontal="center" vertical="center"/>
    </xf>
    <xf numFmtId="0" fontId="30" fillId="6" borderId="42" xfId="5" applyFont="1" applyFill="1" applyBorder="1" applyAlignment="1">
      <alignment horizontal="center" vertical="center"/>
    </xf>
    <xf numFmtId="0" fontId="30" fillId="6" borderId="27" xfId="5" applyFont="1" applyFill="1" applyBorder="1" applyAlignment="1">
      <alignment horizontal="center" vertical="center"/>
    </xf>
    <xf numFmtId="0" fontId="5" fillId="10" borderId="64" xfId="7" applyFont="1" applyFill="1" applyBorder="1" applyAlignment="1">
      <alignment horizontal="left" vertical="center" wrapText="1"/>
    </xf>
    <xf numFmtId="0" fontId="5" fillId="10" borderId="10" xfId="7" applyFont="1" applyFill="1" applyBorder="1" applyAlignment="1">
      <alignment horizontal="left" vertical="center" wrapText="1"/>
    </xf>
    <xf numFmtId="0" fontId="5" fillId="10" borderId="65" xfId="7" applyFont="1" applyFill="1" applyBorder="1" applyAlignment="1">
      <alignment horizontal="left" vertical="center" wrapText="1"/>
    </xf>
    <xf numFmtId="0" fontId="18" fillId="0" borderId="62" xfId="7" applyFont="1" applyBorder="1" applyAlignment="1">
      <alignment horizontal="right"/>
    </xf>
    <xf numFmtId="0" fontId="18" fillId="0" borderId="63" xfId="7" applyFont="1" applyBorder="1" applyAlignment="1">
      <alignment horizontal="right"/>
    </xf>
    <xf numFmtId="0" fontId="31" fillId="6" borderId="26" xfId="7" applyFont="1" applyFill="1" applyBorder="1" applyAlignment="1">
      <alignment horizontal="center" vertical="center"/>
    </xf>
    <xf numFmtId="0" fontId="31" fillId="6" borderId="42" xfId="7" applyFont="1" applyFill="1" applyBorder="1" applyAlignment="1">
      <alignment horizontal="center" vertical="center"/>
    </xf>
    <xf numFmtId="0" fontId="31" fillId="6" borderId="27" xfId="7" applyFont="1" applyFill="1" applyBorder="1" applyAlignment="1">
      <alignment horizontal="center" vertical="center"/>
    </xf>
    <xf numFmtId="0" fontId="5" fillId="12" borderId="64" xfId="7" applyFont="1" applyFill="1" applyBorder="1" applyAlignment="1">
      <alignment horizontal="left" vertical="center" wrapText="1"/>
    </xf>
    <xf numFmtId="0" fontId="5" fillId="12" borderId="10" xfId="7" applyFont="1" applyFill="1" applyBorder="1" applyAlignment="1">
      <alignment horizontal="left" vertical="center" wrapText="1"/>
    </xf>
    <xf numFmtId="0" fontId="5" fillId="12" borderId="65" xfId="7" applyFont="1" applyFill="1" applyBorder="1" applyAlignment="1">
      <alignment horizontal="left" vertical="center" wrapText="1"/>
    </xf>
    <xf numFmtId="0" fontId="18" fillId="0" borderId="66" xfId="7" applyFont="1" applyBorder="1" applyAlignment="1">
      <alignment horizontal="right"/>
    </xf>
    <xf numFmtId="0" fontId="18" fillId="0" borderId="67" xfId="7" applyFont="1" applyBorder="1" applyAlignment="1">
      <alignment horizontal="right"/>
    </xf>
    <xf numFmtId="0" fontId="18" fillId="0" borderId="68" xfId="7" applyFont="1" applyBorder="1" applyAlignment="1">
      <alignment horizontal="right"/>
    </xf>
  </cellXfs>
  <cellStyles count="11">
    <cellStyle name="Moeda 3 2" xfId="2"/>
    <cellStyle name="Moeda 3 2 2" xfId="3"/>
    <cellStyle name="NívelCol_1" xfId="1" builtinId="2" iLevel="0"/>
    <cellStyle name="Normal" xfId="0" builtinId="0"/>
    <cellStyle name="Normal 10" xfId="4"/>
    <cellStyle name="Normal 10 2" xfId="5"/>
    <cellStyle name="Normal 2" xfId="6"/>
    <cellStyle name="Normal 3" xfId="7"/>
    <cellStyle name="Porcentagem" xfId="8" builtinId="5"/>
    <cellStyle name="Porcentagem 2 2" xfId="9"/>
    <cellStyle name="Porcentagem 3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7</xdr:row>
      <xdr:rowOff>114300</xdr:rowOff>
    </xdr:from>
    <xdr:to>
      <xdr:col>2</xdr:col>
      <xdr:colOff>381000</xdr:colOff>
      <xdr:row>32</xdr:row>
      <xdr:rowOff>123825</xdr:rowOff>
    </xdr:to>
    <xdr:pic>
      <xdr:nvPicPr>
        <xdr:cNvPr id="14356" name="Imagem 1">
          <a:extLst>
            <a:ext uri="{FF2B5EF4-FFF2-40B4-BE49-F238E27FC236}">
              <a16:creationId xmlns:a16="http://schemas.microsoft.com/office/drawing/2014/main" id="{59B71F5C-55FE-1294-26FE-63CAE65D28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781300"/>
          <a:ext cx="7162800" cy="405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333375</xdr:colOff>
      <xdr:row>7</xdr:row>
      <xdr:rowOff>104775</xdr:rowOff>
    </xdr:from>
    <xdr:to>
      <xdr:col>7</xdr:col>
      <xdr:colOff>66675</xdr:colOff>
      <xdr:row>32</xdr:row>
      <xdr:rowOff>28575</xdr:rowOff>
    </xdr:to>
    <xdr:pic>
      <xdr:nvPicPr>
        <xdr:cNvPr id="14357" name="Imagem 2">
          <a:extLst>
            <a:ext uri="{FF2B5EF4-FFF2-40B4-BE49-F238E27FC236}">
              <a16:creationId xmlns:a16="http://schemas.microsoft.com/office/drawing/2014/main" id="{C69A576F-7C19-D29B-EB1F-082974D3FE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275" y="2771775"/>
          <a:ext cx="7000875" cy="397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35</xdr:row>
      <xdr:rowOff>0</xdr:rowOff>
    </xdr:from>
    <xdr:to>
      <xdr:col>41</xdr:col>
      <xdr:colOff>238125</xdr:colOff>
      <xdr:row>97</xdr:row>
      <xdr:rowOff>47625</xdr:rowOff>
    </xdr:to>
    <xdr:pic>
      <xdr:nvPicPr>
        <xdr:cNvPr id="14358" name="Imagem 4">
          <a:extLst>
            <a:ext uri="{FF2B5EF4-FFF2-40B4-BE49-F238E27FC236}">
              <a16:creationId xmlns:a16="http://schemas.microsoft.com/office/drawing/2014/main" id="{9E693742-C6A0-20B1-5343-E6D131504E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0" y="7200900"/>
          <a:ext cx="17916525" cy="1008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8</xdr:row>
      <xdr:rowOff>0</xdr:rowOff>
    </xdr:from>
    <xdr:to>
      <xdr:col>14</xdr:col>
      <xdr:colOff>123825</xdr:colOff>
      <xdr:row>31</xdr:row>
      <xdr:rowOff>85725</xdr:rowOff>
    </xdr:to>
    <xdr:pic>
      <xdr:nvPicPr>
        <xdr:cNvPr id="14359" name="Imagem 5">
          <a:extLst>
            <a:ext uri="{FF2B5EF4-FFF2-40B4-BE49-F238E27FC236}">
              <a16:creationId xmlns:a16="http://schemas.microsoft.com/office/drawing/2014/main" id="{B7DDC721-C898-DF0A-96EE-879F546114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25575" y="2828925"/>
          <a:ext cx="6743700" cy="3810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showGridLines="0" showZeros="0" tabSelected="1" view="pageBreakPreview" zoomScale="85" zoomScaleNormal="85" zoomScaleSheetLayoutView="85" zoomScalePageLayoutView="25" workbookViewId="0">
      <selection activeCell="B4" sqref="B4"/>
    </sheetView>
  </sheetViews>
  <sheetFormatPr defaultRowHeight="12.75" x14ac:dyDescent="0.2"/>
  <cols>
    <col min="1" max="1" width="10.140625" style="28" customWidth="1"/>
    <col min="2" max="2" width="135.28515625" style="15" customWidth="1"/>
    <col min="3" max="3" width="27.28515625" style="29" customWidth="1"/>
    <col min="4" max="4" width="9.140625" style="15"/>
    <col min="5" max="5" width="23.42578125" style="15" customWidth="1"/>
    <col min="6" max="16384" width="9.140625" style="15"/>
  </cols>
  <sheetData>
    <row r="1" spans="1:6" s="1" customFormat="1" ht="26.25" customHeight="1" x14ac:dyDescent="0.25">
      <c r="A1" s="349" t="s">
        <v>0</v>
      </c>
      <c r="B1" s="350"/>
      <c r="C1" s="351"/>
    </row>
    <row r="2" spans="1:6" s="1" customFormat="1" ht="20.100000000000001" customHeight="1" x14ac:dyDescent="0.25">
      <c r="A2" s="2" t="s">
        <v>1</v>
      </c>
      <c r="B2" s="3"/>
      <c r="C2" s="4"/>
    </row>
    <row r="3" spans="1:6" s="1" customFormat="1" ht="20.100000000000001" customHeight="1" x14ac:dyDescent="0.25">
      <c r="A3" s="2" t="s">
        <v>139</v>
      </c>
      <c r="B3" s="3"/>
      <c r="C3" s="4"/>
    </row>
    <row r="4" spans="1:6" s="1" customFormat="1" ht="20.100000000000001" customHeight="1" x14ac:dyDescent="0.25">
      <c r="A4" s="2" t="s">
        <v>2</v>
      </c>
      <c r="B4" s="3"/>
      <c r="C4" s="4"/>
    </row>
    <row r="5" spans="1:6" s="1" customFormat="1" ht="20.100000000000001" customHeight="1" x14ac:dyDescent="0.25">
      <c r="A5" s="5" t="s">
        <v>140</v>
      </c>
      <c r="B5" s="6"/>
      <c r="C5" s="7"/>
    </row>
    <row r="6" spans="1:6" s="1" customFormat="1" ht="19.5" customHeight="1" x14ac:dyDescent="0.25">
      <c r="A6" s="160" t="s">
        <v>172</v>
      </c>
      <c r="B6" s="8"/>
      <c r="C6" s="9"/>
    </row>
    <row r="7" spans="1:6" s="1" customFormat="1" ht="20.100000000000001" customHeight="1" x14ac:dyDescent="0.25">
      <c r="A7" s="5" t="s">
        <v>165</v>
      </c>
      <c r="B7" s="6"/>
      <c r="C7" s="10"/>
    </row>
    <row r="8" spans="1:6" s="1" customFormat="1" ht="35.25" customHeight="1" x14ac:dyDescent="0.25">
      <c r="A8" s="101" t="s">
        <v>3</v>
      </c>
      <c r="B8" s="102" t="s">
        <v>4</v>
      </c>
      <c r="C8" s="103"/>
    </row>
    <row r="9" spans="1:6" s="14" customFormat="1" ht="30" customHeight="1" x14ac:dyDescent="0.2">
      <c r="A9" s="11">
        <v>1</v>
      </c>
      <c r="B9" s="12" t="str">
        <f>'Orç. Det. Cob. St. Ter.'!D10</f>
        <v>SERVIÇOS PRELIMINARES</v>
      </c>
      <c r="C9" s="13">
        <f>'Orç. Det. Cob. St. Ter.'!I10</f>
        <v>1708.23</v>
      </c>
    </row>
    <row r="10" spans="1:6" s="14" customFormat="1" ht="30" customHeight="1" x14ac:dyDescent="0.2">
      <c r="A10" s="11">
        <v>2</v>
      </c>
      <c r="B10" s="12" t="str">
        <f>'Orç. Det. Cob. St. Ter.'!D12</f>
        <v>CRECHE SANTA TEREZINHA - ESTRUTURAL - FUNDAÇÃO CONCRETO</v>
      </c>
      <c r="C10" s="13">
        <f>'Orç. Det. Cob. St. Ter.'!I12</f>
        <v>2379.422</v>
      </c>
    </row>
    <row r="11" spans="1:6" s="14" customFormat="1" ht="30" customHeight="1" x14ac:dyDescent="0.2">
      <c r="A11" s="11">
        <v>3</v>
      </c>
      <c r="B11" s="12" t="str">
        <f>'Orç. Det. Cob. St. Ter.'!D20</f>
        <v>CRECHE SANTA TEREZINHA - ESTRUTURAL - ESTRUTURA METÁLICA</v>
      </c>
      <c r="C11" s="13">
        <f>'Orç. Det. Cob. St. Ter.'!I20</f>
        <v>12090.524799999999</v>
      </c>
    </row>
    <row r="12" spans="1:6" s="14" customFormat="1" ht="30" customHeight="1" x14ac:dyDescent="0.2">
      <c r="A12" s="11">
        <v>4</v>
      </c>
      <c r="B12" s="12" t="str">
        <f>'Orç. Det. Cob. St. Ter.'!D25</f>
        <v>CRECHE SANTA TEREZINHA - DRENAGEM PLUVIAL</v>
      </c>
      <c r="C12" s="13">
        <f>'Orç. Det. Cob. St. Ter.'!I25</f>
        <v>1201.7585000000001</v>
      </c>
    </row>
    <row r="13" spans="1:6" s="14" customFormat="1" ht="30" customHeight="1" x14ac:dyDescent="0.2">
      <c r="A13" s="11">
        <v>5</v>
      </c>
      <c r="B13" s="12" t="str">
        <f>'Orç. Det. Cob. Ben.'!D10</f>
        <v>CRECHE BENEDITO AP. DA CUNHA - ESTRUTURAL - ESTRUTURA METÁLICA</v>
      </c>
      <c r="C13" s="13">
        <f>'Orç. Det. Cob. Ben.'!I10</f>
        <v>53345.415599999993</v>
      </c>
    </row>
    <row r="14" spans="1:6" s="14" customFormat="1" ht="30" customHeight="1" x14ac:dyDescent="0.2">
      <c r="A14" s="11">
        <v>6</v>
      </c>
      <c r="B14" s="12" t="str">
        <f>'Orç. Det. Cob. Ben.'!D16</f>
        <v>CRECHE BENEDITO AP. DA CUNHA - DRENAGEM PLUVIAL</v>
      </c>
      <c r="C14" s="13">
        <f>'Orç. Det. Cob. Ben.'!I16</f>
        <v>4984.7699999999995</v>
      </c>
    </row>
    <row r="15" spans="1:6" ht="39.950000000000003" customHeight="1" thickBot="1" x14ac:dyDescent="0.25">
      <c r="A15" s="16"/>
      <c r="B15" s="17" t="s">
        <v>6</v>
      </c>
      <c r="C15" s="18">
        <f>SUM(C9:C14)</f>
        <v>75710.120899999994</v>
      </c>
      <c r="E15" s="19"/>
      <c r="F15" s="20"/>
    </row>
    <row r="16" spans="1:6" ht="55.5" customHeight="1" x14ac:dyDescent="0.2">
      <c r="A16" s="21"/>
      <c r="B16" s="22"/>
      <c r="C16" s="23"/>
      <c r="F16" s="24"/>
    </row>
    <row r="17" spans="1:3" ht="50.45" customHeight="1" thickBot="1" x14ac:dyDescent="0.25">
      <c r="A17" s="25"/>
      <c r="B17" s="26" t="s">
        <v>7</v>
      </c>
      <c r="C17" s="27"/>
    </row>
  </sheetData>
  <mergeCells count="1">
    <mergeCell ref="A1:C1"/>
  </mergeCells>
  <printOptions horizontalCentered="1"/>
  <pageMargins left="0.31496062992125984" right="0.31496062992125984" top="1.3779527559055118" bottom="0.59055118110236227" header="0.31496062992125984" footer="0.31496062992125984"/>
  <pageSetup paperSize="9" scale="54" orientation="portrait" r:id="rId1"/>
  <headerFooter>
    <oddHeader>&amp;L&amp;G&amp;C&amp;14MUNICÍPIO DE ITAPEVA
Rua Ulisses Escobar, 30 - Bairro Centro
Itapeva - CEP 37655-000 
Minas Gerais</oddHeader>
    <oddFooter>&amp;L&amp;14&amp;F&amp;R&amp;14&amp;P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4"/>
  <sheetViews>
    <sheetView showGridLines="0" showZeros="0" view="pageBreakPreview" topLeftCell="A12" zoomScale="40" zoomScaleNormal="85" zoomScaleSheetLayoutView="40" zoomScalePageLayoutView="25" workbookViewId="0">
      <selection activeCell="F21" sqref="F21"/>
    </sheetView>
  </sheetViews>
  <sheetFormatPr defaultRowHeight="23.25" x14ac:dyDescent="0.2"/>
  <cols>
    <col min="1" max="1" width="11.85546875" style="75" customWidth="1"/>
    <col min="2" max="2" width="20.7109375" style="15" customWidth="1"/>
    <col min="3" max="3" width="26.85546875" style="76" customWidth="1"/>
    <col min="4" max="4" width="162.85546875" style="15" customWidth="1"/>
    <col min="5" max="5" width="13.5703125" style="75" customWidth="1"/>
    <col min="6" max="6" width="14.28515625" style="77" customWidth="1"/>
    <col min="7" max="7" width="18.28515625" style="78" customWidth="1"/>
    <col min="8" max="8" width="17.28515625" style="78" customWidth="1"/>
    <col min="9" max="9" width="20.42578125" style="78" customWidth="1"/>
    <col min="10" max="10" width="21.85546875" style="171" customWidth="1"/>
    <col min="11" max="11" width="29.140625" style="15" customWidth="1"/>
    <col min="12" max="16384" width="9.140625" style="15"/>
  </cols>
  <sheetData>
    <row r="1" spans="1:11" s="1" customFormat="1" ht="33" customHeight="1" thickBot="1" x14ac:dyDescent="0.3">
      <c r="A1" s="362" t="s">
        <v>44</v>
      </c>
      <c r="B1" s="363"/>
      <c r="C1" s="363"/>
      <c r="D1" s="363"/>
      <c r="E1" s="363"/>
      <c r="F1" s="363"/>
      <c r="G1" s="363"/>
      <c r="H1" s="363"/>
      <c r="I1" s="364"/>
      <c r="J1" s="171"/>
    </row>
    <row r="2" spans="1:11" s="1" customFormat="1" ht="24" customHeight="1" x14ac:dyDescent="0.25">
      <c r="A2" s="38" t="str">
        <f>'Orç. Res.'!$A$2</f>
        <v>PROPRIETÁRIO: PREFEITURA MUNICIPAL DE ITAPEVA</v>
      </c>
      <c r="B2" s="39"/>
      <c r="C2" s="39"/>
      <c r="D2" s="39"/>
      <c r="E2" s="40"/>
      <c r="F2" s="41"/>
      <c r="G2" s="42"/>
      <c r="H2" s="43"/>
      <c r="I2" s="44"/>
      <c r="J2" s="171"/>
    </row>
    <row r="3" spans="1:11" s="1" customFormat="1" ht="24" customHeight="1" x14ac:dyDescent="0.25">
      <c r="A3" s="45" t="s">
        <v>161</v>
      </c>
      <c r="B3" s="46"/>
      <c r="C3" s="46"/>
      <c r="D3" s="46"/>
      <c r="E3" s="46"/>
      <c r="F3" s="46"/>
      <c r="G3" s="46"/>
      <c r="H3" s="46"/>
      <c r="I3" s="4"/>
      <c r="J3" s="171"/>
    </row>
    <row r="4" spans="1:11" s="1" customFormat="1" ht="24" customHeight="1" x14ac:dyDescent="0.25">
      <c r="A4" s="45" t="str">
        <f>'Orç. Res.'!$A$4</f>
        <v>R.T. ENG. CIVIL GABRIEL FERREIRA BRITO</v>
      </c>
      <c r="B4" s="46"/>
      <c r="C4" s="47"/>
      <c r="D4" s="48"/>
      <c r="E4" s="49"/>
      <c r="F4" s="50"/>
      <c r="G4" s="51"/>
      <c r="H4" s="52" t="s">
        <v>45</v>
      </c>
      <c r="I4" s="53">
        <f>I32</f>
        <v>17379.935300000001</v>
      </c>
      <c r="J4" s="171"/>
    </row>
    <row r="5" spans="1:11" s="1" customFormat="1" ht="26.45" customHeight="1" x14ac:dyDescent="0.25">
      <c r="A5" s="54" t="str">
        <f>'Orç. Res.'!$A$5</f>
        <v>LOCAL: RUA LEONARDO ROSSI, 515 - ITAPEVA - MG - CEP: 37655-000</v>
      </c>
      <c r="B5" s="55"/>
      <c r="C5" s="55"/>
      <c r="D5" s="55"/>
      <c r="E5" s="55"/>
      <c r="F5" s="166"/>
      <c r="G5" s="365" t="s">
        <v>46</v>
      </c>
      <c r="H5" s="366"/>
      <c r="I5" s="367"/>
      <c r="J5" s="171"/>
    </row>
    <row r="6" spans="1:11" s="1" customFormat="1" ht="24" customHeight="1" x14ac:dyDescent="0.25">
      <c r="A6" s="54" t="str">
        <f>'Orç. Res.'!$A$6</f>
        <v>REFERÊNCIAS DE CUSTOS: SICOR-04/2024 (SUL DE MINAS) e SINAPI-07/2024 (MINAS GERAIS)</v>
      </c>
      <c r="B6" s="55"/>
      <c r="C6" s="55"/>
      <c r="D6" s="55"/>
      <c r="E6" s="368" t="s">
        <v>47</v>
      </c>
      <c r="F6" s="370" t="s">
        <v>48</v>
      </c>
      <c r="G6" s="372" t="s">
        <v>49</v>
      </c>
      <c r="H6" s="374" t="s">
        <v>50</v>
      </c>
      <c r="I6" s="167" t="s">
        <v>41</v>
      </c>
      <c r="J6" s="171"/>
    </row>
    <row r="7" spans="1:11" s="1" customFormat="1" ht="24" customHeight="1" thickBot="1" x14ac:dyDescent="0.3">
      <c r="A7" s="56" t="str">
        <f>'Orç. Res.'!$A$7</f>
        <v>PRAZO DE EXECUÇÃO: 1 MÊS</v>
      </c>
      <c r="B7" s="57"/>
      <c r="C7" s="57"/>
      <c r="D7" s="57"/>
      <c r="E7" s="369"/>
      <c r="F7" s="371"/>
      <c r="G7" s="373"/>
      <c r="H7" s="375"/>
      <c r="I7" s="168">
        <v>0.2243</v>
      </c>
      <c r="J7" s="171"/>
    </row>
    <row r="8" spans="1:11" s="1" customFormat="1" ht="51" customHeight="1" x14ac:dyDescent="0.25">
      <c r="A8" s="356" t="s">
        <v>3</v>
      </c>
      <c r="B8" s="358" t="s">
        <v>51</v>
      </c>
      <c r="C8" s="358"/>
      <c r="D8" s="358" t="s">
        <v>4</v>
      </c>
      <c r="E8" s="358" t="s">
        <v>52</v>
      </c>
      <c r="F8" s="360" t="s">
        <v>53</v>
      </c>
      <c r="G8" s="352" t="s">
        <v>54</v>
      </c>
      <c r="H8" s="352" t="s">
        <v>55</v>
      </c>
      <c r="I8" s="354" t="s">
        <v>56</v>
      </c>
      <c r="J8" s="171"/>
    </row>
    <row r="9" spans="1:11" ht="66.75" customHeight="1" thickBot="1" x14ac:dyDescent="0.25">
      <c r="A9" s="357"/>
      <c r="B9" s="169" t="s">
        <v>57</v>
      </c>
      <c r="C9" s="104" t="s">
        <v>58</v>
      </c>
      <c r="D9" s="359"/>
      <c r="E9" s="359"/>
      <c r="F9" s="361"/>
      <c r="G9" s="353"/>
      <c r="H9" s="353"/>
      <c r="I9" s="355"/>
    </row>
    <row r="10" spans="1:11" ht="39.75" customHeight="1" x14ac:dyDescent="0.2">
      <c r="A10" s="105">
        <v>1</v>
      </c>
      <c r="B10" s="106"/>
      <c r="C10" s="107"/>
      <c r="D10" s="108" t="s">
        <v>5</v>
      </c>
      <c r="E10" s="109"/>
      <c r="F10" s="110"/>
      <c r="G10" s="111"/>
      <c r="H10" s="111"/>
      <c r="I10" s="112">
        <f>SUBTOTAL(9,I11:I11)</f>
        <v>1708.23</v>
      </c>
    </row>
    <row r="11" spans="1:11" ht="56.25" customHeight="1" x14ac:dyDescent="0.2">
      <c r="A11" s="58" t="s">
        <v>59</v>
      </c>
      <c r="B11" s="59" t="s">
        <v>103</v>
      </c>
      <c r="C11" s="60" t="s">
        <v>108</v>
      </c>
      <c r="D11" s="61" t="s">
        <v>109</v>
      </c>
      <c r="E11" s="62" t="s">
        <v>60</v>
      </c>
      <c r="F11" s="63">
        <v>1</v>
      </c>
      <c r="G11" s="64">
        <v>1395.27</v>
      </c>
      <c r="H11" s="65">
        <f>ROUNDUP(G11*(1+$I$7),2)</f>
        <v>1708.23</v>
      </c>
      <c r="I11" s="66">
        <f>F11*H11</f>
        <v>1708.23</v>
      </c>
      <c r="K11" s="238"/>
    </row>
    <row r="12" spans="1:11" ht="39.75" customHeight="1" x14ac:dyDescent="0.2">
      <c r="A12" s="105">
        <v>2</v>
      </c>
      <c r="B12" s="106"/>
      <c r="C12" s="107"/>
      <c r="D12" s="108" t="s">
        <v>163</v>
      </c>
      <c r="E12" s="156"/>
      <c r="F12" s="157"/>
      <c r="G12" s="111"/>
      <c r="H12" s="111"/>
      <c r="I12" s="112">
        <f>SUBTOTAL(9,I13:I19)</f>
        <v>2379.422</v>
      </c>
      <c r="K12" s="238"/>
    </row>
    <row r="13" spans="1:11" s="148" customFormat="1" ht="39.950000000000003" customHeight="1" x14ac:dyDescent="0.2">
      <c r="A13" s="149" t="s">
        <v>63</v>
      </c>
      <c r="B13" s="150" t="s">
        <v>61</v>
      </c>
      <c r="C13" s="151" t="s">
        <v>126</v>
      </c>
      <c r="D13" s="152" t="s">
        <v>127</v>
      </c>
      <c r="E13" s="153" t="s">
        <v>69</v>
      </c>
      <c r="F13" s="154">
        <v>9</v>
      </c>
      <c r="G13" s="155" t="s">
        <v>166</v>
      </c>
      <c r="H13" s="65">
        <f>ROUND(G13*(1+$I$7),2)</f>
        <v>74.13</v>
      </c>
      <c r="I13" s="66">
        <f t="shared" ref="I13:I19" si="0">F13*H13</f>
        <v>667.17</v>
      </c>
      <c r="J13" s="171"/>
      <c r="K13" s="238"/>
    </row>
    <row r="14" spans="1:11" s="148" customFormat="1" ht="39.950000000000003" customHeight="1" x14ac:dyDescent="0.2">
      <c r="A14" s="149" t="s">
        <v>65</v>
      </c>
      <c r="B14" s="150" t="s">
        <v>103</v>
      </c>
      <c r="C14" s="151" t="s">
        <v>107</v>
      </c>
      <c r="D14" s="152" t="s">
        <v>125</v>
      </c>
      <c r="E14" s="153" t="s">
        <v>92</v>
      </c>
      <c r="F14" s="154">
        <v>26.65</v>
      </c>
      <c r="G14" s="155">
        <v>11.66</v>
      </c>
      <c r="H14" s="65">
        <f t="shared" ref="H14:H19" si="1">ROUND(G14*(1+$I$7),2)</f>
        <v>14.28</v>
      </c>
      <c r="I14" s="66">
        <f t="shared" si="0"/>
        <v>380.56199999999995</v>
      </c>
      <c r="J14" s="171"/>
      <c r="K14" s="238"/>
    </row>
    <row r="15" spans="1:11" s="148" customFormat="1" ht="39.950000000000003" customHeight="1" x14ac:dyDescent="0.2">
      <c r="A15" s="149" t="s">
        <v>66</v>
      </c>
      <c r="B15" s="150" t="s">
        <v>103</v>
      </c>
      <c r="C15" s="151" t="s">
        <v>105</v>
      </c>
      <c r="D15" s="152" t="s">
        <v>128</v>
      </c>
      <c r="E15" s="153" t="s">
        <v>92</v>
      </c>
      <c r="F15" s="154">
        <v>6.66</v>
      </c>
      <c r="G15" s="155">
        <v>11.74</v>
      </c>
      <c r="H15" s="65">
        <f t="shared" si="1"/>
        <v>14.37</v>
      </c>
      <c r="I15" s="66">
        <f t="shared" si="0"/>
        <v>95.7042</v>
      </c>
      <c r="J15" s="171"/>
      <c r="K15" s="238"/>
    </row>
    <row r="16" spans="1:11" s="148" customFormat="1" ht="39.950000000000003" customHeight="1" x14ac:dyDescent="0.2">
      <c r="A16" s="149" t="s">
        <v>67</v>
      </c>
      <c r="B16" s="150" t="s">
        <v>61</v>
      </c>
      <c r="C16" s="151" t="s">
        <v>120</v>
      </c>
      <c r="D16" s="152" t="s">
        <v>121</v>
      </c>
      <c r="E16" s="153" t="s">
        <v>64</v>
      </c>
      <c r="F16" s="154">
        <v>0.28999999999999998</v>
      </c>
      <c r="G16" s="155" t="s">
        <v>136</v>
      </c>
      <c r="H16" s="65">
        <f t="shared" si="1"/>
        <v>111.4</v>
      </c>
      <c r="I16" s="66">
        <f t="shared" si="0"/>
        <v>32.305999999999997</v>
      </c>
      <c r="J16" s="171"/>
      <c r="K16" s="238"/>
    </row>
    <row r="17" spans="1:13" s="148" customFormat="1" ht="39.950000000000003" customHeight="1" x14ac:dyDescent="0.2">
      <c r="A17" s="149" t="s">
        <v>68</v>
      </c>
      <c r="B17" s="150" t="s">
        <v>61</v>
      </c>
      <c r="C17" s="151" t="s">
        <v>122</v>
      </c>
      <c r="D17" s="152" t="s">
        <v>123</v>
      </c>
      <c r="E17" s="153" t="s">
        <v>62</v>
      </c>
      <c r="F17" s="154">
        <v>2.88</v>
      </c>
      <c r="G17" s="155" t="s">
        <v>167</v>
      </c>
      <c r="H17" s="65">
        <f t="shared" si="1"/>
        <v>92.59</v>
      </c>
      <c r="I17" s="66">
        <f t="shared" si="0"/>
        <v>266.6592</v>
      </c>
      <c r="J17" s="171"/>
      <c r="K17" s="238"/>
    </row>
    <row r="18" spans="1:13" s="148" customFormat="1" ht="39.950000000000003" customHeight="1" x14ac:dyDescent="0.2">
      <c r="A18" s="149" t="s">
        <v>137</v>
      </c>
      <c r="B18" s="150" t="s">
        <v>103</v>
      </c>
      <c r="C18" s="151" t="s">
        <v>105</v>
      </c>
      <c r="D18" s="152" t="s">
        <v>129</v>
      </c>
      <c r="E18" s="153" t="s">
        <v>92</v>
      </c>
      <c r="F18" s="154">
        <v>46.7</v>
      </c>
      <c r="G18" s="155">
        <v>11.74</v>
      </c>
      <c r="H18" s="65">
        <f t="shared" si="1"/>
        <v>14.37</v>
      </c>
      <c r="I18" s="66">
        <f t="shared" si="0"/>
        <v>671.07899999999995</v>
      </c>
      <c r="J18" s="171"/>
      <c r="K18" s="238"/>
    </row>
    <row r="19" spans="1:13" s="148" customFormat="1" ht="39.950000000000003" customHeight="1" x14ac:dyDescent="0.2">
      <c r="A19" s="149" t="s">
        <v>138</v>
      </c>
      <c r="B19" s="150" t="s">
        <v>103</v>
      </c>
      <c r="C19" s="151" t="s">
        <v>104</v>
      </c>
      <c r="D19" s="152" t="s">
        <v>124</v>
      </c>
      <c r="E19" s="153" t="s">
        <v>64</v>
      </c>
      <c r="F19" s="154">
        <f>F16</f>
        <v>0.28999999999999998</v>
      </c>
      <c r="G19" s="155">
        <v>749.03</v>
      </c>
      <c r="H19" s="65">
        <f t="shared" si="1"/>
        <v>917.04</v>
      </c>
      <c r="I19" s="66">
        <f t="shared" si="0"/>
        <v>265.94159999999999</v>
      </c>
      <c r="J19" s="171"/>
      <c r="K19" s="238"/>
    </row>
    <row r="20" spans="1:13" ht="39.75" customHeight="1" x14ac:dyDescent="0.2">
      <c r="A20" s="105">
        <v>3</v>
      </c>
      <c r="B20" s="106"/>
      <c r="C20" s="107"/>
      <c r="D20" s="108" t="s">
        <v>176</v>
      </c>
      <c r="E20" s="156"/>
      <c r="F20" s="157"/>
      <c r="G20" s="111"/>
      <c r="H20" s="111"/>
      <c r="I20" s="112">
        <f>SUBTOTAL(9,I21:I24)</f>
        <v>12090.524799999999</v>
      </c>
      <c r="K20" s="238"/>
    </row>
    <row r="21" spans="1:13" ht="39.950000000000003" customHeight="1" x14ac:dyDescent="0.2">
      <c r="A21" s="58" t="s">
        <v>99</v>
      </c>
      <c r="B21" s="211" t="s">
        <v>61</v>
      </c>
      <c r="C21" s="212" t="s">
        <v>141</v>
      </c>
      <c r="D21" s="213" t="s">
        <v>142</v>
      </c>
      <c r="E21" s="214" t="s">
        <v>62</v>
      </c>
      <c r="F21" s="63">
        <v>17.329999999999998</v>
      </c>
      <c r="G21" s="64" t="s">
        <v>168</v>
      </c>
      <c r="H21" s="65">
        <f>ROUND(G21*(1+$I$7),2)</f>
        <v>185.05</v>
      </c>
      <c r="I21" s="66">
        <f>F21*H21</f>
        <v>3206.9164999999998</v>
      </c>
      <c r="K21" s="238"/>
    </row>
    <row r="22" spans="1:13" ht="57" customHeight="1" x14ac:dyDescent="0.2">
      <c r="A22" s="58" t="s">
        <v>100</v>
      </c>
      <c r="B22" s="59" t="s">
        <v>103</v>
      </c>
      <c r="C22" s="60" t="s">
        <v>94</v>
      </c>
      <c r="D22" s="61" t="s">
        <v>116</v>
      </c>
      <c r="E22" s="62" t="s">
        <v>92</v>
      </c>
      <c r="F22" s="63">
        <v>83.81</v>
      </c>
      <c r="G22" s="64">
        <v>26.36</v>
      </c>
      <c r="H22" s="65">
        <f>ROUND(G22*(1+$I$7),2)</f>
        <v>32.270000000000003</v>
      </c>
      <c r="I22" s="66">
        <f>F22*H22</f>
        <v>2704.5487000000003</v>
      </c>
      <c r="K22" s="238"/>
    </row>
    <row r="23" spans="1:13" ht="57" customHeight="1" x14ac:dyDescent="0.2">
      <c r="A23" s="58" t="s">
        <v>101</v>
      </c>
      <c r="B23" s="59" t="s">
        <v>103</v>
      </c>
      <c r="C23" s="60" t="s">
        <v>94</v>
      </c>
      <c r="D23" s="61" t="s">
        <v>143</v>
      </c>
      <c r="E23" s="62" t="s">
        <v>92</v>
      </c>
      <c r="F23" s="63">
        <v>76.099999999999994</v>
      </c>
      <c r="G23" s="64">
        <v>26.36</v>
      </c>
      <c r="H23" s="65">
        <f>ROUND(G23*(1+$I$7),2)</f>
        <v>32.270000000000003</v>
      </c>
      <c r="I23" s="66">
        <f>F23*H23</f>
        <v>2455.7469999999998</v>
      </c>
      <c r="K23" s="238"/>
    </row>
    <row r="24" spans="1:13" ht="57" customHeight="1" x14ac:dyDescent="0.2">
      <c r="A24" s="58" t="s">
        <v>102</v>
      </c>
      <c r="B24" s="59" t="s">
        <v>103</v>
      </c>
      <c r="C24" s="60" t="s">
        <v>94</v>
      </c>
      <c r="D24" s="61" t="s">
        <v>115</v>
      </c>
      <c r="E24" s="62" t="s">
        <v>92</v>
      </c>
      <c r="F24" s="63">
        <v>115.38</v>
      </c>
      <c r="G24" s="64">
        <v>26.36</v>
      </c>
      <c r="H24" s="65">
        <f>ROUND(G24*(1+$I$7),2)</f>
        <v>32.270000000000003</v>
      </c>
      <c r="I24" s="66">
        <f>F24*H24</f>
        <v>3723.3126000000002</v>
      </c>
      <c r="K24" s="238"/>
    </row>
    <row r="25" spans="1:13" ht="39.75" customHeight="1" x14ac:dyDescent="0.2">
      <c r="A25" s="105">
        <v>4</v>
      </c>
      <c r="B25" s="106"/>
      <c r="C25" s="107"/>
      <c r="D25" s="108" t="s">
        <v>177</v>
      </c>
      <c r="E25" s="156"/>
      <c r="F25" s="157"/>
      <c r="G25" s="111"/>
      <c r="H25" s="111"/>
      <c r="I25" s="112">
        <f>SUBTOTAL(9,I26:I31)</f>
        <v>1201.7585000000001</v>
      </c>
      <c r="K25" s="238"/>
    </row>
    <row r="26" spans="1:13" s="148" customFormat="1" ht="39.950000000000003" customHeight="1" x14ac:dyDescent="0.2">
      <c r="A26" s="58" t="s">
        <v>70</v>
      </c>
      <c r="B26" s="150" t="s">
        <v>103</v>
      </c>
      <c r="C26" s="151" t="s">
        <v>117</v>
      </c>
      <c r="D26" s="152" t="s">
        <v>118</v>
      </c>
      <c r="E26" s="153" t="s">
        <v>69</v>
      </c>
      <c r="F26" s="176">
        <v>3.64</v>
      </c>
      <c r="G26" s="155">
        <v>63.67</v>
      </c>
      <c r="H26" s="177">
        <f t="shared" ref="H26:H31" si="2">ROUNDUP((G26*(1+$H$7)),2)</f>
        <v>63.67</v>
      </c>
      <c r="I26" s="178">
        <f>H26*F26</f>
        <v>231.75880000000001</v>
      </c>
      <c r="J26" s="179"/>
      <c r="K26" s="238"/>
      <c r="L26" s="180"/>
      <c r="M26" s="180"/>
    </row>
    <row r="27" spans="1:13" s="148" customFormat="1" ht="39.950000000000003" customHeight="1" x14ac:dyDescent="0.2">
      <c r="A27" s="58" t="s">
        <v>71</v>
      </c>
      <c r="B27" s="150" t="s">
        <v>103</v>
      </c>
      <c r="C27" s="151" t="s">
        <v>117</v>
      </c>
      <c r="D27" s="152" t="s">
        <v>118</v>
      </c>
      <c r="E27" s="153" t="s">
        <v>69</v>
      </c>
      <c r="F27" s="176">
        <v>4.67</v>
      </c>
      <c r="G27" s="155">
        <v>63.67</v>
      </c>
      <c r="H27" s="177">
        <f t="shared" si="2"/>
        <v>63.67</v>
      </c>
      <c r="I27" s="178">
        <f>H27*F27</f>
        <v>297.33890000000002</v>
      </c>
      <c r="J27" s="179"/>
      <c r="K27" s="238"/>
      <c r="L27" s="180"/>
      <c r="M27" s="180"/>
    </row>
    <row r="28" spans="1:13" s="148" customFormat="1" ht="39.950000000000003" customHeight="1" x14ac:dyDescent="0.2">
      <c r="A28" s="58" t="s">
        <v>72</v>
      </c>
      <c r="B28" s="150" t="s">
        <v>103</v>
      </c>
      <c r="C28" s="151" t="s">
        <v>144</v>
      </c>
      <c r="D28" s="152" t="s">
        <v>145</v>
      </c>
      <c r="E28" s="153" t="s">
        <v>69</v>
      </c>
      <c r="F28" s="176">
        <v>3.12</v>
      </c>
      <c r="G28" s="155">
        <v>100.44</v>
      </c>
      <c r="H28" s="177">
        <f t="shared" si="2"/>
        <v>100.44</v>
      </c>
      <c r="I28" s="178">
        <f>H28*F28</f>
        <v>313.37279999999998</v>
      </c>
      <c r="J28" s="179"/>
      <c r="K28" s="238"/>
      <c r="L28" s="180"/>
      <c r="M28" s="180"/>
    </row>
    <row r="29" spans="1:13" ht="39.6" customHeight="1" x14ac:dyDescent="0.2">
      <c r="A29" s="58" t="s">
        <v>73</v>
      </c>
      <c r="B29" s="59" t="s">
        <v>61</v>
      </c>
      <c r="C29" s="60" t="s">
        <v>79</v>
      </c>
      <c r="D29" s="61" t="s">
        <v>80</v>
      </c>
      <c r="E29" s="62" t="s">
        <v>69</v>
      </c>
      <c r="F29" s="63">
        <v>7.31</v>
      </c>
      <c r="G29" s="64" t="s">
        <v>171</v>
      </c>
      <c r="H29" s="177">
        <f>ROUNDUP((G29*(1+$H$7)),2)</f>
        <v>30.8</v>
      </c>
      <c r="I29" s="65">
        <f>F29*G29</f>
        <v>225.148</v>
      </c>
      <c r="J29" s="15"/>
      <c r="K29" s="238"/>
      <c r="L29" s="28"/>
    </row>
    <row r="30" spans="1:13" ht="39.950000000000003" customHeight="1" x14ac:dyDescent="0.2">
      <c r="A30" s="58" t="s">
        <v>130</v>
      </c>
      <c r="B30" s="59" t="s">
        <v>61</v>
      </c>
      <c r="C30" s="60" t="s">
        <v>81</v>
      </c>
      <c r="D30" s="61" t="s">
        <v>82</v>
      </c>
      <c r="E30" s="62" t="s">
        <v>60</v>
      </c>
      <c r="F30" s="63">
        <v>2</v>
      </c>
      <c r="G30" s="64" t="s">
        <v>169</v>
      </c>
      <c r="H30" s="177">
        <f t="shared" si="2"/>
        <v>41.08</v>
      </c>
      <c r="I30" s="65">
        <f>F30*G30</f>
        <v>82.16</v>
      </c>
      <c r="J30" s="15"/>
      <c r="K30" s="238"/>
      <c r="L30" s="28"/>
    </row>
    <row r="31" spans="1:13" ht="39.950000000000003" customHeight="1" x14ac:dyDescent="0.2">
      <c r="A31" s="58" t="s">
        <v>132</v>
      </c>
      <c r="B31" s="59" t="s">
        <v>61</v>
      </c>
      <c r="C31" s="60" t="s">
        <v>83</v>
      </c>
      <c r="D31" s="61" t="s">
        <v>84</v>
      </c>
      <c r="E31" s="62" t="s">
        <v>60</v>
      </c>
      <c r="F31" s="63">
        <v>2</v>
      </c>
      <c r="G31" s="64" t="s">
        <v>170</v>
      </c>
      <c r="H31" s="177">
        <f t="shared" si="2"/>
        <v>25.99</v>
      </c>
      <c r="I31" s="65">
        <f>F31*G31</f>
        <v>51.98</v>
      </c>
      <c r="J31" s="15"/>
      <c r="K31" s="238"/>
      <c r="L31" s="28"/>
    </row>
    <row r="32" spans="1:13" ht="39.75" customHeight="1" x14ac:dyDescent="0.2">
      <c r="A32" s="134"/>
      <c r="B32" s="135"/>
      <c r="C32" s="136"/>
      <c r="D32" s="137" t="s">
        <v>45</v>
      </c>
      <c r="E32" s="138"/>
      <c r="F32" s="139"/>
      <c r="G32" s="140"/>
      <c r="H32" s="140"/>
      <c r="I32" s="141">
        <f>SUBTOTAL(9,I10:I31)</f>
        <v>17379.935300000001</v>
      </c>
    </row>
    <row r="33" spans="1:9" ht="90.6" customHeight="1" x14ac:dyDescent="0.25">
      <c r="A33" s="67"/>
      <c r="B33" s="68"/>
      <c r="C33" s="69"/>
      <c r="D33" s="70"/>
      <c r="E33" s="71"/>
      <c r="F33" s="72"/>
      <c r="G33" s="73"/>
      <c r="H33" s="73"/>
      <c r="I33" s="74"/>
    </row>
    <row r="34" spans="1:9" ht="60" customHeight="1" thickBot="1" x14ac:dyDescent="0.25">
      <c r="A34" s="25"/>
      <c r="B34" s="26"/>
      <c r="C34" s="113"/>
      <c r="D34" s="26" t="s">
        <v>7</v>
      </c>
      <c r="E34" s="114"/>
      <c r="F34" s="115"/>
      <c r="G34" s="116"/>
      <c r="H34" s="116"/>
      <c r="I34" s="117"/>
    </row>
  </sheetData>
  <autoFilter ref="A9:I31"/>
  <mergeCells count="14">
    <mergeCell ref="A1:I1"/>
    <mergeCell ref="G5:I5"/>
    <mergeCell ref="E6:E7"/>
    <mergeCell ref="F6:F7"/>
    <mergeCell ref="G6:G7"/>
    <mergeCell ref="H6:H7"/>
    <mergeCell ref="H8:H9"/>
    <mergeCell ref="I8:I9"/>
    <mergeCell ref="A8:A9"/>
    <mergeCell ref="B8:C8"/>
    <mergeCell ref="D8:D9"/>
    <mergeCell ref="E8:E9"/>
    <mergeCell ref="F8:F9"/>
    <mergeCell ref="G8:G9"/>
  </mergeCells>
  <phoneticPr fontId="27" type="noConversion"/>
  <printOptions horizontalCentered="1"/>
  <pageMargins left="0.51181102362204722" right="0.51181102362204722" top="1.1811023622047245" bottom="0.59055118110236227" header="0.31496062992125984" footer="0.31496062992125984"/>
  <pageSetup paperSize="9" scale="44" fitToHeight="0" orientation="landscape" r:id="rId1"/>
  <headerFooter>
    <oddHeader>&amp;L&amp;G&amp;C&amp;20MUNICÍPIO DE ITAPEVA
Rua Ulisses Escobar, 30 - Bairro Centro
Itapeva - CEP 37655-000 
Minas Gerais</oddHeader>
    <oddFooter>&amp;L&amp;16&amp;F&amp;C&amp;16&amp;A&amp;R&amp;16&amp;P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showGridLines="0" showZeros="0" view="pageBreakPreview" topLeftCell="C7" zoomScale="55" zoomScaleNormal="85" zoomScaleSheetLayoutView="55" zoomScalePageLayoutView="25" workbookViewId="0">
      <selection activeCell="F11" sqref="F11:F13"/>
    </sheetView>
  </sheetViews>
  <sheetFormatPr defaultRowHeight="18" x14ac:dyDescent="0.2"/>
  <cols>
    <col min="1" max="1" width="7.42578125" style="234" customWidth="1"/>
    <col min="2" max="2" width="20.7109375" style="200" customWidth="1"/>
    <col min="3" max="3" width="26.85546875" style="235" customWidth="1"/>
    <col min="4" max="4" width="159.42578125" style="200" customWidth="1"/>
    <col min="5" max="5" width="13.5703125" style="234" customWidth="1"/>
    <col min="6" max="6" width="14.28515625" style="236" customWidth="1"/>
    <col min="7" max="7" width="18.28515625" style="237" customWidth="1"/>
    <col min="8" max="8" width="17.28515625" style="237" customWidth="1"/>
    <col min="9" max="9" width="18.7109375" style="237" customWidth="1"/>
    <col min="10" max="10" width="18" style="200" customWidth="1"/>
    <col min="11" max="11" width="20.7109375" style="182" customWidth="1"/>
    <col min="12" max="12" width="18.5703125" style="183" customWidth="1"/>
    <col min="13" max="13" width="16.7109375" style="200" customWidth="1"/>
    <col min="14" max="14" width="15" style="200" customWidth="1"/>
    <col min="15" max="16384" width="9.140625" style="200"/>
  </cols>
  <sheetData>
    <row r="1" spans="1:14" s="181" customFormat="1" ht="33" customHeight="1" thickBot="1" x14ac:dyDescent="0.3">
      <c r="A1" s="376" t="s">
        <v>44</v>
      </c>
      <c r="B1" s="377"/>
      <c r="C1" s="377"/>
      <c r="D1" s="377"/>
      <c r="E1" s="377"/>
      <c r="F1" s="377"/>
      <c r="G1" s="377"/>
      <c r="H1" s="377"/>
      <c r="I1" s="378"/>
      <c r="K1" s="182"/>
      <c r="L1" s="183"/>
    </row>
    <row r="2" spans="1:14" s="181" customFormat="1" ht="24" customHeight="1" x14ac:dyDescent="0.25">
      <c r="A2" s="379" t="str">
        <f>'Orç. Res.'!A2</f>
        <v>PROPRIETÁRIO: PREFEITURA MUNICIPAL DE ITAPEVA</v>
      </c>
      <c r="B2" s="380"/>
      <c r="C2" s="380"/>
      <c r="D2" s="380"/>
      <c r="E2" s="184"/>
      <c r="F2" s="185"/>
      <c r="G2" s="186"/>
      <c r="H2" s="187"/>
      <c r="I2" s="188"/>
      <c r="K2" s="182"/>
      <c r="L2" s="183"/>
    </row>
    <row r="3" spans="1:14" s="181" customFormat="1" ht="24" customHeight="1" x14ac:dyDescent="0.25">
      <c r="A3" s="381" t="s">
        <v>162</v>
      </c>
      <c r="B3" s="382"/>
      <c r="C3" s="382"/>
      <c r="D3" s="382"/>
      <c r="E3" s="382"/>
      <c r="F3" s="382"/>
      <c r="G3" s="382"/>
      <c r="H3" s="382"/>
      <c r="I3" s="383"/>
      <c r="K3" s="182"/>
      <c r="L3" s="183"/>
    </row>
    <row r="4" spans="1:14" s="181" customFormat="1" ht="24" customHeight="1" x14ac:dyDescent="0.25">
      <c r="A4" s="189" t="str">
        <f>'Orç. Res.'!A4</f>
        <v>R.T. ENG. CIVIL GABRIEL FERREIRA BRITO</v>
      </c>
      <c r="B4" s="190"/>
      <c r="C4" s="191"/>
      <c r="D4" s="192"/>
      <c r="E4" s="193"/>
      <c r="H4" s="194" t="s">
        <v>45</v>
      </c>
      <c r="I4" s="195">
        <f>I24</f>
        <v>58330.185599999997</v>
      </c>
      <c r="K4" s="182"/>
      <c r="L4" s="183"/>
    </row>
    <row r="5" spans="1:14" s="181" customFormat="1" ht="41.25" customHeight="1" x14ac:dyDescent="0.25">
      <c r="A5" s="384" t="str">
        <f>'Orç. Res.'!A5</f>
        <v>LOCAL: RUA LEONARDO ROSSI, 515 - ITAPEVA - MG - CEP: 37655-000</v>
      </c>
      <c r="B5" s="385"/>
      <c r="C5" s="385"/>
      <c r="D5" s="385"/>
      <c r="E5" s="386"/>
      <c r="F5" s="387" t="s">
        <v>46</v>
      </c>
      <c r="G5" s="387"/>
      <c r="H5" s="388" t="s">
        <v>41</v>
      </c>
      <c r="I5" s="389"/>
      <c r="K5" s="182"/>
      <c r="L5" s="183"/>
    </row>
    <row r="6" spans="1:14" s="181" customFormat="1" ht="24" customHeight="1" x14ac:dyDescent="0.25">
      <c r="A6" s="384" t="str">
        <f>'Orç. Res.'!A6</f>
        <v>REFERÊNCIAS DE CUSTOS: SICOR-04/2024 (SUL DE MINAS) e SINAPI-07/2024 (MINAS GERAIS)</v>
      </c>
      <c r="B6" s="385"/>
      <c r="C6" s="385"/>
      <c r="D6" s="385"/>
      <c r="E6" s="386"/>
      <c r="F6" s="196" t="s">
        <v>47</v>
      </c>
      <c r="G6" s="197" t="s">
        <v>48</v>
      </c>
      <c r="H6" s="390"/>
      <c r="I6" s="391"/>
      <c r="K6" s="182"/>
      <c r="L6" s="183"/>
    </row>
    <row r="7" spans="1:14" s="181" customFormat="1" ht="24" customHeight="1" thickBot="1" x14ac:dyDescent="0.3">
      <c r="A7" s="392" t="str">
        <f>'Orç. Res.'!A7</f>
        <v>PRAZO DE EXECUÇÃO: 1 MÊS</v>
      </c>
      <c r="B7" s="393"/>
      <c r="C7" s="393"/>
      <c r="D7" s="393"/>
      <c r="E7" s="394"/>
      <c r="F7" s="198" t="s">
        <v>49</v>
      </c>
      <c r="G7" s="199" t="s">
        <v>50</v>
      </c>
      <c r="H7" s="395">
        <v>0.2243</v>
      </c>
      <c r="I7" s="396"/>
      <c r="K7" s="182"/>
      <c r="L7" s="183"/>
    </row>
    <row r="8" spans="1:14" s="181" customFormat="1" ht="51" customHeight="1" x14ac:dyDescent="0.25">
      <c r="A8" s="356" t="s">
        <v>3</v>
      </c>
      <c r="B8" s="358" t="s">
        <v>51</v>
      </c>
      <c r="C8" s="358"/>
      <c r="D8" s="358" t="s">
        <v>4</v>
      </c>
      <c r="E8" s="358" t="s">
        <v>52</v>
      </c>
      <c r="F8" s="360" t="s">
        <v>53</v>
      </c>
      <c r="G8" s="352" t="s">
        <v>54</v>
      </c>
      <c r="H8" s="352" t="s">
        <v>55</v>
      </c>
      <c r="I8" s="354" t="s">
        <v>56</v>
      </c>
      <c r="K8" s="182"/>
      <c r="L8" s="183"/>
    </row>
    <row r="9" spans="1:14" ht="66.75" customHeight="1" thickBot="1" x14ac:dyDescent="0.25">
      <c r="A9" s="357"/>
      <c r="B9" s="175" t="s">
        <v>57</v>
      </c>
      <c r="C9" s="104" t="s">
        <v>58</v>
      </c>
      <c r="D9" s="359"/>
      <c r="E9" s="359"/>
      <c r="F9" s="361"/>
      <c r="G9" s="353"/>
      <c r="H9" s="353"/>
      <c r="I9" s="355"/>
      <c r="K9" s="182" t="s">
        <v>61</v>
      </c>
    </row>
    <row r="10" spans="1:14" ht="39.75" customHeight="1" x14ac:dyDescent="0.2">
      <c r="A10" s="105">
        <v>5</v>
      </c>
      <c r="B10" s="106"/>
      <c r="C10" s="107"/>
      <c r="D10" s="108" t="s">
        <v>164</v>
      </c>
      <c r="E10" s="109"/>
      <c r="F10" s="110"/>
      <c r="G10" s="111"/>
      <c r="H10" s="111"/>
      <c r="I10" s="112">
        <f>SUBTOTAL(9,I11:I15)</f>
        <v>53345.415599999993</v>
      </c>
      <c r="L10" s="209"/>
      <c r="M10" s="209"/>
      <c r="N10" s="209">
        <f>H10*M10</f>
        <v>0</v>
      </c>
    </row>
    <row r="11" spans="1:14" ht="39.950000000000003" customHeight="1" x14ac:dyDescent="0.2">
      <c r="A11" s="210" t="s">
        <v>74</v>
      </c>
      <c r="B11" s="211" t="s">
        <v>103</v>
      </c>
      <c r="C11" s="212" t="s">
        <v>94</v>
      </c>
      <c r="D11" s="213" t="s">
        <v>146</v>
      </c>
      <c r="E11" s="214" t="s">
        <v>147</v>
      </c>
      <c r="F11" s="215">
        <v>461.64</v>
      </c>
      <c r="G11" s="216">
        <v>26.36</v>
      </c>
      <c r="H11" s="217">
        <f>ROUNDUP((G11*(1+$H$7)),2)</f>
        <v>32.28</v>
      </c>
      <c r="I11" s="218">
        <f>H11*F11</f>
        <v>14901.7392</v>
      </c>
      <c r="K11" s="239"/>
      <c r="L11" s="209"/>
      <c r="M11" s="209"/>
      <c r="N11" s="209"/>
    </row>
    <row r="12" spans="1:14" ht="39.950000000000003" customHeight="1" x14ac:dyDescent="0.2">
      <c r="A12" s="210" t="s">
        <v>97</v>
      </c>
      <c r="B12" s="211" t="s">
        <v>103</v>
      </c>
      <c r="C12" s="212" t="s">
        <v>94</v>
      </c>
      <c r="D12" s="213" t="s">
        <v>116</v>
      </c>
      <c r="E12" s="214" t="s">
        <v>147</v>
      </c>
      <c r="F12" s="215">
        <v>489.9</v>
      </c>
      <c r="G12" s="216">
        <v>26.36</v>
      </c>
      <c r="H12" s="217">
        <f>ROUNDUP((G12*(1+$H$7)),2)</f>
        <v>32.28</v>
      </c>
      <c r="I12" s="218">
        <f>H12*F12</f>
        <v>15813.972</v>
      </c>
      <c r="K12" s="239"/>
      <c r="L12" s="209"/>
      <c r="M12" s="209"/>
      <c r="N12" s="209"/>
    </row>
    <row r="13" spans="1:14" ht="39.950000000000003" customHeight="1" x14ac:dyDescent="0.2">
      <c r="A13" s="210" t="s">
        <v>98</v>
      </c>
      <c r="B13" s="211" t="s">
        <v>103</v>
      </c>
      <c r="C13" s="212" t="s">
        <v>94</v>
      </c>
      <c r="D13" s="213" t="s">
        <v>148</v>
      </c>
      <c r="E13" s="214" t="s">
        <v>147</v>
      </c>
      <c r="F13" s="215">
        <v>73.87</v>
      </c>
      <c r="G13" s="216">
        <v>26.36</v>
      </c>
      <c r="H13" s="217">
        <f>ROUNDUP((G13*(1+$H$7)),2)</f>
        <v>32.28</v>
      </c>
      <c r="I13" s="218">
        <f>H13*F13</f>
        <v>2384.5236000000004</v>
      </c>
      <c r="K13" s="239"/>
      <c r="L13" s="209"/>
      <c r="M13" s="209"/>
      <c r="N13" s="209"/>
    </row>
    <row r="14" spans="1:14" ht="39.950000000000003" customHeight="1" x14ac:dyDescent="0.2">
      <c r="A14" s="210" t="s">
        <v>76</v>
      </c>
      <c r="B14" s="211" t="s">
        <v>75</v>
      </c>
      <c r="C14" s="212" t="s">
        <v>149</v>
      </c>
      <c r="D14" s="213" t="s">
        <v>235</v>
      </c>
      <c r="E14" s="214" t="s">
        <v>60</v>
      </c>
      <c r="F14" s="215">
        <v>48</v>
      </c>
      <c r="G14" s="216">
        <f>'Comp. Próprias'!H7</f>
        <v>55.794437777777773</v>
      </c>
      <c r="H14" s="217">
        <f>ROUNDUP((G14*(1+$H$7)),2)</f>
        <v>68.31</v>
      </c>
      <c r="I14" s="218">
        <f>H14*F14</f>
        <v>3278.88</v>
      </c>
      <c r="K14" s="239"/>
      <c r="L14" s="209"/>
      <c r="M14" s="209"/>
      <c r="N14" s="209"/>
    </row>
    <row r="15" spans="1:14" ht="39.950000000000003" customHeight="1" x14ac:dyDescent="0.2">
      <c r="A15" s="210" t="s">
        <v>77</v>
      </c>
      <c r="B15" s="211" t="s">
        <v>61</v>
      </c>
      <c r="C15" s="212" t="s">
        <v>141</v>
      </c>
      <c r="D15" s="213" t="s">
        <v>142</v>
      </c>
      <c r="E15" s="214" t="s">
        <v>62</v>
      </c>
      <c r="F15" s="215">
        <v>91.68</v>
      </c>
      <c r="G15" s="216" t="s">
        <v>168</v>
      </c>
      <c r="H15" s="217">
        <f>ROUNDUP((G15*(1+$H$7)),2)</f>
        <v>185.06</v>
      </c>
      <c r="I15" s="218">
        <f>H15*F15</f>
        <v>16966.300800000001</v>
      </c>
      <c r="K15" s="239"/>
      <c r="L15" s="209"/>
      <c r="M15" s="209"/>
      <c r="N15" s="209"/>
    </row>
    <row r="16" spans="1:14" ht="39.75" customHeight="1" x14ac:dyDescent="0.2">
      <c r="A16" s="105">
        <v>6</v>
      </c>
      <c r="B16" s="106"/>
      <c r="C16" s="107"/>
      <c r="D16" s="108" t="s">
        <v>178</v>
      </c>
      <c r="E16" s="156"/>
      <c r="F16" s="157"/>
      <c r="G16" s="111"/>
      <c r="H16" s="111"/>
      <c r="I16" s="112">
        <f>SUBTOTAL(9,I17:I23)</f>
        <v>4984.7699999999995</v>
      </c>
      <c r="K16" s="239"/>
      <c r="L16" s="209"/>
      <c r="M16" s="209"/>
      <c r="N16" s="209">
        <f>H16*M16</f>
        <v>0</v>
      </c>
    </row>
    <row r="17" spans="1:14" ht="39.950000000000003" customHeight="1" x14ac:dyDescent="0.2">
      <c r="A17" s="210" t="s">
        <v>95</v>
      </c>
      <c r="B17" s="211" t="s">
        <v>103</v>
      </c>
      <c r="C17" s="212" t="s">
        <v>150</v>
      </c>
      <c r="D17" s="213" t="s">
        <v>151</v>
      </c>
      <c r="E17" s="214" t="s">
        <v>69</v>
      </c>
      <c r="F17" s="215">
        <v>14.2</v>
      </c>
      <c r="G17" s="216">
        <v>91.4</v>
      </c>
      <c r="H17" s="217">
        <f t="shared" ref="H17:H23" si="0">ROUNDUP((G17*(1+$H$7)),2)</f>
        <v>111.91000000000001</v>
      </c>
      <c r="I17" s="218">
        <f t="shared" ref="I17:I23" si="1">H17*F17</f>
        <v>1589.1220000000001</v>
      </c>
      <c r="K17" s="239"/>
      <c r="L17" s="209"/>
      <c r="M17" s="209"/>
      <c r="N17" s="209"/>
    </row>
    <row r="18" spans="1:14" ht="39.950000000000003" customHeight="1" x14ac:dyDescent="0.2">
      <c r="A18" s="210" t="s">
        <v>131</v>
      </c>
      <c r="B18" s="211" t="s">
        <v>103</v>
      </c>
      <c r="C18" s="212" t="s">
        <v>119</v>
      </c>
      <c r="D18" s="213" t="s">
        <v>152</v>
      </c>
      <c r="E18" s="214" t="s">
        <v>69</v>
      </c>
      <c r="F18" s="215">
        <v>14.2</v>
      </c>
      <c r="G18" s="216">
        <v>47.65</v>
      </c>
      <c r="H18" s="217">
        <f t="shared" si="0"/>
        <v>58.339999999999996</v>
      </c>
      <c r="I18" s="218">
        <f t="shared" si="1"/>
        <v>828.42799999999988</v>
      </c>
      <c r="K18" s="239"/>
      <c r="L18" s="209"/>
      <c r="M18" s="209"/>
      <c r="N18" s="209"/>
    </row>
    <row r="19" spans="1:14" ht="39.950000000000003" customHeight="1" x14ac:dyDescent="0.2">
      <c r="A19" s="210" t="s">
        <v>78</v>
      </c>
      <c r="B19" s="211" t="s">
        <v>103</v>
      </c>
      <c r="C19" s="212" t="s">
        <v>93</v>
      </c>
      <c r="D19" s="213" t="s">
        <v>106</v>
      </c>
      <c r="E19" s="214" t="s">
        <v>69</v>
      </c>
      <c r="F19" s="215">
        <v>6.46</v>
      </c>
      <c r="G19" s="216">
        <v>85.08</v>
      </c>
      <c r="H19" s="217">
        <f t="shared" si="0"/>
        <v>104.17</v>
      </c>
      <c r="I19" s="218">
        <f t="shared" si="1"/>
        <v>672.93820000000005</v>
      </c>
      <c r="K19" s="239"/>
      <c r="L19" s="209"/>
      <c r="M19" s="209"/>
      <c r="N19" s="209"/>
    </row>
    <row r="20" spans="1:14" ht="39.950000000000003" customHeight="1" x14ac:dyDescent="0.2">
      <c r="A20" s="210" t="s">
        <v>96</v>
      </c>
      <c r="B20" s="211" t="s">
        <v>103</v>
      </c>
      <c r="C20" s="212" t="s">
        <v>153</v>
      </c>
      <c r="D20" s="213" t="s">
        <v>154</v>
      </c>
      <c r="E20" s="214" t="s">
        <v>69</v>
      </c>
      <c r="F20" s="215">
        <v>6.56</v>
      </c>
      <c r="G20" s="216">
        <v>116.89</v>
      </c>
      <c r="H20" s="217">
        <f t="shared" si="0"/>
        <v>143.10999999999999</v>
      </c>
      <c r="I20" s="218">
        <f t="shared" si="1"/>
        <v>938.80159999999989</v>
      </c>
      <c r="K20" s="239"/>
      <c r="L20" s="209"/>
      <c r="M20" s="209"/>
      <c r="N20" s="209"/>
    </row>
    <row r="21" spans="1:14" ht="39.950000000000003" customHeight="1" x14ac:dyDescent="0.2">
      <c r="A21" s="210" t="s">
        <v>133</v>
      </c>
      <c r="B21" s="211" t="s">
        <v>61</v>
      </c>
      <c r="C21" s="212" t="s">
        <v>155</v>
      </c>
      <c r="D21" s="213" t="s">
        <v>156</v>
      </c>
      <c r="E21" s="214" t="s">
        <v>69</v>
      </c>
      <c r="F21" s="215">
        <v>6.18</v>
      </c>
      <c r="G21" s="216" t="s">
        <v>173</v>
      </c>
      <c r="H21" s="217">
        <f t="shared" si="0"/>
        <v>77.89</v>
      </c>
      <c r="I21" s="218">
        <f t="shared" si="1"/>
        <v>481.36019999999996</v>
      </c>
      <c r="K21" s="239"/>
      <c r="L21" s="209"/>
      <c r="M21" s="209"/>
      <c r="N21" s="209">
        <f>H21*M21</f>
        <v>0</v>
      </c>
    </row>
    <row r="22" spans="1:14" ht="39.950000000000003" customHeight="1" x14ac:dyDescent="0.2">
      <c r="A22" s="210" t="s">
        <v>134</v>
      </c>
      <c r="B22" s="211" t="s">
        <v>61</v>
      </c>
      <c r="C22" s="212" t="s">
        <v>157</v>
      </c>
      <c r="D22" s="213" t="s">
        <v>158</v>
      </c>
      <c r="E22" s="214" t="s">
        <v>60</v>
      </c>
      <c r="F22" s="215">
        <v>2</v>
      </c>
      <c r="G22" s="216" t="s">
        <v>174</v>
      </c>
      <c r="H22" s="217">
        <f t="shared" si="0"/>
        <v>149.85999999999999</v>
      </c>
      <c r="I22" s="218">
        <f t="shared" si="1"/>
        <v>299.71999999999997</v>
      </c>
      <c r="K22" s="239"/>
      <c r="L22" s="209"/>
      <c r="M22" s="209"/>
      <c r="N22" s="209">
        <f>H22*M22</f>
        <v>0</v>
      </c>
    </row>
    <row r="23" spans="1:14" ht="39.950000000000003" customHeight="1" x14ac:dyDescent="0.2">
      <c r="A23" s="210" t="s">
        <v>135</v>
      </c>
      <c r="B23" s="211" t="s">
        <v>61</v>
      </c>
      <c r="C23" s="212" t="s">
        <v>159</v>
      </c>
      <c r="D23" s="213" t="s">
        <v>160</v>
      </c>
      <c r="E23" s="214" t="s">
        <v>60</v>
      </c>
      <c r="F23" s="215">
        <v>2</v>
      </c>
      <c r="G23" s="216" t="s">
        <v>175</v>
      </c>
      <c r="H23" s="217">
        <f t="shared" si="0"/>
        <v>87.2</v>
      </c>
      <c r="I23" s="218">
        <f t="shared" si="1"/>
        <v>174.4</v>
      </c>
      <c r="K23" s="239"/>
      <c r="L23" s="209"/>
      <c r="M23" s="209"/>
      <c r="N23" s="209">
        <f>H23*M23</f>
        <v>0</v>
      </c>
    </row>
    <row r="24" spans="1:14" ht="39.75" customHeight="1" x14ac:dyDescent="0.2">
      <c r="A24" s="201"/>
      <c r="B24" s="202"/>
      <c r="C24" s="203"/>
      <c r="D24" s="204" t="s">
        <v>45</v>
      </c>
      <c r="E24" s="205"/>
      <c r="F24" s="206"/>
      <c r="G24" s="207"/>
      <c r="H24" s="207"/>
      <c r="I24" s="208">
        <f>SUBTOTAL(9,I10:I23)</f>
        <v>58330.185599999997</v>
      </c>
    </row>
    <row r="25" spans="1:14" ht="90.6" customHeight="1" x14ac:dyDescent="0.25">
      <c r="A25" s="219"/>
      <c r="B25" s="220"/>
      <c r="C25" s="221"/>
      <c r="D25" s="222"/>
      <c r="E25" s="223"/>
      <c r="F25" s="224"/>
      <c r="G25" s="225"/>
      <c r="H25" s="225"/>
      <c r="I25" s="226"/>
    </row>
    <row r="26" spans="1:14" ht="60" customHeight="1" x14ac:dyDescent="0.2">
      <c r="A26" s="227"/>
      <c r="B26" s="228"/>
      <c r="C26" s="229"/>
      <c r="D26" s="228" t="s">
        <v>7</v>
      </c>
      <c r="E26" s="230"/>
      <c r="F26" s="231"/>
      <c r="G26" s="232"/>
      <c r="H26" s="232"/>
      <c r="I26" s="233"/>
    </row>
  </sheetData>
  <autoFilter ref="A9:L15"/>
  <mergeCells count="17">
    <mergeCell ref="A7:E7"/>
    <mergeCell ref="H7:I7"/>
    <mergeCell ref="A8:A9"/>
    <mergeCell ref="B8:C8"/>
    <mergeCell ref="D8:D9"/>
    <mergeCell ref="E8:E9"/>
    <mergeCell ref="F8:F9"/>
    <mergeCell ref="G8:G9"/>
    <mergeCell ref="H8:H9"/>
    <mergeCell ref="I8:I9"/>
    <mergeCell ref="A1:I1"/>
    <mergeCell ref="A2:D2"/>
    <mergeCell ref="A3:I3"/>
    <mergeCell ref="A5:E5"/>
    <mergeCell ref="F5:G5"/>
    <mergeCell ref="H5:I6"/>
    <mergeCell ref="A6:E6"/>
  </mergeCells>
  <phoneticPr fontId="29" type="noConversion"/>
  <printOptions horizontalCentered="1"/>
  <pageMargins left="0.51181102362204722" right="0.51181102362204722" top="1.1811023622047245" bottom="0.59055118110236227" header="0.31496062992125984" footer="0.31496062992125984"/>
  <pageSetup paperSize="9" scale="45" fitToHeight="0" orientation="landscape" r:id="rId1"/>
  <headerFooter>
    <oddHeader>&amp;L&amp;G&amp;C&amp;20MUNICÍPIO DE ITAPEVA
Rua Ulisses Escobar, 30 - Bairro Centro
Itapeva - CEP 37655-000 
Minas Gerais</oddHeader>
    <oddFooter>&amp;L&amp;16&amp;F&amp;C&amp;16&amp;A&amp;R&amp;16&amp;P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Views>
    <sheetView view="pageBreakPreview" zoomScaleNormal="100" zoomScaleSheetLayoutView="100" workbookViewId="0">
      <selection activeCell="N11" sqref="N11"/>
    </sheetView>
  </sheetViews>
  <sheetFormatPr defaultRowHeight="12.75" x14ac:dyDescent="0.2"/>
  <cols>
    <col min="1" max="8" width="10" style="30" customWidth="1"/>
    <col min="9" max="16384" width="9.140625" style="30"/>
  </cols>
  <sheetData>
    <row r="1" spans="1:10" ht="34.5" customHeight="1" x14ac:dyDescent="0.25">
      <c r="A1" s="443" t="s">
        <v>8</v>
      </c>
      <c r="B1" s="443"/>
      <c r="C1" s="443"/>
      <c r="D1" s="443"/>
      <c r="E1" s="443"/>
      <c r="F1" s="443"/>
      <c r="G1" s="443"/>
      <c r="H1" s="443"/>
      <c r="I1" s="443"/>
      <c r="J1" s="443"/>
    </row>
    <row r="2" spans="1:10" ht="12.75" customHeight="1" x14ac:dyDescent="0.25">
      <c r="A2"/>
      <c r="B2"/>
      <c r="C2"/>
      <c r="D2"/>
      <c r="E2"/>
      <c r="F2"/>
      <c r="G2"/>
      <c r="H2"/>
      <c r="I2"/>
      <c r="J2"/>
    </row>
    <row r="3" spans="1:10" ht="19.5" customHeight="1" x14ac:dyDescent="0.2">
      <c r="A3" s="444" t="s">
        <v>9</v>
      </c>
      <c r="B3" s="445"/>
      <c r="C3" s="445"/>
      <c r="D3" s="445"/>
      <c r="E3" s="445"/>
      <c r="F3" s="445"/>
      <c r="G3" s="445"/>
      <c r="H3" s="445"/>
      <c r="I3" s="445"/>
      <c r="J3" s="446"/>
    </row>
    <row r="4" spans="1:10" ht="12.75" customHeight="1" x14ac:dyDescent="0.2">
      <c r="A4" s="447" t="s">
        <v>10</v>
      </c>
      <c r="B4" s="447" t="s">
        <v>110</v>
      </c>
      <c r="C4" s="447" t="s">
        <v>11</v>
      </c>
      <c r="D4" s="447"/>
      <c r="E4" s="447"/>
      <c r="F4" s="447"/>
      <c r="G4" s="447"/>
      <c r="H4" s="447"/>
      <c r="I4" s="447"/>
      <c r="J4" s="447" t="s">
        <v>111</v>
      </c>
    </row>
    <row r="5" spans="1:10" ht="12.75" customHeight="1" x14ac:dyDescent="0.2">
      <c r="A5" s="447"/>
      <c r="B5" s="447"/>
      <c r="C5" s="448" t="s">
        <v>112</v>
      </c>
      <c r="D5" s="449"/>
      <c r="E5" s="449"/>
      <c r="F5" s="449"/>
      <c r="G5" s="449" t="s">
        <v>12</v>
      </c>
      <c r="H5" s="449"/>
      <c r="I5" s="450"/>
      <c r="J5" s="447"/>
    </row>
    <row r="6" spans="1:10" ht="22.5" customHeight="1" x14ac:dyDescent="0.2">
      <c r="A6" s="447"/>
      <c r="B6" s="447"/>
      <c r="C6" s="31">
        <v>0.02</v>
      </c>
      <c r="D6" s="31">
        <v>0.03</v>
      </c>
      <c r="E6" s="31">
        <v>0.04</v>
      </c>
      <c r="F6" s="31">
        <v>0.05</v>
      </c>
      <c r="G6" s="163" t="s">
        <v>113</v>
      </c>
      <c r="H6" s="448" t="s">
        <v>114</v>
      </c>
      <c r="I6" s="450"/>
      <c r="J6" s="447"/>
    </row>
    <row r="7" spans="1:10" ht="22.5" x14ac:dyDescent="0.2">
      <c r="A7" s="142" t="s">
        <v>13</v>
      </c>
      <c r="B7" s="164" t="s">
        <v>14</v>
      </c>
      <c r="C7" s="32">
        <v>1</v>
      </c>
      <c r="D7" s="32">
        <v>1</v>
      </c>
      <c r="E7" s="32">
        <v>1</v>
      </c>
      <c r="F7" s="32">
        <v>1</v>
      </c>
      <c r="G7" s="32">
        <v>1</v>
      </c>
      <c r="H7" s="439">
        <v>1</v>
      </c>
      <c r="I7" s="440"/>
      <c r="J7" s="143"/>
    </row>
    <row r="8" spans="1:10" ht="33.75" x14ac:dyDescent="0.2">
      <c r="A8" s="142" t="s">
        <v>15</v>
      </c>
      <c r="B8" s="164" t="s">
        <v>16</v>
      </c>
      <c r="C8" s="33">
        <v>5.5E-2</v>
      </c>
      <c r="D8" s="33">
        <v>5.5E-2</v>
      </c>
      <c r="E8" s="33">
        <v>5.5E-2</v>
      </c>
      <c r="F8" s="33">
        <v>5.5E-2</v>
      </c>
      <c r="G8" s="33">
        <v>3.4199999999999994E-2</v>
      </c>
      <c r="H8" s="431">
        <v>0.04</v>
      </c>
      <c r="I8" s="432"/>
      <c r="J8" s="143" t="s">
        <v>14</v>
      </c>
    </row>
    <row r="9" spans="1:10" ht="22.5" x14ac:dyDescent="0.2">
      <c r="A9" s="142" t="s">
        <v>17</v>
      </c>
      <c r="B9" s="164" t="s">
        <v>18</v>
      </c>
      <c r="C9" s="33">
        <v>7.4999999999999997E-2</v>
      </c>
      <c r="D9" s="33">
        <v>7.4999999999999997E-2</v>
      </c>
      <c r="E9" s="33">
        <v>7.4999999999999997E-2</v>
      </c>
      <c r="F9" s="33">
        <v>7.4999999999999997E-2</v>
      </c>
      <c r="G9" s="34">
        <v>4.9399999999999999E-2</v>
      </c>
      <c r="H9" s="441">
        <v>6.1600000000000002E-2</v>
      </c>
      <c r="I9" s="442"/>
      <c r="J9" s="143" t="s">
        <v>14</v>
      </c>
    </row>
    <row r="10" spans="1:10" ht="33.75" x14ac:dyDescent="0.2">
      <c r="A10" s="142" t="s">
        <v>19</v>
      </c>
      <c r="B10" s="164" t="s">
        <v>20</v>
      </c>
      <c r="C10" s="33">
        <v>7.6220000000000003E-3</v>
      </c>
      <c r="D10" s="33">
        <v>7.6220000000000003E-3</v>
      </c>
      <c r="E10" s="33">
        <v>7.6220000000000003E-3</v>
      </c>
      <c r="F10" s="33">
        <v>7.6220000000000003E-3</v>
      </c>
      <c r="G10" s="33">
        <v>7.6220000000000003E-3</v>
      </c>
      <c r="H10" s="431">
        <v>7.6220000000000003E-3</v>
      </c>
      <c r="I10" s="432"/>
      <c r="J10" s="143" t="s">
        <v>14</v>
      </c>
    </row>
    <row r="11" spans="1:10" ht="33.75" x14ac:dyDescent="0.2">
      <c r="A11" s="142" t="s">
        <v>21</v>
      </c>
      <c r="B11" s="165"/>
      <c r="C11" s="35">
        <f>SUM(C12:C13)</f>
        <v>2.2699999999999998E-2</v>
      </c>
      <c r="D11" s="35">
        <f>SUM(D12:D13)</f>
        <v>2.2699999999999998E-2</v>
      </c>
      <c r="E11" s="35">
        <f>SUM(E12:E13)</f>
        <v>2.2699999999999998E-2</v>
      </c>
      <c r="F11" s="35">
        <f>SUM(F12:F13)</f>
        <v>2.2699999999999998E-2</v>
      </c>
      <c r="G11" s="35">
        <f>SUM(G12:G13)</f>
        <v>1.29E-2</v>
      </c>
      <c r="H11" s="433">
        <f>SUM(H12:I13)</f>
        <v>1.77E-2</v>
      </c>
      <c r="I11" s="434"/>
      <c r="J11" s="144" t="s">
        <v>14</v>
      </c>
    </row>
    <row r="12" spans="1:10" ht="22.5" x14ac:dyDescent="0.2">
      <c r="A12" s="142" t="s">
        <v>22</v>
      </c>
      <c r="B12" s="164" t="s">
        <v>23</v>
      </c>
      <c r="C12" s="33">
        <v>0.01</v>
      </c>
      <c r="D12" s="33">
        <v>0.01</v>
      </c>
      <c r="E12" s="33">
        <v>0.01</v>
      </c>
      <c r="F12" s="33">
        <v>0.01</v>
      </c>
      <c r="G12" s="33">
        <v>5.3E-3</v>
      </c>
      <c r="H12" s="431">
        <v>8.0000000000000002E-3</v>
      </c>
      <c r="I12" s="432"/>
      <c r="J12" s="143" t="s">
        <v>14</v>
      </c>
    </row>
    <row r="13" spans="1:10" x14ac:dyDescent="0.2">
      <c r="A13" s="142" t="s">
        <v>24</v>
      </c>
      <c r="B13" s="164" t="s">
        <v>25</v>
      </c>
      <c r="C13" s="33">
        <v>1.2699999999999999E-2</v>
      </c>
      <c r="D13" s="33">
        <v>1.2699999999999999E-2</v>
      </c>
      <c r="E13" s="33">
        <v>1.2699999999999999E-2</v>
      </c>
      <c r="F13" s="33">
        <v>1.2699999999999999E-2</v>
      </c>
      <c r="G13" s="33">
        <v>7.6E-3</v>
      </c>
      <c r="H13" s="431">
        <v>9.7000000000000003E-3</v>
      </c>
      <c r="I13" s="432"/>
      <c r="J13" s="143" t="s">
        <v>14</v>
      </c>
    </row>
    <row r="14" spans="1:10" x14ac:dyDescent="0.2">
      <c r="A14" s="142" t="s">
        <v>26</v>
      </c>
      <c r="B14" s="164" t="s">
        <v>27</v>
      </c>
      <c r="C14" s="35">
        <f>SUM(C15:C17)</f>
        <v>4.65E-2</v>
      </c>
      <c r="D14" s="35">
        <f>SUM(D15:D17)</f>
        <v>5.1499999999999997E-2</v>
      </c>
      <c r="E14" s="35">
        <f>SUM(E15:E17)</f>
        <v>5.6499999999999995E-2</v>
      </c>
      <c r="F14" s="35">
        <f>SUM(F15:F17)</f>
        <v>6.1499999999999999E-2</v>
      </c>
      <c r="G14" s="35">
        <f>SUM(G15:G17)</f>
        <v>3.6499999999999998E-2</v>
      </c>
      <c r="H14" s="433">
        <f>SUM(H15:I17)</f>
        <v>6.1499999999999999E-2</v>
      </c>
      <c r="I14" s="434"/>
      <c r="J14" s="144" t="s">
        <v>28</v>
      </c>
    </row>
    <row r="15" spans="1:10" x14ac:dyDescent="0.2">
      <c r="A15" s="142" t="s">
        <v>29</v>
      </c>
      <c r="B15" s="165" t="s">
        <v>30</v>
      </c>
      <c r="C15" s="36">
        <v>0.01</v>
      </c>
      <c r="D15" s="36">
        <v>1.4999999999999999E-2</v>
      </c>
      <c r="E15" s="36">
        <v>0.02</v>
      </c>
      <c r="F15" s="36">
        <v>2.5000000000000001E-2</v>
      </c>
      <c r="G15" s="36" t="s">
        <v>31</v>
      </c>
      <c r="H15" s="435">
        <v>2.5000000000000001E-2</v>
      </c>
      <c r="I15" s="436"/>
      <c r="J15" s="143" t="s">
        <v>28</v>
      </c>
    </row>
    <row r="16" spans="1:10" x14ac:dyDescent="0.2">
      <c r="A16" s="142" t="s">
        <v>32</v>
      </c>
      <c r="B16" s="165" t="s">
        <v>32</v>
      </c>
      <c r="C16" s="33">
        <v>6.4999999999999997E-3</v>
      </c>
      <c r="D16" s="33">
        <v>6.4999999999999997E-3</v>
      </c>
      <c r="E16" s="33">
        <v>6.4999999999999997E-3</v>
      </c>
      <c r="F16" s="33">
        <v>6.4999999999999997E-3</v>
      </c>
      <c r="G16" s="33">
        <v>6.4999999999999997E-3</v>
      </c>
      <c r="H16" s="431">
        <v>6.4999999999999997E-3</v>
      </c>
      <c r="I16" s="432"/>
      <c r="J16" s="143" t="s">
        <v>28</v>
      </c>
    </row>
    <row r="17" spans="1:10" x14ac:dyDescent="0.2">
      <c r="A17" s="142" t="s">
        <v>33</v>
      </c>
      <c r="B17" s="165" t="s">
        <v>31</v>
      </c>
      <c r="C17" s="33">
        <v>0.03</v>
      </c>
      <c r="D17" s="33">
        <v>0.03</v>
      </c>
      <c r="E17" s="33">
        <v>0.03</v>
      </c>
      <c r="F17" s="33">
        <v>0.03</v>
      </c>
      <c r="G17" s="33">
        <v>0.03</v>
      </c>
      <c r="H17" s="431">
        <v>0.03</v>
      </c>
      <c r="I17" s="432"/>
      <c r="J17" s="143" t="s">
        <v>28</v>
      </c>
    </row>
    <row r="18" spans="1:10" x14ac:dyDescent="0.2">
      <c r="A18" s="142" t="s">
        <v>34</v>
      </c>
      <c r="B18" s="165" t="s">
        <v>35</v>
      </c>
      <c r="C18" s="145">
        <v>0</v>
      </c>
      <c r="D18" s="145">
        <v>0</v>
      </c>
      <c r="E18" s="145">
        <v>0</v>
      </c>
      <c r="F18" s="145">
        <v>0</v>
      </c>
      <c r="G18" s="145">
        <v>0</v>
      </c>
      <c r="H18" s="437">
        <v>0</v>
      </c>
      <c r="I18" s="438"/>
      <c r="J18" s="143" t="s">
        <v>28</v>
      </c>
    </row>
    <row r="19" spans="1:10" x14ac:dyDescent="0.2">
      <c r="A19" s="411"/>
      <c r="B19" s="412"/>
      <c r="C19" s="412"/>
      <c r="D19" s="412"/>
      <c r="E19" s="412"/>
      <c r="F19" s="412"/>
      <c r="G19" s="412"/>
      <c r="H19" s="412"/>
      <c r="I19" s="412"/>
      <c r="J19" s="413"/>
    </row>
    <row r="20" spans="1:10" x14ac:dyDescent="0.2">
      <c r="A20" s="414" t="s">
        <v>36</v>
      </c>
      <c r="B20" s="415"/>
      <c r="C20" s="418" t="s">
        <v>37</v>
      </c>
      <c r="D20" s="419"/>
      <c r="E20" s="419"/>
      <c r="F20" s="419"/>
      <c r="G20" s="419"/>
      <c r="H20" s="419"/>
      <c r="I20" s="419"/>
      <c r="J20" s="420"/>
    </row>
    <row r="21" spans="1:10" x14ac:dyDescent="0.2">
      <c r="A21" s="416"/>
      <c r="B21" s="417"/>
      <c r="C21" s="421" t="s">
        <v>38</v>
      </c>
      <c r="D21" s="422"/>
      <c r="E21" s="422"/>
      <c r="F21" s="422"/>
      <c r="G21" s="422"/>
      <c r="H21" s="422"/>
      <c r="I21" s="422"/>
      <c r="J21" s="423"/>
    </row>
    <row r="22" spans="1:10" x14ac:dyDescent="0.2">
      <c r="A22" s="424" t="s">
        <v>39</v>
      </c>
      <c r="B22" s="425"/>
      <c r="C22" s="37">
        <f t="shared" ref="C22:H22" si="0">(1+(C8+C11))*(1+C10)*(1+C9)-1</f>
        <v>0.16735779660500016</v>
      </c>
      <c r="D22" s="37">
        <f t="shared" si="0"/>
        <v>0.16735779660500016</v>
      </c>
      <c r="E22" s="37">
        <f t="shared" si="0"/>
        <v>0.16735779660500016</v>
      </c>
      <c r="F22" s="37">
        <f t="shared" si="0"/>
        <v>0.16735779660500016</v>
      </c>
      <c r="G22" s="37">
        <f t="shared" si="0"/>
        <v>0.10720199741227976</v>
      </c>
      <c r="H22" s="426">
        <f t="shared" si="0"/>
        <v>0.13141271562704038</v>
      </c>
      <c r="I22" s="427"/>
      <c r="J22" s="428"/>
    </row>
    <row r="23" spans="1:10" x14ac:dyDescent="0.2">
      <c r="A23" s="424" t="s">
        <v>40</v>
      </c>
      <c r="B23" s="425"/>
      <c r="C23" s="37">
        <f t="shared" ref="C23:H23" si="1">(1-(C14+C18))</f>
        <v>0.95350000000000001</v>
      </c>
      <c r="D23" s="37">
        <f t="shared" si="1"/>
        <v>0.94850000000000001</v>
      </c>
      <c r="E23" s="37">
        <f t="shared" si="1"/>
        <v>0.94350000000000001</v>
      </c>
      <c r="F23" s="37">
        <f t="shared" si="1"/>
        <v>0.9385</v>
      </c>
      <c r="G23" s="37">
        <f t="shared" si="1"/>
        <v>0.96350000000000002</v>
      </c>
      <c r="H23" s="426">
        <f t="shared" si="1"/>
        <v>0.9385</v>
      </c>
      <c r="I23" s="427"/>
      <c r="J23" s="429"/>
    </row>
    <row r="24" spans="1:10" x14ac:dyDescent="0.2">
      <c r="A24" s="407" t="s">
        <v>41</v>
      </c>
      <c r="B24" s="408"/>
      <c r="C24" s="403">
        <f t="shared" ref="C24:H24" si="2">(1+C22)/C23-1</f>
        <v>0.22428714903513391</v>
      </c>
      <c r="D24" s="405">
        <f t="shared" si="2"/>
        <v>0.23074095583025844</v>
      </c>
      <c r="E24" s="405">
        <f t="shared" si="2"/>
        <v>0.23726316545310033</v>
      </c>
      <c r="F24" s="405">
        <f t="shared" si="2"/>
        <v>0.24385487118273863</v>
      </c>
      <c r="G24" s="405">
        <f t="shared" si="2"/>
        <v>0.14914581983630493</v>
      </c>
      <c r="H24" s="407">
        <f t="shared" si="2"/>
        <v>0.20555430540973929</v>
      </c>
      <c r="I24" s="408"/>
      <c r="J24" s="429"/>
    </row>
    <row r="25" spans="1:10" x14ac:dyDescent="0.2">
      <c r="A25" s="409"/>
      <c r="B25" s="410"/>
      <c r="C25" s="404"/>
      <c r="D25" s="406"/>
      <c r="E25" s="406"/>
      <c r="F25" s="406"/>
      <c r="G25" s="406"/>
      <c r="H25" s="409"/>
      <c r="I25" s="410"/>
      <c r="J25" s="430"/>
    </row>
    <row r="26" spans="1:10" x14ac:dyDescent="0.2">
      <c r="A26" s="397" t="s">
        <v>42</v>
      </c>
      <c r="B26" s="398"/>
      <c r="C26" s="398"/>
      <c r="D26" s="398"/>
      <c r="E26" s="398"/>
      <c r="F26" s="398"/>
      <c r="G26" s="398"/>
      <c r="H26" s="398"/>
      <c r="I26" s="398"/>
      <c r="J26" s="399"/>
    </row>
    <row r="27" spans="1:10" ht="81.75" customHeight="1" x14ac:dyDescent="0.2">
      <c r="A27" s="400" t="s">
        <v>43</v>
      </c>
      <c r="B27" s="401"/>
      <c r="C27" s="401"/>
      <c r="D27" s="401"/>
      <c r="E27" s="401"/>
      <c r="F27" s="401"/>
      <c r="G27" s="401"/>
      <c r="H27" s="401"/>
      <c r="I27" s="401"/>
      <c r="J27" s="402"/>
    </row>
  </sheetData>
  <mergeCells count="39">
    <mergeCell ref="A1:J1"/>
    <mergeCell ref="A3:J3"/>
    <mergeCell ref="A4:A6"/>
    <mergeCell ref="B4:B6"/>
    <mergeCell ref="C4:I4"/>
    <mergeCell ref="J4:J6"/>
    <mergeCell ref="C5:F5"/>
    <mergeCell ref="G5:I5"/>
    <mergeCell ref="H6:I6"/>
    <mergeCell ref="H7:I7"/>
    <mergeCell ref="H8:I8"/>
    <mergeCell ref="H9:I9"/>
    <mergeCell ref="H10:I10"/>
    <mergeCell ref="H11:I11"/>
    <mergeCell ref="H12:I12"/>
    <mergeCell ref="H13:I13"/>
    <mergeCell ref="H14:I14"/>
    <mergeCell ref="H15:I15"/>
    <mergeCell ref="H16:I16"/>
    <mergeCell ref="H17:I17"/>
    <mergeCell ref="H18:I18"/>
    <mergeCell ref="A19:J19"/>
    <mergeCell ref="A20:B21"/>
    <mergeCell ref="C20:J20"/>
    <mergeCell ref="C21:J21"/>
    <mergeCell ref="A22:B22"/>
    <mergeCell ref="H22:I22"/>
    <mergeCell ref="J22:J25"/>
    <mergeCell ref="A23:B23"/>
    <mergeCell ref="H23:I23"/>
    <mergeCell ref="A24:B25"/>
    <mergeCell ref="A26:J26"/>
    <mergeCell ref="A27:J27"/>
    <mergeCell ref="C24:C25"/>
    <mergeCell ref="D24:D25"/>
    <mergeCell ref="E24:E25"/>
    <mergeCell ref="F24:F25"/>
    <mergeCell ref="G24:G25"/>
    <mergeCell ref="H24:I25"/>
  </mergeCells>
  <printOptions horizontalCentered="1"/>
  <pageMargins left="0.51181102362204722" right="0.51181102362204722" top="1.3779527559055118" bottom="0.78740157480314965" header="0.31496062992125984" footer="0.31496062992125984"/>
  <pageSetup paperSize="9" scale="93" fitToHeight="0" orientation="portrait" r:id="rId1"/>
  <headerFooter>
    <oddHeader>&amp;L&amp;G&amp;C&amp;8MUNICÍPIO DE ITAPEVA
Rua Ulisses Escobar, 30 - Bairro Centro
Itapeva - CEP 37655-000 
Minas Gerais</oddHeader>
    <oddFooter>&amp;L&amp;F&amp;R&amp;12&amp;A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3"/>
  <sheetViews>
    <sheetView showGridLines="0" showZeros="0" view="pageBreakPreview" topLeftCell="A2" zoomScale="55" zoomScaleNormal="85" zoomScaleSheetLayoutView="55" zoomScalePageLayoutView="25" workbookViewId="0">
      <selection activeCell="N11" sqref="N11"/>
    </sheetView>
  </sheetViews>
  <sheetFormatPr defaultRowHeight="20.25" x14ac:dyDescent="0.3"/>
  <cols>
    <col min="1" max="1" width="21.28515625" style="91" customWidth="1"/>
    <col min="2" max="2" width="103.85546875" style="91" customWidth="1"/>
    <col min="3" max="3" width="23" style="96" customWidth="1"/>
    <col min="4" max="4" width="20.7109375" style="96" customWidth="1"/>
    <col min="5" max="6" width="25.7109375" style="91" customWidth="1"/>
    <col min="7" max="7" width="9.140625" style="91"/>
    <col min="8" max="8" width="24.28515625" style="80" customWidth="1"/>
    <col min="9" max="16384" width="9.140625" style="91"/>
  </cols>
  <sheetData>
    <row r="1" spans="1:8" s="79" customFormat="1" ht="52.5" customHeight="1" thickBot="1" x14ac:dyDescent="0.35">
      <c r="A1" s="480" t="s">
        <v>85</v>
      </c>
      <c r="B1" s="481"/>
      <c r="C1" s="481"/>
      <c r="D1" s="481"/>
      <c r="E1" s="481"/>
      <c r="F1" s="482"/>
      <c r="H1" s="80"/>
    </row>
    <row r="2" spans="1:8" s="80" customFormat="1" ht="27.75" customHeight="1" x14ac:dyDescent="0.3">
      <c r="A2" s="38" t="str">
        <f>'Orç. Res.'!$A$2</f>
        <v>PROPRIETÁRIO: PREFEITURA MUNICIPAL DE ITAPEVA</v>
      </c>
      <c r="B2" s="81"/>
      <c r="C2" s="81"/>
      <c r="D2" s="81"/>
      <c r="E2" s="81"/>
      <c r="F2" s="82"/>
    </row>
    <row r="3" spans="1:8" s="80" customFormat="1" ht="27.75" customHeight="1" x14ac:dyDescent="0.3">
      <c r="A3" s="45" t="str">
        <f>'Orç. Res.'!$A$3</f>
        <v>OBRA:CONSTRUÇÃO DE COBERTURA METÁLICA NA CRECHE SANTA TEREZINHA E BENEDITO AP. DA CUNHA</v>
      </c>
      <c r="B3" s="83"/>
      <c r="C3" s="83"/>
      <c r="D3" s="83"/>
      <c r="E3" s="83"/>
      <c r="F3" s="84"/>
    </row>
    <row r="4" spans="1:8" s="80" customFormat="1" ht="27.75" customHeight="1" x14ac:dyDescent="0.3">
      <c r="A4" s="45" t="str">
        <f>'Orç. Res.'!$A$4</f>
        <v>R.T. ENG. CIVIL GABRIEL FERREIRA BRITO</v>
      </c>
      <c r="B4" s="85"/>
      <c r="C4" s="83"/>
      <c r="D4" s="83"/>
      <c r="E4" s="83"/>
      <c r="F4" s="84"/>
    </row>
    <row r="5" spans="1:8" s="80" customFormat="1" ht="27.75" customHeight="1" x14ac:dyDescent="0.3">
      <c r="A5" s="54" t="str">
        <f>'Orç. Res.'!$A$5</f>
        <v>LOCAL: RUA LEONARDO ROSSI, 515 - ITAPEVA - MG - CEP: 37655-000</v>
      </c>
      <c r="B5" s="83"/>
      <c r="C5" s="83"/>
      <c r="D5" s="83"/>
      <c r="E5" s="83"/>
      <c r="F5" s="84"/>
    </row>
    <row r="6" spans="1:8" s="80" customFormat="1" ht="27.75" customHeight="1" x14ac:dyDescent="0.3">
      <c r="A6" s="54" t="str">
        <f>'Orç. Res.'!$A$6</f>
        <v>REFERÊNCIAS DE CUSTOS: SICOR-04/2024 (SUL DE MINAS) e SINAPI-07/2024 (MINAS GERAIS)</v>
      </c>
      <c r="B6" s="83"/>
      <c r="C6" s="83"/>
      <c r="D6" s="83"/>
      <c r="E6" s="83"/>
      <c r="F6" s="84"/>
    </row>
    <row r="7" spans="1:8" s="80" customFormat="1" ht="27.75" customHeight="1" thickBot="1" x14ac:dyDescent="0.35">
      <c r="A7" s="56" t="str">
        <f>'Orç. Res.'!$A$7</f>
        <v>PRAZO DE EXECUÇÃO: 1 MÊS</v>
      </c>
      <c r="B7" s="86"/>
      <c r="C7" s="86"/>
      <c r="D7" s="86"/>
      <c r="E7" s="86"/>
      <c r="F7" s="87"/>
    </row>
    <row r="8" spans="1:8" s="88" customFormat="1" ht="33" customHeight="1" thickBot="1" x14ac:dyDescent="0.35">
      <c r="A8" s="483" t="s">
        <v>3</v>
      </c>
      <c r="B8" s="483" t="s">
        <v>4</v>
      </c>
      <c r="C8" s="485" t="s">
        <v>86</v>
      </c>
      <c r="D8" s="485" t="s">
        <v>87</v>
      </c>
      <c r="E8" s="478" t="s">
        <v>88</v>
      </c>
      <c r="F8" s="479"/>
      <c r="H8" s="80"/>
    </row>
    <row r="9" spans="1:8" s="88" customFormat="1" ht="33" customHeight="1" thickBot="1" x14ac:dyDescent="0.35">
      <c r="A9" s="484"/>
      <c r="B9" s="484"/>
      <c r="C9" s="486"/>
      <c r="D9" s="486"/>
      <c r="E9" s="118">
        <v>1</v>
      </c>
      <c r="F9" s="118">
        <v>2</v>
      </c>
      <c r="H9" s="80"/>
    </row>
    <row r="10" spans="1:8" s="89" customFormat="1" ht="20.100000000000001" customHeight="1" x14ac:dyDescent="0.3">
      <c r="A10" s="474">
        <v>1</v>
      </c>
      <c r="B10" s="475" t="str">
        <f>'Orç. Det. Cob. St. Ter.'!D10</f>
        <v>SERVIÇOS PRELIMINARES</v>
      </c>
      <c r="C10" s="476">
        <f>'Orç. Det. Cob. St. Ter.'!I10</f>
        <v>1708.23</v>
      </c>
      <c r="D10" s="477">
        <f>C10/$C$30</f>
        <v>2.2562769411718111E-2</v>
      </c>
      <c r="E10" s="119">
        <f>E12*$C$10</f>
        <v>1708.23</v>
      </c>
      <c r="F10" s="120">
        <f>F12*$C$10</f>
        <v>0</v>
      </c>
      <c r="H10" s="90">
        <f t="shared" ref="H10:H28" si="0">SUM(E10:F10)</f>
        <v>1708.23</v>
      </c>
    </row>
    <row r="11" spans="1:8" s="89" customFormat="1" ht="20.100000000000001" customHeight="1" x14ac:dyDescent="0.3">
      <c r="A11" s="451"/>
      <c r="B11" s="454"/>
      <c r="C11" s="455"/>
      <c r="D11" s="458"/>
      <c r="E11" s="121"/>
      <c r="F11" s="122"/>
      <c r="H11" s="90">
        <f t="shared" si="0"/>
        <v>0</v>
      </c>
    </row>
    <row r="12" spans="1:8" s="89" customFormat="1" ht="20.100000000000001" customHeight="1" x14ac:dyDescent="0.3">
      <c r="A12" s="451"/>
      <c r="B12" s="473"/>
      <c r="C12" s="455"/>
      <c r="D12" s="458"/>
      <c r="E12" s="123">
        <v>1</v>
      </c>
      <c r="F12" s="124"/>
      <c r="H12" s="90">
        <f t="shared" si="0"/>
        <v>1</v>
      </c>
    </row>
    <row r="13" spans="1:8" s="89" customFormat="1" ht="20.100000000000001" customHeight="1" x14ac:dyDescent="0.3">
      <c r="A13" s="451">
        <v>2</v>
      </c>
      <c r="B13" s="454" t="str">
        <f>'Orç. Det. Cob. St. Ter.'!D12</f>
        <v>CRECHE SANTA TEREZINHA - ESTRUTURAL - FUNDAÇÃO CONCRETO</v>
      </c>
      <c r="C13" s="457">
        <f>'Orç. Det. Cob. St. Ter.'!I12</f>
        <v>2379.422</v>
      </c>
      <c r="D13" s="458">
        <f>C13/$C$30</f>
        <v>3.1428057064428756E-2</v>
      </c>
      <c r="E13" s="125">
        <f>E15*$C$13</f>
        <v>2379.422</v>
      </c>
      <c r="F13" s="126">
        <f>F15*$C$13</f>
        <v>0</v>
      </c>
      <c r="H13" s="90">
        <f t="shared" si="0"/>
        <v>2379.422</v>
      </c>
    </row>
    <row r="14" spans="1:8" s="89" customFormat="1" ht="20.100000000000001" customHeight="1" x14ac:dyDescent="0.3">
      <c r="A14" s="451"/>
      <c r="B14" s="454"/>
      <c r="C14" s="455"/>
      <c r="D14" s="458"/>
      <c r="E14" s="121"/>
      <c r="F14" s="173"/>
      <c r="H14" s="90">
        <f t="shared" si="0"/>
        <v>0</v>
      </c>
    </row>
    <row r="15" spans="1:8" s="89" customFormat="1" ht="20.100000000000001" customHeight="1" x14ac:dyDescent="0.3">
      <c r="A15" s="451"/>
      <c r="B15" s="473"/>
      <c r="C15" s="455"/>
      <c r="D15" s="458"/>
      <c r="E15" s="123">
        <v>1</v>
      </c>
      <c r="F15" s="124"/>
      <c r="H15" s="90">
        <f t="shared" si="0"/>
        <v>1</v>
      </c>
    </row>
    <row r="16" spans="1:8" s="89" customFormat="1" ht="20.100000000000001" customHeight="1" x14ac:dyDescent="0.3">
      <c r="A16" s="451">
        <v>3</v>
      </c>
      <c r="B16" s="452" t="str">
        <f>'Orç. Det. Cob. St. Ter.'!D20</f>
        <v>CRECHE SANTA TEREZINHA - ESTRUTURAL - ESTRUTURA METÁLICA</v>
      </c>
      <c r="C16" s="455">
        <f>'Orç. Det. Cob. St. Ter.'!I20</f>
        <v>12090.524799999999</v>
      </c>
      <c r="D16" s="458">
        <f>C16/$C$30</f>
        <v>0.15969496094147698</v>
      </c>
      <c r="E16" s="127">
        <f>E18*$C$16</f>
        <v>12090.524799999999</v>
      </c>
      <c r="F16" s="128">
        <f>F18*$C$16</f>
        <v>0</v>
      </c>
      <c r="H16" s="90">
        <f t="shared" si="0"/>
        <v>12090.524799999999</v>
      </c>
    </row>
    <row r="17" spans="1:8" s="89" customFormat="1" ht="20.100000000000001" customHeight="1" x14ac:dyDescent="0.3">
      <c r="A17" s="451"/>
      <c r="B17" s="453"/>
      <c r="C17" s="456"/>
      <c r="D17" s="458"/>
      <c r="E17" s="172"/>
      <c r="F17" s="147"/>
      <c r="H17" s="90">
        <f t="shared" si="0"/>
        <v>0</v>
      </c>
    </row>
    <row r="18" spans="1:8" s="89" customFormat="1" ht="20.100000000000001" customHeight="1" x14ac:dyDescent="0.3">
      <c r="A18" s="451"/>
      <c r="B18" s="454"/>
      <c r="C18" s="457"/>
      <c r="D18" s="458"/>
      <c r="E18" s="123">
        <v>1</v>
      </c>
      <c r="F18" s="124"/>
      <c r="H18" s="90">
        <f t="shared" si="0"/>
        <v>1</v>
      </c>
    </row>
    <row r="19" spans="1:8" s="89" customFormat="1" ht="20.100000000000001" customHeight="1" x14ac:dyDescent="0.3">
      <c r="A19" s="451">
        <v>4</v>
      </c>
      <c r="B19" s="452" t="str">
        <f>'Orç. Det. Cob. St. Ter.'!D25</f>
        <v>CRECHE SANTA TEREZINHA - DRENAGEM PLUVIAL</v>
      </c>
      <c r="C19" s="455">
        <f>'Orç. Det. Cob. St. Ter.'!I25</f>
        <v>1201.7585000000001</v>
      </c>
      <c r="D19" s="458">
        <f>C19/$C$30</f>
        <v>1.5873155209820834E-2</v>
      </c>
      <c r="E19" s="127">
        <f>E21*$C$19</f>
        <v>1201.7585000000001</v>
      </c>
      <c r="F19" s="128">
        <f>F21*$C$19</f>
        <v>0</v>
      </c>
      <c r="H19" s="90">
        <f t="shared" si="0"/>
        <v>1201.7585000000001</v>
      </c>
    </row>
    <row r="20" spans="1:8" s="89" customFormat="1" ht="20.100000000000001" customHeight="1" x14ac:dyDescent="0.3">
      <c r="A20" s="451"/>
      <c r="B20" s="453"/>
      <c r="C20" s="456"/>
      <c r="D20" s="458"/>
      <c r="E20" s="172"/>
      <c r="F20" s="147"/>
      <c r="H20" s="90">
        <f t="shared" si="0"/>
        <v>0</v>
      </c>
    </row>
    <row r="21" spans="1:8" s="89" customFormat="1" ht="20.100000000000001" customHeight="1" x14ac:dyDescent="0.3">
      <c r="A21" s="451"/>
      <c r="B21" s="454"/>
      <c r="C21" s="457"/>
      <c r="D21" s="458"/>
      <c r="E21" s="123">
        <v>1</v>
      </c>
      <c r="F21" s="124">
        <v>0</v>
      </c>
      <c r="H21" s="90">
        <f t="shared" si="0"/>
        <v>1</v>
      </c>
    </row>
    <row r="22" spans="1:8" s="89" customFormat="1" ht="20.100000000000001" customHeight="1" x14ac:dyDescent="0.3">
      <c r="A22" s="451">
        <v>5</v>
      </c>
      <c r="B22" s="473" t="str">
        <f>'Orç. Det. Cob. Ben.'!D10</f>
        <v>CRECHE BENEDITO AP. DA CUNHA - ESTRUTURAL - ESTRUTURA METÁLICA</v>
      </c>
      <c r="C22" s="455">
        <f>'Orç. Det. Cob. Ben.'!I10</f>
        <v>53345.415599999993</v>
      </c>
      <c r="D22" s="458">
        <f>C22/$C$30</f>
        <v>0.70460085079589396</v>
      </c>
      <c r="E22" s="127">
        <f>E24*$C$22</f>
        <v>53345.415599999993</v>
      </c>
      <c r="F22" s="128">
        <f>F24*$C$22</f>
        <v>0</v>
      </c>
      <c r="H22" s="90">
        <f t="shared" si="0"/>
        <v>53345.415599999993</v>
      </c>
    </row>
    <row r="23" spans="1:8" s="89" customFormat="1" ht="20.100000000000001" customHeight="1" x14ac:dyDescent="0.3">
      <c r="A23" s="451"/>
      <c r="B23" s="473"/>
      <c r="C23" s="455"/>
      <c r="D23" s="458"/>
      <c r="E23" s="159"/>
      <c r="F23" s="147"/>
      <c r="H23" s="90">
        <f t="shared" si="0"/>
        <v>0</v>
      </c>
    </row>
    <row r="24" spans="1:8" s="89" customFormat="1" ht="20.100000000000001" customHeight="1" x14ac:dyDescent="0.3">
      <c r="A24" s="451"/>
      <c r="B24" s="473"/>
      <c r="C24" s="455"/>
      <c r="D24" s="458"/>
      <c r="E24" s="123">
        <v>1</v>
      </c>
      <c r="F24" s="124"/>
      <c r="H24" s="90">
        <f t="shared" si="0"/>
        <v>1</v>
      </c>
    </row>
    <row r="25" spans="1:8" s="89" customFormat="1" ht="20.100000000000001" customHeight="1" x14ac:dyDescent="0.3">
      <c r="A25" s="451">
        <v>6</v>
      </c>
      <c r="B25" s="473" t="str">
        <f>'Orç. Det. Cob. Ben.'!D16</f>
        <v>CRECHE BENEDITO AP. DA CUNHA - DRENAGEM PLUVIAL</v>
      </c>
      <c r="C25" s="455">
        <f>'Orç. Det. Cob. Ben.'!I16</f>
        <v>4984.7699999999995</v>
      </c>
      <c r="D25" s="458">
        <f>C25/$C$30</f>
        <v>6.5840206576661273E-2</v>
      </c>
      <c r="E25" s="127">
        <f>E27*$C$25</f>
        <v>4984.7699999999995</v>
      </c>
      <c r="F25" s="128">
        <f>F27*$C$25</f>
        <v>0</v>
      </c>
      <c r="H25" s="90">
        <f t="shared" si="0"/>
        <v>4984.7699999999995</v>
      </c>
    </row>
    <row r="26" spans="1:8" s="89" customFormat="1" ht="20.100000000000001" customHeight="1" x14ac:dyDescent="0.3">
      <c r="A26" s="451"/>
      <c r="B26" s="473"/>
      <c r="C26" s="455"/>
      <c r="D26" s="458"/>
      <c r="E26" s="172"/>
      <c r="F26" s="147"/>
      <c r="H26" s="90">
        <f t="shared" si="0"/>
        <v>0</v>
      </c>
    </row>
    <row r="27" spans="1:8" s="89" customFormat="1" ht="20.100000000000001" customHeight="1" thickBot="1" x14ac:dyDescent="0.35">
      <c r="A27" s="451"/>
      <c r="B27" s="473"/>
      <c r="C27" s="455"/>
      <c r="D27" s="458"/>
      <c r="E27" s="123">
        <v>1</v>
      </c>
      <c r="F27" s="124"/>
      <c r="H27" s="90">
        <f t="shared" si="0"/>
        <v>1</v>
      </c>
    </row>
    <row r="28" spans="1:8" ht="19.5" customHeight="1" x14ac:dyDescent="0.3">
      <c r="A28" s="459" t="s">
        <v>89</v>
      </c>
      <c r="B28" s="460"/>
      <c r="C28" s="463" t="s">
        <v>90</v>
      </c>
      <c r="D28" s="465" t="s">
        <v>90</v>
      </c>
      <c r="E28" s="146">
        <f>+E16+E25+E22+E19+E13+E10</f>
        <v>75710.120899999994</v>
      </c>
      <c r="F28" s="161">
        <f>+F16+F25+F22+F19+F13+F10</f>
        <v>0</v>
      </c>
      <c r="H28" s="92">
        <f t="shared" si="0"/>
        <v>75710.120899999994</v>
      </c>
    </row>
    <row r="29" spans="1:8" s="89" customFormat="1" ht="20.100000000000001" customHeight="1" x14ac:dyDescent="0.3">
      <c r="A29" s="461"/>
      <c r="B29" s="462"/>
      <c r="C29" s="464"/>
      <c r="D29" s="466"/>
      <c r="E29" s="130">
        <f>E28/$C$30</f>
        <v>1</v>
      </c>
      <c r="F29" s="131">
        <f>F28/$C$30</f>
        <v>0</v>
      </c>
      <c r="H29" s="93"/>
    </row>
    <row r="30" spans="1:8" ht="20.100000000000001" customHeight="1" x14ac:dyDescent="0.3">
      <c r="A30" s="461" t="s">
        <v>91</v>
      </c>
      <c r="B30" s="462"/>
      <c r="C30" s="469">
        <f>SUM(C10:C27)</f>
        <v>75710.120899999994</v>
      </c>
      <c r="D30" s="471">
        <f>SUM(D10:D27)</f>
        <v>0.99999999999999989</v>
      </c>
      <c r="E30" s="129">
        <f>E28</f>
        <v>75710.120899999994</v>
      </c>
      <c r="F30" s="170">
        <f>F28+E30</f>
        <v>75710.120899999994</v>
      </c>
    </row>
    <row r="31" spans="1:8" s="89" customFormat="1" ht="20.100000000000001" customHeight="1" thickBot="1" x14ac:dyDescent="0.35">
      <c r="A31" s="467"/>
      <c r="B31" s="468"/>
      <c r="C31" s="470"/>
      <c r="D31" s="472"/>
      <c r="E31" s="132">
        <f>E29</f>
        <v>1</v>
      </c>
      <c r="F31" s="133">
        <f>F29+E31</f>
        <v>1</v>
      </c>
      <c r="H31" s="93"/>
    </row>
    <row r="32" spans="1:8" ht="68.25" customHeight="1" x14ac:dyDescent="0.3">
      <c r="A32" s="94"/>
      <c r="B32" s="95"/>
      <c r="C32" s="162"/>
      <c r="D32" s="162"/>
      <c r="E32" s="158"/>
      <c r="F32" s="174"/>
    </row>
    <row r="33" spans="1:6" ht="72.599999999999994" customHeight="1" thickBot="1" x14ac:dyDescent="0.35">
      <c r="A33" s="97"/>
      <c r="B33" s="98" t="s">
        <v>7</v>
      </c>
      <c r="C33" s="99"/>
      <c r="D33" s="99"/>
      <c r="E33" s="98"/>
      <c r="F33" s="100"/>
    </row>
  </sheetData>
  <mergeCells count="36">
    <mergeCell ref="E8:F8"/>
    <mergeCell ref="A1:F1"/>
    <mergeCell ref="B13:B15"/>
    <mergeCell ref="C13:C15"/>
    <mergeCell ref="D13:D15"/>
    <mergeCell ref="A8:A9"/>
    <mergeCell ref="B8:B9"/>
    <mergeCell ref="C8:C9"/>
    <mergeCell ref="D8:D9"/>
    <mergeCell ref="D19:D21"/>
    <mergeCell ref="A22:A24"/>
    <mergeCell ref="B22:B24"/>
    <mergeCell ref="C22:C24"/>
    <mergeCell ref="D22:D24"/>
    <mergeCell ref="A10:A12"/>
    <mergeCell ref="B10:B12"/>
    <mergeCell ref="C10:C12"/>
    <mergeCell ref="D10:D12"/>
    <mergeCell ref="A13:A15"/>
    <mergeCell ref="A30:B31"/>
    <mergeCell ref="C30:C31"/>
    <mergeCell ref="D30:D31"/>
    <mergeCell ref="A25:A27"/>
    <mergeCell ref="B25:B27"/>
    <mergeCell ref="C25:C27"/>
    <mergeCell ref="D25:D27"/>
    <mergeCell ref="A16:A18"/>
    <mergeCell ref="B16:B18"/>
    <mergeCell ref="C16:C18"/>
    <mergeCell ref="D16:D18"/>
    <mergeCell ref="A28:B29"/>
    <mergeCell ref="C28:C29"/>
    <mergeCell ref="D28:D29"/>
    <mergeCell ref="A19:A21"/>
    <mergeCell ref="B19:B21"/>
    <mergeCell ref="C19:C21"/>
  </mergeCells>
  <printOptions horizontalCentered="1"/>
  <pageMargins left="0.51181102362204722" right="0.51181102362204722" top="0.98425196850393704" bottom="0.59055118110236227" header="0.31496062992125984" footer="0.31496062992125984"/>
  <pageSetup paperSize="9" scale="41" fitToHeight="0" orientation="portrait" r:id="rId1"/>
  <headerFooter>
    <oddHeader>&amp;L&amp;G&amp;C&amp;22MUNICÍPIO DE ITAPEVA
Rua Ulisses Escobar, 30 - Bairro Centro
Itapeva - CEP 37655-000 
Minas Gerais</oddHeader>
    <oddFooter>&amp;L&amp;20&amp;F&amp;R&amp;20&amp;P</oddFooter>
  </headerFooter>
  <colBreaks count="1" manualBreakCount="1">
    <brk id="6" max="1048575" man="1"/>
  </colBreaks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"/>
  <sheetViews>
    <sheetView view="pageBreakPreview" zoomScale="60" zoomScaleNormal="55" workbookViewId="0">
      <selection activeCell="C45" sqref="C45"/>
    </sheetView>
  </sheetViews>
  <sheetFormatPr defaultRowHeight="12.75" x14ac:dyDescent="0.2"/>
  <cols>
    <col min="1" max="1" width="23.5703125" style="242" customWidth="1"/>
    <col min="2" max="2" width="78.7109375" style="249" customWidth="1"/>
    <col min="3" max="3" width="25.85546875" style="249" customWidth="1"/>
    <col min="4" max="4" width="19.85546875" style="250" customWidth="1"/>
    <col min="5" max="5" width="21" style="250" customWidth="1"/>
    <col min="6" max="6" width="22.7109375" style="250" customWidth="1"/>
    <col min="7" max="7" width="19.5703125" style="250" customWidth="1"/>
    <col min="8" max="8" width="21" style="250" customWidth="1"/>
    <col min="9" max="9" width="16.7109375" style="250" customWidth="1"/>
    <col min="10" max="10" width="20.5703125" style="250" customWidth="1"/>
    <col min="11" max="11" width="14.140625" style="250" customWidth="1"/>
    <col min="12" max="16384" width="9.140625" style="242"/>
  </cols>
  <sheetData>
    <row r="1" spans="1:12" s="241" customFormat="1" ht="45.75" customHeight="1" x14ac:dyDescent="0.2">
      <c r="A1" s="494" t="s">
        <v>226</v>
      </c>
      <c r="B1" s="495"/>
      <c r="C1" s="495"/>
      <c r="D1" s="495"/>
      <c r="E1" s="495"/>
      <c r="F1" s="495"/>
      <c r="G1" s="495"/>
      <c r="H1" s="495"/>
      <c r="I1" s="495"/>
      <c r="J1" s="495"/>
      <c r="K1" s="496"/>
      <c r="L1" s="240"/>
    </row>
    <row r="2" spans="1:12" s="241" customFormat="1" ht="40.5" customHeight="1" x14ac:dyDescent="0.2">
      <c r="A2" s="491" t="s">
        <v>183</v>
      </c>
      <c r="B2" s="492"/>
      <c r="C2" s="492"/>
      <c r="D2" s="492"/>
      <c r="E2" s="492"/>
      <c r="F2" s="492"/>
      <c r="G2" s="492"/>
      <c r="H2" s="492"/>
      <c r="I2" s="492"/>
      <c r="J2" s="492"/>
      <c r="K2" s="493"/>
      <c r="L2" s="240"/>
    </row>
    <row r="3" spans="1:12" ht="18" x14ac:dyDescent="0.2">
      <c r="A3" s="487" t="s">
        <v>179</v>
      </c>
      <c r="B3" s="488" t="s">
        <v>4</v>
      </c>
      <c r="C3" s="488" t="s">
        <v>180</v>
      </c>
      <c r="D3" s="489" t="s">
        <v>181</v>
      </c>
      <c r="E3" s="489"/>
      <c r="F3" s="489"/>
      <c r="G3" s="489"/>
      <c r="H3" s="489"/>
      <c r="I3" s="489"/>
      <c r="J3" s="489"/>
      <c r="K3" s="490"/>
    </row>
    <row r="4" spans="1:12" ht="36" x14ac:dyDescent="0.2">
      <c r="A4" s="487"/>
      <c r="B4" s="488"/>
      <c r="C4" s="488"/>
      <c r="D4" s="341" t="s">
        <v>236</v>
      </c>
      <c r="E4" s="341" t="s">
        <v>184</v>
      </c>
      <c r="F4" s="341" t="s">
        <v>185</v>
      </c>
      <c r="G4" s="341"/>
      <c r="H4" s="341"/>
      <c r="I4" s="341"/>
      <c r="J4" s="341"/>
      <c r="K4" s="342" t="s">
        <v>182</v>
      </c>
    </row>
    <row r="5" spans="1:12" s="248" customFormat="1" ht="44.25" customHeight="1" x14ac:dyDescent="0.25">
      <c r="A5" s="243" t="s">
        <v>186</v>
      </c>
      <c r="B5" s="244" t="s">
        <v>227</v>
      </c>
      <c r="C5" s="245" t="s">
        <v>180</v>
      </c>
      <c r="D5" s="246">
        <f>((48*6.26)+28)/48</f>
        <v>6.8433333333333337</v>
      </c>
      <c r="E5" s="246">
        <f>((231.99*2)+24)/50</f>
        <v>9.7596000000000007</v>
      </c>
      <c r="F5" s="246">
        <f>219.56/10</f>
        <v>21.956</v>
      </c>
      <c r="G5" s="246"/>
      <c r="H5" s="246"/>
      <c r="I5" s="246"/>
      <c r="J5" s="246"/>
      <c r="K5" s="247">
        <f>AVERAGE(D5:J5)</f>
        <v>12.852977777777776</v>
      </c>
    </row>
  </sheetData>
  <mergeCells count="6">
    <mergeCell ref="A3:A4"/>
    <mergeCell ref="B3:B4"/>
    <mergeCell ref="C3:C4"/>
    <mergeCell ref="D3:K3"/>
    <mergeCell ref="A2:K2"/>
    <mergeCell ref="A1:K1"/>
  </mergeCells>
  <printOptions horizontalCentered="1"/>
  <pageMargins left="0.51181102362204722" right="0.31496062992125984" top="1.3779527559055118" bottom="0.78740157480314965" header="0.31496062992125984" footer="0.31496062992125984"/>
  <pageSetup paperSize="9" scale="48" fitToHeight="0" orientation="landscape" r:id="rId1"/>
  <headerFooter alignWithMargins="0">
    <oddHeader>&amp;L&amp;G&amp;C&amp;18MUNICÍPIO DE ITAPEVA
Rua Ulisses Escobar, 30 - Bairro Centro
Itapeva - CEP 37655-000 
Minas Gerais</oddHeader>
    <oddFooter>&amp;L&amp;18&amp;F&amp;C&amp;18&amp;A&amp;R&amp;18&amp;P</oddFooter>
  </headerFooter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9"/>
  <sheetViews>
    <sheetView view="pageBreakPreview" zoomScale="85" zoomScaleNormal="100" zoomScaleSheetLayoutView="85" workbookViewId="0">
      <selection activeCell="C42" sqref="C42"/>
    </sheetView>
  </sheetViews>
  <sheetFormatPr defaultColWidth="8.85546875" defaultRowHeight="12.75" x14ac:dyDescent="0.2"/>
  <cols>
    <col min="1" max="1" width="25.7109375" style="336" customWidth="1"/>
    <col min="2" max="2" width="15.7109375" style="337" customWidth="1"/>
    <col min="3" max="3" width="86.7109375" style="338" customWidth="1"/>
    <col min="4" max="4" width="11.42578125" style="336" customWidth="1"/>
    <col min="5" max="5" width="19.28515625" style="336" customWidth="1"/>
    <col min="6" max="6" width="13.85546875" style="339" customWidth="1"/>
    <col min="7" max="7" width="17.28515625" style="340" bestFit="1" customWidth="1"/>
    <col min="8" max="8" width="14.85546875" style="340" customWidth="1"/>
    <col min="9" max="9" width="8.85546875" style="263"/>
    <col min="10" max="10" width="17.42578125" style="256" customWidth="1"/>
    <col min="11" max="11" width="20.7109375" style="256" customWidth="1"/>
    <col min="12" max="12" width="19.42578125" style="263" customWidth="1"/>
    <col min="13" max="16384" width="8.85546875" style="263"/>
  </cols>
  <sheetData>
    <row r="1" spans="1:11" s="252" customFormat="1" ht="39.75" customHeight="1" thickBot="1" x14ac:dyDescent="0.25">
      <c r="A1" s="502" t="s">
        <v>228</v>
      </c>
      <c r="B1" s="503"/>
      <c r="C1" s="503"/>
      <c r="D1" s="503"/>
      <c r="E1" s="503"/>
      <c r="F1" s="503"/>
      <c r="G1" s="503"/>
      <c r="H1" s="504"/>
      <c r="I1" s="251"/>
      <c r="J1" s="228"/>
      <c r="K1" s="251"/>
    </row>
    <row r="2" spans="1:11" ht="15.75" customHeight="1" x14ac:dyDescent="0.2">
      <c r="A2" s="274" t="s">
        <v>149</v>
      </c>
      <c r="B2" s="497" t="s">
        <v>202</v>
      </c>
      <c r="C2" s="498"/>
      <c r="D2" s="498"/>
      <c r="E2" s="498"/>
      <c r="F2" s="499"/>
      <c r="G2" s="275" t="s">
        <v>180</v>
      </c>
      <c r="H2" s="253" t="s">
        <v>60</v>
      </c>
    </row>
    <row r="3" spans="1:11" ht="33" customHeight="1" x14ac:dyDescent="0.2">
      <c r="A3" s="343" t="s">
        <v>187</v>
      </c>
      <c r="B3" s="344" t="s">
        <v>188</v>
      </c>
      <c r="C3" s="345" t="s">
        <v>189</v>
      </c>
      <c r="D3" s="345" t="s">
        <v>190</v>
      </c>
      <c r="E3" s="345" t="s">
        <v>191</v>
      </c>
      <c r="F3" s="346" t="s">
        <v>192</v>
      </c>
      <c r="G3" s="347" t="s">
        <v>193</v>
      </c>
      <c r="H3" s="348" t="s">
        <v>194</v>
      </c>
    </row>
    <row r="4" spans="1:11" x14ac:dyDescent="0.2">
      <c r="A4" s="280" t="s">
        <v>195</v>
      </c>
      <c r="B4" s="264" t="s">
        <v>186</v>
      </c>
      <c r="C4" s="281" t="str">
        <f>'Cot.'!B5</f>
        <v>CHUMBADOR PARABOLT 1/2 X 5"</v>
      </c>
      <c r="D4" s="265" t="s">
        <v>60</v>
      </c>
      <c r="E4" s="282" t="s">
        <v>179</v>
      </c>
      <c r="F4" s="270">
        <v>1</v>
      </c>
      <c r="G4" s="283">
        <f>'Cot.'!K5</f>
        <v>12.852977777777776</v>
      </c>
      <c r="H4" s="284">
        <f>F4*G4</f>
        <v>12.852977777777776</v>
      </c>
    </row>
    <row r="5" spans="1:11" x14ac:dyDescent="0.2">
      <c r="A5" s="278" t="s">
        <v>75</v>
      </c>
      <c r="B5" s="271" t="s">
        <v>232</v>
      </c>
      <c r="C5" s="285" t="s">
        <v>233</v>
      </c>
      <c r="D5" s="272" t="s">
        <v>198</v>
      </c>
      <c r="E5" s="286" t="s">
        <v>61</v>
      </c>
      <c r="F5" s="270">
        <v>0.85099999999999998</v>
      </c>
      <c r="G5" s="287" t="s">
        <v>234</v>
      </c>
      <c r="H5" s="266">
        <f>F5*G5</f>
        <v>23.75141</v>
      </c>
      <c r="J5" s="256" t="s">
        <v>203</v>
      </c>
    </row>
    <row r="6" spans="1:11" x14ac:dyDescent="0.2">
      <c r="A6" s="278" t="s">
        <v>75</v>
      </c>
      <c r="B6" s="271" t="s">
        <v>229</v>
      </c>
      <c r="C6" s="285" t="s">
        <v>230</v>
      </c>
      <c r="D6" s="272" t="s">
        <v>198</v>
      </c>
      <c r="E6" s="286" t="s">
        <v>61</v>
      </c>
      <c r="F6" s="270">
        <v>0.85099999999999998</v>
      </c>
      <c r="G6" s="287" t="s">
        <v>231</v>
      </c>
      <c r="H6" s="266">
        <f>F6*G6</f>
        <v>19.190049999999999</v>
      </c>
      <c r="I6" s="288"/>
      <c r="J6" s="256" t="s">
        <v>204</v>
      </c>
    </row>
    <row r="7" spans="1:11" ht="13.5" thickBot="1" x14ac:dyDescent="0.25">
      <c r="A7" s="500" t="s">
        <v>45</v>
      </c>
      <c r="B7" s="501"/>
      <c r="C7" s="501"/>
      <c r="D7" s="501"/>
      <c r="E7" s="501"/>
      <c r="F7" s="501"/>
      <c r="G7" s="501"/>
      <c r="H7" s="273">
        <f>SUM(H4:H6)</f>
        <v>55.794437777777773</v>
      </c>
      <c r="I7" s="289"/>
    </row>
    <row r="8" spans="1:11" x14ac:dyDescent="0.2">
      <c r="A8" s="290"/>
      <c r="B8" s="291"/>
      <c r="C8" s="292"/>
      <c r="D8" s="293"/>
      <c r="E8" s="294"/>
      <c r="F8" s="295"/>
      <c r="G8" s="296"/>
      <c r="H8" s="297"/>
      <c r="I8" s="288"/>
    </row>
    <row r="9" spans="1:11" x14ac:dyDescent="0.2">
      <c r="A9" s="290"/>
      <c r="B9" s="291"/>
      <c r="C9" s="292"/>
      <c r="D9" s="293"/>
      <c r="E9" s="294"/>
      <c r="F9" s="295"/>
      <c r="G9" s="296"/>
      <c r="H9" s="297"/>
    </row>
    <row r="10" spans="1:11" x14ac:dyDescent="0.2">
      <c r="A10" s="290"/>
      <c r="B10" s="291"/>
      <c r="C10" s="292"/>
      <c r="D10" s="294"/>
      <c r="E10" s="294"/>
      <c r="F10" s="295"/>
      <c r="G10" s="298"/>
      <c r="H10" s="299"/>
    </row>
    <row r="11" spans="1:11" x14ac:dyDescent="0.2">
      <c r="A11" s="300"/>
      <c r="B11" s="301"/>
      <c r="C11" s="302"/>
      <c r="D11" s="303"/>
      <c r="E11" s="294"/>
      <c r="F11" s="304"/>
      <c r="G11" s="305"/>
      <c r="H11" s="299"/>
    </row>
    <row r="12" spans="1:11" s="254" customFormat="1" ht="36" hidden="1" customHeight="1" x14ac:dyDescent="0.25">
      <c r="A12" s="306" t="s">
        <v>90</v>
      </c>
      <c r="B12" s="505" t="s">
        <v>205</v>
      </c>
      <c r="C12" s="506"/>
      <c r="D12" s="506"/>
      <c r="E12" s="506"/>
      <c r="F12" s="507"/>
      <c r="G12" s="307" t="s">
        <v>180</v>
      </c>
      <c r="H12" s="308" t="s">
        <v>69</v>
      </c>
      <c r="J12" s="255"/>
      <c r="K12" s="255"/>
    </row>
    <row r="13" spans="1:11" ht="33" hidden="1" customHeight="1" thickBot="1" x14ac:dyDescent="0.25">
      <c r="A13" s="257" t="s">
        <v>187</v>
      </c>
      <c r="B13" s="258" t="s">
        <v>188</v>
      </c>
      <c r="C13" s="259" t="s">
        <v>189</v>
      </c>
      <c r="D13" s="259" t="s">
        <v>190</v>
      </c>
      <c r="E13" s="259" t="s">
        <v>191</v>
      </c>
      <c r="F13" s="260" t="s">
        <v>192</v>
      </c>
      <c r="G13" s="261" t="s">
        <v>193</v>
      </c>
      <c r="H13" s="262" t="s">
        <v>194</v>
      </c>
    </row>
    <row r="14" spans="1:11" hidden="1" x14ac:dyDescent="0.2">
      <c r="A14" s="280" t="s">
        <v>195</v>
      </c>
      <c r="B14" s="264">
        <v>60014</v>
      </c>
      <c r="C14" s="281" t="s">
        <v>206</v>
      </c>
      <c r="D14" s="265" t="s">
        <v>62</v>
      </c>
      <c r="E14" s="282" t="s">
        <v>199</v>
      </c>
      <c r="F14" s="309">
        <v>0.1</v>
      </c>
      <c r="G14" s="310">
        <v>65.900000000000006</v>
      </c>
      <c r="H14" s="276">
        <f>G14*F14</f>
        <v>6.5900000000000007</v>
      </c>
    </row>
    <row r="15" spans="1:11" hidden="1" x14ac:dyDescent="0.2">
      <c r="A15" s="278" t="s">
        <v>195</v>
      </c>
      <c r="B15" s="267">
        <v>25002</v>
      </c>
      <c r="C15" s="285" t="s">
        <v>207</v>
      </c>
      <c r="D15" s="269" t="s">
        <v>92</v>
      </c>
      <c r="E15" s="286" t="s">
        <v>199</v>
      </c>
      <c r="F15" s="279">
        <v>2</v>
      </c>
      <c r="G15" s="311">
        <v>0.64</v>
      </c>
      <c r="H15" s="277">
        <f>G15*F15</f>
        <v>1.28</v>
      </c>
    </row>
    <row r="16" spans="1:11" hidden="1" x14ac:dyDescent="0.2">
      <c r="A16" s="278" t="s">
        <v>75</v>
      </c>
      <c r="B16" s="271">
        <v>99100</v>
      </c>
      <c r="C16" s="285" t="s">
        <v>208</v>
      </c>
      <c r="D16" s="272" t="s">
        <v>198</v>
      </c>
      <c r="E16" s="286" t="s">
        <v>199</v>
      </c>
      <c r="F16" s="279">
        <v>0.309</v>
      </c>
      <c r="G16" s="311">
        <v>8.92</v>
      </c>
      <c r="H16" s="277">
        <f>G16*F16</f>
        <v>2.7562799999999998</v>
      </c>
    </row>
    <row r="17" spans="1:11" hidden="1" x14ac:dyDescent="0.2">
      <c r="A17" s="278" t="s">
        <v>75</v>
      </c>
      <c r="B17" s="267">
        <v>99780</v>
      </c>
      <c r="C17" s="268" t="s">
        <v>209</v>
      </c>
      <c r="D17" s="269" t="s">
        <v>198</v>
      </c>
      <c r="E17" s="286" t="s">
        <v>199</v>
      </c>
      <c r="F17" s="279">
        <v>0.309</v>
      </c>
      <c r="G17" s="311">
        <v>7.59</v>
      </c>
      <c r="H17" s="277">
        <f>G17*F17</f>
        <v>2.34531</v>
      </c>
    </row>
    <row r="18" spans="1:11" hidden="1" x14ac:dyDescent="0.2">
      <c r="A18" s="278"/>
      <c r="B18" s="312" t="s">
        <v>200</v>
      </c>
      <c r="C18" s="313" t="s">
        <v>201</v>
      </c>
      <c r="D18" s="314" t="s">
        <v>200</v>
      </c>
      <c r="E18" s="286" t="s">
        <v>199</v>
      </c>
      <c r="F18" s="279" t="s">
        <v>200</v>
      </c>
      <c r="G18" s="311"/>
      <c r="H18" s="315">
        <v>5.82</v>
      </c>
    </row>
    <row r="19" spans="1:11" ht="12" hidden="1" customHeight="1" thickBot="1" x14ac:dyDescent="0.25">
      <c r="A19" s="500" t="s">
        <v>45</v>
      </c>
      <c r="B19" s="501"/>
      <c r="C19" s="501"/>
      <c r="D19" s="501"/>
      <c r="E19" s="501"/>
      <c r="F19" s="501"/>
      <c r="G19" s="501"/>
      <c r="H19" s="273">
        <f>SUM(H14:H18)</f>
        <v>18.791589999999999</v>
      </c>
    </row>
    <row r="20" spans="1:11" s="254" customFormat="1" ht="36" hidden="1" customHeight="1" x14ac:dyDescent="0.25">
      <c r="A20" s="306" t="s">
        <v>90</v>
      </c>
      <c r="B20" s="505" t="s">
        <v>210</v>
      </c>
      <c r="C20" s="506"/>
      <c r="D20" s="506"/>
      <c r="E20" s="506"/>
      <c r="F20" s="507"/>
      <c r="G20" s="307" t="s">
        <v>180</v>
      </c>
      <c r="H20" s="308" t="s">
        <v>69</v>
      </c>
      <c r="J20" s="255"/>
      <c r="K20" s="255"/>
    </row>
    <row r="21" spans="1:11" ht="33" hidden="1" customHeight="1" x14ac:dyDescent="0.2">
      <c r="A21" s="257" t="s">
        <v>187</v>
      </c>
      <c r="B21" s="258" t="s">
        <v>188</v>
      </c>
      <c r="C21" s="259" t="s">
        <v>189</v>
      </c>
      <c r="D21" s="259" t="s">
        <v>190</v>
      </c>
      <c r="E21" s="259" t="s">
        <v>191</v>
      </c>
      <c r="F21" s="260" t="s">
        <v>192</v>
      </c>
      <c r="G21" s="261" t="s">
        <v>193</v>
      </c>
      <c r="H21" s="262" t="s">
        <v>194</v>
      </c>
    </row>
    <row r="22" spans="1:11" hidden="1" x14ac:dyDescent="0.2">
      <c r="A22" s="280" t="s">
        <v>195</v>
      </c>
      <c r="B22" s="264">
        <v>60014</v>
      </c>
      <c r="C22" s="281" t="s">
        <v>206</v>
      </c>
      <c r="D22" s="265" t="s">
        <v>62</v>
      </c>
      <c r="E22" s="282" t="s">
        <v>199</v>
      </c>
      <c r="F22" s="309">
        <v>0.1</v>
      </c>
      <c r="G22" s="310">
        <v>65.900000000000006</v>
      </c>
      <c r="H22" s="276">
        <f>G22*F22</f>
        <v>6.5900000000000007</v>
      </c>
    </row>
    <row r="23" spans="1:11" hidden="1" x14ac:dyDescent="0.2">
      <c r="A23" s="278" t="s">
        <v>195</v>
      </c>
      <c r="B23" s="267">
        <v>25002</v>
      </c>
      <c r="C23" s="285" t="s">
        <v>207</v>
      </c>
      <c r="D23" s="269" t="s">
        <v>92</v>
      </c>
      <c r="E23" s="286" t="s">
        <v>199</v>
      </c>
      <c r="F23" s="279">
        <v>2</v>
      </c>
      <c r="G23" s="311">
        <v>0.64</v>
      </c>
      <c r="H23" s="277">
        <f>G23*F23</f>
        <v>1.28</v>
      </c>
    </row>
    <row r="24" spans="1:11" hidden="1" x14ac:dyDescent="0.2">
      <c r="A24" s="278" t="s">
        <v>75</v>
      </c>
      <c r="B24" s="271">
        <v>99100</v>
      </c>
      <c r="C24" s="285" t="s">
        <v>208</v>
      </c>
      <c r="D24" s="272" t="s">
        <v>198</v>
      </c>
      <c r="E24" s="286" t="s">
        <v>199</v>
      </c>
      <c r="F24" s="279">
        <v>0.309</v>
      </c>
      <c r="G24" s="311">
        <v>8.92</v>
      </c>
      <c r="H24" s="277">
        <f>G24*F24</f>
        <v>2.7562799999999998</v>
      </c>
    </row>
    <row r="25" spans="1:11" hidden="1" x14ac:dyDescent="0.2">
      <c r="A25" s="278" t="s">
        <v>75</v>
      </c>
      <c r="B25" s="267">
        <v>99780</v>
      </c>
      <c r="C25" s="268" t="s">
        <v>209</v>
      </c>
      <c r="D25" s="269" t="s">
        <v>198</v>
      </c>
      <c r="E25" s="286" t="s">
        <v>199</v>
      </c>
      <c r="F25" s="279">
        <v>0.309</v>
      </c>
      <c r="G25" s="311">
        <v>7.59</v>
      </c>
      <c r="H25" s="277">
        <f>G25*F25</f>
        <v>2.34531</v>
      </c>
    </row>
    <row r="26" spans="1:11" hidden="1" x14ac:dyDescent="0.2">
      <c r="A26" s="278"/>
      <c r="B26" s="312" t="s">
        <v>200</v>
      </c>
      <c r="C26" s="313" t="s">
        <v>201</v>
      </c>
      <c r="D26" s="314" t="s">
        <v>200</v>
      </c>
      <c r="E26" s="286" t="s">
        <v>199</v>
      </c>
      <c r="F26" s="279" t="s">
        <v>200</v>
      </c>
      <c r="G26" s="311"/>
      <c r="H26" s="315">
        <v>5.82</v>
      </c>
    </row>
    <row r="27" spans="1:11" ht="12" hidden="1" customHeight="1" thickBot="1" x14ac:dyDescent="0.25">
      <c r="A27" s="500" t="s">
        <v>45</v>
      </c>
      <c r="B27" s="501"/>
      <c r="C27" s="501"/>
      <c r="D27" s="501"/>
      <c r="E27" s="501"/>
      <c r="F27" s="501"/>
      <c r="G27" s="501"/>
      <c r="H27" s="273">
        <f>SUM(H22:H26)</f>
        <v>18.791589999999999</v>
      </c>
    </row>
    <row r="28" spans="1:11" s="254" customFormat="1" ht="36" hidden="1" customHeight="1" x14ac:dyDescent="0.25">
      <c r="A28" s="306" t="s">
        <v>211</v>
      </c>
      <c r="B28" s="505" t="s">
        <v>212</v>
      </c>
      <c r="C28" s="506"/>
      <c r="D28" s="506"/>
      <c r="E28" s="506"/>
      <c r="F28" s="507"/>
      <c r="G28" s="307" t="s">
        <v>180</v>
      </c>
      <c r="H28" s="308" t="s">
        <v>213</v>
      </c>
      <c r="J28" s="255"/>
      <c r="K28" s="255"/>
    </row>
    <row r="29" spans="1:11" ht="33" hidden="1" customHeight="1" x14ac:dyDescent="0.2">
      <c r="A29" s="257" t="s">
        <v>187</v>
      </c>
      <c r="B29" s="258" t="s">
        <v>188</v>
      </c>
      <c r="C29" s="259" t="s">
        <v>189</v>
      </c>
      <c r="D29" s="259" t="s">
        <v>190</v>
      </c>
      <c r="E29" s="259" t="s">
        <v>191</v>
      </c>
      <c r="F29" s="260" t="s">
        <v>192</v>
      </c>
      <c r="G29" s="261" t="s">
        <v>193</v>
      </c>
      <c r="H29" s="262" t="s">
        <v>194</v>
      </c>
    </row>
    <row r="30" spans="1:11" ht="12" hidden="1" customHeight="1" x14ac:dyDescent="0.2">
      <c r="A30" s="280" t="s">
        <v>214</v>
      </c>
      <c r="B30" s="316" t="s">
        <v>215</v>
      </c>
      <c r="C30" s="317" t="s">
        <v>216</v>
      </c>
      <c r="D30" s="282" t="s">
        <v>62</v>
      </c>
      <c r="E30" s="282" t="s">
        <v>217</v>
      </c>
      <c r="F30" s="318">
        <v>1</v>
      </c>
      <c r="G30" s="283">
        <v>552.28</v>
      </c>
      <c r="H30" s="284">
        <f>G30*F30</f>
        <v>552.28</v>
      </c>
    </row>
    <row r="31" spans="1:11" ht="12" hidden="1" customHeight="1" x14ac:dyDescent="0.2">
      <c r="A31" s="278" t="s">
        <v>195</v>
      </c>
      <c r="B31" s="319" t="s">
        <v>218</v>
      </c>
      <c r="C31" s="320" t="s">
        <v>219</v>
      </c>
      <c r="D31" s="321" t="s">
        <v>62</v>
      </c>
      <c r="E31" s="321" t="s">
        <v>61</v>
      </c>
      <c r="F31" s="322">
        <v>1</v>
      </c>
      <c r="G31" s="287">
        <v>850</v>
      </c>
      <c r="H31" s="266">
        <f>G31*F31</f>
        <v>850</v>
      </c>
    </row>
    <row r="32" spans="1:11" ht="12" hidden="1" customHeight="1" x14ac:dyDescent="0.2">
      <c r="A32" s="278" t="s">
        <v>75</v>
      </c>
      <c r="B32" s="323" t="s">
        <v>196</v>
      </c>
      <c r="C32" s="324" t="s">
        <v>197</v>
      </c>
      <c r="D32" s="286" t="s">
        <v>198</v>
      </c>
      <c r="E32" s="286" t="s">
        <v>61</v>
      </c>
      <c r="F32" s="322">
        <v>1.619</v>
      </c>
      <c r="G32" s="287">
        <v>14.11</v>
      </c>
      <c r="H32" s="266">
        <f>G32*F32</f>
        <v>22.844089999999998</v>
      </c>
    </row>
    <row r="33" spans="1:11" ht="12" hidden="1" customHeight="1" x14ac:dyDescent="0.2">
      <c r="A33" s="278" t="s">
        <v>75</v>
      </c>
      <c r="B33" s="323" t="s">
        <v>220</v>
      </c>
      <c r="C33" s="324" t="s">
        <v>221</v>
      </c>
      <c r="D33" s="286" t="s">
        <v>198</v>
      </c>
      <c r="E33" s="286" t="s">
        <v>61</v>
      </c>
      <c r="F33" s="322">
        <v>1.6659999999999999</v>
      </c>
      <c r="G33" s="287">
        <v>16.63</v>
      </c>
      <c r="H33" s="266">
        <f>G33*F33</f>
        <v>27.705579999999998</v>
      </c>
    </row>
    <row r="34" spans="1:11" ht="12" hidden="1" customHeight="1" thickBot="1" x14ac:dyDescent="0.25">
      <c r="A34" s="508" t="s">
        <v>45</v>
      </c>
      <c r="B34" s="509"/>
      <c r="C34" s="509"/>
      <c r="D34" s="509"/>
      <c r="E34" s="509"/>
      <c r="F34" s="509"/>
      <c r="G34" s="510"/>
      <c r="H34" s="273">
        <f>SUM(H30:H33)</f>
        <v>1452.8296700000001</v>
      </c>
    </row>
    <row r="35" spans="1:11" s="254" customFormat="1" ht="36" hidden="1" customHeight="1" x14ac:dyDescent="0.25">
      <c r="A35" s="306" t="s">
        <v>222</v>
      </c>
      <c r="B35" s="505" t="s">
        <v>223</v>
      </c>
      <c r="C35" s="506"/>
      <c r="D35" s="506"/>
      <c r="E35" s="506"/>
      <c r="F35" s="507"/>
      <c r="G35" s="307" t="s">
        <v>180</v>
      </c>
      <c r="H35" s="308" t="s">
        <v>213</v>
      </c>
      <c r="J35" s="255"/>
      <c r="K35" s="255"/>
    </row>
    <row r="36" spans="1:11" ht="33" hidden="1" customHeight="1" x14ac:dyDescent="0.2">
      <c r="A36" s="257" t="s">
        <v>187</v>
      </c>
      <c r="B36" s="258" t="s">
        <v>188</v>
      </c>
      <c r="C36" s="259" t="s">
        <v>189</v>
      </c>
      <c r="D36" s="259" t="s">
        <v>190</v>
      </c>
      <c r="E36" s="259" t="s">
        <v>191</v>
      </c>
      <c r="F36" s="260" t="s">
        <v>192</v>
      </c>
      <c r="G36" s="261" t="s">
        <v>193</v>
      </c>
      <c r="H36" s="262" t="s">
        <v>194</v>
      </c>
    </row>
    <row r="37" spans="1:11" ht="12" hidden="1" customHeight="1" x14ac:dyDescent="0.2">
      <c r="A37" s="280" t="s">
        <v>75</v>
      </c>
      <c r="B37" s="316" t="s">
        <v>215</v>
      </c>
      <c r="C37" s="317" t="s">
        <v>216</v>
      </c>
      <c r="D37" s="282" t="s">
        <v>62</v>
      </c>
      <c r="E37" s="282" t="s">
        <v>217</v>
      </c>
      <c r="F37" s="318">
        <v>1</v>
      </c>
      <c r="G37" s="283">
        <v>552.28</v>
      </c>
      <c r="H37" s="284">
        <f>G37*F37</f>
        <v>552.28</v>
      </c>
    </row>
    <row r="38" spans="1:11" ht="12" hidden="1" customHeight="1" x14ac:dyDescent="0.2">
      <c r="A38" s="278" t="s">
        <v>195</v>
      </c>
      <c r="B38" s="323" t="s">
        <v>218</v>
      </c>
      <c r="C38" s="324" t="s">
        <v>224</v>
      </c>
      <c r="D38" s="286" t="s">
        <v>62</v>
      </c>
      <c r="E38" s="286" t="s">
        <v>61</v>
      </c>
      <c r="F38" s="322">
        <v>1</v>
      </c>
      <c r="G38" s="287" t="s">
        <v>225</v>
      </c>
      <c r="H38" s="266">
        <f>G38*F38</f>
        <v>642.99</v>
      </c>
    </row>
    <row r="39" spans="1:11" ht="12" hidden="1" customHeight="1" x14ac:dyDescent="0.2">
      <c r="A39" s="278" t="s">
        <v>75</v>
      </c>
      <c r="B39" s="323" t="s">
        <v>196</v>
      </c>
      <c r="C39" s="324" t="s">
        <v>197</v>
      </c>
      <c r="D39" s="286" t="s">
        <v>198</v>
      </c>
      <c r="E39" s="286" t="s">
        <v>61</v>
      </c>
      <c r="F39" s="322">
        <v>1.619</v>
      </c>
      <c r="G39" s="287">
        <v>14.11</v>
      </c>
      <c r="H39" s="266">
        <f>G39*F39</f>
        <v>22.844089999999998</v>
      </c>
    </row>
    <row r="40" spans="1:11" ht="12" hidden="1" customHeight="1" x14ac:dyDescent="0.2">
      <c r="A40" s="278" t="s">
        <v>75</v>
      </c>
      <c r="B40" s="323" t="s">
        <v>220</v>
      </c>
      <c r="C40" s="324" t="s">
        <v>221</v>
      </c>
      <c r="D40" s="286" t="s">
        <v>198</v>
      </c>
      <c r="E40" s="286" t="s">
        <v>61</v>
      </c>
      <c r="F40" s="322">
        <v>1.6659999999999999</v>
      </c>
      <c r="G40" s="287">
        <v>16.63</v>
      </c>
      <c r="H40" s="266">
        <f>G40*F40</f>
        <v>27.705579999999998</v>
      </c>
    </row>
    <row r="41" spans="1:11" ht="12" hidden="1" customHeight="1" thickBot="1" x14ac:dyDescent="0.25">
      <c r="A41" s="500" t="s">
        <v>45</v>
      </c>
      <c r="B41" s="501"/>
      <c r="C41" s="501"/>
      <c r="D41" s="501"/>
      <c r="E41" s="501"/>
      <c r="F41" s="501"/>
      <c r="G41" s="501"/>
      <c r="H41" s="273">
        <f>SUM(H37:H40)</f>
        <v>1245.8196700000001</v>
      </c>
    </row>
    <row r="42" spans="1:11" x14ac:dyDescent="0.2">
      <c r="A42" s="290"/>
      <c r="B42" s="291"/>
      <c r="C42" s="292"/>
      <c r="D42" s="294"/>
      <c r="E42" s="294"/>
      <c r="F42" s="304"/>
      <c r="G42" s="305"/>
      <c r="H42" s="299"/>
    </row>
    <row r="43" spans="1:11" ht="12" customHeight="1" x14ac:dyDescent="0.2">
      <c r="A43" s="325"/>
      <c r="B43" s="326"/>
      <c r="C43" s="327"/>
      <c r="D43" s="328"/>
      <c r="E43" s="328"/>
      <c r="F43" s="295"/>
      <c r="G43" s="305"/>
      <c r="H43" s="299"/>
    </row>
    <row r="44" spans="1:11" x14ac:dyDescent="0.2">
      <c r="A44" s="290"/>
      <c r="B44" s="291"/>
      <c r="C44" s="292"/>
      <c r="D44" s="294"/>
      <c r="E44" s="294"/>
      <c r="F44" s="295"/>
      <c r="G44" s="305"/>
      <c r="H44" s="299"/>
    </row>
    <row r="45" spans="1:11" x14ac:dyDescent="0.2">
      <c r="A45" s="290"/>
      <c r="B45" s="291"/>
      <c r="C45" s="292"/>
      <c r="D45" s="294"/>
      <c r="E45" s="294"/>
      <c r="F45" s="295"/>
      <c r="G45" s="305"/>
      <c r="H45" s="299"/>
    </row>
    <row r="46" spans="1:11" x14ac:dyDescent="0.2">
      <c r="A46" s="290"/>
      <c r="B46" s="291"/>
      <c r="C46" s="292"/>
      <c r="D46" s="294"/>
      <c r="E46" s="294"/>
      <c r="F46" s="295"/>
      <c r="G46" s="305"/>
      <c r="H46" s="299"/>
    </row>
    <row r="47" spans="1:11" x14ac:dyDescent="0.2">
      <c r="A47" s="290"/>
      <c r="B47" s="301"/>
      <c r="C47" s="302"/>
      <c r="D47" s="303"/>
      <c r="E47" s="294"/>
      <c r="F47" s="304"/>
      <c r="G47" s="298"/>
      <c r="H47" s="299"/>
    </row>
    <row r="48" spans="1:11" x14ac:dyDescent="0.2">
      <c r="A48" s="300"/>
      <c r="B48" s="301"/>
      <c r="C48" s="302"/>
      <c r="D48" s="303"/>
      <c r="E48" s="303"/>
      <c r="F48" s="304"/>
      <c r="G48" s="329"/>
      <c r="H48" s="330"/>
    </row>
    <row r="49" spans="1:8" x14ac:dyDescent="0.2">
      <c r="A49" s="290"/>
      <c r="B49" s="291"/>
      <c r="C49" s="292"/>
      <c r="D49" s="293"/>
      <c r="E49" s="294"/>
      <c r="F49" s="295"/>
      <c r="G49" s="296"/>
      <c r="H49" s="297"/>
    </row>
    <row r="50" spans="1:8" x14ac:dyDescent="0.2">
      <c r="A50" s="294"/>
      <c r="B50" s="301"/>
      <c r="C50" s="302"/>
      <c r="D50" s="303"/>
      <c r="E50" s="294"/>
      <c r="F50" s="304"/>
      <c r="G50" s="298"/>
      <c r="H50" s="299"/>
    </row>
    <row r="51" spans="1:8" x14ac:dyDescent="0.2">
      <c r="A51" s="294"/>
      <c r="B51" s="291"/>
      <c r="C51" s="292"/>
      <c r="D51" s="294"/>
      <c r="E51" s="294"/>
      <c r="F51" s="295"/>
      <c r="G51" s="305"/>
      <c r="H51" s="299"/>
    </row>
    <row r="52" spans="1:8" x14ac:dyDescent="0.2">
      <c r="A52" s="294"/>
      <c r="B52" s="291"/>
      <c r="C52" s="292"/>
      <c r="D52" s="294"/>
      <c r="E52" s="294"/>
      <c r="F52" s="295"/>
      <c r="G52" s="305"/>
      <c r="H52" s="299"/>
    </row>
    <row r="53" spans="1:8" x14ac:dyDescent="0.2">
      <c r="A53" s="294"/>
      <c r="B53" s="301"/>
      <c r="C53" s="302"/>
      <c r="D53" s="303"/>
      <c r="E53" s="294"/>
      <c r="F53" s="304"/>
      <c r="G53" s="305"/>
      <c r="H53" s="299"/>
    </row>
    <row r="54" spans="1:8" x14ac:dyDescent="0.2">
      <c r="A54" s="294"/>
      <c r="B54" s="291"/>
      <c r="C54" s="292"/>
      <c r="D54" s="294"/>
      <c r="E54" s="294"/>
      <c r="F54" s="295"/>
      <c r="G54" s="305"/>
      <c r="H54" s="299"/>
    </row>
    <row r="55" spans="1:8" x14ac:dyDescent="0.2">
      <c r="A55" s="294"/>
      <c r="B55" s="291"/>
      <c r="C55" s="292"/>
      <c r="D55" s="294"/>
      <c r="E55" s="294"/>
      <c r="F55" s="295"/>
      <c r="G55" s="298"/>
      <c r="H55" s="299"/>
    </row>
    <row r="56" spans="1:8" ht="44.25" customHeight="1" x14ac:dyDescent="0.2">
      <c r="A56" s="294"/>
      <c r="B56" s="291"/>
      <c r="C56" s="292"/>
      <c r="D56" s="294"/>
      <c r="E56" s="294"/>
      <c r="F56" s="295"/>
      <c r="G56" s="305"/>
      <c r="H56" s="299"/>
    </row>
    <row r="57" spans="1:8" x14ac:dyDescent="0.2">
      <c r="A57" s="294"/>
      <c r="B57" s="291"/>
      <c r="C57" s="331"/>
      <c r="D57" s="294"/>
      <c r="E57" s="294"/>
      <c r="F57" s="295"/>
      <c r="G57" s="305"/>
      <c r="H57" s="299"/>
    </row>
    <row r="58" spans="1:8" x14ac:dyDescent="0.2">
      <c r="A58" s="294"/>
      <c r="B58" s="291"/>
      <c r="C58" s="292"/>
      <c r="D58" s="294"/>
      <c r="E58" s="294"/>
      <c r="F58" s="295"/>
      <c r="G58" s="305"/>
      <c r="H58" s="299"/>
    </row>
    <row r="59" spans="1:8" x14ac:dyDescent="0.2">
      <c r="A59" s="332"/>
      <c r="B59" s="333"/>
      <c r="C59" s="334"/>
      <c r="D59" s="332"/>
      <c r="E59" s="332"/>
      <c r="F59" s="335"/>
      <c r="G59" s="329"/>
      <c r="H59" s="330"/>
    </row>
  </sheetData>
  <mergeCells count="11">
    <mergeCell ref="B35:F35"/>
    <mergeCell ref="A41:G41"/>
    <mergeCell ref="B12:F12"/>
    <mergeCell ref="A19:G19"/>
    <mergeCell ref="B20:F20"/>
    <mergeCell ref="B2:F2"/>
    <mergeCell ref="A7:G7"/>
    <mergeCell ref="A1:H1"/>
    <mergeCell ref="A27:G27"/>
    <mergeCell ref="B28:F28"/>
    <mergeCell ref="A34:G34"/>
  </mergeCells>
  <pageMargins left="0.51181102362204722" right="0.51181102362204722" top="1.3779527559055118" bottom="0.78740157480314965" header="0.31496062992125984" footer="0.31496062992125984"/>
  <pageSetup paperSize="9" scale="66" fitToHeight="0" orientation="landscape" r:id="rId1"/>
  <headerFooter>
    <oddHeader>&amp;L&amp;G&amp;C&amp;12MUNICÍPIO DE ITAPEVA
Rua Ulisses Escobar, 30 - Bairro Centro
Itapeva - CEP 37655-000 
Minas Gerais</oddHeader>
    <oddFooter>&amp;L&amp;F&amp;C&amp;12&amp;A&amp;R&amp;12&amp;P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8</vt:i4>
      </vt:variant>
    </vt:vector>
  </HeadingPairs>
  <TitlesOfParts>
    <vt:vector size="15" baseType="lpstr">
      <vt:lpstr>Orç. Res.</vt:lpstr>
      <vt:lpstr>Orç. Det. Cob. St. Ter.</vt:lpstr>
      <vt:lpstr>Orç. Det. Cob. Ben.</vt:lpstr>
      <vt:lpstr>BDI </vt:lpstr>
      <vt:lpstr>Cro. Fís-Fin</vt:lpstr>
      <vt:lpstr>Cot.</vt:lpstr>
      <vt:lpstr>Comp. Próprias</vt:lpstr>
      <vt:lpstr>'Comp. Próprias'!Area_de_impressao</vt:lpstr>
      <vt:lpstr>Cot.!Area_de_impressao</vt:lpstr>
      <vt:lpstr>'Cro. Fís-Fin'!Area_de_impressao</vt:lpstr>
      <vt:lpstr>'Orç. Det. Cob. Ben.'!Area_de_impressao</vt:lpstr>
      <vt:lpstr>'Orç. Det. Cob. St. Ter.'!Area_de_impressao</vt:lpstr>
      <vt:lpstr>'Comp. Próprias'!Titulos_de_impressao</vt:lpstr>
      <vt:lpstr>'Orç. Det. Cob. Ben.'!Titulos_de_impressao</vt:lpstr>
      <vt:lpstr>'Orç. Det. Cob. St. Ter.'!Titulos_de_impressao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Ferreira Brito</dc:creator>
  <cp:lastModifiedBy>MARCELO GUIDO</cp:lastModifiedBy>
  <cp:lastPrinted>2024-09-04T15:18:37Z</cp:lastPrinted>
  <dcterms:created xsi:type="dcterms:W3CDTF">2023-08-21T18:17:12Z</dcterms:created>
  <dcterms:modified xsi:type="dcterms:W3CDTF">2024-09-12T11:55:56Z</dcterms:modified>
</cp:coreProperties>
</file>