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0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11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2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Custos\1.10 - ORÇAMENTO 2025 - ECOS\ENCOSTAS\8 - Arquivos encaminhados para Licitação\OBRA 71 - ENCOSTAS (7 ÁREAS)\1 - ABERTURA DO PROCESSO\"/>
    </mc:Choice>
  </mc:AlternateContent>
  <bookViews>
    <workbookView xWindow="0" yWindow="0" windowWidth="28800" windowHeight="11730" tabRatio="745" activeTab="4"/>
  </bookViews>
  <sheets>
    <sheet name="PLAN RESUMO" sheetId="129" r:id="rId1"/>
    <sheet name="PLANILHA ORÇAMENTO 29.05.25" sheetId="96" r:id="rId2"/>
    <sheet name="BDI TCU 2622 -URBANAS " sheetId="104" r:id="rId3"/>
    <sheet name="PLAN ADM" sheetId="99" r:id="rId4"/>
    <sheet name="CPUS" sheetId="97" r:id="rId5"/>
    <sheet name="ITENS SINAPI AS" sheetId="130" r:id="rId6"/>
    <sheet name="CRON-GERAL" sheetId="138" r:id="rId7"/>
    <sheet name="CRON-07" sheetId="131" r:id="rId8"/>
    <sheet name="CRON-09" sheetId="132" r:id="rId9"/>
    <sheet name="CRON-11" sheetId="133" r:id="rId10"/>
    <sheet name="CRON-18" sheetId="134" r:id="rId11"/>
    <sheet name="CRON-21" sheetId="135" r:id="rId12"/>
    <sheet name="CRON-22" sheetId="136" r:id="rId13"/>
    <sheet name="CRON-23" sheetId="137" r:id="rId14"/>
    <sheet name="MEMO A-07" sheetId="117" r:id="rId15"/>
    <sheet name="MEMO  A-09" sheetId="125" r:id="rId16"/>
    <sheet name="MEMO A-11" sheetId="119" r:id="rId17"/>
    <sheet name="MEMO A-18" sheetId="126" r:id="rId18"/>
    <sheet name="MEMO A-21" sheetId="122" r:id="rId19"/>
    <sheet name="MEMO A-22" sheetId="127" r:id="rId20"/>
    <sheet name="MEMO A-23" sheetId="124" r:id="rId21"/>
  </sheets>
  <externalReferences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</externalReferences>
  <definedNames>
    <definedName name="\0" localSheetId="2">#REF!</definedName>
    <definedName name="\0" localSheetId="4">#REF!</definedName>
    <definedName name="\0" localSheetId="7">#REF!</definedName>
    <definedName name="\0" localSheetId="8">#REF!</definedName>
    <definedName name="\0" localSheetId="9">#REF!</definedName>
    <definedName name="\0" localSheetId="10">#REF!</definedName>
    <definedName name="\0" localSheetId="11">#REF!</definedName>
    <definedName name="\0" localSheetId="12">#REF!</definedName>
    <definedName name="\0" localSheetId="13">#REF!</definedName>
    <definedName name="\0" localSheetId="6">#REF!</definedName>
    <definedName name="\0" localSheetId="15">#REF!</definedName>
    <definedName name="\0" localSheetId="14">#REF!</definedName>
    <definedName name="\0" localSheetId="16">#REF!</definedName>
    <definedName name="\0" localSheetId="17">#REF!</definedName>
    <definedName name="\0" localSheetId="18">#REF!</definedName>
    <definedName name="\0" localSheetId="19">#REF!</definedName>
    <definedName name="\0" localSheetId="20">#REF!</definedName>
    <definedName name="\0" localSheetId="3">#REF!</definedName>
    <definedName name="\0" localSheetId="0">"#ref!"</definedName>
    <definedName name="\0" localSheetId="1">#REF!</definedName>
    <definedName name="\0">#REF!</definedName>
    <definedName name="\a" localSheetId="2">#REF!</definedName>
    <definedName name="\a" localSheetId="7">#REF!</definedName>
    <definedName name="\a" localSheetId="8">#REF!</definedName>
    <definedName name="\a" localSheetId="9">#REF!</definedName>
    <definedName name="\a" localSheetId="10">#REF!</definedName>
    <definedName name="\a" localSheetId="11">#REF!</definedName>
    <definedName name="\a" localSheetId="12">#REF!</definedName>
    <definedName name="\a" localSheetId="13">#REF!</definedName>
    <definedName name="\a" localSheetId="6">#REF!</definedName>
    <definedName name="\a" localSheetId="15">#REF!</definedName>
    <definedName name="\a" localSheetId="14">#REF!</definedName>
    <definedName name="\a" localSheetId="16">#REF!</definedName>
    <definedName name="\a" localSheetId="17">#REF!</definedName>
    <definedName name="\a" localSheetId="18">#REF!</definedName>
    <definedName name="\a" localSheetId="19">#REF!</definedName>
    <definedName name="\a" localSheetId="20">#REF!</definedName>
    <definedName name="\a" localSheetId="3">#REF!</definedName>
    <definedName name="\a" localSheetId="0">#REF!</definedName>
    <definedName name="\a" localSheetId="1">#REF!</definedName>
    <definedName name="\a">#REF!</definedName>
    <definedName name="\b" localSheetId="2">'[1]Quilometragem de Setor'!#REF!</definedName>
    <definedName name="\b" localSheetId="4">'[2]Quilometragem de Setor'!#REF!</definedName>
    <definedName name="\b" localSheetId="7">'[3]Quilometragem de Setor'!#REF!</definedName>
    <definedName name="\b" localSheetId="8">'[3]Quilometragem de Setor'!#REF!</definedName>
    <definedName name="\b" localSheetId="9">'[3]Quilometragem de Setor'!#REF!</definedName>
    <definedName name="\b" localSheetId="10">'[3]Quilometragem de Setor'!#REF!</definedName>
    <definedName name="\b" localSheetId="11">'[3]Quilometragem de Setor'!#REF!</definedName>
    <definedName name="\b" localSheetId="12">'[3]Quilometragem de Setor'!#REF!</definedName>
    <definedName name="\b" localSheetId="13">'[3]Quilometragem de Setor'!#REF!</definedName>
    <definedName name="\b" localSheetId="6">'[3]Quilometragem de Setor'!#REF!</definedName>
    <definedName name="\b" localSheetId="15">'[3]Quilometragem de Setor'!#REF!</definedName>
    <definedName name="\b" localSheetId="14">'[3]Quilometragem de Setor'!#REF!</definedName>
    <definedName name="\b" localSheetId="16">'[1]Quilometragem de Setor'!#REF!</definedName>
    <definedName name="\b" localSheetId="17">'[3]Quilometragem de Setor'!#REF!</definedName>
    <definedName name="\b" localSheetId="18">'[3]Quilometragem de Setor'!#REF!</definedName>
    <definedName name="\b" localSheetId="19">'[1]Quilometragem de Setor'!#REF!</definedName>
    <definedName name="\b" localSheetId="20">'[3]Quilometragem de Setor'!#REF!</definedName>
    <definedName name="\b" localSheetId="3">'[3]Quilometragem de Setor'!#REF!</definedName>
    <definedName name="\b" localSheetId="0">'[3]Quilometragem de Setor'!#REF!</definedName>
    <definedName name="\b" localSheetId="1">'[1]Quilometragem de Setor'!#REF!</definedName>
    <definedName name="\b">'[1]Quilometragem de Setor'!#REF!</definedName>
    <definedName name="\e" localSheetId="2">#REF!</definedName>
    <definedName name="\e" localSheetId="4">#REF!</definedName>
    <definedName name="\e" localSheetId="7">#REF!</definedName>
    <definedName name="\e" localSheetId="8">#REF!</definedName>
    <definedName name="\e" localSheetId="9">#REF!</definedName>
    <definedName name="\e" localSheetId="10">#REF!</definedName>
    <definedName name="\e" localSheetId="11">#REF!</definedName>
    <definedName name="\e" localSheetId="12">#REF!</definedName>
    <definedName name="\e" localSheetId="13">#REF!</definedName>
    <definedName name="\e" localSheetId="6">#REF!</definedName>
    <definedName name="\e" localSheetId="15">#REF!</definedName>
    <definedName name="\e" localSheetId="14">#REF!</definedName>
    <definedName name="\e" localSheetId="16">#REF!</definedName>
    <definedName name="\e" localSheetId="17">#REF!</definedName>
    <definedName name="\e" localSheetId="18">#REF!</definedName>
    <definedName name="\e" localSheetId="19">#REF!</definedName>
    <definedName name="\e" localSheetId="20">#REF!</definedName>
    <definedName name="\e" localSheetId="3">#REF!</definedName>
    <definedName name="\e" localSheetId="0">#REF!</definedName>
    <definedName name="\e" localSheetId="1">#REF!</definedName>
    <definedName name="\e">#REF!</definedName>
    <definedName name="\p" localSheetId="2">#REF!</definedName>
    <definedName name="\p" localSheetId="7">#REF!</definedName>
    <definedName name="\p" localSheetId="8">#REF!</definedName>
    <definedName name="\p" localSheetId="9">#REF!</definedName>
    <definedName name="\p" localSheetId="10">#REF!</definedName>
    <definedName name="\p" localSheetId="11">#REF!</definedName>
    <definedName name="\p" localSheetId="12">#REF!</definedName>
    <definedName name="\p" localSheetId="13">#REF!</definedName>
    <definedName name="\p" localSheetId="6">#REF!</definedName>
    <definedName name="\p" localSheetId="15">#REF!</definedName>
    <definedName name="\p" localSheetId="14">#REF!</definedName>
    <definedName name="\p" localSheetId="16">#REF!</definedName>
    <definedName name="\p" localSheetId="17">#REF!</definedName>
    <definedName name="\p" localSheetId="18">#REF!</definedName>
    <definedName name="\p" localSheetId="19">#REF!</definedName>
    <definedName name="\p" localSheetId="20">#REF!</definedName>
    <definedName name="\p" localSheetId="3">#REF!</definedName>
    <definedName name="\p" localSheetId="0">#REF!</definedName>
    <definedName name="\p" localSheetId="1">#REF!</definedName>
    <definedName name="\p">#REF!</definedName>
    <definedName name="_" localSheetId="2">#REF!</definedName>
    <definedName name="_" localSheetId="7">#REF!</definedName>
    <definedName name="_" localSheetId="8">#REF!</definedName>
    <definedName name="_" localSheetId="9">#REF!</definedName>
    <definedName name="_" localSheetId="10">#REF!</definedName>
    <definedName name="_" localSheetId="11">#REF!</definedName>
    <definedName name="_" localSheetId="12">#REF!</definedName>
    <definedName name="_" localSheetId="13">#REF!</definedName>
    <definedName name="_" localSheetId="6">#REF!</definedName>
    <definedName name="_" localSheetId="15">#REF!</definedName>
    <definedName name="_" localSheetId="14">#REF!</definedName>
    <definedName name="_" localSheetId="16">#REF!</definedName>
    <definedName name="_" localSheetId="17">#REF!</definedName>
    <definedName name="_" localSheetId="18">#REF!</definedName>
    <definedName name="_" localSheetId="19">#REF!</definedName>
    <definedName name="_" localSheetId="20">#REF!</definedName>
    <definedName name="_" localSheetId="3">#REF!</definedName>
    <definedName name="_" localSheetId="0">#REF!</definedName>
    <definedName name="_" localSheetId="1">#REF!</definedName>
    <definedName name="_">#REF!</definedName>
    <definedName name="________xlnm.Database">"#ref!"</definedName>
    <definedName name="________xlnm.Print_Area">"#ref!"</definedName>
    <definedName name="_______xlnm.Database">"#ref!"</definedName>
    <definedName name="_______xlnm.Print_Area">"#ref!"</definedName>
    <definedName name="______xlnm.Database">"#ref!"</definedName>
    <definedName name="______xlnm.Print_Area">"#ref!"</definedName>
    <definedName name="_____xlnm.Database" localSheetId="0">"#ref!"</definedName>
    <definedName name="_____xlnm.Print_Area" localSheetId="0">'PLAN RESUMO'!$B$2:$C$14</definedName>
    <definedName name="____xlnm.Database">"#ref!"</definedName>
    <definedName name="____xlnm.Print_Area">"#ref!"</definedName>
    <definedName name="___xlnm.Database" localSheetId="3">'PLAN ADM'!#REF!</definedName>
    <definedName name="___xlnm.Print_Area" localSheetId="3">'PLAN ADM'!#REF!</definedName>
    <definedName name="___xlnm.Print_Area_3" localSheetId="2">#REF!</definedName>
    <definedName name="___xlnm.Print_Area_3" localSheetId="7">#REF!</definedName>
    <definedName name="___xlnm.Print_Area_3" localSheetId="8">#REF!</definedName>
    <definedName name="___xlnm.Print_Area_3" localSheetId="9">#REF!</definedName>
    <definedName name="___xlnm.Print_Area_3" localSheetId="10">#REF!</definedName>
    <definedName name="___xlnm.Print_Area_3" localSheetId="11">#REF!</definedName>
    <definedName name="___xlnm.Print_Area_3" localSheetId="12">#REF!</definedName>
    <definedName name="___xlnm.Print_Area_3" localSheetId="13">#REF!</definedName>
    <definedName name="___xlnm.Print_Area_3" localSheetId="6">#REF!</definedName>
    <definedName name="___xlnm.Print_Area_3" localSheetId="15">#REF!</definedName>
    <definedName name="___xlnm.Print_Area_3" localSheetId="14">#REF!</definedName>
    <definedName name="___xlnm.Print_Area_3" localSheetId="16">#REF!</definedName>
    <definedName name="___xlnm.Print_Area_3" localSheetId="17">#REF!</definedName>
    <definedName name="___xlnm.Print_Area_3" localSheetId="18">#REF!</definedName>
    <definedName name="___xlnm.Print_Area_3" localSheetId="19">#REF!</definedName>
    <definedName name="___xlnm.Print_Area_3" localSheetId="20">#REF!</definedName>
    <definedName name="___xlnm.Print_Area_3" localSheetId="3">#REF!</definedName>
    <definedName name="___xlnm.Print_Area_3" localSheetId="0">"#ref!"</definedName>
    <definedName name="___xlnm.Print_Area_3" localSheetId="1">#REF!</definedName>
    <definedName name="___xlnm.Print_Area_3">#REF!</definedName>
    <definedName name="___xlnm.Print_Titles_3" localSheetId="2">#REF!</definedName>
    <definedName name="___xlnm.Print_Titles_3" localSheetId="7">#REF!</definedName>
    <definedName name="___xlnm.Print_Titles_3" localSheetId="8">#REF!</definedName>
    <definedName name="___xlnm.Print_Titles_3" localSheetId="9">#REF!</definedName>
    <definedName name="___xlnm.Print_Titles_3" localSheetId="10">#REF!</definedName>
    <definedName name="___xlnm.Print_Titles_3" localSheetId="11">#REF!</definedName>
    <definedName name="___xlnm.Print_Titles_3" localSheetId="12">#REF!</definedName>
    <definedName name="___xlnm.Print_Titles_3" localSheetId="13">#REF!</definedName>
    <definedName name="___xlnm.Print_Titles_3" localSheetId="6">#REF!</definedName>
    <definedName name="___xlnm.Print_Titles_3" localSheetId="15">#REF!</definedName>
    <definedName name="___xlnm.Print_Titles_3" localSheetId="14">#REF!</definedName>
    <definedName name="___xlnm.Print_Titles_3" localSheetId="16">#REF!</definedName>
    <definedName name="___xlnm.Print_Titles_3" localSheetId="17">#REF!</definedName>
    <definedName name="___xlnm.Print_Titles_3" localSheetId="18">#REF!</definedName>
    <definedName name="___xlnm.Print_Titles_3" localSheetId="19">#REF!</definedName>
    <definedName name="___xlnm.Print_Titles_3" localSheetId="20">#REF!</definedName>
    <definedName name="___xlnm.Print_Titles_3" localSheetId="3">#REF!</definedName>
    <definedName name="___xlnm.Print_Titles_3" localSheetId="0">"#ref!"</definedName>
    <definedName name="___xlnm.Print_Titles_3" localSheetId="1">#REF!</definedName>
    <definedName name="___xlnm.Print_Titles_3">#REF!</definedName>
    <definedName name="__123Graph_A">[4]aux!$I$28:$M$28</definedName>
    <definedName name="__123Graph_AGraph1">[4]aux!$I$6:$M$6</definedName>
    <definedName name="__123Graph_AGraph10">[4]aux!$I$24:$M$24</definedName>
    <definedName name="__123Graph_AGraph11">[4]aux!$I$26:$M$26</definedName>
    <definedName name="__123Graph_AGraph12">[4]aux!$I$28:$M$28</definedName>
    <definedName name="__123Graph_AGraph2">[4]aux!$I$8:$M$8</definedName>
    <definedName name="__123Graph_AGraph3">[4]aux!$I$10:$M$10</definedName>
    <definedName name="__123Graph_AGraph4">[4]aux!$I$12:$M$12</definedName>
    <definedName name="__123Graph_AGraph5">[4]aux!$I$14:$M$14</definedName>
    <definedName name="__123Graph_AGraph6">[4]aux!$I$16:$M$16</definedName>
    <definedName name="__123Graph_AGraph7">[4]aux!$I$18:$M$18</definedName>
    <definedName name="__123Graph_AGraph8">[4]aux!$I$20:$M$20</definedName>
    <definedName name="__123Graph_AGraph9">[4]aux!$I$22:$M$22</definedName>
    <definedName name="__123Graph_B">[4]aux!$B$28:$F$28</definedName>
    <definedName name="__123Graph_BGraph1">[4]aux!$B$6:$F$6</definedName>
    <definedName name="__123Graph_BGraph10">[4]aux!$B$24:$F$24</definedName>
    <definedName name="__123Graph_BGraph11">[4]aux!$B$26:$F$26</definedName>
    <definedName name="__123Graph_BGraph12">[4]aux!$B$28:$F$28</definedName>
    <definedName name="__123Graph_BGraph2">[4]aux!$B$8:$F$8</definedName>
    <definedName name="__123Graph_BGraph3">[4]aux!$B$10:$F$10</definedName>
    <definedName name="__123Graph_BGraph4">[4]aux!$B$12:$F$12</definedName>
    <definedName name="__123Graph_BGraph5">[4]aux!$B$14:$F$14</definedName>
    <definedName name="__123Graph_BGraph6">[4]aux!$B$16:$F$16</definedName>
    <definedName name="__123Graph_BGraph7">[4]aux!$B$18:$F$18</definedName>
    <definedName name="__123Graph_BGraph8">[4]aux!$B$20:$F$20</definedName>
    <definedName name="__123Graph_BGraph9">[4]aux!$B$22:$F$22</definedName>
    <definedName name="__123Graph_X">[4]aux!$B$29:$F$29</definedName>
    <definedName name="__123Graph_XGraph1">[4]aux!$B$7:$F$7</definedName>
    <definedName name="__123Graph_XGraph10">[4]aux!$B$25:$F$25</definedName>
    <definedName name="__123Graph_XGraph11">[4]aux!$B$27:$F$27</definedName>
    <definedName name="__123Graph_XGraph12">[4]aux!$B$29:$F$29</definedName>
    <definedName name="__123Graph_XGraph2">[4]aux!$B$9:$F$9</definedName>
    <definedName name="__123Graph_XGraph3">[4]aux!$B$11:$F$11</definedName>
    <definedName name="__123Graph_XGraph4">[4]aux!$B$13:$F$13</definedName>
    <definedName name="__123Graph_XGraph5">[4]aux!$B$15:$F$15</definedName>
    <definedName name="__123Graph_XGraph6">[4]aux!$B$17:$F$17</definedName>
    <definedName name="__123Graph_XGraph7">[4]aux!$B$19:$F$19</definedName>
    <definedName name="__123Graph_XGraph8">[4]aux!$B$21:$F$21</definedName>
    <definedName name="__123Graph_XGraph9">[4]aux!$B$23:$F$23</definedName>
    <definedName name="__xlnm.Database">"#REF!"</definedName>
    <definedName name="__xlnm.Print_Area">"#REF!"</definedName>
    <definedName name="__xlnm.Print_Area_1" localSheetId="2">#REF!</definedName>
    <definedName name="__xlnm.Print_Area_1" localSheetId="4">#REF!</definedName>
    <definedName name="__xlnm.Print_Area_1" localSheetId="7">#REF!</definedName>
    <definedName name="__xlnm.Print_Area_1" localSheetId="8">#REF!</definedName>
    <definedName name="__xlnm.Print_Area_1" localSheetId="9">#REF!</definedName>
    <definedName name="__xlnm.Print_Area_1" localSheetId="10">#REF!</definedName>
    <definedName name="__xlnm.Print_Area_1" localSheetId="11">#REF!</definedName>
    <definedName name="__xlnm.Print_Area_1" localSheetId="12">#REF!</definedName>
    <definedName name="__xlnm.Print_Area_1" localSheetId="13">#REF!</definedName>
    <definedName name="__xlnm.Print_Area_1" localSheetId="6">#REF!</definedName>
    <definedName name="__xlnm.Print_Area_1" localSheetId="15">#REF!</definedName>
    <definedName name="__xlnm.Print_Area_1" localSheetId="14">#REF!</definedName>
    <definedName name="__xlnm.Print_Area_1" localSheetId="16">#REF!</definedName>
    <definedName name="__xlnm.Print_Area_1" localSheetId="17">#REF!</definedName>
    <definedName name="__xlnm.Print_Area_1" localSheetId="18">#REF!</definedName>
    <definedName name="__xlnm.Print_Area_1" localSheetId="19">#REF!</definedName>
    <definedName name="__xlnm.Print_Area_1" localSheetId="20">#REF!</definedName>
    <definedName name="__xlnm.Print_Area_1" localSheetId="3">#REF!</definedName>
    <definedName name="__xlnm.Print_Area_1" localSheetId="0">"#ref!"</definedName>
    <definedName name="__xlnm.Print_Area_1" localSheetId="1">#REF!</definedName>
    <definedName name="__xlnm.Print_Area_1">#REF!</definedName>
    <definedName name="__xlnm.Print_Area_2" localSheetId="2">#REF!</definedName>
    <definedName name="__xlnm.Print_Area_2" localSheetId="7">#REF!</definedName>
    <definedName name="__xlnm.Print_Area_2" localSheetId="8">#REF!</definedName>
    <definedName name="__xlnm.Print_Area_2" localSheetId="9">#REF!</definedName>
    <definedName name="__xlnm.Print_Area_2" localSheetId="10">#REF!</definedName>
    <definedName name="__xlnm.Print_Area_2" localSheetId="11">#REF!</definedName>
    <definedName name="__xlnm.Print_Area_2" localSheetId="12">#REF!</definedName>
    <definedName name="__xlnm.Print_Area_2" localSheetId="13">#REF!</definedName>
    <definedName name="__xlnm.Print_Area_2" localSheetId="6">#REF!</definedName>
    <definedName name="__xlnm.Print_Area_2" localSheetId="15">#REF!</definedName>
    <definedName name="__xlnm.Print_Area_2" localSheetId="14">#REF!</definedName>
    <definedName name="__xlnm.Print_Area_2" localSheetId="16">#REF!</definedName>
    <definedName name="__xlnm.Print_Area_2" localSheetId="17">#REF!</definedName>
    <definedName name="__xlnm.Print_Area_2" localSheetId="18">#REF!</definedName>
    <definedName name="__xlnm.Print_Area_2" localSheetId="19">#REF!</definedName>
    <definedName name="__xlnm.Print_Area_2" localSheetId="20">#REF!</definedName>
    <definedName name="__xlnm.Print_Area_2" localSheetId="3">#REF!</definedName>
    <definedName name="__xlnm.Print_Area_2" localSheetId="0">"#ref!"</definedName>
    <definedName name="__xlnm.Print_Area_2" localSheetId="1">#REF!</definedName>
    <definedName name="__xlnm.Print_Area_2">#REF!</definedName>
    <definedName name="__xlnm.Print_Area_4" localSheetId="2">#REF!</definedName>
    <definedName name="__xlnm.Print_Area_4" localSheetId="7">#REF!</definedName>
    <definedName name="__xlnm.Print_Area_4" localSheetId="8">#REF!</definedName>
    <definedName name="__xlnm.Print_Area_4" localSheetId="9">#REF!</definedName>
    <definedName name="__xlnm.Print_Area_4" localSheetId="10">#REF!</definedName>
    <definedName name="__xlnm.Print_Area_4" localSheetId="11">#REF!</definedName>
    <definedName name="__xlnm.Print_Area_4" localSheetId="12">#REF!</definedName>
    <definedName name="__xlnm.Print_Area_4" localSheetId="13">#REF!</definedName>
    <definedName name="__xlnm.Print_Area_4" localSheetId="6">#REF!</definedName>
    <definedName name="__xlnm.Print_Area_4" localSheetId="15">#REF!</definedName>
    <definedName name="__xlnm.Print_Area_4" localSheetId="14">#REF!</definedName>
    <definedName name="__xlnm.Print_Area_4" localSheetId="16">#REF!</definedName>
    <definedName name="__xlnm.Print_Area_4" localSheetId="17">#REF!</definedName>
    <definedName name="__xlnm.Print_Area_4" localSheetId="18">#REF!</definedName>
    <definedName name="__xlnm.Print_Area_4" localSheetId="19">#REF!</definedName>
    <definedName name="__xlnm.Print_Area_4" localSheetId="20">#REF!</definedName>
    <definedName name="__xlnm.Print_Area_4" localSheetId="3">#REF!</definedName>
    <definedName name="__xlnm.Print_Area_4" localSheetId="0">"#ref!"</definedName>
    <definedName name="__xlnm.Print_Area_4" localSheetId="1">#REF!</definedName>
    <definedName name="__xlnm.Print_Area_4">#REF!</definedName>
    <definedName name="__xlnm.Print_Titles_4" localSheetId="2">#REF!</definedName>
    <definedName name="__xlnm.Print_Titles_4" localSheetId="7">#REF!</definedName>
    <definedName name="__xlnm.Print_Titles_4" localSheetId="8">#REF!</definedName>
    <definedName name="__xlnm.Print_Titles_4" localSheetId="9">#REF!</definedName>
    <definedName name="__xlnm.Print_Titles_4" localSheetId="10">#REF!</definedName>
    <definedName name="__xlnm.Print_Titles_4" localSheetId="11">#REF!</definedName>
    <definedName name="__xlnm.Print_Titles_4" localSheetId="12">#REF!</definedName>
    <definedName name="__xlnm.Print_Titles_4" localSheetId="13">#REF!</definedName>
    <definedName name="__xlnm.Print_Titles_4" localSheetId="6">#REF!</definedName>
    <definedName name="__xlnm.Print_Titles_4" localSheetId="15">#REF!</definedName>
    <definedName name="__xlnm.Print_Titles_4" localSheetId="14">#REF!</definedName>
    <definedName name="__xlnm.Print_Titles_4" localSheetId="16">#REF!</definedName>
    <definedName name="__xlnm.Print_Titles_4" localSheetId="17">#REF!</definedName>
    <definedName name="__xlnm.Print_Titles_4" localSheetId="18">#REF!</definedName>
    <definedName name="__xlnm.Print_Titles_4" localSheetId="19">#REF!</definedName>
    <definedName name="__xlnm.Print_Titles_4" localSheetId="20">#REF!</definedName>
    <definedName name="__xlnm.Print_Titles_4" localSheetId="3">#REF!</definedName>
    <definedName name="__xlnm.Print_Titles_4" localSheetId="0">"#ref!"</definedName>
    <definedName name="__xlnm.Print_Titles_4" localSheetId="1">#REF!</definedName>
    <definedName name="__xlnm.Print_Titles_4">#REF!</definedName>
    <definedName name="_0" localSheetId="2">#REF!</definedName>
    <definedName name="_0" localSheetId="7">#REF!</definedName>
    <definedName name="_0" localSheetId="8">#REF!</definedName>
    <definedName name="_0" localSheetId="9">#REF!</definedName>
    <definedName name="_0" localSheetId="10">#REF!</definedName>
    <definedName name="_0" localSheetId="11">#REF!</definedName>
    <definedName name="_0" localSheetId="12">#REF!</definedName>
    <definedName name="_0" localSheetId="13">#REF!</definedName>
    <definedName name="_0" localSheetId="6">#REF!</definedName>
    <definedName name="_0" localSheetId="15">#REF!</definedName>
    <definedName name="_0" localSheetId="14">#REF!</definedName>
    <definedName name="_0" localSheetId="16">#REF!</definedName>
    <definedName name="_0" localSheetId="17">#REF!</definedName>
    <definedName name="_0" localSheetId="18">#REF!</definedName>
    <definedName name="_0" localSheetId="19">#REF!</definedName>
    <definedName name="_0" localSheetId="20">#REF!</definedName>
    <definedName name="_0" localSheetId="3">#REF!</definedName>
    <definedName name="_0" localSheetId="0">"#ref!"</definedName>
    <definedName name="_0" localSheetId="1">#REF!</definedName>
    <definedName name="_0">#REF!</definedName>
    <definedName name="_1Excel_BuiltIn__FilterDatabase_1_1" localSheetId="2">#REF!</definedName>
    <definedName name="_1Excel_BuiltIn__FilterDatabase_1_1" localSheetId="7">#REF!</definedName>
    <definedName name="_1Excel_BuiltIn__FilterDatabase_1_1" localSheetId="8">#REF!</definedName>
    <definedName name="_1Excel_BuiltIn__FilterDatabase_1_1" localSheetId="9">#REF!</definedName>
    <definedName name="_1Excel_BuiltIn__FilterDatabase_1_1" localSheetId="10">#REF!</definedName>
    <definedName name="_1Excel_BuiltIn__FilterDatabase_1_1" localSheetId="11">#REF!</definedName>
    <definedName name="_1Excel_BuiltIn__FilterDatabase_1_1" localSheetId="12">#REF!</definedName>
    <definedName name="_1Excel_BuiltIn__FilterDatabase_1_1" localSheetId="13">#REF!</definedName>
    <definedName name="_1Excel_BuiltIn__FilterDatabase_1_1" localSheetId="6">#REF!</definedName>
    <definedName name="_1Excel_BuiltIn__FilterDatabase_1_1" localSheetId="15">#REF!</definedName>
    <definedName name="_1Excel_BuiltIn__FilterDatabase_1_1" localSheetId="14">#REF!</definedName>
    <definedName name="_1Excel_BuiltIn__FilterDatabase_1_1" localSheetId="16">#REF!</definedName>
    <definedName name="_1Excel_BuiltIn__FilterDatabase_1_1" localSheetId="17">#REF!</definedName>
    <definedName name="_1Excel_BuiltIn__FilterDatabase_1_1" localSheetId="18">#REF!</definedName>
    <definedName name="_1Excel_BuiltIn__FilterDatabase_1_1" localSheetId="19">#REF!</definedName>
    <definedName name="_1Excel_BuiltIn__FilterDatabase_1_1" localSheetId="20">#REF!</definedName>
    <definedName name="_1Excel_BuiltIn__FilterDatabase_1_1" localSheetId="3">#REF!</definedName>
    <definedName name="_1Excel_BuiltIn__FilterDatabase_1_1" localSheetId="0">"#ref!"</definedName>
    <definedName name="_1Excel_BuiltIn__FilterDatabase_1_1" localSheetId="1">#REF!</definedName>
    <definedName name="_1Excel_BuiltIn__FilterDatabase_1_1">#REF!</definedName>
    <definedName name="_Altera_operacao">[5]COMPARATIVO!$H$20</definedName>
    <definedName name="_Atualiza_outorga" localSheetId="2">[5]COMPARATIVO!#REF!</definedName>
    <definedName name="_Atualiza_outorga" localSheetId="4">[5]COMPARATIVO!#REF!</definedName>
    <definedName name="_Atualiza_outorga" localSheetId="7">[5]COMPARATIVO!#REF!</definedName>
    <definedName name="_Atualiza_outorga" localSheetId="8">[5]COMPARATIVO!#REF!</definedName>
    <definedName name="_Atualiza_outorga" localSheetId="9">[5]COMPARATIVO!#REF!</definedName>
    <definedName name="_Atualiza_outorga" localSheetId="10">[5]COMPARATIVO!#REF!</definedName>
    <definedName name="_Atualiza_outorga" localSheetId="11">[5]COMPARATIVO!#REF!</definedName>
    <definedName name="_Atualiza_outorga" localSheetId="12">[5]COMPARATIVO!#REF!</definedName>
    <definedName name="_Atualiza_outorga" localSheetId="13">[5]COMPARATIVO!#REF!</definedName>
    <definedName name="_Atualiza_outorga" localSheetId="6">[5]COMPARATIVO!#REF!</definedName>
    <definedName name="_Atualiza_outorga" localSheetId="15">[5]COMPARATIVO!#REF!</definedName>
    <definedName name="_Atualiza_outorga" localSheetId="14">[5]COMPARATIVO!#REF!</definedName>
    <definedName name="_Atualiza_outorga" localSheetId="16">[5]COMPARATIVO!#REF!</definedName>
    <definedName name="_Atualiza_outorga" localSheetId="17">[5]COMPARATIVO!#REF!</definedName>
    <definedName name="_Atualiza_outorga" localSheetId="18">[5]COMPARATIVO!#REF!</definedName>
    <definedName name="_Atualiza_outorga" localSheetId="19">[5]COMPARATIVO!#REF!</definedName>
    <definedName name="_Atualiza_outorga" localSheetId="20">[5]COMPARATIVO!#REF!</definedName>
    <definedName name="_Atualiza_outorga" localSheetId="3">[5]COMPARATIVO!#REF!</definedName>
    <definedName name="_Atualiza_outorga" localSheetId="0">[5]COMPARATIVO!#REF!</definedName>
    <definedName name="_Atualiza_outorga" localSheetId="1">[5]COMPARATIVO!#REF!</definedName>
    <definedName name="_Atualiza_outorga">[5]COMPARATIVO!#REF!</definedName>
    <definedName name="_BAL1" localSheetId="2">#REF!</definedName>
    <definedName name="_BAL1" localSheetId="4">#REF!</definedName>
    <definedName name="_BAL1" localSheetId="7">#REF!</definedName>
    <definedName name="_BAL1" localSheetId="8">#REF!</definedName>
    <definedName name="_BAL1" localSheetId="9">#REF!</definedName>
    <definedName name="_BAL1" localSheetId="10">#REF!</definedName>
    <definedName name="_BAL1" localSheetId="11">#REF!</definedName>
    <definedName name="_BAL1" localSheetId="12">#REF!</definedName>
    <definedName name="_BAL1" localSheetId="13">#REF!</definedName>
    <definedName name="_BAL1" localSheetId="6">#REF!</definedName>
    <definedName name="_BAL1" localSheetId="15">#REF!</definedName>
    <definedName name="_BAL1" localSheetId="14">#REF!</definedName>
    <definedName name="_BAL1" localSheetId="16">#REF!</definedName>
    <definedName name="_BAL1" localSheetId="17">#REF!</definedName>
    <definedName name="_BAL1" localSheetId="18">#REF!</definedName>
    <definedName name="_BAL1" localSheetId="19">#REF!</definedName>
    <definedName name="_BAL1" localSheetId="20">#REF!</definedName>
    <definedName name="_BAL1" localSheetId="3">#REF!</definedName>
    <definedName name="_BAL1" localSheetId="0">#REF!</definedName>
    <definedName name="_BAL1" localSheetId="1">#REF!</definedName>
    <definedName name="_BAL1">#REF!</definedName>
    <definedName name="_BLC1">#N/A</definedName>
    <definedName name="_BLC2">#N/A</definedName>
    <definedName name="_BLC3">#N/A</definedName>
    <definedName name="_BLC4">#N/A</definedName>
    <definedName name="_CTD1" localSheetId="2">#REF!</definedName>
    <definedName name="_CTD1" localSheetId="4">#REF!</definedName>
    <definedName name="_CTD1" localSheetId="7">#REF!</definedName>
    <definedName name="_CTD1" localSheetId="8">#REF!</definedName>
    <definedName name="_CTD1" localSheetId="9">#REF!</definedName>
    <definedName name="_CTD1" localSheetId="10">#REF!</definedName>
    <definedName name="_CTD1" localSheetId="11">#REF!</definedName>
    <definedName name="_CTD1" localSheetId="12">#REF!</definedName>
    <definedName name="_CTD1" localSheetId="13">#REF!</definedName>
    <definedName name="_CTD1" localSheetId="6">#REF!</definedName>
    <definedName name="_CTD1" localSheetId="15">#REF!</definedName>
    <definedName name="_CTD1" localSheetId="14">#REF!</definedName>
    <definedName name="_CTD1" localSheetId="16">#REF!</definedName>
    <definedName name="_CTD1" localSheetId="17">#REF!</definedName>
    <definedName name="_CTD1" localSheetId="18">#REF!</definedName>
    <definedName name="_CTD1" localSheetId="19">#REF!</definedName>
    <definedName name="_CTD1" localSheetId="20">#REF!</definedName>
    <definedName name="_CTD1" localSheetId="3">#REF!</definedName>
    <definedName name="_CTD1" localSheetId="0">#REF!</definedName>
    <definedName name="_CTD1" localSheetId="1">#REF!</definedName>
    <definedName name="_CTD1">#REF!</definedName>
    <definedName name="_expansao" localSheetId="2">#REF!</definedName>
    <definedName name="_expansao" localSheetId="7">#REF!</definedName>
    <definedName name="_expansao" localSheetId="8">#REF!</definedName>
    <definedName name="_expansao" localSheetId="9">#REF!</definedName>
    <definedName name="_expansao" localSheetId="10">#REF!</definedName>
    <definedName name="_expansao" localSheetId="11">#REF!</definedName>
    <definedName name="_expansao" localSheetId="12">#REF!</definedName>
    <definedName name="_expansao" localSheetId="13">#REF!</definedName>
    <definedName name="_expansao" localSheetId="6">#REF!</definedName>
    <definedName name="_expansao" localSheetId="15">#REF!</definedName>
    <definedName name="_expansao" localSheetId="14">#REF!</definedName>
    <definedName name="_expansao" localSheetId="16">#REF!</definedName>
    <definedName name="_expansao" localSheetId="17">#REF!</definedName>
    <definedName name="_expansao" localSheetId="18">#REF!</definedName>
    <definedName name="_expansao" localSheetId="19">#REF!</definedName>
    <definedName name="_expansao" localSheetId="20">#REF!</definedName>
    <definedName name="_expansao" localSheetId="3">#REF!</definedName>
    <definedName name="_expansao" localSheetId="0">"#ref!"</definedName>
    <definedName name="_expansao" localSheetId="1">#REF!</definedName>
    <definedName name="_expansao">#REF!</definedName>
    <definedName name="_Fator_atualiza_outorga" localSheetId="2">[5]COMPARATIVO!#REF!</definedName>
    <definedName name="_Fator_atualiza_outorga" localSheetId="7">[5]COMPARATIVO!#REF!</definedName>
    <definedName name="_Fator_atualiza_outorga" localSheetId="8">[5]COMPARATIVO!#REF!</definedName>
    <definedName name="_Fator_atualiza_outorga" localSheetId="9">[5]COMPARATIVO!#REF!</definedName>
    <definedName name="_Fator_atualiza_outorga" localSheetId="10">[5]COMPARATIVO!#REF!</definedName>
    <definedName name="_Fator_atualiza_outorga" localSheetId="11">[5]COMPARATIVO!#REF!</definedName>
    <definedName name="_Fator_atualiza_outorga" localSheetId="12">[5]COMPARATIVO!#REF!</definedName>
    <definedName name="_Fator_atualiza_outorga" localSheetId="13">[5]COMPARATIVO!#REF!</definedName>
    <definedName name="_Fator_atualiza_outorga" localSheetId="6">[5]COMPARATIVO!#REF!</definedName>
    <definedName name="_Fator_atualiza_outorga" localSheetId="15">[5]COMPARATIVO!#REF!</definedName>
    <definedName name="_Fator_atualiza_outorga" localSheetId="14">[5]COMPARATIVO!#REF!</definedName>
    <definedName name="_Fator_atualiza_outorga" localSheetId="16">[5]COMPARATIVO!#REF!</definedName>
    <definedName name="_Fator_atualiza_outorga" localSheetId="17">[5]COMPARATIVO!#REF!</definedName>
    <definedName name="_Fator_atualiza_outorga" localSheetId="18">[5]COMPARATIVO!#REF!</definedName>
    <definedName name="_Fator_atualiza_outorga" localSheetId="19">[5]COMPARATIVO!#REF!</definedName>
    <definedName name="_Fator_atualiza_outorga" localSheetId="20">[5]COMPARATIVO!#REF!</definedName>
    <definedName name="_Fator_atualiza_outorga" localSheetId="0">[5]COMPARATIVO!#REF!</definedName>
    <definedName name="_Fator_atualiza_outorga" localSheetId="1">[5]COMPARATIVO!#REF!</definedName>
    <definedName name="_Fator_atualiza_outorga">[5]COMPARATIVO!#REF!</definedName>
    <definedName name="_Fill" localSheetId="2" hidden="1">#REF!</definedName>
    <definedName name="_Fill" localSheetId="4" hidden="1">#REF!</definedName>
    <definedName name="_Fill" localSheetId="7" hidden="1">#REF!</definedName>
    <definedName name="_Fill" localSheetId="8" hidden="1">#REF!</definedName>
    <definedName name="_Fill" localSheetId="9" hidden="1">#REF!</definedName>
    <definedName name="_Fill" localSheetId="10" hidden="1">#REF!</definedName>
    <definedName name="_Fill" localSheetId="11" hidden="1">#REF!</definedName>
    <definedName name="_Fill" localSheetId="12" hidden="1">#REF!</definedName>
    <definedName name="_Fill" localSheetId="13" hidden="1">#REF!</definedName>
    <definedName name="_Fill" localSheetId="6" hidden="1">#REF!</definedName>
    <definedName name="_Fill" localSheetId="15" hidden="1">#REF!</definedName>
    <definedName name="_Fill" localSheetId="14" hidden="1">#REF!</definedName>
    <definedName name="_Fill" localSheetId="16" hidden="1">#REF!</definedName>
    <definedName name="_Fill" localSheetId="17" hidden="1">#REF!</definedName>
    <definedName name="_Fill" localSheetId="18" hidden="1">#REF!</definedName>
    <definedName name="_Fill" localSheetId="19" hidden="1">#REF!</definedName>
    <definedName name="_Fill" localSheetId="20" hidden="1">#REF!</definedName>
    <definedName name="_Fill" localSheetId="3" hidden="1">#REF!</definedName>
    <definedName name="_Fill" localSheetId="0" hidden="1">#REF!</definedName>
    <definedName name="_Fill" localSheetId="1" hidden="1">#REF!</definedName>
    <definedName name="_Fill" hidden="1">#REF!</definedName>
    <definedName name="_Fillb" localSheetId="2" hidden="1">#REF!</definedName>
    <definedName name="_Fillb" localSheetId="7" hidden="1">#REF!</definedName>
    <definedName name="_Fillb" localSheetId="8" hidden="1">#REF!</definedName>
    <definedName name="_Fillb" localSheetId="9" hidden="1">#REF!</definedName>
    <definedName name="_Fillb" localSheetId="10" hidden="1">#REF!</definedName>
    <definedName name="_Fillb" localSheetId="11" hidden="1">#REF!</definedName>
    <definedName name="_Fillb" localSheetId="12" hidden="1">#REF!</definedName>
    <definedName name="_Fillb" localSheetId="13" hidden="1">#REF!</definedName>
    <definedName name="_Fillb" localSheetId="6" hidden="1">#REF!</definedName>
    <definedName name="_Fillb" localSheetId="15" hidden="1">#REF!</definedName>
    <definedName name="_Fillb" localSheetId="14" hidden="1">#REF!</definedName>
    <definedName name="_Fillb" localSheetId="16" hidden="1">#REF!</definedName>
    <definedName name="_Fillb" localSheetId="17" hidden="1">#REF!</definedName>
    <definedName name="_Fillb" localSheetId="18" hidden="1">#REF!</definedName>
    <definedName name="_Fillb" localSheetId="19" hidden="1">#REF!</definedName>
    <definedName name="_Fillb" localSheetId="20" hidden="1">#REF!</definedName>
    <definedName name="_Fillb" localSheetId="3" hidden="1">#REF!</definedName>
    <definedName name="_Fillb" localSheetId="0" hidden="1">#REF!</definedName>
    <definedName name="_Fillb" localSheetId="1" hidden="1">#REF!</definedName>
    <definedName name="_Fillb" hidden="1">#REF!</definedName>
    <definedName name="_xlnm._FilterDatabase" localSheetId="4" hidden="1">CPUS!$B$2:$I$1302</definedName>
    <definedName name="_xlnm._FilterDatabase" localSheetId="1" hidden="1">'PLANILHA ORÇAMENTO 29.05.25'!$B$10:$AF$224</definedName>
    <definedName name="_Indice_Operacao">[5]COMPARATIVO!$J$20</definedName>
    <definedName name="_MLH1" localSheetId="2">#REF!</definedName>
    <definedName name="_MLH1" localSheetId="4">#REF!</definedName>
    <definedName name="_MLH1" localSheetId="7">#REF!</definedName>
    <definedName name="_MLH1" localSheetId="8">#REF!</definedName>
    <definedName name="_MLH1" localSheetId="9">#REF!</definedName>
    <definedName name="_MLH1" localSheetId="10">#REF!</definedName>
    <definedName name="_MLH1" localSheetId="11">#REF!</definedName>
    <definedName name="_MLH1" localSheetId="12">#REF!</definedName>
    <definedName name="_MLH1" localSheetId="13">#REF!</definedName>
    <definedName name="_MLH1" localSheetId="6">#REF!</definedName>
    <definedName name="_MLH1" localSheetId="15">#REF!</definedName>
    <definedName name="_MLH1" localSheetId="14">#REF!</definedName>
    <definedName name="_MLH1" localSheetId="16">#REF!</definedName>
    <definedName name="_MLH1" localSheetId="17">#REF!</definedName>
    <definedName name="_MLH1" localSheetId="18">#REF!</definedName>
    <definedName name="_MLH1" localSheetId="19">#REF!</definedName>
    <definedName name="_MLH1" localSheetId="20">#REF!</definedName>
    <definedName name="_MLH1" localSheetId="3">#REF!</definedName>
    <definedName name="_MLH1" localSheetId="0">#REF!</definedName>
    <definedName name="_MLH1" localSheetId="1">#REF!</definedName>
    <definedName name="_MLH1">#REF!</definedName>
    <definedName name="_MLH2" localSheetId="2">#REF!</definedName>
    <definedName name="_MLH2" localSheetId="7">#REF!</definedName>
    <definedName name="_MLH2" localSheetId="8">#REF!</definedName>
    <definedName name="_MLH2" localSheetId="9">#REF!</definedName>
    <definedName name="_MLH2" localSheetId="10">#REF!</definedName>
    <definedName name="_MLH2" localSheetId="11">#REF!</definedName>
    <definedName name="_MLH2" localSheetId="12">#REF!</definedName>
    <definedName name="_MLH2" localSheetId="13">#REF!</definedName>
    <definedName name="_MLH2" localSheetId="6">#REF!</definedName>
    <definedName name="_MLH2" localSheetId="15">#REF!</definedName>
    <definedName name="_MLH2" localSheetId="14">#REF!</definedName>
    <definedName name="_MLH2" localSheetId="16">#REF!</definedName>
    <definedName name="_MLH2" localSheetId="17">#REF!</definedName>
    <definedName name="_MLH2" localSheetId="18">#REF!</definedName>
    <definedName name="_MLH2" localSheetId="19">#REF!</definedName>
    <definedName name="_MLH2" localSheetId="20">#REF!</definedName>
    <definedName name="_MLH2" localSheetId="3">#REF!</definedName>
    <definedName name="_MLH2" localSheetId="0">#REF!</definedName>
    <definedName name="_MLH2" localSheetId="1">#REF!</definedName>
    <definedName name="_MLH2">#REF!</definedName>
    <definedName name="_MLH3" localSheetId="2">#REF!</definedName>
    <definedName name="_MLH3" localSheetId="7">#REF!</definedName>
    <definedName name="_MLH3" localSheetId="8">#REF!</definedName>
    <definedName name="_MLH3" localSheetId="9">#REF!</definedName>
    <definedName name="_MLH3" localSheetId="10">#REF!</definedName>
    <definedName name="_MLH3" localSheetId="11">#REF!</definedName>
    <definedName name="_MLH3" localSheetId="12">#REF!</definedName>
    <definedName name="_MLH3" localSheetId="13">#REF!</definedName>
    <definedName name="_MLH3" localSheetId="6">#REF!</definedName>
    <definedName name="_MLH3" localSheetId="15">#REF!</definedName>
    <definedName name="_MLH3" localSheetId="14">#REF!</definedName>
    <definedName name="_MLH3" localSheetId="16">#REF!</definedName>
    <definedName name="_MLH3" localSheetId="17">#REF!</definedName>
    <definedName name="_MLH3" localSheetId="18">#REF!</definedName>
    <definedName name="_MLH3" localSheetId="19">#REF!</definedName>
    <definedName name="_MLH3" localSheetId="20">#REF!</definedName>
    <definedName name="_MLH3" localSheetId="3">#REF!</definedName>
    <definedName name="_MLH3" localSheetId="0">#REF!</definedName>
    <definedName name="_MLH3" localSheetId="1">#REF!</definedName>
    <definedName name="_MLH3">#REF!</definedName>
    <definedName name="_Order2">255</definedName>
    <definedName name="_PU1" localSheetId="2">[6]OBRJU95!#REF!</definedName>
    <definedName name="_PU1" localSheetId="4">[7]OBRJU95!#REF!</definedName>
    <definedName name="_PU1" localSheetId="7">[8]OBRJU95!#REF!</definedName>
    <definedName name="_PU1" localSheetId="8">[8]OBRJU95!#REF!</definedName>
    <definedName name="_PU1" localSheetId="9">[8]OBRJU95!#REF!</definedName>
    <definedName name="_PU1" localSheetId="10">[8]OBRJU95!#REF!</definedName>
    <definedName name="_PU1" localSheetId="11">[8]OBRJU95!#REF!</definedName>
    <definedName name="_PU1" localSheetId="12">[8]OBRJU95!#REF!</definedName>
    <definedName name="_PU1" localSheetId="13">[8]OBRJU95!#REF!</definedName>
    <definedName name="_PU1" localSheetId="6">[8]OBRJU95!#REF!</definedName>
    <definedName name="_PU1" localSheetId="15">[8]OBRJU95!#REF!</definedName>
    <definedName name="_PU1" localSheetId="14">[8]OBRJU95!#REF!</definedName>
    <definedName name="_PU1" localSheetId="16">[6]OBRJU95!#REF!</definedName>
    <definedName name="_PU1" localSheetId="17">[8]OBRJU95!#REF!</definedName>
    <definedName name="_PU1" localSheetId="18">[8]OBRJU95!#REF!</definedName>
    <definedName name="_PU1" localSheetId="19">[6]OBRJU95!#REF!</definedName>
    <definedName name="_PU1" localSheetId="20">[8]OBRJU95!#REF!</definedName>
    <definedName name="_PU1" localSheetId="3">[8]OBRJU95!#REF!</definedName>
    <definedName name="_PU1" localSheetId="0">[8]OBRJU95!#REF!</definedName>
    <definedName name="_PU1" localSheetId="1">[6]OBRJU95!#REF!</definedName>
    <definedName name="_PU1">[6]OBRJU95!#REF!</definedName>
    <definedName name="_RC" localSheetId="2">#REF!</definedName>
    <definedName name="_RC" localSheetId="4">#REF!</definedName>
    <definedName name="_RC" localSheetId="7">#REF!</definedName>
    <definedName name="_RC" localSheetId="8">#REF!</definedName>
    <definedName name="_RC" localSheetId="9">#REF!</definedName>
    <definedName name="_RC" localSheetId="10">#REF!</definedName>
    <definedName name="_RC" localSheetId="11">#REF!</definedName>
    <definedName name="_RC" localSheetId="12">#REF!</definedName>
    <definedName name="_RC" localSheetId="13">#REF!</definedName>
    <definedName name="_RC" localSheetId="6">#REF!</definedName>
    <definedName name="_RC" localSheetId="15">#REF!</definedName>
    <definedName name="_RC" localSheetId="14">#REF!</definedName>
    <definedName name="_RC" localSheetId="16">#REF!</definedName>
    <definedName name="_RC" localSheetId="17">#REF!</definedName>
    <definedName name="_RC" localSheetId="18">#REF!</definedName>
    <definedName name="_RC" localSheetId="19">#REF!</definedName>
    <definedName name="_RC" localSheetId="20">#REF!</definedName>
    <definedName name="_RC" localSheetId="3">#REF!</definedName>
    <definedName name="_RC" localSheetId="0">#REF!</definedName>
    <definedName name="_RC" localSheetId="1">#REF!</definedName>
    <definedName name="_RC">#REF!</definedName>
    <definedName name="_TA1" localSheetId="2">[6]OBRJU95!#REF!</definedName>
    <definedName name="_TA1" localSheetId="4">[7]OBRJU95!#REF!</definedName>
    <definedName name="_TA1" localSheetId="7">[8]OBRJU95!#REF!</definedName>
    <definedName name="_TA1" localSheetId="8">[8]OBRJU95!#REF!</definedName>
    <definedName name="_TA1" localSheetId="9">[8]OBRJU95!#REF!</definedName>
    <definedName name="_TA1" localSheetId="10">[8]OBRJU95!#REF!</definedName>
    <definedName name="_TA1" localSheetId="11">[8]OBRJU95!#REF!</definedName>
    <definedName name="_TA1" localSheetId="12">[8]OBRJU95!#REF!</definedName>
    <definedName name="_TA1" localSheetId="13">[8]OBRJU95!#REF!</definedName>
    <definedName name="_TA1" localSheetId="6">[8]OBRJU95!#REF!</definedName>
    <definedName name="_TA1" localSheetId="15">[8]OBRJU95!#REF!</definedName>
    <definedName name="_TA1" localSheetId="14">[8]OBRJU95!#REF!</definedName>
    <definedName name="_TA1" localSheetId="16">[6]OBRJU95!#REF!</definedName>
    <definedName name="_TA1" localSheetId="17">[8]OBRJU95!#REF!</definedName>
    <definedName name="_TA1" localSheetId="18">[8]OBRJU95!#REF!</definedName>
    <definedName name="_TA1" localSheetId="19">[6]OBRJU95!#REF!</definedName>
    <definedName name="_TA1" localSheetId="20">[8]OBRJU95!#REF!</definedName>
    <definedName name="_TA1" localSheetId="3">[8]OBRJU95!#REF!</definedName>
    <definedName name="_TA1" localSheetId="0">[8]OBRJU95!#REF!</definedName>
    <definedName name="_TA1" localSheetId="1">[6]OBRJU95!#REF!</definedName>
    <definedName name="_TA1">[6]OBRJU95!#REF!</definedName>
    <definedName name="_TA2" localSheetId="2">[6]OBRJU95!#REF!</definedName>
    <definedName name="_TA2" localSheetId="4">[7]OBRJU95!#REF!</definedName>
    <definedName name="_TA2" localSheetId="7">[8]OBRJU95!#REF!</definedName>
    <definedName name="_TA2" localSheetId="8">[8]OBRJU95!#REF!</definedName>
    <definedName name="_TA2" localSheetId="9">[8]OBRJU95!#REF!</definedName>
    <definedName name="_TA2" localSheetId="10">[8]OBRJU95!#REF!</definedName>
    <definedName name="_TA2" localSheetId="11">[8]OBRJU95!#REF!</definedName>
    <definedName name="_TA2" localSheetId="12">[8]OBRJU95!#REF!</definedName>
    <definedName name="_TA2" localSheetId="13">[8]OBRJU95!#REF!</definedName>
    <definedName name="_TA2" localSheetId="6">[8]OBRJU95!#REF!</definedName>
    <definedName name="_TA2" localSheetId="15">[8]OBRJU95!#REF!</definedName>
    <definedName name="_TA2" localSheetId="14">[8]OBRJU95!#REF!</definedName>
    <definedName name="_TA2" localSheetId="16">[6]OBRJU95!#REF!</definedName>
    <definedName name="_TA2" localSheetId="17">[8]OBRJU95!#REF!</definedName>
    <definedName name="_TA2" localSheetId="18">[8]OBRJU95!#REF!</definedName>
    <definedName name="_TA2" localSheetId="19">[6]OBRJU95!#REF!</definedName>
    <definedName name="_TA2" localSheetId="20">[8]OBRJU95!#REF!</definedName>
    <definedName name="_TA2" localSheetId="3">[8]OBRJU95!#REF!</definedName>
    <definedName name="_TA2" localSheetId="0">[8]OBRJU95!#REF!</definedName>
    <definedName name="_TA2" localSheetId="1">[6]OBRJU95!#REF!</definedName>
    <definedName name="_TA2">[6]OBRJU95!#REF!</definedName>
    <definedName name="_Table1_In1" localSheetId="2" hidden="1">#REF!</definedName>
    <definedName name="_Table1_In1" localSheetId="4" hidden="1">#REF!</definedName>
    <definedName name="_Table1_In1" localSheetId="7" hidden="1">#REF!</definedName>
    <definedName name="_Table1_In1" localSheetId="8" hidden="1">#REF!</definedName>
    <definedName name="_Table1_In1" localSheetId="9" hidden="1">#REF!</definedName>
    <definedName name="_Table1_In1" localSheetId="10" hidden="1">#REF!</definedName>
    <definedName name="_Table1_In1" localSheetId="11" hidden="1">#REF!</definedName>
    <definedName name="_Table1_In1" localSheetId="12" hidden="1">#REF!</definedName>
    <definedName name="_Table1_In1" localSheetId="13" hidden="1">#REF!</definedName>
    <definedName name="_Table1_In1" localSheetId="6" hidden="1">#REF!</definedName>
    <definedName name="_Table1_In1" localSheetId="15" hidden="1">#REF!</definedName>
    <definedName name="_Table1_In1" localSheetId="14" hidden="1">#REF!</definedName>
    <definedName name="_Table1_In1" localSheetId="16" hidden="1">#REF!</definedName>
    <definedName name="_Table1_In1" localSheetId="17" hidden="1">#REF!</definedName>
    <definedName name="_Table1_In1" localSheetId="18" hidden="1">#REF!</definedName>
    <definedName name="_Table1_In1" localSheetId="19" hidden="1">#REF!</definedName>
    <definedName name="_Table1_In1" localSheetId="20" hidden="1">#REF!</definedName>
    <definedName name="_Table1_In1" localSheetId="3" hidden="1">#REF!</definedName>
    <definedName name="_Table1_In1" localSheetId="0" hidden="1">#REF!</definedName>
    <definedName name="_Table1_In1" localSheetId="1" hidden="1">#REF!</definedName>
    <definedName name="_Table1_In1" hidden="1">#REF!</definedName>
    <definedName name="_Table1_Out" localSheetId="2" hidden="1">#REF!</definedName>
    <definedName name="_Table1_Out" localSheetId="7" hidden="1">#REF!</definedName>
    <definedName name="_Table1_Out" localSheetId="8" hidden="1">#REF!</definedName>
    <definedName name="_Table1_Out" localSheetId="9" hidden="1">#REF!</definedName>
    <definedName name="_Table1_Out" localSheetId="10" hidden="1">#REF!</definedName>
    <definedName name="_Table1_Out" localSheetId="11" hidden="1">#REF!</definedName>
    <definedName name="_Table1_Out" localSheetId="12" hidden="1">#REF!</definedName>
    <definedName name="_Table1_Out" localSheetId="13" hidden="1">#REF!</definedName>
    <definedName name="_Table1_Out" localSheetId="6" hidden="1">#REF!</definedName>
    <definedName name="_Table1_Out" localSheetId="15" hidden="1">#REF!</definedName>
    <definedName name="_Table1_Out" localSheetId="14" hidden="1">#REF!</definedName>
    <definedName name="_Table1_Out" localSheetId="16" hidden="1">#REF!</definedName>
    <definedName name="_Table1_Out" localSheetId="17" hidden="1">#REF!</definedName>
    <definedName name="_Table1_Out" localSheetId="18" hidden="1">#REF!</definedName>
    <definedName name="_Table1_Out" localSheetId="19" hidden="1">#REF!</definedName>
    <definedName name="_Table1_Out" localSheetId="20" hidden="1">#REF!</definedName>
    <definedName name="_Table1_Out" localSheetId="3" hidden="1">#REF!</definedName>
    <definedName name="_Table1_Out" localSheetId="0" hidden="1">#REF!</definedName>
    <definedName name="_Table1_Out" localSheetId="1" hidden="1">#REF!</definedName>
    <definedName name="_Table1_Out" hidden="1">#REF!</definedName>
    <definedName name="_Table2_In1" localSheetId="2" hidden="1">#REF!</definedName>
    <definedName name="_Table2_In1" localSheetId="7" hidden="1">#REF!</definedName>
    <definedName name="_Table2_In1" localSheetId="8" hidden="1">#REF!</definedName>
    <definedName name="_Table2_In1" localSheetId="9" hidden="1">#REF!</definedName>
    <definedName name="_Table2_In1" localSheetId="10" hidden="1">#REF!</definedName>
    <definedName name="_Table2_In1" localSheetId="11" hidden="1">#REF!</definedName>
    <definedName name="_Table2_In1" localSheetId="12" hidden="1">#REF!</definedName>
    <definedName name="_Table2_In1" localSheetId="13" hidden="1">#REF!</definedName>
    <definedName name="_Table2_In1" localSheetId="6" hidden="1">#REF!</definedName>
    <definedName name="_Table2_In1" localSheetId="15" hidden="1">#REF!</definedName>
    <definedName name="_Table2_In1" localSheetId="14" hidden="1">#REF!</definedName>
    <definedName name="_Table2_In1" localSheetId="16" hidden="1">#REF!</definedName>
    <definedName name="_Table2_In1" localSheetId="17" hidden="1">#REF!</definedName>
    <definedName name="_Table2_In1" localSheetId="18" hidden="1">#REF!</definedName>
    <definedName name="_Table2_In1" localSheetId="19" hidden="1">#REF!</definedName>
    <definedName name="_Table2_In1" localSheetId="20" hidden="1">#REF!</definedName>
    <definedName name="_Table2_In1" localSheetId="3" hidden="1">#REF!</definedName>
    <definedName name="_Table2_In1" localSheetId="0" hidden="1">#REF!</definedName>
    <definedName name="_Table2_In1" localSheetId="1" hidden="1">#REF!</definedName>
    <definedName name="_Table2_In1" hidden="1">#REF!</definedName>
    <definedName name="_Table2_Out" localSheetId="2" hidden="1">#REF!</definedName>
    <definedName name="_Table2_Out" localSheetId="7" hidden="1">#REF!</definedName>
    <definedName name="_Table2_Out" localSheetId="8" hidden="1">#REF!</definedName>
    <definedName name="_Table2_Out" localSheetId="9" hidden="1">#REF!</definedName>
    <definedName name="_Table2_Out" localSheetId="10" hidden="1">#REF!</definedName>
    <definedName name="_Table2_Out" localSheetId="11" hidden="1">#REF!</definedName>
    <definedName name="_Table2_Out" localSheetId="12" hidden="1">#REF!</definedName>
    <definedName name="_Table2_Out" localSheetId="13" hidden="1">#REF!</definedName>
    <definedName name="_Table2_Out" localSheetId="6" hidden="1">#REF!</definedName>
    <definedName name="_Table2_Out" localSheetId="15" hidden="1">#REF!</definedName>
    <definedName name="_Table2_Out" localSheetId="14" hidden="1">#REF!</definedName>
    <definedName name="_Table2_Out" localSheetId="16" hidden="1">#REF!</definedName>
    <definedName name="_Table2_Out" localSheetId="17" hidden="1">#REF!</definedName>
    <definedName name="_Table2_Out" localSheetId="18" hidden="1">#REF!</definedName>
    <definedName name="_Table2_Out" localSheetId="19" hidden="1">#REF!</definedName>
    <definedName name="_Table2_Out" localSheetId="20" hidden="1">#REF!</definedName>
    <definedName name="_Table2_Out" localSheetId="3" hidden="1">#REF!</definedName>
    <definedName name="_Table2_Out" localSheetId="0" hidden="1">#REF!</definedName>
    <definedName name="_Table2_Out" localSheetId="1" hidden="1">#REF!</definedName>
    <definedName name="_Table2_Out" hidden="1">#REF!</definedName>
    <definedName name="_VAX1" localSheetId="2">#REF!</definedName>
    <definedName name="_VAX1" localSheetId="7">#REF!</definedName>
    <definedName name="_VAX1" localSheetId="8">#REF!</definedName>
    <definedName name="_VAX1" localSheetId="9">#REF!</definedName>
    <definedName name="_VAX1" localSheetId="10">#REF!</definedName>
    <definedName name="_VAX1" localSheetId="11">#REF!</definedName>
    <definedName name="_VAX1" localSheetId="12">#REF!</definedName>
    <definedName name="_VAX1" localSheetId="13">#REF!</definedName>
    <definedName name="_VAX1" localSheetId="6">#REF!</definedName>
    <definedName name="_VAX1" localSheetId="15">#REF!</definedName>
    <definedName name="_VAX1" localSheetId="14">#REF!</definedName>
    <definedName name="_VAX1" localSheetId="16">#REF!</definedName>
    <definedName name="_VAX1" localSheetId="17">#REF!</definedName>
    <definedName name="_VAX1" localSheetId="18">#REF!</definedName>
    <definedName name="_VAX1" localSheetId="19">#REF!</definedName>
    <definedName name="_VAX1" localSheetId="20">#REF!</definedName>
    <definedName name="_VAX1" localSheetId="3">#REF!</definedName>
    <definedName name="_VAX1" localSheetId="0">#REF!</definedName>
    <definedName name="_VAX1" localSheetId="1">#REF!</definedName>
    <definedName name="_VAX1">#REF!</definedName>
    <definedName name="_VAX2" localSheetId="2">#REF!</definedName>
    <definedName name="_VAX2" localSheetId="7">#REF!</definedName>
    <definedName name="_VAX2" localSheetId="8">#REF!</definedName>
    <definedName name="_VAX2" localSheetId="9">#REF!</definedName>
    <definedName name="_VAX2" localSheetId="10">#REF!</definedName>
    <definedName name="_VAX2" localSheetId="11">#REF!</definedName>
    <definedName name="_VAX2" localSheetId="12">#REF!</definedName>
    <definedName name="_VAX2" localSheetId="13">#REF!</definedName>
    <definedName name="_VAX2" localSheetId="6">#REF!</definedName>
    <definedName name="_VAX2" localSheetId="15">#REF!</definedName>
    <definedName name="_VAX2" localSheetId="14">#REF!</definedName>
    <definedName name="_VAX2" localSheetId="16">#REF!</definedName>
    <definedName name="_VAX2" localSheetId="17">#REF!</definedName>
    <definedName name="_VAX2" localSheetId="18">#REF!</definedName>
    <definedName name="_VAX2" localSheetId="19">#REF!</definedName>
    <definedName name="_VAX2" localSheetId="20">#REF!</definedName>
    <definedName name="_VAX2" localSheetId="3">#REF!</definedName>
    <definedName name="_VAX2" localSheetId="0">#REF!</definedName>
    <definedName name="_VAX2" localSheetId="1">#REF!</definedName>
    <definedName name="_VAX2">#REF!</definedName>
    <definedName name="_VRL1" localSheetId="2">#REF!</definedName>
    <definedName name="_VRL1" localSheetId="7">#REF!</definedName>
    <definedName name="_VRL1" localSheetId="8">#REF!</definedName>
    <definedName name="_VRL1" localSheetId="9">#REF!</definedName>
    <definedName name="_VRL1" localSheetId="10">#REF!</definedName>
    <definedName name="_VRL1" localSheetId="11">#REF!</definedName>
    <definedName name="_VRL1" localSheetId="12">#REF!</definedName>
    <definedName name="_VRL1" localSheetId="13">#REF!</definedName>
    <definedName name="_VRL1" localSheetId="6">#REF!</definedName>
    <definedName name="_VRL1" localSheetId="15">#REF!</definedName>
    <definedName name="_VRL1" localSheetId="14">#REF!</definedName>
    <definedName name="_VRL1" localSheetId="16">#REF!</definedName>
    <definedName name="_VRL1" localSheetId="17">#REF!</definedName>
    <definedName name="_VRL1" localSheetId="18">#REF!</definedName>
    <definedName name="_VRL1" localSheetId="19">#REF!</definedName>
    <definedName name="_VRL1" localSheetId="20">#REF!</definedName>
    <definedName name="_VRL1" localSheetId="3">#REF!</definedName>
    <definedName name="_VRL1" localSheetId="0">#REF!</definedName>
    <definedName name="_VRL1" localSheetId="1">#REF!</definedName>
    <definedName name="_VRL1">#REF!</definedName>
    <definedName name="_VRL2" localSheetId="2">#REF!</definedName>
    <definedName name="_VRL2" localSheetId="7">#REF!</definedName>
    <definedName name="_VRL2" localSheetId="8">#REF!</definedName>
    <definedName name="_VRL2" localSheetId="9">#REF!</definedName>
    <definedName name="_VRL2" localSheetId="10">#REF!</definedName>
    <definedName name="_VRL2" localSheetId="11">#REF!</definedName>
    <definedName name="_VRL2" localSheetId="12">#REF!</definedName>
    <definedName name="_VRL2" localSheetId="13">#REF!</definedName>
    <definedName name="_VRL2" localSheetId="6">#REF!</definedName>
    <definedName name="_VRL2" localSheetId="15">#REF!</definedName>
    <definedName name="_VRL2" localSheetId="14">#REF!</definedName>
    <definedName name="_VRL2" localSheetId="16">#REF!</definedName>
    <definedName name="_VRL2" localSheetId="17">#REF!</definedName>
    <definedName name="_VRL2" localSheetId="18">#REF!</definedName>
    <definedName name="_VRL2" localSheetId="19">#REF!</definedName>
    <definedName name="_VRL2" localSheetId="20">#REF!</definedName>
    <definedName name="_VRL2" localSheetId="3">#REF!</definedName>
    <definedName name="_VRL2" localSheetId="0">#REF!</definedName>
    <definedName name="_VRL2" localSheetId="1">#REF!</definedName>
    <definedName name="_VRL2">#REF!</definedName>
    <definedName name="_VRL3" localSheetId="2">#REF!</definedName>
    <definedName name="_VRL3" localSheetId="7">#REF!</definedName>
    <definedName name="_VRL3" localSheetId="8">#REF!</definedName>
    <definedName name="_VRL3" localSheetId="9">#REF!</definedName>
    <definedName name="_VRL3" localSheetId="10">#REF!</definedName>
    <definedName name="_VRL3" localSheetId="11">#REF!</definedName>
    <definedName name="_VRL3" localSheetId="12">#REF!</definedName>
    <definedName name="_VRL3" localSheetId="13">#REF!</definedName>
    <definedName name="_VRL3" localSheetId="6">#REF!</definedName>
    <definedName name="_VRL3" localSheetId="15">#REF!</definedName>
    <definedName name="_VRL3" localSheetId="14">#REF!</definedName>
    <definedName name="_VRL3" localSheetId="16">#REF!</definedName>
    <definedName name="_VRL3" localSheetId="17">#REF!</definedName>
    <definedName name="_VRL3" localSheetId="18">#REF!</definedName>
    <definedName name="_VRL3" localSheetId="19">#REF!</definedName>
    <definedName name="_VRL3" localSheetId="20">#REF!</definedName>
    <definedName name="_VRL3" localSheetId="3">#REF!</definedName>
    <definedName name="_VRL3" localSheetId="0">#REF!</definedName>
    <definedName name="_VRL3" localSheetId="1">#REF!</definedName>
    <definedName name="_VRL3">#REF!</definedName>
    <definedName name="a" localSheetId="2">#REF!</definedName>
    <definedName name="A" localSheetId="7">#REF!</definedName>
    <definedName name="A" localSheetId="8">#REF!</definedName>
    <definedName name="A" localSheetId="9">#REF!</definedName>
    <definedName name="A" localSheetId="10">#REF!</definedName>
    <definedName name="A" localSheetId="11">#REF!</definedName>
    <definedName name="A" localSheetId="12">#REF!</definedName>
    <definedName name="A" localSheetId="13">#REF!</definedName>
    <definedName name="A" localSheetId="6">#REF!</definedName>
    <definedName name="a" localSheetId="15">#REF!</definedName>
    <definedName name="a" localSheetId="14">#REF!</definedName>
    <definedName name="a" localSheetId="16">#REF!</definedName>
    <definedName name="a" localSheetId="17">#REF!</definedName>
    <definedName name="a" localSheetId="18">#REF!</definedName>
    <definedName name="a" localSheetId="19">#REF!</definedName>
    <definedName name="a" localSheetId="20">#REF!</definedName>
    <definedName name="A" localSheetId="3">#REF!</definedName>
    <definedName name="a" localSheetId="0">"#ref!"</definedName>
    <definedName name="a" localSheetId="1">#REF!</definedName>
    <definedName name="a">#REF!</definedName>
    <definedName name="a6.ncg" localSheetId="2">#REF!</definedName>
    <definedName name="a6.ncg" localSheetId="7">#REF!</definedName>
    <definedName name="a6.ncg" localSheetId="8">#REF!</definedName>
    <definedName name="a6.ncg" localSheetId="9">#REF!</definedName>
    <definedName name="a6.ncg" localSheetId="10">#REF!</definedName>
    <definedName name="a6.ncg" localSheetId="11">#REF!</definedName>
    <definedName name="a6.ncg" localSheetId="12">#REF!</definedName>
    <definedName name="a6.ncg" localSheetId="13">#REF!</definedName>
    <definedName name="a6.ncg" localSheetId="6">#REF!</definedName>
    <definedName name="a6.ncg" localSheetId="15">#REF!</definedName>
    <definedName name="a6.ncg" localSheetId="14">#REF!</definedName>
    <definedName name="a6.ncg" localSheetId="16">#REF!</definedName>
    <definedName name="a6.ncg" localSheetId="17">#REF!</definedName>
    <definedName name="a6.ncg" localSheetId="18">#REF!</definedName>
    <definedName name="a6.ncg" localSheetId="19">#REF!</definedName>
    <definedName name="a6.ncg" localSheetId="20">#REF!</definedName>
    <definedName name="a6.ncg" localSheetId="3">#REF!</definedName>
    <definedName name="a6.ncg" localSheetId="0">#REF!</definedName>
    <definedName name="a6.ncg" localSheetId="1">#REF!</definedName>
    <definedName name="a6.ncg">#REF!</definedName>
    <definedName name="aa" localSheetId="2">'[1]Quilometragem de Setor'!#REF!</definedName>
    <definedName name="aa" localSheetId="4">'[2]Quilometragem de Setor'!#REF!</definedName>
    <definedName name="aa" localSheetId="7">'[3]Quilometragem de Setor'!#REF!</definedName>
    <definedName name="aa" localSheetId="8">'[3]Quilometragem de Setor'!#REF!</definedName>
    <definedName name="aa" localSheetId="9">'[3]Quilometragem de Setor'!#REF!</definedName>
    <definedName name="aa" localSheetId="10">'[3]Quilometragem de Setor'!#REF!</definedName>
    <definedName name="aa" localSheetId="11">'[3]Quilometragem de Setor'!#REF!</definedName>
    <definedName name="aa" localSheetId="12">'[3]Quilometragem de Setor'!#REF!</definedName>
    <definedName name="aa" localSheetId="13">'[3]Quilometragem de Setor'!#REF!</definedName>
    <definedName name="aa" localSheetId="6">'[3]Quilometragem de Setor'!#REF!</definedName>
    <definedName name="aa" localSheetId="15">'[3]Quilometragem de Setor'!#REF!</definedName>
    <definedName name="aa" localSheetId="14">'[3]Quilometragem de Setor'!#REF!</definedName>
    <definedName name="aa" localSheetId="16">'[1]Quilometragem de Setor'!#REF!</definedName>
    <definedName name="aa" localSheetId="17">'[3]Quilometragem de Setor'!#REF!</definedName>
    <definedName name="aa" localSheetId="18">'[3]Quilometragem de Setor'!#REF!</definedName>
    <definedName name="aa" localSheetId="19">'[1]Quilometragem de Setor'!#REF!</definedName>
    <definedName name="aa" localSheetId="20">'[3]Quilometragem de Setor'!#REF!</definedName>
    <definedName name="aa" localSheetId="3">'[3]Quilometragem de Setor'!#REF!</definedName>
    <definedName name="aa" localSheetId="0">'[3]Quilometragem de Setor'!#REF!</definedName>
    <definedName name="aa" localSheetId="1">'[1]Quilometragem de Setor'!#REF!</definedName>
    <definedName name="aa">'[1]Quilometragem de Setor'!#REF!</definedName>
    <definedName name="AAA" localSheetId="2">#REF!</definedName>
    <definedName name="AAA" localSheetId="4">#REF!</definedName>
    <definedName name="AAA" localSheetId="7">#REF!</definedName>
    <definedName name="AAA" localSheetId="8">#REF!</definedName>
    <definedName name="AAA" localSheetId="9">#REF!</definedName>
    <definedName name="AAA" localSheetId="10">#REF!</definedName>
    <definedName name="AAA" localSheetId="11">#REF!</definedName>
    <definedName name="AAA" localSheetId="12">#REF!</definedName>
    <definedName name="AAA" localSheetId="13">#REF!</definedName>
    <definedName name="AAA" localSheetId="6">#REF!</definedName>
    <definedName name="AAA" localSheetId="15">#REF!</definedName>
    <definedName name="AAA" localSheetId="14">#REF!</definedName>
    <definedName name="AAA" localSheetId="16">#REF!</definedName>
    <definedName name="AAA" localSheetId="17">#REF!</definedName>
    <definedName name="AAA" localSheetId="18">#REF!</definedName>
    <definedName name="AAA" localSheetId="19">#REF!</definedName>
    <definedName name="AAA" localSheetId="20">#REF!</definedName>
    <definedName name="AAA" localSheetId="3">#REF!</definedName>
    <definedName name="AAA" localSheetId="0">#REF!</definedName>
    <definedName name="AAA" localSheetId="1">#REF!</definedName>
    <definedName name="AAA">#REF!</definedName>
    <definedName name="aaaa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aaa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aaa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aaa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aaa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aaa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aaa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aaa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aaa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aaa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aa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créscimo_de_hora_extra" localSheetId="2">#REF!</definedName>
    <definedName name="Acréscimo_de_hora_extra" localSheetId="4">#REF!</definedName>
    <definedName name="Acréscimo_de_hora_extra" localSheetId="7">#REF!</definedName>
    <definedName name="Acréscimo_de_hora_extra" localSheetId="8">#REF!</definedName>
    <definedName name="Acréscimo_de_hora_extra" localSheetId="9">#REF!</definedName>
    <definedName name="Acréscimo_de_hora_extra" localSheetId="10">#REF!</definedName>
    <definedName name="Acréscimo_de_hora_extra" localSheetId="11">#REF!</definedName>
    <definedName name="Acréscimo_de_hora_extra" localSheetId="12">#REF!</definedName>
    <definedName name="Acréscimo_de_hora_extra" localSheetId="13">#REF!</definedName>
    <definedName name="Acréscimo_de_hora_extra" localSheetId="6">#REF!</definedName>
    <definedName name="Acréscimo_de_hora_extra" localSheetId="15">#REF!</definedName>
    <definedName name="Acréscimo_de_hora_extra" localSheetId="14">#REF!</definedName>
    <definedName name="Acréscimo_de_hora_extra" localSheetId="16">#REF!</definedName>
    <definedName name="Acréscimo_de_hora_extra" localSheetId="17">#REF!</definedName>
    <definedName name="Acréscimo_de_hora_extra" localSheetId="18">#REF!</definedName>
    <definedName name="Acréscimo_de_hora_extra" localSheetId="19">#REF!</definedName>
    <definedName name="Acréscimo_de_hora_extra" localSheetId="20">#REF!</definedName>
    <definedName name="Acréscimo_de_hora_extra" localSheetId="3">#REF!</definedName>
    <definedName name="Acréscimo_de_hora_extra" localSheetId="0">#REF!</definedName>
    <definedName name="Acréscimo_de_hora_extra" localSheetId="1">#REF!</definedName>
    <definedName name="Acréscimo_de_hora_extra">#REF!</definedName>
    <definedName name="Acréscimo_feriado" localSheetId="2">#REF!</definedName>
    <definedName name="Acréscimo_feriado" localSheetId="7">#REF!</definedName>
    <definedName name="Acréscimo_feriado" localSheetId="8">#REF!</definedName>
    <definedName name="Acréscimo_feriado" localSheetId="9">#REF!</definedName>
    <definedName name="Acréscimo_feriado" localSheetId="10">#REF!</definedName>
    <definedName name="Acréscimo_feriado" localSheetId="11">#REF!</definedName>
    <definedName name="Acréscimo_feriado" localSheetId="12">#REF!</definedName>
    <definedName name="Acréscimo_feriado" localSheetId="13">#REF!</definedName>
    <definedName name="Acréscimo_feriado" localSheetId="6">#REF!</definedName>
    <definedName name="Acréscimo_feriado" localSheetId="15">#REF!</definedName>
    <definedName name="Acréscimo_feriado" localSheetId="14">#REF!</definedName>
    <definedName name="Acréscimo_feriado" localSheetId="16">#REF!</definedName>
    <definedName name="Acréscimo_feriado" localSheetId="17">#REF!</definedName>
    <definedName name="Acréscimo_feriado" localSheetId="18">#REF!</definedName>
    <definedName name="Acréscimo_feriado" localSheetId="19">#REF!</definedName>
    <definedName name="Acréscimo_feriado" localSheetId="20">#REF!</definedName>
    <definedName name="Acréscimo_feriado" localSheetId="3">#REF!</definedName>
    <definedName name="Acréscimo_feriado" localSheetId="0">#REF!</definedName>
    <definedName name="Acréscimo_feriado" localSheetId="1">#REF!</definedName>
    <definedName name="Acréscimo_feriado">#REF!</definedName>
    <definedName name="AD" localSheetId="2">#REF!</definedName>
    <definedName name="AD" localSheetId="7">#REF!</definedName>
    <definedName name="AD" localSheetId="8">#REF!</definedName>
    <definedName name="AD" localSheetId="9">#REF!</definedName>
    <definedName name="AD" localSheetId="10">#REF!</definedName>
    <definedName name="AD" localSheetId="11">#REF!</definedName>
    <definedName name="AD" localSheetId="12">#REF!</definedName>
    <definedName name="AD" localSheetId="13">#REF!</definedName>
    <definedName name="AD" localSheetId="6">#REF!</definedName>
    <definedName name="AD" localSheetId="15">#REF!</definedName>
    <definedName name="AD" localSheetId="14">#REF!</definedName>
    <definedName name="AD" localSheetId="16">#REF!</definedName>
    <definedName name="AD" localSheetId="17">#REF!</definedName>
    <definedName name="AD" localSheetId="18">#REF!</definedName>
    <definedName name="AD" localSheetId="19">#REF!</definedName>
    <definedName name="AD" localSheetId="20">#REF!</definedName>
    <definedName name="AD" localSheetId="3">#REF!</definedName>
    <definedName name="AD" localSheetId="0">#REF!</definedName>
    <definedName name="AD" localSheetId="1">#REF!</definedName>
    <definedName name="AD">#REF!</definedName>
    <definedName name="ADEQ">"Texto 9"</definedName>
    <definedName name="Adicional_noturno" localSheetId="2">#REF!</definedName>
    <definedName name="Adicional_noturno" localSheetId="4">#REF!</definedName>
    <definedName name="Adicional_noturno" localSheetId="7">#REF!</definedName>
    <definedName name="Adicional_noturno" localSheetId="8">#REF!</definedName>
    <definedName name="Adicional_noturno" localSheetId="9">#REF!</definedName>
    <definedName name="Adicional_noturno" localSheetId="10">#REF!</definedName>
    <definedName name="Adicional_noturno" localSheetId="11">#REF!</definedName>
    <definedName name="Adicional_noturno" localSheetId="12">#REF!</definedName>
    <definedName name="Adicional_noturno" localSheetId="13">#REF!</definedName>
    <definedName name="Adicional_noturno" localSheetId="6">#REF!</definedName>
    <definedName name="Adicional_noturno" localSheetId="15">#REF!</definedName>
    <definedName name="Adicional_noturno" localSheetId="14">#REF!</definedName>
    <definedName name="Adicional_noturno" localSheetId="16">#REF!</definedName>
    <definedName name="Adicional_noturno" localSheetId="17">#REF!</definedName>
    <definedName name="Adicional_noturno" localSheetId="18">#REF!</definedName>
    <definedName name="Adicional_noturno" localSheetId="19">#REF!</definedName>
    <definedName name="Adicional_noturno" localSheetId="20">#REF!</definedName>
    <definedName name="Adicional_noturno" localSheetId="3">#REF!</definedName>
    <definedName name="Adicional_noturno" localSheetId="0">#REF!</definedName>
    <definedName name="Adicional_noturno" localSheetId="1">#REF!</definedName>
    <definedName name="Adicional_noturno">#REF!</definedName>
    <definedName name="ADNOTURNO" localSheetId="2">#REF!</definedName>
    <definedName name="ADNOTURNO" localSheetId="7">#REF!</definedName>
    <definedName name="ADNOTURNO" localSheetId="8">#REF!</definedName>
    <definedName name="ADNOTURNO" localSheetId="9">#REF!</definedName>
    <definedName name="ADNOTURNO" localSheetId="10">#REF!</definedName>
    <definedName name="ADNOTURNO" localSheetId="11">#REF!</definedName>
    <definedName name="ADNOTURNO" localSheetId="12">#REF!</definedName>
    <definedName name="ADNOTURNO" localSheetId="13">#REF!</definedName>
    <definedName name="ADNOTURNO" localSheetId="6">#REF!</definedName>
    <definedName name="ADNOTURNO" localSheetId="15">#REF!</definedName>
    <definedName name="ADNOTURNO" localSheetId="14">#REF!</definedName>
    <definedName name="ADNOTURNO" localSheetId="16">#REF!</definedName>
    <definedName name="ADNOTURNO" localSheetId="17">#REF!</definedName>
    <definedName name="ADNOTURNO" localSheetId="18">#REF!</definedName>
    <definedName name="ADNOTURNO" localSheetId="19">#REF!</definedName>
    <definedName name="ADNOTURNO" localSheetId="20">#REF!</definedName>
    <definedName name="ADNOTURNO" localSheetId="3">#REF!</definedName>
    <definedName name="ADNOTURNO" localSheetId="0">#REF!</definedName>
    <definedName name="ADNOTURNO" localSheetId="1">#REF!</definedName>
    <definedName name="ADNOTURNO">#REF!</definedName>
    <definedName name="AF" localSheetId="2">#REF!</definedName>
    <definedName name="AF" localSheetId="7">#REF!</definedName>
    <definedName name="AF" localSheetId="8">#REF!</definedName>
    <definedName name="AF" localSheetId="9">#REF!</definedName>
    <definedName name="AF" localSheetId="10">#REF!</definedName>
    <definedName name="AF" localSheetId="11">#REF!</definedName>
    <definedName name="AF" localSheetId="12">#REF!</definedName>
    <definedName name="AF" localSheetId="13">#REF!</definedName>
    <definedName name="AF" localSheetId="6">#REF!</definedName>
    <definedName name="AF" localSheetId="15">#REF!</definedName>
    <definedName name="AF" localSheetId="14">#REF!</definedName>
    <definedName name="AF" localSheetId="16">#REF!</definedName>
    <definedName name="AF" localSheetId="17">#REF!</definedName>
    <definedName name="AF" localSheetId="18">#REF!</definedName>
    <definedName name="AF" localSheetId="19">#REF!</definedName>
    <definedName name="AF" localSheetId="20">#REF!</definedName>
    <definedName name="AF" localSheetId="3">#REF!</definedName>
    <definedName name="AF" localSheetId="0">#REF!</definedName>
    <definedName name="AF" localSheetId="1">#REF!</definedName>
    <definedName name="AF">#REF!</definedName>
    <definedName name="AGRUPAMENTO_I" localSheetId="2">#REF!</definedName>
    <definedName name="AGRUPAMENTO_I" localSheetId="7">#REF!</definedName>
    <definedName name="AGRUPAMENTO_I" localSheetId="8">#REF!</definedName>
    <definedName name="AGRUPAMENTO_I" localSheetId="9">#REF!</definedName>
    <definedName name="AGRUPAMENTO_I" localSheetId="10">#REF!</definedName>
    <definedName name="AGRUPAMENTO_I" localSheetId="11">#REF!</definedName>
    <definedName name="AGRUPAMENTO_I" localSheetId="12">#REF!</definedName>
    <definedName name="AGRUPAMENTO_I" localSheetId="13">#REF!</definedName>
    <definedName name="AGRUPAMENTO_I" localSheetId="6">#REF!</definedName>
    <definedName name="AGRUPAMENTO_I" localSheetId="15">#REF!</definedName>
    <definedName name="AGRUPAMENTO_I" localSheetId="14">#REF!</definedName>
    <definedName name="AGRUPAMENTO_I" localSheetId="16">#REF!</definedName>
    <definedName name="AGRUPAMENTO_I" localSheetId="17">#REF!</definedName>
    <definedName name="AGRUPAMENTO_I" localSheetId="18">#REF!</definedName>
    <definedName name="AGRUPAMENTO_I" localSheetId="19">#REF!</definedName>
    <definedName name="AGRUPAMENTO_I" localSheetId="20">#REF!</definedName>
    <definedName name="AGRUPAMENTO_I" localSheetId="3">#REF!</definedName>
    <definedName name="AGRUPAMENTO_I" localSheetId="0">#REF!</definedName>
    <definedName name="AGRUPAMENTO_I" localSheetId="1">#REF!</definedName>
    <definedName name="AGRUPAMENTO_I">#REF!</definedName>
    <definedName name="AGRUPAMENTO_II" localSheetId="2">#REF!</definedName>
    <definedName name="AGRUPAMENTO_II" localSheetId="7">#REF!</definedName>
    <definedName name="AGRUPAMENTO_II" localSheetId="8">#REF!</definedName>
    <definedName name="AGRUPAMENTO_II" localSheetId="9">#REF!</definedName>
    <definedName name="AGRUPAMENTO_II" localSheetId="10">#REF!</definedName>
    <definedName name="AGRUPAMENTO_II" localSheetId="11">#REF!</definedName>
    <definedName name="AGRUPAMENTO_II" localSheetId="12">#REF!</definedName>
    <definedName name="AGRUPAMENTO_II" localSheetId="13">#REF!</definedName>
    <definedName name="AGRUPAMENTO_II" localSheetId="6">#REF!</definedName>
    <definedName name="AGRUPAMENTO_II" localSheetId="15">#REF!</definedName>
    <definedName name="AGRUPAMENTO_II" localSheetId="14">#REF!</definedName>
    <definedName name="AGRUPAMENTO_II" localSheetId="16">#REF!</definedName>
    <definedName name="AGRUPAMENTO_II" localSheetId="17">#REF!</definedName>
    <definedName name="AGRUPAMENTO_II" localSheetId="18">#REF!</definedName>
    <definedName name="AGRUPAMENTO_II" localSheetId="19">#REF!</definedName>
    <definedName name="AGRUPAMENTO_II" localSheetId="20">#REF!</definedName>
    <definedName name="AGRUPAMENTO_II" localSheetId="3">#REF!</definedName>
    <definedName name="AGRUPAMENTO_II" localSheetId="0">#REF!</definedName>
    <definedName name="AGRUPAMENTO_II" localSheetId="1">#REF!</definedName>
    <definedName name="AGRUPAMENTO_II">#REF!</definedName>
    <definedName name="AGRUPAMENTO_III" localSheetId="2">#REF!</definedName>
    <definedName name="AGRUPAMENTO_III" localSheetId="7">#REF!</definedName>
    <definedName name="AGRUPAMENTO_III" localSheetId="8">#REF!</definedName>
    <definedName name="AGRUPAMENTO_III" localSheetId="9">#REF!</definedName>
    <definedName name="AGRUPAMENTO_III" localSheetId="10">#REF!</definedName>
    <definedName name="AGRUPAMENTO_III" localSheetId="11">#REF!</definedName>
    <definedName name="AGRUPAMENTO_III" localSheetId="12">#REF!</definedName>
    <definedName name="AGRUPAMENTO_III" localSheetId="13">#REF!</definedName>
    <definedName name="AGRUPAMENTO_III" localSheetId="6">#REF!</definedName>
    <definedName name="AGRUPAMENTO_III" localSheetId="15">#REF!</definedName>
    <definedName name="AGRUPAMENTO_III" localSheetId="14">#REF!</definedName>
    <definedName name="AGRUPAMENTO_III" localSheetId="16">#REF!</definedName>
    <definedName name="AGRUPAMENTO_III" localSheetId="17">#REF!</definedName>
    <definedName name="AGRUPAMENTO_III" localSheetId="18">#REF!</definedName>
    <definedName name="AGRUPAMENTO_III" localSheetId="19">#REF!</definedName>
    <definedName name="AGRUPAMENTO_III" localSheetId="20">#REF!</definedName>
    <definedName name="AGRUPAMENTO_III" localSheetId="3">#REF!</definedName>
    <definedName name="AGRUPAMENTO_III" localSheetId="0">#REF!</definedName>
    <definedName name="AGRUPAMENTO_III" localSheetId="1">#REF!</definedName>
    <definedName name="AGRUPAMENTO_III">#REF!</definedName>
    <definedName name="AGRUPAMENTO_IV" localSheetId="2">#REF!</definedName>
    <definedName name="AGRUPAMENTO_IV" localSheetId="7">#REF!</definedName>
    <definedName name="AGRUPAMENTO_IV" localSheetId="8">#REF!</definedName>
    <definedName name="AGRUPAMENTO_IV" localSheetId="9">#REF!</definedName>
    <definedName name="AGRUPAMENTO_IV" localSheetId="10">#REF!</definedName>
    <definedName name="AGRUPAMENTO_IV" localSheetId="11">#REF!</definedName>
    <definedName name="AGRUPAMENTO_IV" localSheetId="12">#REF!</definedName>
    <definedName name="AGRUPAMENTO_IV" localSheetId="13">#REF!</definedName>
    <definedName name="AGRUPAMENTO_IV" localSheetId="6">#REF!</definedName>
    <definedName name="AGRUPAMENTO_IV" localSheetId="15">#REF!</definedName>
    <definedName name="AGRUPAMENTO_IV" localSheetId="14">#REF!</definedName>
    <definedName name="AGRUPAMENTO_IV" localSheetId="16">#REF!</definedName>
    <definedName name="AGRUPAMENTO_IV" localSheetId="17">#REF!</definedName>
    <definedName name="AGRUPAMENTO_IV" localSheetId="18">#REF!</definedName>
    <definedName name="AGRUPAMENTO_IV" localSheetId="19">#REF!</definedName>
    <definedName name="AGRUPAMENTO_IV" localSheetId="20">#REF!</definedName>
    <definedName name="AGRUPAMENTO_IV" localSheetId="3">#REF!</definedName>
    <definedName name="AGRUPAMENTO_IV" localSheetId="0">#REF!</definedName>
    <definedName name="AGRUPAMENTO_IV" localSheetId="1">#REF!</definedName>
    <definedName name="AGRUPAMENTO_IV">#REF!</definedName>
    <definedName name="AGRUPAMENTO_V" localSheetId="2">#REF!</definedName>
    <definedName name="AGRUPAMENTO_V" localSheetId="7">#REF!</definedName>
    <definedName name="AGRUPAMENTO_V" localSheetId="8">#REF!</definedName>
    <definedName name="AGRUPAMENTO_V" localSheetId="9">#REF!</definedName>
    <definedName name="AGRUPAMENTO_V" localSheetId="10">#REF!</definedName>
    <definedName name="AGRUPAMENTO_V" localSheetId="11">#REF!</definedName>
    <definedName name="AGRUPAMENTO_V" localSheetId="12">#REF!</definedName>
    <definedName name="AGRUPAMENTO_V" localSheetId="13">#REF!</definedName>
    <definedName name="AGRUPAMENTO_V" localSheetId="6">#REF!</definedName>
    <definedName name="AGRUPAMENTO_V" localSheetId="15">#REF!</definedName>
    <definedName name="AGRUPAMENTO_V" localSheetId="14">#REF!</definedName>
    <definedName name="AGRUPAMENTO_V" localSheetId="16">#REF!</definedName>
    <definedName name="AGRUPAMENTO_V" localSheetId="17">#REF!</definedName>
    <definedName name="AGRUPAMENTO_V" localSheetId="18">#REF!</definedName>
    <definedName name="AGRUPAMENTO_V" localSheetId="19">#REF!</definedName>
    <definedName name="AGRUPAMENTO_V" localSheetId="20">#REF!</definedName>
    <definedName name="AGRUPAMENTO_V" localSheetId="3">#REF!</definedName>
    <definedName name="AGRUPAMENTO_V" localSheetId="0">#REF!</definedName>
    <definedName name="AGRUPAMENTO_V" localSheetId="1">#REF!</definedName>
    <definedName name="AGRUPAMENTO_V">#REF!</definedName>
    <definedName name="AIR" localSheetId="2">#REF!</definedName>
    <definedName name="AIR" localSheetId="7">#REF!</definedName>
    <definedName name="AIR" localSheetId="8">#REF!</definedName>
    <definedName name="AIR" localSheetId="9">#REF!</definedName>
    <definedName name="AIR" localSheetId="10">#REF!</definedName>
    <definedName name="AIR" localSheetId="11">#REF!</definedName>
    <definedName name="AIR" localSheetId="12">#REF!</definedName>
    <definedName name="AIR" localSheetId="13">#REF!</definedName>
    <definedName name="AIR" localSheetId="6">#REF!</definedName>
    <definedName name="AIR" localSheetId="15">#REF!</definedName>
    <definedName name="AIR" localSheetId="14">#REF!</definedName>
    <definedName name="AIR" localSheetId="16">#REF!</definedName>
    <definedName name="AIR" localSheetId="17">#REF!</definedName>
    <definedName name="AIR" localSheetId="18">#REF!</definedName>
    <definedName name="AIR" localSheetId="19">#REF!</definedName>
    <definedName name="AIR" localSheetId="20">#REF!</definedName>
    <definedName name="AIR" localSheetId="3">#REF!</definedName>
    <definedName name="AIR" localSheetId="0">#REF!</definedName>
    <definedName name="AIR" localSheetId="1">#REF!</definedName>
    <definedName name="AIR">#REF!</definedName>
    <definedName name="Ajudante_diu_cap_mec" localSheetId="2">#REF!</definedName>
    <definedName name="Ajudante_diu_cap_mec" localSheetId="7">#REF!</definedName>
    <definedName name="Ajudante_diu_cap_mec" localSheetId="8">#REF!</definedName>
    <definedName name="Ajudante_diu_cap_mec" localSheetId="9">#REF!</definedName>
    <definedName name="Ajudante_diu_cap_mec" localSheetId="10">#REF!</definedName>
    <definedName name="Ajudante_diu_cap_mec" localSheetId="11">#REF!</definedName>
    <definedName name="Ajudante_diu_cap_mec" localSheetId="12">#REF!</definedName>
    <definedName name="Ajudante_diu_cap_mec" localSheetId="13">#REF!</definedName>
    <definedName name="Ajudante_diu_cap_mec" localSheetId="6">#REF!</definedName>
    <definedName name="Ajudante_diu_cap_mec" localSheetId="15">#REF!</definedName>
    <definedName name="Ajudante_diu_cap_mec" localSheetId="14">#REF!</definedName>
    <definedName name="Ajudante_diu_cap_mec" localSheetId="16">#REF!</definedName>
    <definedName name="Ajudante_diu_cap_mec" localSheetId="17">#REF!</definedName>
    <definedName name="Ajudante_diu_cap_mec" localSheetId="18">#REF!</definedName>
    <definedName name="Ajudante_diu_cap_mec" localSheetId="19">#REF!</definedName>
    <definedName name="Ajudante_diu_cap_mec" localSheetId="20">#REF!</definedName>
    <definedName name="Ajudante_diu_cap_mec" localSheetId="3">#REF!</definedName>
    <definedName name="Ajudante_diu_cap_mec" localSheetId="0">#REF!</definedName>
    <definedName name="Ajudante_diu_cap_mec" localSheetId="1">#REF!</definedName>
    <definedName name="Ajudante_diu_cap_mec">#REF!</definedName>
    <definedName name="Ajudante_diu_cap_mec_res" localSheetId="2">#REF!</definedName>
    <definedName name="Ajudante_diu_cap_mec_res" localSheetId="7">#REF!</definedName>
    <definedName name="Ajudante_diu_cap_mec_res" localSheetId="8">#REF!</definedName>
    <definedName name="Ajudante_diu_cap_mec_res" localSheetId="9">#REF!</definedName>
    <definedName name="Ajudante_diu_cap_mec_res" localSheetId="10">#REF!</definedName>
    <definedName name="Ajudante_diu_cap_mec_res" localSheetId="11">#REF!</definedName>
    <definedName name="Ajudante_diu_cap_mec_res" localSheetId="12">#REF!</definedName>
    <definedName name="Ajudante_diu_cap_mec_res" localSheetId="13">#REF!</definedName>
    <definedName name="Ajudante_diu_cap_mec_res" localSheetId="6">#REF!</definedName>
    <definedName name="Ajudante_diu_cap_mec_res" localSheetId="15">#REF!</definedName>
    <definedName name="Ajudante_diu_cap_mec_res" localSheetId="14">#REF!</definedName>
    <definedName name="Ajudante_diu_cap_mec_res" localSheetId="16">#REF!</definedName>
    <definedName name="Ajudante_diu_cap_mec_res" localSheetId="17">#REF!</definedName>
    <definedName name="Ajudante_diu_cap_mec_res" localSheetId="18">#REF!</definedName>
    <definedName name="Ajudante_diu_cap_mec_res" localSheetId="19">#REF!</definedName>
    <definedName name="Ajudante_diu_cap_mec_res" localSheetId="20">#REF!</definedName>
    <definedName name="Ajudante_diu_cap_mec_res" localSheetId="3">#REF!</definedName>
    <definedName name="Ajudante_diu_cap_mec_res" localSheetId="0">#REF!</definedName>
    <definedName name="Ajudante_diu_cap_mec_res" localSheetId="1">#REF!</definedName>
    <definedName name="Ajudante_diu_cap_mec_res">#REF!</definedName>
    <definedName name="Ajudante_diu_eq_padrão" localSheetId="2">#REF!</definedName>
    <definedName name="Ajudante_diu_eq_padrão" localSheetId="7">#REF!</definedName>
    <definedName name="Ajudante_diu_eq_padrão" localSheetId="8">#REF!</definedName>
    <definedName name="Ajudante_diu_eq_padrão" localSheetId="9">#REF!</definedName>
    <definedName name="Ajudante_diu_eq_padrão" localSheetId="10">#REF!</definedName>
    <definedName name="Ajudante_diu_eq_padrão" localSheetId="11">#REF!</definedName>
    <definedName name="Ajudante_diu_eq_padrão" localSheetId="12">#REF!</definedName>
    <definedName name="Ajudante_diu_eq_padrão" localSheetId="13">#REF!</definedName>
    <definedName name="Ajudante_diu_eq_padrão" localSheetId="6">#REF!</definedName>
    <definedName name="Ajudante_diu_eq_padrão" localSheetId="15">#REF!</definedName>
    <definedName name="Ajudante_diu_eq_padrão" localSheetId="14">#REF!</definedName>
    <definedName name="Ajudante_diu_eq_padrão" localSheetId="16">#REF!</definedName>
    <definedName name="Ajudante_diu_eq_padrão" localSheetId="17">#REF!</definedName>
    <definedName name="Ajudante_diu_eq_padrão" localSheetId="18">#REF!</definedName>
    <definedName name="Ajudante_diu_eq_padrão" localSheetId="19">#REF!</definedName>
    <definedName name="Ajudante_diu_eq_padrão" localSheetId="20">#REF!</definedName>
    <definedName name="Ajudante_diu_eq_padrão" localSheetId="3">#REF!</definedName>
    <definedName name="Ajudante_diu_eq_padrão" localSheetId="0">#REF!</definedName>
    <definedName name="Ajudante_diu_eq_padrão" localSheetId="1">#REF!</definedName>
    <definedName name="Ajudante_diu_eq_padrão">#REF!</definedName>
    <definedName name="Ajudante_diu_eq_padrão_res" localSheetId="2">#REF!</definedName>
    <definedName name="Ajudante_diu_eq_padrão_res" localSheetId="7">#REF!</definedName>
    <definedName name="Ajudante_diu_eq_padrão_res" localSheetId="8">#REF!</definedName>
    <definedName name="Ajudante_diu_eq_padrão_res" localSheetId="9">#REF!</definedName>
    <definedName name="Ajudante_diu_eq_padrão_res" localSheetId="10">#REF!</definedName>
    <definedName name="Ajudante_diu_eq_padrão_res" localSheetId="11">#REF!</definedName>
    <definedName name="Ajudante_diu_eq_padrão_res" localSheetId="12">#REF!</definedName>
    <definedName name="Ajudante_diu_eq_padrão_res" localSheetId="13">#REF!</definedName>
    <definedName name="Ajudante_diu_eq_padrão_res" localSheetId="6">#REF!</definedName>
    <definedName name="Ajudante_diu_eq_padrão_res" localSheetId="15">#REF!</definedName>
    <definedName name="Ajudante_diu_eq_padrão_res" localSheetId="14">#REF!</definedName>
    <definedName name="Ajudante_diu_eq_padrão_res" localSheetId="16">#REF!</definedName>
    <definedName name="Ajudante_diu_eq_padrão_res" localSheetId="17">#REF!</definedName>
    <definedName name="Ajudante_diu_eq_padrão_res" localSheetId="18">#REF!</definedName>
    <definedName name="Ajudante_diu_eq_padrão_res" localSheetId="19">#REF!</definedName>
    <definedName name="Ajudante_diu_eq_padrão_res" localSheetId="20">#REF!</definedName>
    <definedName name="Ajudante_diu_eq_padrão_res" localSheetId="3">#REF!</definedName>
    <definedName name="Ajudante_diu_eq_padrão_res" localSheetId="0">#REF!</definedName>
    <definedName name="Ajudante_diu_eq_padrão_res" localSheetId="1">#REF!</definedName>
    <definedName name="Ajudante_diu_eq_padrão_res">#REF!</definedName>
    <definedName name="Ajudante_diu_lav_vias" localSheetId="2">#REF!</definedName>
    <definedName name="Ajudante_diu_lav_vias" localSheetId="7">#REF!</definedName>
    <definedName name="Ajudante_diu_lav_vias" localSheetId="8">#REF!</definedName>
    <definedName name="Ajudante_diu_lav_vias" localSheetId="9">#REF!</definedName>
    <definedName name="Ajudante_diu_lav_vias" localSheetId="10">#REF!</definedName>
    <definedName name="Ajudante_diu_lav_vias" localSheetId="11">#REF!</definedName>
    <definedName name="Ajudante_diu_lav_vias" localSheetId="12">#REF!</definedName>
    <definedName name="Ajudante_diu_lav_vias" localSheetId="13">#REF!</definedName>
    <definedName name="Ajudante_diu_lav_vias" localSheetId="6">#REF!</definedName>
    <definedName name="Ajudante_diu_lav_vias" localSheetId="15">#REF!</definedName>
    <definedName name="Ajudante_diu_lav_vias" localSheetId="14">#REF!</definedName>
    <definedName name="Ajudante_diu_lav_vias" localSheetId="16">#REF!</definedName>
    <definedName name="Ajudante_diu_lav_vias" localSheetId="17">#REF!</definedName>
    <definedName name="Ajudante_diu_lav_vias" localSheetId="18">#REF!</definedName>
    <definedName name="Ajudante_diu_lav_vias" localSheetId="19">#REF!</definedName>
    <definedName name="Ajudante_diu_lav_vias" localSheetId="20">#REF!</definedName>
    <definedName name="Ajudante_diu_lav_vias" localSheetId="3">#REF!</definedName>
    <definedName name="Ajudante_diu_lav_vias" localSheetId="0">#REF!</definedName>
    <definedName name="Ajudante_diu_lav_vias" localSheetId="1">#REF!</definedName>
    <definedName name="Ajudante_diu_lav_vias">#REF!</definedName>
    <definedName name="Ajudante_diu_lav_vias_res" localSheetId="2">#REF!</definedName>
    <definedName name="Ajudante_diu_lav_vias_res" localSheetId="7">#REF!</definedName>
    <definedName name="Ajudante_diu_lav_vias_res" localSheetId="8">#REF!</definedName>
    <definedName name="Ajudante_diu_lav_vias_res" localSheetId="9">#REF!</definedName>
    <definedName name="Ajudante_diu_lav_vias_res" localSheetId="10">#REF!</definedName>
    <definedName name="Ajudante_diu_lav_vias_res" localSheetId="11">#REF!</definedName>
    <definedName name="Ajudante_diu_lav_vias_res" localSheetId="12">#REF!</definedName>
    <definedName name="Ajudante_diu_lav_vias_res" localSheetId="13">#REF!</definedName>
    <definedName name="Ajudante_diu_lav_vias_res" localSheetId="6">#REF!</definedName>
    <definedName name="Ajudante_diu_lav_vias_res" localSheetId="15">#REF!</definedName>
    <definedName name="Ajudante_diu_lav_vias_res" localSheetId="14">#REF!</definedName>
    <definedName name="Ajudante_diu_lav_vias_res" localSheetId="16">#REF!</definedName>
    <definedName name="Ajudante_diu_lav_vias_res" localSheetId="17">#REF!</definedName>
    <definedName name="Ajudante_diu_lav_vias_res" localSheetId="18">#REF!</definedName>
    <definedName name="Ajudante_diu_lav_vias_res" localSheetId="19">#REF!</definedName>
    <definedName name="Ajudante_diu_lav_vias_res" localSheetId="20">#REF!</definedName>
    <definedName name="Ajudante_diu_lav_vias_res" localSheetId="3">#REF!</definedName>
    <definedName name="Ajudante_diu_lav_vias_res" localSheetId="0">#REF!</definedName>
    <definedName name="Ajudante_diu_lav_vias_res" localSheetId="1">#REF!</definedName>
    <definedName name="Ajudante_diu_lav_vias_res">#REF!</definedName>
    <definedName name="Ajudante_diu_op_aterro" localSheetId="2">#REF!</definedName>
    <definedName name="Ajudante_diu_op_aterro" localSheetId="7">#REF!</definedName>
    <definedName name="Ajudante_diu_op_aterro" localSheetId="8">#REF!</definedName>
    <definedName name="Ajudante_diu_op_aterro" localSheetId="9">#REF!</definedName>
    <definedName name="Ajudante_diu_op_aterro" localSheetId="10">#REF!</definedName>
    <definedName name="Ajudante_diu_op_aterro" localSheetId="11">#REF!</definedName>
    <definedName name="Ajudante_diu_op_aterro" localSheetId="12">#REF!</definedName>
    <definedName name="Ajudante_diu_op_aterro" localSheetId="13">#REF!</definedName>
    <definedName name="Ajudante_diu_op_aterro" localSheetId="6">#REF!</definedName>
    <definedName name="Ajudante_diu_op_aterro" localSheetId="15">#REF!</definedName>
    <definedName name="Ajudante_diu_op_aterro" localSheetId="14">#REF!</definedName>
    <definedName name="Ajudante_diu_op_aterro" localSheetId="16">#REF!</definedName>
    <definedName name="Ajudante_diu_op_aterro" localSheetId="17">#REF!</definedName>
    <definedName name="Ajudante_diu_op_aterro" localSheetId="18">#REF!</definedName>
    <definedName name="Ajudante_diu_op_aterro" localSheetId="19">#REF!</definedName>
    <definedName name="Ajudante_diu_op_aterro" localSheetId="20">#REF!</definedName>
    <definedName name="Ajudante_diu_op_aterro" localSheetId="3">#REF!</definedName>
    <definedName name="Ajudante_diu_op_aterro" localSheetId="0">#REF!</definedName>
    <definedName name="Ajudante_diu_op_aterro" localSheetId="1">#REF!</definedName>
    <definedName name="Ajudante_diu_op_aterro">#REF!</definedName>
    <definedName name="Ajudante_diu_op_aterro_res" localSheetId="2">#REF!</definedName>
    <definedName name="Ajudante_diu_op_aterro_res" localSheetId="7">#REF!</definedName>
    <definedName name="Ajudante_diu_op_aterro_res" localSheetId="8">#REF!</definedName>
    <definedName name="Ajudante_diu_op_aterro_res" localSheetId="9">#REF!</definedName>
    <definedName name="Ajudante_diu_op_aterro_res" localSheetId="10">#REF!</definedName>
    <definedName name="Ajudante_diu_op_aterro_res" localSheetId="11">#REF!</definedName>
    <definedName name="Ajudante_diu_op_aterro_res" localSheetId="12">#REF!</definedName>
    <definedName name="Ajudante_diu_op_aterro_res" localSheetId="13">#REF!</definedName>
    <definedName name="Ajudante_diu_op_aterro_res" localSheetId="6">#REF!</definedName>
    <definedName name="Ajudante_diu_op_aterro_res" localSheetId="15">#REF!</definedName>
    <definedName name="Ajudante_diu_op_aterro_res" localSheetId="14">#REF!</definedName>
    <definedName name="Ajudante_diu_op_aterro_res" localSheetId="16">#REF!</definedName>
    <definedName name="Ajudante_diu_op_aterro_res" localSheetId="17">#REF!</definedName>
    <definedName name="Ajudante_diu_op_aterro_res" localSheetId="18">#REF!</definedName>
    <definedName name="Ajudante_diu_op_aterro_res" localSheetId="19">#REF!</definedName>
    <definedName name="Ajudante_diu_op_aterro_res" localSheetId="20">#REF!</definedName>
    <definedName name="Ajudante_diu_op_aterro_res" localSheetId="3">#REF!</definedName>
    <definedName name="Ajudante_diu_op_aterro_res" localSheetId="0">#REF!</definedName>
    <definedName name="Ajudante_diu_op_aterro_res" localSheetId="1">#REF!</definedName>
    <definedName name="Ajudante_diu_op_aterro_res">#REF!</definedName>
    <definedName name="Ajudante_diu_usi_rec_comp" localSheetId="2">#REF!</definedName>
    <definedName name="Ajudante_diu_usi_rec_comp" localSheetId="7">#REF!</definedName>
    <definedName name="Ajudante_diu_usi_rec_comp" localSheetId="8">#REF!</definedName>
    <definedName name="Ajudante_diu_usi_rec_comp" localSheetId="9">#REF!</definedName>
    <definedName name="Ajudante_diu_usi_rec_comp" localSheetId="10">#REF!</definedName>
    <definedName name="Ajudante_diu_usi_rec_comp" localSheetId="11">#REF!</definedName>
    <definedName name="Ajudante_diu_usi_rec_comp" localSheetId="12">#REF!</definedName>
    <definedName name="Ajudante_diu_usi_rec_comp" localSheetId="13">#REF!</definedName>
    <definedName name="Ajudante_diu_usi_rec_comp" localSheetId="6">#REF!</definedName>
    <definedName name="Ajudante_diu_usi_rec_comp" localSheetId="15">#REF!</definedName>
    <definedName name="Ajudante_diu_usi_rec_comp" localSheetId="14">#REF!</definedName>
    <definedName name="Ajudante_diu_usi_rec_comp" localSheetId="16">#REF!</definedName>
    <definedName name="Ajudante_diu_usi_rec_comp" localSheetId="17">#REF!</definedName>
    <definedName name="Ajudante_diu_usi_rec_comp" localSheetId="18">#REF!</definedName>
    <definedName name="Ajudante_diu_usi_rec_comp" localSheetId="19">#REF!</definedName>
    <definedName name="Ajudante_diu_usi_rec_comp" localSheetId="20">#REF!</definedName>
    <definedName name="Ajudante_diu_usi_rec_comp" localSheetId="3">#REF!</definedName>
    <definedName name="Ajudante_diu_usi_rec_comp" localSheetId="0">#REF!</definedName>
    <definedName name="Ajudante_diu_usi_rec_comp" localSheetId="1">#REF!</definedName>
    <definedName name="Ajudante_diu_usi_rec_comp">#REF!</definedName>
    <definedName name="Ajudante_diu_usi_rec_comp_res" localSheetId="2">#REF!</definedName>
    <definedName name="Ajudante_diu_usi_rec_comp_res" localSheetId="7">#REF!</definedName>
    <definedName name="Ajudante_diu_usi_rec_comp_res" localSheetId="8">#REF!</definedName>
    <definedName name="Ajudante_diu_usi_rec_comp_res" localSheetId="9">#REF!</definedName>
    <definedName name="Ajudante_diu_usi_rec_comp_res" localSheetId="10">#REF!</definedName>
    <definedName name="Ajudante_diu_usi_rec_comp_res" localSheetId="11">#REF!</definedName>
    <definedName name="Ajudante_diu_usi_rec_comp_res" localSheetId="12">#REF!</definedName>
    <definedName name="Ajudante_diu_usi_rec_comp_res" localSheetId="13">#REF!</definedName>
    <definedName name="Ajudante_diu_usi_rec_comp_res" localSheetId="6">#REF!</definedName>
    <definedName name="Ajudante_diu_usi_rec_comp_res" localSheetId="15">#REF!</definedName>
    <definedName name="Ajudante_diu_usi_rec_comp_res" localSheetId="14">#REF!</definedName>
    <definedName name="Ajudante_diu_usi_rec_comp_res" localSheetId="16">#REF!</definedName>
    <definedName name="Ajudante_diu_usi_rec_comp_res" localSheetId="17">#REF!</definedName>
    <definedName name="Ajudante_diu_usi_rec_comp_res" localSheetId="18">#REF!</definedName>
    <definedName name="Ajudante_diu_usi_rec_comp_res" localSheetId="19">#REF!</definedName>
    <definedName name="Ajudante_diu_usi_rec_comp_res" localSheetId="20">#REF!</definedName>
    <definedName name="Ajudante_diu_usi_rec_comp_res" localSheetId="3">#REF!</definedName>
    <definedName name="Ajudante_diu_usi_rec_comp_res" localSheetId="0">#REF!</definedName>
    <definedName name="Ajudante_diu_usi_rec_comp_res" localSheetId="1">#REF!</definedName>
    <definedName name="Ajudante_diu_usi_rec_comp_res">#REF!</definedName>
    <definedName name="Ajudante_diu_usi_tra_RSSS" localSheetId="2">#REF!</definedName>
    <definedName name="Ajudante_diu_usi_tra_RSSS" localSheetId="7">#REF!</definedName>
    <definedName name="Ajudante_diu_usi_tra_RSSS" localSheetId="8">#REF!</definedName>
    <definedName name="Ajudante_diu_usi_tra_RSSS" localSheetId="9">#REF!</definedName>
    <definedName name="Ajudante_diu_usi_tra_RSSS" localSheetId="10">#REF!</definedName>
    <definedName name="Ajudante_diu_usi_tra_RSSS" localSheetId="11">#REF!</definedName>
    <definedName name="Ajudante_diu_usi_tra_RSSS" localSheetId="12">#REF!</definedName>
    <definedName name="Ajudante_diu_usi_tra_RSSS" localSheetId="13">#REF!</definedName>
    <definedName name="Ajudante_diu_usi_tra_RSSS" localSheetId="6">#REF!</definedName>
    <definedName name="Ajudante_diu_usi_tra_RSSS" localSheetId="15">#REF!</definedName>
    <definedName name="Ajudante_diu_usi_tra_RSSS" localSheetId="14">#REF!</definedName>
    <definedName name="Ajudante_diu_usi_tra_RSSS" localSheetId="16">#REF!</definedName>
    <definedName name="Ajudante_diu_usi_tra_RSSS" localSheetId="17">#REF!</definedName>
    <definedName name="Ajudante_diu_usi_tra_RSSS" localSheetId="18">#REF!</definedName>
    <definedName name="Ajudante_diu_usi_tra_RSSS" localSheetId="19">#REF!</definedName>
    <definedName name="Ajudante_diu_usi_tra_RSSS" localSheetId="20">#REF!</definedName>
    <definedName name="Ajudante_diu_usi_tra_RSSS" localSheetId="3">#REF!</definedName>
    <definedName name="Ajudante_diu_usi_tra_RSSS" localSheetId="0">#REF!</definedName>
    <definedName name="Ajudante_diu_usi_tra_RSSS" localSheetId="1">#REF!</definedName>
    <definedName name="Ajudante_diu_usi_tra_RSSS">#REF!</definedName>
    <definedName name="Ajudante_diu_usi_tra_RSSS_res" localSheetId="2">#REF!</definedName>
    <definedName name="Ajudante_diu_usi_tra_RSSS_res" localSheetId="7">#REF!</definedName>
    <definedName name="Ajudante_diu_usi_tra_RSSS_res" localSheetId="8">#REF!</definedName>
    <definedName name="Ajudante_diu_usi_tra_RSSS_res" localSheetId="9">#REF!</definedName>
    <definedName name="Ajudante_diu_usi_tra_RSSS_res" localSheetId="10">#REF!</definedName>
    <definedName name="Ajudante_diu_usi_tra_RSSS_res" localSheetId="11">#REF!</definedName>
    <definedName name="Ajudante_diu_usi_tra_RSSS_res" localSheetId="12">#REF!</definedName>
    <definedName name="Ajudante_diu_usi_tra_RSSS_res" localSheetId="13">#REF!</definedName>
    <definedName name="Ajudante_diu_usi_tra_RSSS_res" localSheetId="6">#REF!</definedName>
    <definedName name="Ajudante_diu_usi_tra_RSSS_res" localSheetId="15">#REF!</definedName>
    <definedName name="Ajudante_diu_usi_tra_RSSS_res" localSheetId="14">#REF!</definedName>
    <definedName name="Ajudante_diu_usi_tra_RSSS_res" localSheetId="16">#REF!</definedName>
    <definedName name="Ajudante_diu_usi_tra_RSSS_res" localSheetId="17">#REF!</definedName>
    <definedName name="Ajudante_diu_usi_tra_RSSS_res" localSheetId="18">#REF!</definedName>
    <definedName name="Ajudante_diu_usi_tra_RSSS_res" localSheetId="19">#REF!</definedName>
    <definedName name="Ajudante_diu_usi_tra_RSSS_res" localSheetId="20">#REF!</definedName>
    <definedName name="Ajudante_diu_usi_tra_RSSS_res" localSheetId="3">#REF!</definedName>
    <definedName name="Ajudante_diu_usi_tra_RSSS_res" localSheetId="0">#REF!</definedName>
    <definedName name="Ajudante_diu_usi_tra_RSSS_res" localSheetId="1">#REF!</definedName>
    <definedName name="Ajudante_diu_usi_tra_RSSS_res">#REF!</definedName>
    <definedName name="Ajudante_not_cap_mec" localSheetId="2">#REF!</definedName>
    <definedName name="Ajudante_not_cap_mec" localSheetId="7">#REF!</definedName>
    <definedName name="Ajudante_not_cap_mec" localSheetId="8">#REF!</definedName>
    <definedName name="Ajudante_not_cap_mec" localSheetId="9">#REF!</definedName>
    <definedName name="Ajudante_not_cap_mec" localSheetId="10">#REF!</definedName>
    <definedName name="Ajudante_not_cap_mec" localSheetId="11">#REF!</definedName>
    <definedName name="Ajudante_not_cap_mec" localSheetId="12">#REF!</definedName>
    <definedName name="Ajudante_not_cap_mec" localSheetId="13">#REF!</definedName>
    <definedName name="Ajudante_not_cap_mec" localSheetId="6">#REF!</definedName>
    <definedName name="Ajudante_not_cap_mec" localSheetId="15">#REF!</definedName>
    <definedName name="Ajudante_not_cap_mec" localSheetId="14">#REF!</definedName>
    <definedName name="Ajudante_not_cap_mec" localSheetId="16">#REF!</definedName>
    <definedName name="Ajudante_not_cap_mec" localSheetId="17">#REF!</definedName>
    <definedName name="Ajudante_not_cap_mec" localSheetId="18">#REF!</definedName>
    <definedName name="Ajudante_not_cap_mec" localSheetId="19">#REF!</definedName>
    <definedName name="Ajudante_not_cap_mec" localSheetId="20">#REF!</definedName>
    <definedName name="Ajudante_not_cap_mec" localSheetId="3">#REF!</definedName>
    <definedName name="Ajudante_not_cap_mec" localSheetId="0">#REF!</definedName>
    <definedName name="Ajudante_not_cap_mec" localSheetId="1">#REF!</definedName>
    <definedName name="Ajudante_not_cap_mec">#REF!</definedName>
    <definedName name="Ajudante_not_cap_mec_res" localSheetId="2">#REF!</definedName>
    <definedName name="Ajudante_not_cap_mec_res" localSheetId="7">#REF!</definedName>
    <definedName name="Ajudante_not_cap_mec_res" localSheetId="8">#REF!</definedName>
    <definedName name="Ajudante_not_cap_mec_res" localSheetId="9">#REF!</definedName>
    <definedName name="Ajudante_not_cap_mec_res" localSheetId="10">#REF!</definedName>
    <definedName name="Ajudante_not_cap_mec_res" localSheetId="11">#REF!</definedName>
    <definedName name="Ajudante_not_cap_mec_res" localSheetId="12">#REF!</definedName>
    <definedName name="Ajudante_not_cap_mec_res" localSheetId="13">#REF!</definedName>
    <definedName name="Ajudante_not_cap_mec_res" localSheetId="6">#REF!</definedName>
    <definedName name="Ajudante_not_cap_mec_res" localSheetId="15">#REF!</definedName>
    <definedName name="Ajudante_not_cap_mec_res" localSheetId="14">#REF!</definedName>
    <definedName name="Ajudante_not_cap_mec_res" localSheetId="16">#REF!</definedName>
    <definedName name="Ajudante_not_cap_mec_res" localSheetId="17">#REF!</definedName>
    <definedName name="Ajudante_not_cap_mec_res" localSheetId="18">#REF!</definedName>
    <definedName name="Ajudante_not_cap_mec_res" localSheetId="19">#REF!</definedName>
    <definedName name="Ajudante_not_cap_mec_res" localSheetId="20">#REF!</definedName>
    <definedName name="Ajudante_not_cap_mec_res" localSheetId="3">#REF!</definedName>
    <definedName name="Ajudante_not_cap_mec_res" localSheetId="0">#REF!</definedName>
    <definedName name="Ajudante_not_cap_mec_res" localSheetId="1">#REF!</definedName>
    <definedName name="Ajudante_not_cap_mec_res">#REF!</definedName>
    <definedName name="Ajudante_not_eq_padrão" localSheetId="2">#REF!</definedName>
    <definedName name="Ajudante_not_eq_padrão" localSheetId="7">#REF!</definedName>
    <definedName name="Ajudante_not_eq_padrão" localSheetId="8">#REF!</definedName>
    <definedName name="Ajudante_not_eq_padrão" localSheetId="9">#REF!</definedName>
    <definedName name="Ajudante_not_eq_padrão" localSheetId="10">#REF!</definedName>
    <definedName name="Ajudante_not_eq_padrão" localSheetId="11">#REF!</definedName>
    <definedName name="Ajudante_not_eq_padrão" localSheetId="12">#REF!</definedName>
    <definedName name="Ajudante_not_eq_padrão" localSheetId="13">#REF!</definedName>
    <definedName name="Ajudante_not_eq_padrão" localSheetId="6">#REF!</definedName>
    <definedName name="Ajudante_not_eq_padrão" localSheetId="15">#REF!</definedName>
    <definedName name="Ajudante_not_eq_padrão" localSheetId="14">#REF!</definedName>
    <definedName name="Ajudante_not_eq_padrão" localSheetId="16">#REF!</definedName>
    <definedName name="Ajudante_not_eq_padrão" localSheetId="17">#REF!</definedName>
    <definedName name="Ajudante_not_eq_padrão" localSheetId="18">#REF!</definedName>
    <definedName name="Ajudante_not_eq_padrão" localSheetId="19">#REF!</definedName>
    <definedName name="Ajudante_not_eq_padrão" localSheetId="20">#REF!</definedName>
    <definedName name="Ajudante_not_eq_padrão" localSheetId="3">#REF!</definedName>
    <definedName name="Ajudante_not_eq_padrão" localSheetId="0">#REF!</definedName>
    <definedName name="Ajudante_not_eq_padrão" localSheetId="1">#REF!</definedName>
    <definedName name="Ajudante_not_eq_padrão">#REF!</definedName>
    <definedName name="Ajudante_not_eq_padrão_res" localSheetId="2">#REF!</definedName>
    <definedName name="Ajudante_not_eq_padrão_res" localSheetId="7">#REF!</definedName>
    <definedName name="Ajudante_not_eq_padrão_res" localSheetId="8">#REF!</definedName>
    <definedName name="Ajudante_not_eq_padrão_res" localSheetId="9">#REF!</definedName>
    <definedName name="Ajudante_not_eq_padrão_res" localSheetId="10">#REF!</definedName>
    <definedName name="Ajudante_not_eq_padrão_res" localSheetId="11">#REF!</definedName>
    <definedName name="Ajudante_not_eq_padrão_res" localSheetId="12">#REF!</definedName>
    <definedName name="Ajudante_not_eq_padrão_res" localSheetId="13">#REF!</definedName>
    <definedName name="Ajudante_not_eq_padrão_res" localSheetId="6">#REF!</definedName>
    <definedName name="Ajudante_not_eq_padrão_res" localSheetId="15">#REF!</definedName>
    <definedName name="Ajudante_not_eq_padrão_res" localSheetId="14">#REF!</definedName>
    <definedName name="Ajudante_not_eq_padrão_res" localSheetId="16">#REF!</definedName>
    <definedName name="Ajudante_not_eq_padrão_res" localSheetId="17">#REF!</definedName>
    <definedName name="Ajudante_not_eq_padrão_res" localSheetId="18">#REF!</definedName>
    <definedName name="Ajudante_not_eq_padrão_res" localSheetId="19">#REF!</definedName>
    <definedName name="Ajudante_not_eq_padrão_res" localSheetId="20">#REF!</definedName>
    <definedName name="Ajudante_not_eq_padrão_res" localSheetId="3">#REF!</definedName>
    <definedName name="Ajudante_not_eq_padrão_res" localSheetId="0">#REF!</definedName>
    <definedName name="Ajudante_not_eq_padrão_res" localSheetId="1">#REF!</definedName>
    <definedName name="Ajudante_not_eq_padrão_res">#REF!</definedName>
    <definedName name="Ajudante_not_lav_vias" localSheetId="2">#REF!</definedName>
    <definedName name="Ajudante_not_lav_vias" localSheetId="7">#REF!</definedName>
    <definedName name="Ajudante_not_lav_vias" localSheetId="8">#REF!</definedName>
    <definedName name="Ajudante_not_lav_vias" localSheetId="9">#REF!</definedName>
    <definedName name="Ajudante_not_lav_vias" localSheetId="10">#REF!</definedName>
    <definedName name="Ajudante_not_lav_vias" localSheetId="11">#REF!</definedName>
    <definedName name="Ajudante_not_lav_vias" localSheetId="12">#REF!</definedName>
    <definedName name="Ajudante_not_lav_vias" localSheetId="13">#REF!</definedName>
    <definedName name="Ajudante_not_lav_vias" localSheetId="6">#REF!</definedName>
    <definedName name="Ajudante_not_lav_vias" localSheetId="15">#REF!</definedName>
    <definedName name="Ajudante_not_lav_vias" localSheetId="14">#REF!</definedName>
    <definedName name="Ajudante_not_lav_vias" localSheetId="16">#REF!</definedName>
    <definedName name="Ajudante_not_lav_vias" localSheetId="17">#REF!</definedName>
    <definedName name="Ajudante_not_lav_vias" localSheetId="18">#REF!</definedName>
    <definedName name="Ajudante_not_lav_vias" localSheetId="19">#REF!</definedName>
    <definedName name="Ajudante_not_lav_vias" localSheetId="20">#REF!</definedName>
    <definedName name="Ajudante_not_lav_vias" localSheetId="3">#REF!</definedName>
    <definedName name="Ajudante_not_lav_vias" localSheetId="0">#REF!</definedName>
    <definedName name="Ajudante_not_lav_vias" localSheetId="1">#REF!</definedName>
    <definedName name="Ajudante_not_lav_vias">#REF!</definedName>
    <definedName name="Ajudante_not_lav_vias_res" localSheetId="2">#REF!</definedName>
    <definedName name="Ajudante_not_lav_vias_res" localSheetId="7">#REF!</definedName>
    <definedName name="Ajudante_not_lav_vias_res" localSheetId="8">#REF!</definedName>
    <definedName name="Ajudante_not_lav_vias_res" localSheetId="9">#REF!</definedName>
    <definedName name="Ajudante_not_lav_vias_res" localSheetId="10">#REF!</definedName>
    <definedName name="Ajudante_not_lav_vias_res" localSheetId="11">#REF!</definedName>
    <definedName name="Ajudante_not_lav_vias_res" localSheetId="12">#REF!</definedName>
    <definedName name="Ajudante_not_lav_vias_res" localSheetId="13">#REF!</definedName>
    <definedName name="Ajudante_not_lav_vias_res" localSheetId="6">#REF!</definedName>
    <definedName name="Ajudante_not_lav_vias_res" localSheetId="15">#REF!</definedName>
    <definedName name="Ajudante_not_lav_vias_res" localSheetId="14">#REF!</definedName>
    <definedName name="Ajudante_not_lav_vias_res" localSheetId="16">#REF!</definedName>
    <definedName name="Ajudante_not_lav_vias_res" localSheetId="17">#REF!</definedName>
    <definedName name="Ajudante_not_lav_vias_res" localSheetId="18">#REF!</definedName>
    <definedName name="Ajudante_not_lav_vias_res" localSheetId="19">#REF!</definedName>
    <definedName name="Ajudante_not_lav_vias_res" localSheetId="20">#REF!</definedName>
    <definedName name="Ajudante_not_lav_vias_res" localSheetId="3">#REF!</definedName>
    <definedName name="Ajudante_not_lav_vias_res" localSheetId="0">#REF!</definedName>
    <definedName name="Ajudante_not_lav_vias_res" localSheetId="1">#REF!</definedName>
    <definedName name="Ajudante_not_lav_vias_res">#REF!</definedName>
    <definedName name="Ajudante_not_op_aterro" localSheetId="2">#REF!</definedName>
    <definedName name="Ajudante_not_op_aterro" localSheetId="7">#REF!</definedName>
    <definedName name="Ajudante_not_op_aterro" localSheetId="8">#REF!</definedName>
    <definedName name="Ajudante_not_op_aterro" localSheetId="9">#REF!</definedName>
    <definedName name="Ajudante_not_op_aterro" localSheetId="10">#REF!</definedName>
    <definedName name="Ajudante_not_op_aterro" localSheetId="11">#REF!</definedName>
    <definedName name="Ajudante_not_op_aterro" localSheetId="12">#REF!</definedName>
    <definedName name="Ajudante_not_op_aterro" localSheetId="13">#REF!</definedName>
    <definedName name="Ajudante_not_op_aterro" localSheetId="6">#REF!</definedName>
    <definedName name="Ajudante_not_op_aterro" localSheetId="15">#REF!</definedName>
    <definedName name="Ajudante_not_op_aterro" localSheetId="14">#REF!</definedName>
    <definedName name="Ajudante_not_op_aterro" localSheetId="16">#REF!</definedName>
    <definedName name="Ajudante_not_op_aterro" localSheetId="17">#REF!</definedName>
    <definedName name="Ajudante_not_op_aterro" localSheetId="18">#REF!</definedName>
    <definedName name="Ajudante_not_op_aterro" localSheetId="19">#REF!</definedName>
    <definedName name="Ajudante_not_op_aterro" localSheetId="20">#REF!</definedName>
    <definedName name="Ajudante_not_op_aterro" localSheetId="3">#REF!</definedName>
    <definedName name="Ajudante_not_op_aterro" localSheetId="0">#REF!</definedName>
    <definedName name="Ajudante_not_op_aterro" localSheetId="1">#REF!</definedName>
    <definedName name="Ajudante_not_op_aterro">#REF!</definedName>
    <definedName name="Ajudante_not_op_aterro_res" localSheetId="2">#REF!</definedName>
    <definedName name="Ajudante_not_op_aterro_res" localSheetId="7">#REF!</definedName>
    <definedName name="Ajudante_not_op_aterro_res" localSheetId="8">#REF!</definedName>
    <definedName name="Ajudante_not_op_aterro_res" localSheetId="9">#REF!</definedName>
    <definedName name="Ajudante_not_op_aterro_res" localSheetId="10">#REF!</definedName>
    <definedName name="Ajudante_not_op_aterro_res" localSheetId="11">#REF!</definedName>
    <definedName name="Ajudante_not_op_aterro_res" localSheetId="12">#REF!</definedName>
    <definedName name="Ajudante_not_op_aterro_res" localSheetId="13">#REF!</definedName>
    <definedName name="Ajudante_not_op_aterro_res" localSheetId="6">#REF!</definedName>
    <definedName name="Ajudante_not_op_aterro_res" localSheetId="15">#REF!</definedName>
    <definedName name="Ajudante_not_op_aterro_res" localSheetId="14">#REF!</definedName>
    <definedName name="Ajudante_not_op_aterro_res" localSheetId="16">#REF!</definedName>
    <definedName name="Ajudante_not_op_aterro_res" localSheetId="17">#REF!</definedName>
    <definedName name="Ajudante_not_op_aterro_res" localSheetId="18">#REF!</definedName>
    <definedName name="Ajudante_not_op_aterro_res" localSheetId="19">#REF!</definedName>
    <definedName name="Ajudante_not_op_aterro_res" localSheetId="20">#REF!</definedName>
    <definedName name="Ajudante_not_op_aterro_res" localSheetId="3">#REF!</definedName>
    <definedName name="Ajudante_not_op_aterro_res" localSheetId="0">#REF!</definedName>
    <definedName name="Ajudante_not_op_aterro_res" localSheetId="1">#REF!</definedName>
    <definedName name="Ajudante_not_op_aterro_res">#REF!</definedName>
    <definedName name="Ajudante_not_usi_rec_comp" localSheetId="2">#REF!</definedName>
    <definedName name="Ajudante_not_usi_rec_comp" localSheetId="7">#REF!</definedName>
    <definedName name="Ajudante_not_usi_rec_comp" localSheetId="8">#REF!</definedName>
    <definedName name="Ajudante_not_usi_rec_comp" localSheetId="9">#REF!</definedName>
    <definedName name="Ajudante_not_usi_rec_comp" localSheetId="10">#REF!</definedName>
    <definedName name="Ajudante_not_usi_rec_comp" localSheetId="11">#REF!</definedName>
    <definedName name="Ajudante_not_usi_rec_comp" localSheetId="12">#REF!</definedName>
    <definedName name="Ajudante_not_usi_rec_comp" localSheetId="13">#REF!</definedName>
    <definedName name="Ajudante_not_usi_rec_comp" localSheetId="6">#REF!</definedName>
    <definedName name="Ajudante_not_usi_rec_comp" localSheetId="15">#REF!</definedName>
    <definedName name="Ajudante_not_usi_rec_comp" localSheetId="14">#REF!</definedName>
    <definedName name="Ajudante_not_usi_rec_comp" localSheetId="16">#REF!</definedName>
    <definedName name="Ajudante_not_usi_rec_comp" localSheetId="17">#REF!</definedName>
    <definedName name="Ajudante_not_usi_rec_comp" localSheetId="18">#REF!</definedName>
    <definedName name="Ajudante_not_usi_rec_comp" localSheetId="19">#REF!</definedName>
    <definedName name="Ajudante_not_usi_rec_comp" localSheetId="20">#REF!</definedName>
    <definedName name="Ajudante_not_usi_rec_comp" localSheetId="3">#REF!</definedName>
    <definedName name="Ajudante_not_usi_rec_comp" localSheetId="0">#REF!</definedName>
    <definedName name="Ajudante_not_usi_rec_comp" localSheetId="1">#REF!</definedName>
    <definedName name="Ajudante_not_usi_rec_comp">#REF!</definedName>
    <definedName name="Ajudante_not_usi_rec_comp_res" localSheetId="2">#REF!</definedName>
    <definedName name="Ajudante_not_usi_rec_comp_res" localSheetId="7">#REF!</definedName>
    <definedName name="Ajudante_not_usi_rec_comp_res" localSheetId="8">#REF!</definedName>
    <definedName name="Ajudante_not_usi_rec_comp_res" localSheetId="9">#REF!</definedName>
    <definedName name="Ajudante_not_usi_rec_comp_res" localSheetId="10">#REF!</definedName>
    <definedName name="Ajudante_not_usi_rec_comp_res" localSheetId="11">#REF!</definedName>
    <definedName name="Ajudante_not_usi_rec_comp_res" localSheetId="12">#REF!</definedName>
    <definedName name="Ajudante_not_usi_rec_comp_res" localSheetId="13">#REF!</definedName>
    <definedName name="Ajudante_not_usi_rec_comp_res" localSheetId="6">#REF!</definedName>
    <definedName name="Ajudante_not_usi_rec_comp_res" localSheetId="15">#REF!</definedName>
    <definedName name="Ajudante_not_usi_rec_comp_res" localSheetId="14">#REF!</definedName>
    <definedName name="Ajudante_not_usi_rec_comp_res" localSheetId="16">#REF!</definedName>
    <definedName name="Ajudante_not_usi_rec_comp_res" localSheetId="17">#REF!</definedName>
    <definedName name="Ajudante_not_usi_rec_comp_res" localSheetId="18">#REF!</definedName>
    <definedName name="Ajudante_not_usi_rec_comp_res" localSheetId="19">#REF!</definedName>
    <definedName name="Ajudante_not_usi_rec_comp_res" localSheetId="20">#REF!</definedName>
    <definedName name="Ajudante_not_usi_rec_comp_res" localSheetId="3">#REF!</definedName>
    <definedName name="Ajudante_not_usi_rec_comp_res" localSheetId="0">#REF!</definedName>
    <definedName name="Ajudante_not_usi_rec_comp_res" localSheetId="1">#REF!</definedName>
    <definedName name="Ajudante_not_usi_rec_comp_res">#REF!</definedName>
    <definedName name="Ajudante_not_usi_tra_RSSS" localSheetId="2">#REF!</definedName>
    <definedName name="Ajudante_not_usi_tra_RSSS" localSheetId="7">#REF!</definedName>
    <definedName name="Ajudante_not_usi_tra_RSSS" localSheetId="8">#REF!</definedName>
    <definedName name="Ajudante_not_usi_tra_RSSS" localSheetId="9">#REF!</definedName>
    <definedName name="Ajudante_not_usi_tra_RSSS" localSheetId="10">#REF!</definedName>
    <definedName name="Ajudante_not_usi_tra_RSSS" localSheetId="11">#REF!</definedName>
    <definedName name="Ajudante_not_usi_tra_RSSS" localSheetId="12">#REF!</definedName>
    <definedName name="Ajudante_not_usi_tra_RSSS" localSheetId="13">#REF!</definedName>
    <definedName name="Ajudante_not_usi_tra_RSSS" localSheetId="6">#REF!</definedName>
    <definedName name="Ajudante_not_usi_tra_RSSS" localSheetId="15">#REF!</definedName>
    <definedName name="Ajudante_not_usi_tra_RSSS" localSheetId="14">#REF!</definedName>
    <definedName name="Ajudante_not_usi_tra_RSSS" localSheetId="16">#REF!</definedName>
    <definedName name="Ajudante_not_usi_tra_RSSS" localSheetId="17">#REF!</definedName>
    <definedName name="Ajudante_not_usi_tra_RSSS" localSheetId="18">#REF!</definedName>
    <definedName name="Ajudante_not_usi_tra_RSSS" localSheetId="19">#REF!</definedName>
    <definedName name="Ajudante_not_usi_tra_RSSS" localSheetId="20">#REF!</definedName>
    <definedName name="Ajudante_not_usi_tra_RSSS" localSheetId="3">#REF!</definedName>
    <definedName name="Ajudante_not_usi_tra_RSSS" localSheetId="0">#REF!</definedName>
    <definedName name="Ajudante_not_usi_tra_RSSS" localSheetId="1">#REF!</definedName>
    <definedName name="Ajudante_not_usi_tra_RSSS">#REF!</definedName>
    <definedName name="Ajudante_not_usi_tra_RSSS_res" localSheetId="2">#REF!</definedName>
    <definedName name="Ajudante_not_usi_tra_RSSS_res" localSheetId="7">#REF!</definedName>
    <definedName name="Ajudante_not_usi_tra_RSSS_res" localSheetId="8">#REF!</definedName>
    <definedName name="Ajudante_not_usi_tra_RSSS_res" localSheetId="9">#REF!</definedName>
    <definedName name="Ajudante_not_usi_tra_RSSS_res" localSheetId="10">#REF!</definedName>
    <definedName name="Ajudante_not_usi_tra_RSSS_res" localSheetId="11">#REF!</definedName>
    <definedName name="Ajudante_not_usi_tra_RSSS_res" localSheetId="12">#REF!</definedName>
    <definedName name="Ajudante_not_usi_tra_RSSS_res" localSheetId="13">#REF!</definedName>
    <definedName name="Ajudante_not_usi_tra_RSSS_res" localSheetId="6">#REF!</definedName>
    <definedName name="Ajudante_not_usi_tra_RSSS_res" localSheetId="15">#REF!</definedName>
    <definedName name="Ajudante_not_usi_tra_RSSS_res" localSheetId="14">#REF!</definedName>
    <definedName name="Ajudante_not_usi_tra_RSSS_res" localSheetId="16">#REF!</definedName>
    <definedName name="Ajudante_not_usi_tra_RSSS_res" localSheetId="17">#REF!</definedName>
    <definedName name="Ajudante_not_usi_tra_RSSS_res" localSheetId="18">#REF!</definedName>
    <definedName name="Ajudante_not_usi_tra_RSSS_res" localSheetId="19">#REF!</definedName>
    <definedName name="Ajudante_not_usi_tra_RSSS_res" localSheetId="20">#REF!</definedName>
    <definedName name="Ajudante_not_usi_tra_RSSS_res" localSheetId="3">#REF!</definedName>
    <definedName name="Ajudante_not_usi_tra_RSSS_res" localSheetId="0">#REF!</definedName>
    <definedName name="Ajudante_not_usi_tra_RSSS_res" localSheetId="1">#REF!</definedName>
    <definedName name="Ajudante_not_usi_tra_RSSS_res">#REF!</definedName>
    <definedName name="amortizaciones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nálise" localSheetId="2">#REF!</definedName>
    <definedName name="Análise" localSheetId="4">#REF!</definedName>
    <definedName name="Análise" localSheetId="7">#REF!</definedName>
    <definedName name="Análise" localSheetId="8">#REF!</definedName>
    <definedName name="Análise" localSheetId="9">#REF!</definedName>
    <definedName name="Análise" localSheetId="10">#REF!</definedName>
    <definedName name="Análise" localSheetId="11">#REF!</definedName>
    <definedName name="Análise" localSheetId="12">#REF!</definedName>
    <definedName name="Análise" localSheetId="13">#REF!</definedName>
    <definedName name="Análise" localSheetId="6">#REF!</definedName>
    <definedName name="Análise" localSheetId="15">#REF!</definedName>
    <definedName name="Análise" localSheetId="14">#REF!</definedName>
    <definedName name="Análise" localSheetId="16">#REF!</definedName>
    <definedName name="Análise" localSheetId="17">#REF!</definedName>
    <definedName name="Análise" localSheetId="18">#REF!</definedName>
    <definedName name="Análise" localSheetId="19">#REF!</definedName>
    <definedName name="Análise" localSheetId="20">#REF!</definedName>
    <definedName name="Análise" localSheetId="3">#REF!</definedName>
    <definedName name="Análise" localSheetId="0">#REF!</definedName>
    <definedName name="Análise" localSheetId="1">#REF!</definedName>
    <definedName name="Análise">#REF!</definedName>
    <definedName name="AnimCapa" localSheetId="2">#REF!</definedName>
    <definedName name="AnimCapa" localSheetId="7">#REF!</definedName>
    <definedName name="AnimCapa" localSheetId="8">#REF!</definedName>
    <definedName name="AnimCapa" localSheetId="9">#REF!</definedName>
    <definedName name="AnimCapa" localSheetId="10">#REF!</definedName>
    <definedName name="AnimCapa" localSheetId="11">#REF!</definedName>
    <definedName name="AnimCapa" localSheetId="12">#REF!</definedName>
    <definedName name="AnimCapa" localSheetId="13">#REF!</definedName>
    <definedName name="AnimCapa" localSheetId="6">#REF!</definedName>
    <definedName name="AnimCapa" localSheetId="15">#REF!</definedName>
    <definedName name="AnimCapa" localSheetId="14">#REF!</definedName>
    <definedName name="AnimCapa" localSheetId="16">#REF!</definedName>
    <definedName name="AnimCapa" localSheetId="17">#REF!</definedName>
    <definedName name="AnimCapa" localSheetId="18">#REF!</definedName>
    <definedName name="AnimCapa" localSheetId="19">#REF!</definedName>
    <definedName name="AnimCapa" localSheetId="20">#REF!</definedName>
    <definedName name="AnimCapa" localSheetId="3">#REF!</definedName>
    <definedName name="AnimCapa" localSheetId="0">#REF!</definedName>
    <definedName name="AnimCapa" localSheetId="1">#REF!</definedName>
    <definedName name="AnimCapa">#REF!</definedName>
    <definedName name="AnimDetalhes" localSheetId="2">#REF!</definedName>
    <definedName name="AnimDetalhes" localSheetId="7">#REF!</definedName>
    <definedName name="AnimDetalhes" localSheetId="8">#REF!</definedName>
    <definedName name="AnimDetalhes" localSheetId="9">#REF!</definedName>
    <definedName name="AnimDetalhes" localSheetId="10">#REF!</definedName>
    <definedName name="AnimDetalhes" localSheetId="11">#REF!</definedName>
    <definedName name="AnimDetalhes" localSheetId="12">#REF!</definedName>
    <definedName name="AnimDetalhes" localSheetId="13">#REF!</definedName>
    <definedName name="AnimDetalhes" localSheetId="6">#REF!</definedName>
    <definedName name="AnimDetalhes" localSheetId="15">#REF!</definedName>
    <definedName name="AnimDetalhes" localSheetId="14">#REF!</definedName>
    <definedName name="AnimDetalhes" localSheetId="16">#REF!</definedName>
    <definedName name="AnimDetalhes" localSheetId="17">#REF!</definedName>
    <definedName name="AnimDetalhes" localSheetId="18">#REF!</definedName>
    <definedName name="AnimDetalhes" localSheetId="19">#REF!</definedName>
    <definedName name="AnimDetalhes" localSheetId="20">#REF!</definedName>
    <definedName name="AnimDetalhes" localSheetId="3">#REF!</definedName>
    <definedName name="AnimDetalhes" localSheetId="0">#REF!</definedName>
    <definedName name="AnimDetalhes" localSheetId="1">#REF!</definedName>
    <definedName name="AnimDetalhes">#REF!</definedName>
    <definedName name="Apoio" localSheetId="2">#REF!</definedName>
    <definedName name="Apoio" localSheetId="7">#REF!</definedName>
    <definedName name="Apoio" localSheetId="8">#REF!</definedName>
    <definedName name="Apoio" localSheetId="9">#REF!</definedName>
    <definedName name="Apoio" localSheetId="10">#REF!</definedName>
    <definedName name="Apoio" localSheetId="11">#REF!</definedName>
    <definedName name="Apoio" localSheetId="12">#REF!</definedName>
    <definedName name="Apoio" localSheetId="13">#REF!</definedName>
    <definedName name="Apoio" localSheetId="6">#REF!</definedName>
    <definedName name="Apoio" localSheetId="15">#REF!</definedName>
    <definedName name="Apoio" localSheetId="14">#REF!</definedName>
    <definedName name="Apoio" localSheetId="16">#REF!</definedName>
    <definedName name="Apoio" localSheetId="17">#REF!</definedName>
    <definedName name="Apoio" localSheetId="18">#REF!</definedName>
    <definedName name="Apoio" localSheetId="19">#REF!</definedName>
    <definedName name="Apoio" localSheetId="20">#REF!</definedName>
    <definedName name="Apoio" localSheetId="3">#REF!</definedName>
    <definedName name="Apoio" localSheetId="0">#REF!</definedName>
    <definedName name="Apoio" localSheetId="1">#REF!</definedName>
    <definedName name="Apoio">#REF!</definedName>
    <definedName name="_xlnm.Print_Area" localSheetId="2">'BDI TCU 2622 -URBANAS '!$B$2:$J$30</definedName>
    <definedName name="_xlnm.Print_Area" localSheetId="4">CPUS!$B$3:$I$1302</definedName>
    <definedName name="_xlnm.Print_Area" localSheetId="7">'CRON-07'!$B$2:$R$40</definedName>
    <definedName name="_xlnm.Print_Area" localSheetId="8">'CRON-09'!$B$2:$R$40</definedName>
    <definedName name="_xlnm.Print_Area" localSheetId="9">'CRON-11'!$B$2:$R$40</definedName>
    <definedName name="_xlnm.Print_Area" localSheetId="10">'CRON-18'!$B$2:$R$40</definedName>
    <definedName name="_xlnm.Print_Area" localSheetId="11">'CRON-21'!$B$2:$R$40</definedName>
    <definedName name="_xlnm.Print_Area" localSheetId="12">'CRON-22'!$B$2:$R$40</definedName>
    <definedName name="_xlnm.Print_Area" localSheetId="13">'CRON-23'!$B$2:$R$40</definedName>
    <definedName name="_xlnm.Print_Area" localSheetId="6">'CRON-GERAL'!$B$2:$R$59</definedName>
    <definedName name="_xlnm.Print_Area" localSheetId="5">'ITENS SINAPI AS'!$B$2:$H$7</definedName>
    <definedName name="_xlnm.Print_Area" localSheetId="15">'MEMO  A-09'!$B$1:$J$1038</definedName>
    <definedName name="_xlnm.Print_Area" localSheetId="14">'MEMO A-07'!$B$1:$J$186</definedName>
    <definedName name="_xlnm.Print_Area" localSheetId="16">'MEMO A-11'!$B$1:$J$157</definedName>
    <definedName name="_xlnm.Print_Area" localSheetId="17">'MEMO A-18'!$B$1:$J$959</definedName>
    <definedName name="_xlnm.Print_Area" localSheetId="18">'MEMO A-21'!$B$1:$J$486</definedName>
    <definedName name="_xlnm.Print_Area" localSheetId="19">'MEMO A-22'!$B$2:$J$268</definedName>
    <definedName name="_xlnm.Print_Area" localSheetId="20">'MEMO A-23'!$B$1:$J$52</definedName>
    <definedName name="_xlnm.Print_Area" localSheetId="3">'PLAN ADM'!$B$3:$I$24</definedName>
    <definedName name="_xlnm.Print_Area" localSheetId="0">'PLAN RESUMO'!$B$2:$C$17</definedName>
    <definedName name="_xlnm.Print_Area" localSheetId="1">'PLANILHA ORÇAMENTO 29.05.25'!$B$2:$AF$223</definedName>
    <definedName name="_xlnm.Print_Area">#REF!</definedName>
    <definedName name="Área_impressão_IM" localSheetId="7">#N/A</definedName>
    <definedName name="Área_impressão_IM" localSheetId="8">#N/A</definedName>
    <definedName name="Área_impressão_IM" localSheetId="9">#N/A</definedName>
    <definedName name="Área_impressão_IM" localSheetId="10">#N/A</definedName>
    <definedName name="Área_impressão_IM" localSheetId="11">#N/A</definedName>
    <definedName name="Área_impressão_IM" localSheetId="12">#N/A</definedName>
    <definedName name="Área_impressão_IM" localSheetId="13">#N/A</definedName>
    <definedName name="Área_impressão_IM" localSheetId="6">#N/A</definedName>
    <definedName name="Área_impressão_IM" localSheetId="3">"#n/a"</definedName>
    <definedName name="Área_impressão_IM" localSheetId="0">"#n/a"</definedName>
    <definedName name="Área_impressão_IM">#N/A</definedName>
    <definedName name="AreaTeste">"#REF!"</definedName>
    <definedName name="AreaTeste2">"#REF!"</definedName>
    <definedName name="as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d" localSheetId="2">#REF!</definedName>
    <definedName name="asd" localSheetId="4">#REF!</definedName>
    <definedName name="asd" localSheetId="7">#REF!</definedName>
    <definedName name="asd" localSheetId="8">#REF!</definedName>
    <definedName name="asd" localSheetId="9">#REF!</definedName>
    <definedName name="asd" localSheetId="10">#REF!</definedName>
    <definedName name="asd" localSheetId="11">#REF!</definedName>
    <definedName name="asd" localSheetId="12">#REF!</definedName>
    <definedName name="asd" localSheetId="13">#REF!</definedName>
    <definedName name="asd" localSheetId="6">#REF!</definedName>
    <definedName name="asd" localSheetId="15">#REF!</definedName>
    <definedName name="asd" localSheetId="14">#REF!</definedName>
    <definedName name="asd" localSheetId="16">#REF!</definedName>
    <definedName name="asd" localSheetId="17">#REF!</definedName>
    <definedName name="asd" localSheetId="18">#REF!</definedName>
    <definedName name="asd" localSheetId="19">#REF!</definedName>
    <definedName name="asd" localSheetId="20">#REF!</definedName>
    <definedName name="asd" localSheetId="1">#REF!</definedName>
    <definedName name="asd">#REF!</definedName>
    <definedName name="AterroCapa" localSheetId="2">#REF!</definedName>
    <definedName name="AterroCapa" localSheetId="7">#REF!</definedName>
    <definedName name="AterroCapa" localSheetId="8">#REF!</definedName>
    <definedName name="AterroCapa" localSheetId="9">#REF!</definedName>
    <definedName name="AterroCapa" localSheetId="10">#REF!</definedName>
    <definedName name="AterroCapa" localSheetId="11">#REF!</definedName>
    <definedName name="AterroCapa" localSheetId="12">#REF!</definedName>
    <definedName name="AterroCapa" localSheetId="13">#REF!</definedName>
    <definedName name="AterroCapa" localSheetId="6">#REF!</definedName>
    <definedName name="AterroCapa" localSheetId="15">#REF!</definedName>
    <definedName name="AterroCapa" localSheetId="14">#REF!</definedName>
    <definedName name="AterroCapa" localSheetId="16">#REF!</definedName>
    <definedName name="AterroCapa" localSheetId="17">#REF!</definedName>
    <definedName name="AterroCapa" localSheetId="18">#REF!</definedName>
    <definedName name="AterroCapa" localSheetId="19">#REF!</definedName>
    <definedName name="AterroCapa" localSheetId="20">#REF!</definedName>
    <definedName name="AterroCapa" localSheetId="3">#REF!</definedName>
    <definedName name="AterroCapa" localSheetId="0">#REF!</definedName>
    <definedName name="AterroCapa" localSheetId="1">#REF!</definedName>
    <definedName name="AterroCapa">#REF!</definedName>
    <definedName name="AterroDetalhes" localSheetId="2">#REF!</definedName>
    <definedName name="AterroDetalhes" localSheetId="7">#REF!</definedName>
    <definedName name="AterroDetalhes" localSheetId="8">#REF!</definedName>
    <definedName name="AterroDetalhes" localSheetId="9">#REF!</definedName>
    <definedName name="AterroDetalhes" localSheetId="10">#REF!</definedName>
    <definedName name="AterroDetalhes" localSheetId="11">#REF!</definedName>
    <definedName name="AterroDetalhes" localSheetId="12">#REF!</definedName>
    <definedName name="AterroDetalhes" localSheetId="13">#REF!</definedName>
    <definedName name="AterroDetalhes" localSheetId="6">#REF!</definedName>
    <definedName name="AterroDetalhes" localSheetId="15">#REF!</definedName>
    <definedName name="AterroDetalhes" localSheetId="14">#REF!</definedName>
    <definedName name="AterroDetalhes" localSheetId="16">#REF!</definedName>
    <definedName name="AterroDetalhes" localSheetId="17">#REF!</definedName>
    <definedName name="AterroDetalhes" localSheetId="18">#REF!</definedName>
    <definedName name="AterroDetalhes" localSheetId="19">#REF!</definedName>
    <definedName name="AterroDetalhes" localSheetId="20">#REF!</definedName>
    <definedName name="AterroDetalhes" localSheetId="3">#REF!</definedName>
    <definedName name="AterroDetalhes" localSheetId="0">#REF!</definedName>
    <definedName name="AterroDetalhes" localSheetId="1">#REF!</definedName>
    <definedName name="AterroDetalhes">#REF!</definedName>
    <definedName name="B" localSheetId="2">#REF!</definedName>
    <definedName name="B" localSheetId="7">#REF!</definedName>
    <definedName name="B" localSheetId="8">#REF!</definedName>
    <definedName name="B" localSheetId="9">#REF!</definedName>
    <definedName name="B" localSheetId="10">#REF!</definedName>
    <definedName name="B" localSheetId="11">#REF!</definedName>
    <definedName name="B" localSheetId="12">#REF!</definedName>
    <definedName name="B" localSheetId="13">#REF!</definedName>
    <definedName name="B" localSheetId="6">#REF!</definedName>
    <definedName name="B" localSheetId="15">#REF!</definedName>
    <definedName name="B" localSheetId="14">#REF!</definedName>
    <definedName name="B" localSheetId="16">#REF!</definedName>
    <definedName name="B" localSheetId="17">#REF!</definedName>
    <definedName name="B" localSheetId="18">#REF!</definedName>
    <definedName name="B" localSheetId="19">#REF!</definedName>
    <definedName name="B" localSheetId="20">#REF!</definedName>
    <definedName name="B" localSheetId="3">#REF!</definedName>
    <definedName name="B" localSheetId="0">#REF!</definedName>
    <definedName name="B" localSheetId="1">#REF!</definedName>
    <definedName name="B">#REF!</definedName>
    <definedName name="BAL" localSheetId="2">#REF!</definedName>
    <definedName name="BAL" localSheetId="7">#REF!</definedName>
    <definedName name="BAL" localSheetId="8">#REF!</definedName>
    <definedName name="BAL" localSheetId="9">#REF!</definedName>
    <definedName name="BAL" localSheetId="10">#REF!</definedName>
    <definedName name="BAL" localSheetId="11">#REF!</definedName>
    <definedName name="BAL" localSheetId="12">#REF!</definedName>
    <definedName name="BAL" localSheetId="13">#REF!</definedName>
    <definedName name="BAL" localSheetId="6">#REF!</definedName>
    <definedName name="BAL" localSheetId="15">#REF!</definedName>
    <definedName name="BAL" localSheetId="14">#REF!</definedName>
    <definedName name="BAL" localSheetId="16">#REF!</definedName>
    <definedName name="BAL" localSheetId="17">#REF!</definedName>
    <definedName name="BAL" localSheetId="18">#REF!</definedName>
    <definedName name="BAL" localSheetId="19">#REF!</definedName>
    <definedName name="BAL" localSheetId="20">#REF!</definedName>
    <definedName name="BAL" localSheetId="3">#REF!</definedName>
    <definedName name="BAL" localSheetId="0">#REF!</definedName>
    <definedName name="BAL" localSheetId="1">#REF!</definedName>
    <definedName name="BAL">#REF!</definedName>
    <definedName name="BAL0" localSheetId="2">#REF!</definedName>
    <definedName name="BAL0" localSheetId="7">#REF!</definedName>
    <definedName name="BAL0" localSheetId="8">#REF!</definedName>
    <definedName name="BAL0" localSheetId="9">#REF!</definedName>
    <definedName name="BAL0" localSheetId="10">#REF!</definedName>
    <definedName name="BAL0" localSheetId="11">#REF!</definedName>
    <definedName name="BAL0" localSheetId="12">#REF!</definedName>
    <definedName name="BAL0" localSheetId="13">#REF!</definedName>
    <definedName name="BAL0" localSheetId="6">#REF!</definedName>
    <definedName name="BAL0" localSheetId="15">#REF!</definedName>
    <definedName name="BAL0" localSheetId="14">#REF!</definedName>
    <definedName name="BAL0" localSheetId="16">#REF!</definedName>
    <definedName name="BAL0" localSheetId="17">#REF!</definedName>
    <definedName name="BAL0" localSheetId="18">#REF!</definedName>
    <definedName name="BAL0" localSheetId="19">#REF!</definedName>
    <definedName name="BAL0" localSheetId="20">#REF!</definedName>
    <definedName name="BAL0" localSheetId="3">#REF!</definedName>
    <definedName name="BAL0" localSheetId="0">#REF!</definedName>
    <definedName name="BAL0" localSheetId="1">#REF!</definedName>
    <definedName name="BAL0">#REF!</definedName>
    <definedName name="balance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ÇO_PATRIMONIAL" localSheetId="2">#REF!</definedName>
    <definedName name="BALANÇO_PATRIMONIAL" localSheetId="4">#REF!</definedName>
    <definedName name="BALANÇO_PATRIMONIAL" localSheetId="7">#REF!</definedName>
    <definedName name="BALANÇO_PATRIMONIAL" localSheetId="8">#REF!</definedName>
    <definedName name="BALANÇO_PATRIMONIAL" localSheetId="9">#REF!</definedName>
    <definedName name="BALANÇO_PATRIMONIAL" localSheetId="10">#REF!</definedName>
    <definedName name="BALANÇO_PATRIMONIAL" localSheetId="11">#REF!</definedName>
    <definedName name="BALANÇO_PATRIMONIAL" localSheetId="12">#REF!</definedName>
    <definedName name="BALANÇO_PATRIMONIAL" localSheetId="13">#REF!</definedName>
    <definedName name="BALANÇO_PATRIMONIAL" localSheetId="6">#REF!</definedName>
    <definedName name="BALANÇO_PATRIMONIAL" localSheetId="15">#REF!</definedName>
    <definedName name="BALANÇO_PATRIMONIAL" localSheetId="14">#REF!</definedName>
    <definedName name="BALANÇO_PATRIMONIAL" localSheetId="16">#REF!</definedName>
    <definedName name="BALANÇO_PATRIMONIAL" localSheetId="17">#REF!</definedName>
    <definedName name="BALANÇO_PATRIMONIAL" localSheetId="18">#REF!</definedName>
    <definedName name="BALANÇO_PATRIMONIAL" localSheetId="19">#REF!</definedName>
    <definedName name="BALANÇO_PATRIMONIAL" localSheetId="20">#REF!</definedName>
    <definedName name="BALANÇO_PATRIMONIAL" localSheetId="3">#REF!</definedName>
    <definedName name="BALANÇO_PATRIMONIAL" localSheetId="0">#REF!</definedName>
    <definedName name="BALANÇO_PATRIMONIAL" localSheetId="1">#REF!</definedName>
    <definedName name="BALANÇO_PATRIMONIAL">#REF!</definedName>
    <definedName name="BALIA" localSheetId="2">#REF!</definedName>
    <definedName name="BALIA" localSheetId="7">#REF!</definedName>
    <definedName name="BALIA" localSheetId="8">#REF!</definedName>
    <definedName name="BALIA" localSheetId="9">#REF!</definedName>
    <definedName name="BALIA" localSheetId="10">#REF!</definedName>
    <definedName name="BALIA" localSheetId="11">#REF!</definedName>
    <definedName name="BALIA" localSheetId="12">#REF!</definedName>
    <definedName name="BALIA" localSheetId="13">#REF!</definedName>
    <definedName name="BALIA" localSheetId="6">#REF!</definedName>
    <definedName name="BALIA" localSheetId="15">#REF!</definedName>
    <definedName name="BALIA" localSheetId="14">#REF!</definedName>
    <definedName name="BALIA" localSheetId="16">#REF!</definedName>
    <definedName name="BALIA" localSheetId="17">#REF!</definedName>
    <definedName name="BALIA" localSheetId="18">#REF!</definedName>
    <definedName name="BALIA" localSheetId="19">#REF!</definedName>
    <definedName name="BALIA" localSheetId="20">#REF!</definedName>
    <definedName name="BALIA" localSheetId="3">#REF!</definedName>
    <definedName name="BALIA" localSheetId="0">#REF!</definedName>
    <definedName name="BALIA" localSheetId="1">#REF!</definedName>
    <definedName name="BALIA">#REF!</definedName>
    <definedName name="BANCO" localSheetId="2">#REF!</definedName>
    <definedName name="BANCO" localSheetId="7">#REF!</definedName>
    <definedName name="BANCO" localSheetId="8">#REF!</definedName>
    <definedName name="BANCO" localSheetId="9">#REF!</definedName>
    <definedName name="BANCO" localSheetId="10">#REF!</definedName>
    <definedName name="BANCO" localSheetId="11">#REF!</definedName>
    <definedName name="BANCO" localSheetId="12">#REF!</definedName>
    <definedName name="BANCO" localSheetId="13">#REF!</definedName>
    <definedName name="BANCO" localSheetId="6">#REF!</definedName>
    <definedName name="BANCO" localSheetId="15">#REF!</definedName>
    <definedName name="BANCO" localSheetId="14">#REF!</definedName>
    <definedName name="BANCO" localSheetId="16">#REF!</definedName>
    <definedName name="BANCO" localSheetId="17">#REF!</definedName>
    <definedName name="BANCO" localSheetId="18">#REF!</definedName>
    <definedName name="BANCO" localSheetId="19">#REF!</definedName>
    <definedName name="BANCO" localSheetId="20">#REF!</definedName>
    <definedName name="BANCO" localSheetId="3">#REF!</definedName>
    <definedName name="BANCO" localSheetId="0">#REF!</definedName>
    <definedName name="BANCO" localSheetId="1">#REF!</definedName>
    <definedName name="BANCO">#REF!</definedName>
    <definedName name="Banco_dados_IM" localSheetId="2">#REF!</definedName>
    <definedName name="Banco_dados_IM" localSheetId="7">#REF!</definedName>
    <definedName name="Banco_dados_IM" localSheetId="8">#REF!</definedName>
    <definedName name="Banco_dados_IM" localSheetId="9">#REF!</definedName>
    <definedName name="Banco_dados_IM" localSheetId="10">#REF!</definedName>
    <definedName name="Banco_dados_IM" localSheetId="11">#REF!</definedName>
    <definedName name="Banco_dados_IM" localSheetId="12">#REF!</definedName>
    <definedName name="Banco_dados_IM" localSheetId="13">#REF!</definedName>
    <definedName name="Banco_dados_IM" localSheetId="6">#REF!</definedName>
    <definedName name="Banco_dados_IM" localSheetId="15">#REF!</definedName>
    <definedName name="Banco_dados_IM" localSheetId="14">#REF!</definedName>
    <definedName name="Banco_dados_IM" localSheetId="16">#REF!</definedName>
    <definedName name="Banco_dados_IM" localSheetId="17">#REF!</definedName>
    <definedName name="Banco_dados_IM" localSheetId="18">#REF!</definedName>
    <definedName name="Banco_dados_IM" localSheetId="19">#REF!</definedName>
    <definedName name="Banco_dados_IM" localSheetId="20">#REF!</definedName>
    <definedName name="Banco_dados_IM" localSheetId="3">#REF!</definedName>
    <definedName name="Banco_dados_IM" localSheetId="0">#REF!</definedName>
    <definedName name="Banco_dados_IM" localSheetId="1">#REF!</definedName>
    <definedName name="Banco_dados_IM">#REF!</definedName>
    <definedName name="_xlnm.Database" localSheetId="2">#REF!</definedName>
    <definedName name="_xlnm.Database" localSheetId="7">#REF!</definedName>
    <definedName name="_xlnm.Database" localSheetId="8">#REF!</definedName>
    <definedName name="_xlnm.Database" localSheetId="9">#REF!</definedName>
    <definedName name="_xlnm.Database" localSheetId="10">#REF!</definedName>
    <definedName name="_xlnm.Database" localSheetId="11">#REF!</definedName>
    <definedName name="_xlnm.Database" localSheetId="12">#REF!</definedName>
    <definedName name="_xlnm.Database" localSheetId="13">#REF!</definedName>
    <definedName name="_xlnm.Database" localSheetId="6">#REF!</definedName>
    <definedName name="_xlnm.Database" localSheetId="15">#REF!</definedName>
    <definedName name="_xlnm.Database" localSheetId="14">#REF!</definedName>
    <definedName name="_xlnm.Database" localSheetId="16">#REF!</definedName>
    <definedName name="_xlnm.Database" localSheetId="17">#REF!</definedName>
    <definedName name="_xlnm.Database" localSheetId="18">#REF!</definedName>
    <definedName name="_xlnm.Database" localSheetId="19">#REF!</definedName>
    <definedName name="_xlnm.Database" localSheetId="20">#REF!</definedName>
    <definedName name="_xlnm.Database" localSheetId="3">#REF!</definedName>
    <definedName name="_xlnm.Database" localSheetId="0">#REF!</definedName>
    <definedName name="_xlnm.Database" localSheetId="1">#REF!</definedName>
    <definedName name="_xlnm.Database">#REF!</definedName>
    <definedName name="Basc" localSheetId="2">#REF!</definedName>
    <definedName name="Basc" localSheetId="7">#REF!</definedName>
    <definedName name="Basc" localSheetId="8">#REF!</definedName>
    <definedName name="Basc" localSheetId="9">#REF!</definedName>
    <definedName name="Basc" localSheetId="10">#REF!</definedName>
    <definedName name="Basc" localSheetId="11">#REF!</definedName>
    <definedName name="Basc" localSheetId="12">#REF!</definedName>
    <definedName name="Basc" localSheetId="13">#REF!</definedName>
    <definedName name="Basc" localSheetId="6">#REF!</definedName>
    <definedName name="Basc" localSheetId="15">#REF!</definedName>
    <definedName name="Basc" localSheetId="14">#REF!</definedName>
    <definedName name="Basc" localSheetId="16">#REF!</definedName>
    <definedName name="Basc" localSheetId="17">#REF!</definedName>
    <definedName name="Basc" localSheetId="18">#REF!</definedName>
    <definedName name="Basc" localSheetId="19">#REF!</definedName>
    <definedName name="Basc" localSheetId="20">#REF!</definedName>
    <definedName name="Basc" localSheetId="3">#REF!</definedName>
    <definedName name="Basc" localSheetId="0">#REF!</definedName>
    <definedName name="Basc" localSheetId="1">#REF!</definedName>
    <definedName name="Basc">#REF!</definedName>
    <definedName name="base_year" localSheetId="2">#REF!</definedName>
    <definedName name="base_year" localSheetId="7">#REF!</definedName>
    <definedName name="base_year" localSheetId="8">#REF!</definedName>
    <definedName name="base_year" localSheetId="9">#REF!</definedName>
    <definedName name="base_year" localSheetId="10">#REF!</definedName>
    <definedName name="base_year" localSheetId="11">#REF!</definedName>
    <definedName name="base_year" localSheetId="12">#REF!</definedName>
    <definedName name="base_year" localSheetId="13">#REF!</definedName>
    <definedName name="base_year" localSheetId="6">#REF!</definedName>
    <definedName name="base_year" localSheetId="15">#REF!</definedName>
    <definedName name="base_year" localSheetId="14">#REF!</definedName>
    <definedName name="base_year" localSheetId="16">#REF!</definedName>
    <definedName name="base_year" localSheetId="17">#REF!</definedName>
    <definedName name="base_year" localSheetId="18">#REF!</definedName>
    <definedName name="base_year" localSheetId="19">#REF!</definedName>
    <definedName name="base_year" localSheetId="20">#REF!</definedName>
    <definedName name="base_year" localSheetId="3">#REF!</definedName>
    <definedName name="base_year" localSheetId="0">#REF!</definedName>
    <definedName name="base_year" localSheetId="1">#REF!</definedName>
    <definedName name="base_year">#REF!</definedName>
    <definedName name="BCOS" localSheetId="2">#REF!</definedName>
    <definedName name="BCOS" localSheetId="7">#REF!</definedName>
    <definedName name="BCOS" localSheetId="8">#REF!</definedName>
    <definedName name="BCOS" localSheetId="9">#REF!</definedName>
    <definedName name="BCOS" localSheetId="10">#REF!</definedName>
    <definedName name="BCOS" localSheetId="11">#REF!</definedName>
    <definedName name="BCOS" localSheetId="12">#REF!</definedName>
    <definedName name="BCOS" localSheetId="13">#REF!</definedName>
    <definedName name="BCOS" localSheetId="6">#REF!</definedName>
    <definedName name="BCOS" localSheetId="15">#REF!</definedName>
    <definedName name="BCOS" localSheetId="14">#REF!</definedName>
    <definedName name="BCOS" localSheetId="16">#REF!</definedName>
    <definedName name="BCOS" localSheetId="17">#REF!</definedName>
    <definedName name="BCOS" localSheetId="18">#REF!</definedName>
    <definedName name="BCOS" localSheetId="19">#REF!</definedName>
    <definedName name="BCOS" localSheetId="20">#REF!</definedName>
    <definedName name="BCOS" localSheetId="3">#REF!</definedName>
    <definedName name="BCOS" localSheetId="0">#REF!</definedName>
    <definedName name="BCOS" localSheetId="1">#REF!</definedName>
    <definedName name="BCOS">#REF!</definedName>
    <definedName name="BD_sal_aju_aterro" localSheetId="2">#REF!</definedName>
    <definedName name="BD_sal_aju_aterro" localSheetId="7">#REF!</definedName>
    <definedName name="BD_sal_aju_aterro" localSheetId="8">#REF!</definedName>
    <definedName name="BD_sal_aju_aterro" localSheetId="9">#REF!</definedName>
    <definedName name="BD_sal_aju_aterro" localSheetId="10">#REF!</definedName>
    <definedName name="BD_sal_aju_aterro" localSheetId="11">#REF!</definedName>
    <definedName name="BD_sal_aju_aterro" localSheetId="12">#REF!</definedName>
    <definedName name="BD_sal_aju_aterro" localSheetId="13">#REF!</definedName>
    <definedName name="BD_sal_aju_aterro" localSheetId="6">#REF!</definedName>
    <definedName name="BD_sal_aju_aterro" localSheetId="15">#REF!</definedName>
    <definedName name="BD_sal_aju_aterro" localSheetId="14">#REF!</definedName>
    <definedName name="BD_sal_aju_aterro" localSheetId="16">#REF!</definedName>
    <definedName name="BD_sal_aju_aterro" localSheetId="17">#REF!</definedName>
    <definedName name="BD_sal_aju_aterro" localSheetId="18">#REF!</definedName>
    <definedName name="BD_sal_aju_aterro" localSheetId="19">#REF!</definedName>
    <definedName name="BD_sal_aju_aterro" localSheetId="20">#REF!</definedName>
    <definedName name="BD_sal_aju_aterro" localSheetId="3">#REF!</definedName>
    <definedName name="BD_sal_aju_aterro" localSheetId="0">#REF!</definedName>
    <definedName name="BD_sal_aju_aterro" localSheetId="1">#REF!</definedName>
    <definedName name="BD_sal_aju_aterro">#REF!</definedName>
    <definedName name="BD_sal_aju_cam_aberto" localSheetId="2">#REF!</definedName>
    <definedName name="BD_sal_aju_cam_aberto" localSheetId="7">#REF!</definedName>
    <definedName name="BD_sal_aju_cam_aberto" localSheetId="8">#REF!</definedName>
    <definedName name="BD_sal_aju_cam_aberto" localSheetId="9">#REF!</definedName>
    <definedName name="BD_sal_aju_cam_aberto" localSheetId="10">#REF!</definedName>
    <definedName name="BD_sal_aju_cam_aberto" localSheetId="11">#REF!</definedName>
    <definedName name="BD_sal_aju_cam_aberto" localSheetId="12">#REF!</definedName>
    <definedName name="BD_sal_aju_cam_aberto" localSheetId="13">#REF!</definedName>
    <definedName name="BD_sal_aju_cam_aberto" localSheetId="6">#REF!</definedName>
    <definedName name="BD_sal_aju_cam_aberto" localSheetId="15">#REF!</definedName>
    <definedName name="BD_sal_aju_cam_aberto" localSheetId="14">#REF!</definedName>
    <definedName name="BD_sal_aju_cam_aberto" localSheetId="16">#REF!</definedName>
    <definedName name="BD_sal_aju_cam_aberto" localSheetId="17">#REF!</definedName>
    <definedName name="BD_sal_aju_cam_aberto" localSheetId="18">#REF!</definedName>
    <definedName name="BD_sal_aju_cam_aberto" localSheetId="19">#REF!</definedName>
    <definedName name="BD_sal_aju_cam_aberto" localSheetId="20">#REF!</definedName>
    <definedName name="BD_sal_aju_cam_aberto" localSheetId="3">#REF!</definedName>
    <definedName name="BD_sal_aju_cam_aberto" localSheetId="0">#REF!</definedName>
    <definedName name="BD_sal_aju_cam_aberto" localSheetId="1">#REF!</definedName>
    <definedName name="BD_sal_aju_cam_aberto">#REF!</definedName>
    <definedName name="BD_sal_aju_mec_cam_com" localSheetId="2">#REF!</definedName>
    <definedName name="BD_sal_aju_mec_cam_com" localSheetId="7">#REF!</definedName>
    <definedName name="BD_sal_aju_mec_cam_com" localSheetId="8">#REF!</definedName>
    <definedName name="BD_sal_aju_mec_cam_com" localSheetId="9">#REF!</definedName>
    <definedName name="BD_sal_aju_mec_cam_com" localSheetId="10">#REF!</definedName>
    <definedName name="BD_sal_aju_mec_cam_com" localSheetId="11">#REF!</definedName>
    <definedName name="BD_sal_aju_mec_cam_com" localSheetId="12">#REF!</definedName>
    <definedName name="BD_sal_aju_mec_cam_com" localSheetId="13">#REF!</definedName>
    <definedName name="BD_sal_aju_mec_cam_com" localSheetId="6">#REF!</definedName>
    <definedName name="BD_sal_aju_mec_cam_com" localSheetId="15">#REF!</definedName>
    <definedName name="BD_sal_aju_mec_cam_com" localSheetId="14">#REF!</definedName>
    <definedName name="BD_sal_aju_mec_cam_com" localSheetId="16">#REF!</definedName>
    <definedName name="BD_sal_aju_mec_cam_com" localSheetId="17">#REF!</definedName>
    <definedName name="BD_sal_aju_mec_cam_com" localSheetId="18">#REF!</definedName>
    <definedName name="BD_sal_aju_mec_cam_com" localSheetId="19">#REF!</definedName>
    <definedName name="BD_sal_aju_mec_cam_com" localSheetId="20">#REF!</definedName>
    <definedName name="BD_sal_aju_mec_cam_com" localSheetId="3">#REF!</definedName>
    <definedName name="BD_sal_aju_mec_cam_com" localSheetId="0">#REF!</definedName>
    <definedName name="BD_sal_aju_mec_cam_com" localSheetId="1">#REF!</definedName>
    <definedName name="BD_sal_aju_mec_cam_com">#REF!</definedName>
    <definedName name="BD_sal_aju_usi_tra_RSSS" localSheetId="2">#REF!</definedName>
    <definedName name="BD_sal_aju_usi_tra_RSSS" localSheetId="7">#REF!</definedName>
    <definedName name="BD_sal_aju_usi_tra_RSSS" localSheetId="8">#REF!</definedName>
    <definedName name="BD_sal_aju_usi_tra_RSSS" localSheetId="9">#REF!</definedName>
    <definedName name="BD_sal_aju_usi_tra_RSSS" localSheetId="10">#REF!</definedName>
    <definedName name="BD_sal_aju_usi_tra_RSSS" localSheetId="11">#REF!</definedName>
    <definedName name="BD_sal_aju_usi_tra_RSSS" localSheetId="12">#REF!</definedName>
    <definedName name="BD_sal_aju_usi_tra_RSSS" localSheetId="13">#REF!</definedName>
    <definedName name="BD_sal_aju_usi_tra_RSSS" localSheetId="6">#REF!</definedName>
    <definedName name="BD_sal_aju_usi_tra_RSSS" localSheetId="15">#REF!</definedName>
    <definedName name="BD_sal_aju_usi_tra_RSSS" localSheetId="14">#REF!</definedName>
    <definedName name="BD_sal_aju_usi_tra_RSSS" localSheetId="16">#REF!</definedName>
    <definedName name="BD_sal_aju_usi_tra_RSSS" localSheetId="17">#REF!</definedName>
    <definedName name="BD_sal_aju_usi_tra_RSSS" localSheetId="18">#REF!</definedName>
    <definedName name="BD_sal_aju_usi_tra_RSSS" localSheetId="19">#REF!</definedName>
    <definedName name="BD_sal_aju_usi_tra_RSSS" localSheetId="20">#REF!</definedName>
    <definedName name="BD_sal_aju_usi_tra_RSSS" localSheetId="3">#REF!</definedName>
    <definedName name="BD_sal_aju_usi_tra_RSSS" localSheetId="0">#REF!</definedName>
    <definedName name="BD_sal_aju_usi_tra_RSSS" localSheetId="1">#REF!</definedName>
    <definedName name="BD_sal_aju_usi_tra_RSSS">#REF!</definedName>
    <definedName name="BD_sal_carrinheiro" localSheetId="2">#REF!</definedName>
    <definedName name="BD_sal_carrinheiro" localSheetId="7">#REF!</definedName>
    <definedName name="BD_sal_carrinheiro" localSheetId="8">#REF!</definedName>
    <definedName name="BD_sal_carrinheiro" localSheetId="9">#REF!</definedName>
    <definedName name="BD_sal_carrinheiro" localSheetId="10">#REF!</definedName>
    <definedName name="BD_sal_carrinheiro" localSheetId="11">#REF!</definedName>
    <definedName name="BD_sal_carrinheiro" localSheetId="12">#REF!</definedName>
    <definedName name="BD_sal_carrinheiro" localSheetId="13">#REF!</definedName>
    <definedName name="BD_sal_carrinheiro" localSheetId="6">#REF!</definedName>
    <definedName name="BD_sal_carrinheiro" localSheetId="15">#REF!</definedName>
    <definedName name="BD_sal_carrinheiro" localSheetId="14">#REF!</definedName>
    <definedName name="BD_sal_carrinheiro" localSheetId="16">#REF!</definedName>
    <definedName name="BD_sal_carrinheiro" localSheetId="17">#REF!</definedName>
    <definedName name="BD_sal_carrinheiro" localSheetId="18">#REF!</definedName>
    <definedName name="BD_sal_carrinheiro" localSheetId="19">#REF!</definedName>
    <definedName name="BD_sal_carrinheiro" localSheetId="20">#REF!</definedName>
    <definedName name="BD_sal_carrinheiro" localSheetId="3">#REF!</definedName>
    <definedName name="BD_sal_carrinheiro" localSheetId="0">#REF!</definedName>
    <definedName name="BD_sal_carrinheiro" localSheetId="1">#REF!</definedName>
    <definedName name="BD_sal_carrinheiro">#REF!</definedName>
    <definedName name="BD_sal_coletor_dom" localSheetId="2">#REF!</definedName>
    <definedName name="BD_sal_coletor_dom" localSheetId="7">#REF!</definedName>
    <definedName name="BD_sal_coletor_dom" localSheetId="8">#REF!</definedName>
    <definedName name="BD_sal_coletor_dom" localSheetId="9">#REF!</definedName>
    <definedName name="BD_sal_coletor_dom" localSheetId="10">#REF!</definedName>
    <definedName name="BD_sal_coletor_dom" localSheetId="11">#REF!</definedName>
    <definedName name="BD_sal_coletor_dom" localSheetId="12">#REF!</definedName>
    <definedName name="BD_sal_coletor_dom" localSheetId="13">#REF!</definedName>
    <definedName name="BD_sal_coletor_dom" localSheetId="6">#REF!</definedName>
    <definedName name="BD_sal_coletor_dom" localSheetId="15">#REF!</definedName>
    <definedName name="BD_sal_coletor_dom" localSheetId="14">#REF!</definedName>
    <definedName name="BD_sal_coletor_dom" localSheetId="16">#REF!</definedName>
    <definedName name="BD_sal_coletor_dom" localSheetId="17">#REF!</definedName>
    <definedName name="BD_sal_coletor_dom" localSheetId="18">#REF!</definedName>
    <definedName name="BD_sal_coletor_dom" localSheetId="19">#REF!</definedName>
    <definedName name="BD_sal_coletor_dom" localSheetId="20">#REF!</definedName>
    <definedName name="BD_sal_coletor_dom" localSheetId="3">#REF!</definedName>
    <definedName name="BD_sal_coletor_dom" localSheetId="0">#REF!</definedName>
    <definedName name="BD_sal_coletor_dom" localSheetId="1">#REF!</definedName>
    <definedName name="BD_sal_coletor_dom">#REF!</definedName>
    <definedName name="BD_sal_coletor_hosp" localSheetId="2">#REF!</definedName>
    <definedName name="BD_sal_coletor_hosp" localSheetId="7">#REF!</definedName>
    <definedName name="BD_sal_coletor_hosp" localSheetId="8">#REF!</definedName>
    <definedName name="BD_sal_coletor_hosp" localSheetId="9">#REF!</definedName>
    <definedName name="BD_sal_coletor_hosp" localSheetId="10">#REF!</definedName>
    <definedName name="BD_sal_coletor_hosp" localSheetId="11">#REF!</definedName>
    <definedName name="BD_sal_coletor_hosp" localSheetId="12">#REF!</definedName>
    <definedName name="BD_sal_coletor_hosp" localSheetId="13">#REF!</definedName>
    <definedName name="BD_sal_coletor_hosp" localSheetId="6">#REF!</definedName>
    <definedName name="BD_sal_coletor_hosp" localSheetId="15">#REF!</definedName>
    <definedName name="BD_sal_coletor_hosp" localSheetId="14">#REF!</definedName>
    <definedName name="BD_sal_coletor_hosp" localSheetId="16">#REF!</definedName>
    <definedName name="BD_sal_coletor_hosp" localSheetId="17">#REF!</definedName>
    <definedName name="BD_sal_coletor_hosp" localSheetId="18">#REF!</definedName>
    <definedName name="BD_sal_coletor_hosp" localSheetId="19">#REF!</definedName>
    <definedName name="BD_sal_coletor_hosp" localSheetId="20">#REF!</definedName>
    <definedName name="BD_sal_coletor_hosp" localSheetId="3">#REF!</definedName>
    <definedName name="BD_sal_coletor_hosp" localSheetId="0">#REF!</definedName>
    <definedName name="BD_sal_coletor_hosp" localSheetId="1">#REF!</definedName>
    <definedName name="BD_sal_coletor_hosp">#REF!</definedName>
    <definedName name="BD_sal_coletor_varrição" localSheetId="2">#REF!</definedName>
    <definedName name="BD_sal_coletor_varrição" localSheetId="7">#REF!</definedName>
    <definedName name="BD_sal_coletor_varrição" localSheetId="8">#REF!</definedName>
    <definedName name="BD_sal_coletor_varrição" localSheetId="9">#REF!</definedName>
    <definedName name="BD_sal_coletor_varrição" localSheetId="10">#REF!</definedName>
    <definedName name="BD_sal_coletor_varrição" localSheetId="11">#REF!</definedName>
    <definedName name="BD_sal_coletor_varrição" localSheetId="12">#REF!</definedName>
    <definedName name="BD_sal_coletor_varrição" localSheetId="13">#REF!</definedName>
    <definedName name="BD_sal_coletor_varrição" localSheetId="6">#REF!</definedName>
    <definedName name="BD_sal_coletor_varrição" localSheetId="15">#REF!</definedName>
    <definedName name="BD_sal_coletor_varrição" localSheetId="14">#REF!</definedName>
    <definedName name="BD_sal_coletor_varrição" localSheetId="16">#REF!</definedName>
    <definedName name="BD_sal_coletor_varrição" localSheetId="17">#REF!</definedName>
    <definedName name="BD_sal_coletor_varrição" localSheetId="18">#REF!</definedName>
    <definedName name="BD_sal_coletor_varrição" localSheetId="19">#REF!</definedName>
    <definedName name="BD_sal_coletor_varrição" localSheetId="20">#REF!</definedName>
    <definedName name="BD_sal_coletor_varrição" localSheetId="3">#REF!</definedName>
    <definedName name="BD_sal_coletor_varrição" localSheetId="0">#REF!</definedName>
    <definedName name="BD_sal_coletor_varrição" localSheetId="1">#REF!</definedName>
    <definedName name="BD_sal_coletor_varrição">#REF!</definedName>
    <definedName name="BD_sal_encarregado" localSheetId="2">#REF!</definedName>
    <definedName name="BD_sal_encarregado" localSheetId="7">#REF!</definedName>
    <definedName name="BD_sal_encarregado" localSheetId="8">#REF!</definedName>
    <definedName name="BD_sal_encarregado" localSheetId="9">#REF!</definedName>
    <definedName name="BD_sal_encarregado" localSheetId="10">#REF!</definedName>
    <definedName name="BD_sal_encarregado" localSheetId="11">#REF!</definedName>
    <definedName name="BD_sal_encarregado" localSheetId="12">#REF!</definedName>
    <definedName name="BD_sal_encarregado" localSheetId="13">#REF!</definedName>
    <definedName name="BD_sal_encarregado" localSheetId="6">#REF!</definedName>
    <definedName name="BD_sal_encarregado" localSheetId="15">#REF!</definedName>
    <definedName name="BD_sal_encarregado" localSheetId="14">#REF!</definedName>
    <definedName name="BD_sal_encarregado" localSheetId="16">#REF!</definedName>
    <definedName name="BD_sal_encarregado" localSheetId="17">#REF!</definedName>
    <definedName name="BD_sal_encarregado" localSheetId="18">#REF!</definedName>
    <definedName name="BD_sal_encarregado" localSheetId="19">#REF!</definedName>
    <definedName name="BD_sal_encarregado" localSheetId="20">#REF!</definedName>
    <definedName name="BD_sal_encarregado" localSheetId="3">#REF!</definedName>
    <definedName name="BD_sal_encarregado" localSheetId="0">#REF!</definedName>
    <definedName name="BD_sal_encarregado" localSheetId="1">#REF!</definedName>
    <definedName name="BD_sal_encarregado">#REF!</definedName>
    <definedName name="BD_sal_encarregado_aterro" localSheetId="2">#REF!</definedName>
    <definedName name="BD_sal_encarregado_aterro" localSheetId="7">#REF!</definedName>
    <definedName name="BD_sal_encarregado_aterro" localSheetId="8">#REF!</definedName>
    <definedName name="BD_sal_encarregado_aterro" localSheetId="9">#REF!</definedName>
    <definedName name="BD_sal_encarregado_aterro" localSheetId="10">#REF!</definedName>
    <definedName name="BD_sal_encarregado_aterro" localSheetId="11">#REF!</definedName>
    <definedName name="BD_sal_encarregado_aterro" localSheetId="12">#REF!</definedName>
    <definedName name="BD_sal_encarregado_aterro" localSheetId="13">#REF!</definedName>
    <definedName name="BD_sal_encarregado_aterro" localSheetId="6">#REF!</definedName>
    <definedName name="BD_sal_encarregado_aterro" localSheetId="15">#REF!</definedName>
    <definedName name="BD_sal_encarregado_aterro" localSheetId="14">#REF!</definedName>
    <definedName name="BD_sal_encarregado_aterro" localSheetId="16">#REF!</definedName>
    <definedName name="BD_sal_encarregado_aterro" localSheetId="17">#REF!</definedName>
    <definedName name="BD_sal_encarregado_aterro" localSheetId="18">#REF!</definedName>
    <definedName name="BD_sal_encarregado_aterro" localSheetId="19">#REF!</definedName>
    <definedName name="BD_sal_encarregado_aterro" localSheetId="20">#REF!</definedName>
    <definedName name="BD_sal_encarregado_aterro" localSheetId="3">#REF!</definedName>
    <definedName name="BD_sal_encarregado_aterro" localSheetId="0">#REF!</definedName>
    <definedName name="BD_sal_encarregado_aterro" localSheetId="1">#REF!</definedName>
    <definedName name="BD_sal_encarregado_aterro">#REF!</definedName>
    <definedName name="BD_sal_feitor_varrição" localSheetId="2">#REF!</definedName>
    <definedName name="BD_sal_feitor_varrição" localSheetId="7">#REF!</definedName>
    <definedName name="BD_sal_feitor_varrição" localSheetId="8">#REF!</definedName>
    <definedName name="BD_sal_feitor_varrição" localSheetId="9">#REF!</definedName>
    <definedName name="BD_sal_feitor_varrição" localSheetId="10">#REF!</definedName>
    <definedName name="BD_sal_feitor_varrição" localSheetId="11">#REF!</definedName>
    <definedName name="BD_sal_feitor_varrição" localSheetId="12">#REF!</definedName>
    <definedName name="BD_sal_feitor_varrição" localSheetId="13">#REF!</definedName>
    <definedName name="BD_sal_feitor_varrição" localSheetId="6">#REF!</definedName>
    <definedName name="BD_sal_feitor_varrição" localSheetId="15">#REF!</definedName>
    <definedName name="BD_sal_feitor_varrição" localSheetId="14">#REF!</definedName>
    <definedName name="BD_sal_feitor_varrição" localSheetId="16">#REF!</definedName>
    <definedName name="BD_sal_feitor_varrição" localSheetId="17">#REF!</definedName>
    <definedName name="BD_sal_feitor_varrição" localSheetId="18">#REF!</definedName>
    <definedName name="BD_sal_feitor_varrição" localSheetId="19">#REF!</definedName>
    <definedName name="BD_sal_feitor_varrição" localSheetId="20">#REF!</definedName>
    <definedName name="BD_sal_feitor_varrição" localSheetId="3">#REF!</definedName>
    <definedName name="BD_sal_feitor_varrição" localSheetId="0">#REF!</definedName>
    <definedName name="BD_sal_feitor_varrição" localSheetId="1">#REF!</definedName>
    <definedName name="BD_sal_feitor_varrição">#REF!</definedName>
    <definedName name="BD_sal_gari" localSheetId="2">#REF!</definedName>
    <definedName name="BD_sal_gari" localSheetId="7">#REF!</definedName>
    <definedName name="BD_sal_gari" localSheetId="8">#REF!</definedName>
    <definedName name="BD_sal_gari" localSheetId="9">#REF!</definedName>
    <definedName name="BD_sal_gari" localSheetId="10">#REF!</definedName>
    <definedName name="BD_sal_gari" localSheetId="11">#REF!</definedName>
    <definedName name="BD_sal_gari" localSheetId="12">#REF!</definedName>
    <definedName name="BD_sal_gari" localSheetId="13">#REF!</definedName>
    <definedName name="BD_sal_gari" localSheetId="6">#REF!</definedName>
    <definedName name="BD_sal_gari" localSheetId="15">#REF!</definedName>
    <definedName name="BD_sal_gari" localSheetId="14">#REF!</definedName>
    <definedName name="BD_sal_gari" localSheetId="16">#REF!</definedName>
    <definedName name="BD_sal_gari" localSheetId="17">#REF!</definedName>
    <definedName name="BD_sal_gari" localSheetId="18">#REF!</definedName>
    <definedName name="BD_sal_gari" localSheetId="19">#REF!</definedName>
    <definedName name="BD_sal_gari" localSheetId="20">#REF!</definedName>
    <definedName name="BD_sal_gari" localSheetId="3">#REF!</definedName>
    <definedName name="BD_sal_gari" localSheetId="0">#REF!</definedName>
    <definedName name="BD_sal_gari" localSheetId="1">#REF!</definedName>
    <definedName name="BD_sal_gari">#REF!</definedName>
    <definedName name="BD_sal_jardineiro" localSheetId="2">#REF!</definedName>
    <definedName name="BD_sal_jardineiro" localSheetId="7">#REF!</definedName>
    <definedName name="BD_sal_jardineiro" localSheetId="8">#REF!</definedName>
    <definedName name="BD_sal_jardineiro" localSheetId="9">#REF!</definedName>
    <definedName name="BD_sal_jardineiro" localSheetId="10">#REF!</definedName>
    <definedName name="BD_sal_jardineiro" localSheetId="11">#REF!</definedName>
    <definedName name="BD_sal_jardineiro" localSheetId="12">#REF!</definedName>
    <definedName name="BD_sal_jardineiro" localSheetId="13">#REF!</definedName>
    <definedName name="BD_sal_jardineiro" localSheetId="6">#REF!</definedName>
    <definedName name="BD_sal_jardineiro" localSheetId="15">#REF!</definedName>
    <definedName name="BD_sal_jardineiro" localSheetId="14">#REF!</definedName>
    <definedName name="BD_sal_jardineiro" localSheetId="16">#REF!</definedName>
    <definedName name="BD_sal_jardineiro" localSheetId="17">#REF!</definedName>
    <definedName name="BD_sal_jardineiro" localSheetId="18">#REF!</definedName>
    <definedName name="BD_sal_jardineiro" localSheetId="19">#REF!</definedName>
    <definedName name="BD_sal_jardineiro" localSheetId="20">#REF!</definedName>
    <definedName name="BD_sal_jardineiro" localSheetId="3">#REF!</definedName>
    <definedName name="BD_sal_jardineiro" localSheetId="0">#REF!</definedName>
    <definedName name="BD_sal_jardineiro" localSheetId="1">#REF!</definedName>
    <definedName name="BD_sal_jardineiro">#REF!</definedName>
    <definedName name="BD_sal_lav_cam_com" localSheetId="2">#REF!</definedName>
    <definedName name="BD_sal_lav_cam_com" localSheetId="7">#REF!</definedName>
    <definedName name="BD_sal_lav_cam_com" localSheetId="8">#REF!</definedName>
    <definedName name="BD_sal_lav_cam_com" localSheetId="9">#REF!</definedName>
    <definedName name="BD_sal_lav_cam_com" localSheetId="10">#REF!</definedName>
    <definedName name="BD_sal_lav_cam_com" localSheetId="11">#REF!</definedName>
    <definedName name="BD_sal_lav_cam_com" localSheetId="12">#REF!</definedName>
    <definedName name="BD_sal_lav_cam_com" localSheetId="13">#REF!</definedName>
    <definedName name="BD_sal_lav_cam_com" localSheetId="6">#REF!</definedName>
    <definedName name="BD_sal_lav_cam_com" localSheetId="15">#REF!</definedName>
    <definedName name="BD_sal_lav_cam_com" localSheetId="14">#REF!</definedName>
    <definedName name="BD_sal_lav_cam_com" localSheetId="16">#REF!</definedName>
    <definedName name="BD_sal_lav_cam_com" localSheetId="17">#REF!</definedName>
    <definedName name="BD_sal_lav_cam_com" localSheetId="18">#REF!</definedName>
    <definedName name="BD_sal_lav_cam_com" localSheetId="19">#REF!</definedName>
    <definedName name="BD_sal_lav_cam_com" localSheetId="20">#REF!</definedName>
    <definedName name="BD_sal_lav_cam_com" localSheetId="3">#REF!</definedName>
    <definedName name="BD_sal_lav_cam_com" localSheetId="0">#REF!</definedName>
    <definedName name="BD_sal_lav_cam_com" localSheetId="1">#REF!</definedName>
    <definedName name="BD_sal_lav_cam_com">#REF!</definedName>
    <definedName name="BD_sal_limp_boca_lobo" localSheetId="2">#REF!</definedName>
    <definedName name="BD_sal_limp_boca_lobo" localSheetId="7">#REF!</definedName>
    <definedName name="BD_sal_limp_boca_lobo" localSheetId="8">#REF!</definedName>
    <definedName name="BD_sal_limp_boca_lobo" localSheetId="9">#REF!</definedName>
    <definedName name="BD_sal_limp_boca_lobo" localSheetId="10">#REF!</definedName>
    <definedName name="BD_sal_limp_boca_lobo" localSheetId="11">#REF!</definedName>
    <definedName name="BD_sal_limp_boca_lobo" localSheetId="12">#REF!</definedName>
    <definedName name="BD_sal_limp_boca_lobo" localSheetId="13">#REF!</definedName>
    <definedName name="BD_sal_limp_boca_lobo" localSheetId="6">#REF!</definedName>
    <definedName name="BD_sal_limp_boca_lobo" localSheetId="15">#REF!</definedName>
    <definedName name="BD_sal_limp_boca_lobo" localSheetId="14">#REF!</definedName>
    <definedName name="BD_sal_limp_boca_lobo" localSheetId="16">#REF!</definedName>
    <definedName name="BD_sal_limp_boca_lobo" localSheetId="17">#REF!</definedName>
    <definedName name="BD_sal_limp_boca_lobo" localSheetId="18">#REF!</definedName>
    <definedName name="BD_sal_limp_boca_lobo" localSheetId="19">#REF!</definedName>
    <definedName name="BD_sal_limp_boca_lobo" localSheetId="20">#REF!</definedName>
    <definedName name="BD_sal_limp_boca_lobo" localSheetId="3">#REF!</definedName>
    <definedName name="BD_sal_limp_boca_lobo" localSheetId="0">#REF!</definedName>
    <definedName name="BD_sal_limp_boca_lobo" localSheetId="1">#REF!</definedName>
    <definedName name="BD_sal_limp_boca_lobo">#REF!</definedName>
    <definedName name="BD_sal_limp_fossa" localSheetId="2">#REF!</definedName>
    <definedName name="BD_sal_limp_fossa" localSheetId="7">#REF!</definedName>
    <definedName name="BD_sal_limp_fossa" localSheetId="8">#REF!</definedName>
    <definedName name="BD_sal_limp_fossa" localSheetId="9">#REF!</definedName>
    <definedName name="BD_sal_limp_fossa" localSheetId="10">#REF!</definedName>
    <definedName name="BD_sal_limp_fossa" localSheetId="11">#REF!</definedName>
    <definedName name="BD_sal_limp_fossa" localSheetId="12">#REF!</definedName>
    <definedName name="BD_sal_limp_fossa" localSheetId="13">#REF!</definedName>
    <definedName name="BD_sal_limp_fossa" localSheetId="6">#REF!</definedName>
    <definedName name="BD_sal_limp_fossa" localSheetId="15">#REF!</definedName>
    <definedName name="BD_sal_limp_fossa" localSheetId="14">#REF!</definedName>
    <definedName name="BD_sal_limp_fossa" localSheetId="16">#REF!</definedName>
    <definedName name="BD_sal_limp_fossa" localSheetId="17">#REF!</definedName>
    <definedName name="BD_sal_limp_fossa" localSheetId="18">#REF!</definedName>
    <definedName name="BD_sal_limp_fossa" localSheetId="19">#REF!</definedName>
    <definedName name="BD_sal_limp_fossa" localSheetId="20">#REF!</definedName>
    <definedName name="BD_sal_limp_fossa" localSheetId="3">#REF!</definedName>
    <definedName name="BD_sal_limp_fossa" localSheetId="0">#REF!</definedName>
    <definedName name="BD_sal_limp_fossa" localSheetId="1">#REF!</definedName>
    <definedName name="BD_sal_limp_fossa">#REF!</definedName>
    <definedName name="BD_sal_mec_cam_com" localSheetId="2">#REF!</definedName>
    <definedName name="BD_sal_mec_cam_com" localSheetId="7">#REF!</definedName>
    <definedName name="BD_sal_mec_cam_com" localSheetId="8">#REF!</definedName>
    <definedName name="BD_sal_mec_cam_com" localSheetId="9">#REF!</definedName>
    <definedName name="BD_sal_mec_cam_com" localSheetId="10">#REF!</definedName>
    <definedName name="BD_sal_mec_cam_com" localSheetId="11">#REF!</definedName>
    <definedName name="BD_sal_mec_cam_com" localSheetId="12">#REF!</definedName>
    <definedName name="BD_sal_mec_cam_com" localSheetId="13">#REF!</definedName>
    <definedName name="BD_sal_mec_cam_com" localSheetId="6">#REF!</definedName>
    <definedName name="BD_sal_mec_cam_com" localSheetId="15">#REF!</definedName>
    <definedName name="BD_sal_mec_cam_com" localSheetId="14">#REF!</definedName>
    <definedName name="BD_sal_mec_cam_com" localSheetId="16">#REF!</definedName>
    <definedName name="BD_sal_mec_cam_com" localSheetId="17">#REF!</definedName>
    <definedName name="BD_sal_mec_cam_com" localSheetId="18">#REF!</definedName>
    <definedName name="BD_sal_mec_cam_com" localSheetId="19">#REF!</definedName>
    <definedName name="BD_sal_mec_cam_com" localSheetId="20">#REF!</definedName>
    <definedName name="BD_sal_mec_cam_com" localSheetId="3">#REF!</definedName>
    <definedName name="BD_sal_mec_cam_com" localSheetId="0">#REF!</definedName>
    <definedName name="BD_sal_mec_cam_com" localSheetId="1">#REF!</definedName>
    <definedName name="BD_sal_mec_cam_com">#REF!</definedName>
    <definedName name="BD_sal_mot_cam_com" localSheetId="2">#REF!</definedName>
    <definedName name="BD_sal_mot_cam_com" localSheetId="7">#REF!</definedName>
    <definedName name="BD_sal_mot_cam_com" localSheetId="8">#REF!</definedName>
    <definedName name="BD_sal_mot_cam_com" localSheetId="9">#REF!</definedName>
    <definedName name="BD_sal_mot_cam_com" localSheetId="10">#REF!</definedName>
    <definedName name="BD_sal_mot_cam_com" localSheetId="11">#REF!</definedName>
    <definedName name="BD_sal_mot_cam_com" localSheetId="12">#REF!</definedName>
    <definedName name="BD_sal_mot_cam_com" localSheetId="13">#REF!</definedName>
    <definedName name="BD_sal_mot_cam_com" localSheetId="6">#REF!</definedName>
    <definedName name="BD_sal_mot_cam_com" localSheetId="15">#REF!</definedName>
    <definedName name="BD_sal_mot_cam_com" localSheetId="14">#REF!</definedName>
    <definedName name="BD_sal_mot_cam_com" localSheetId="16">#REF!</definedName>
    <definedName name="BD_sal_mot_cam_com" localSheetId="17">#REF!</definedName>
    <definedName name="BD_sal_mot_cam_com" localSheetId="18">#REF!</definedName>
    <definedName name="BD_sal_mot_cam_com" localSheetId="19">#REF!</definedName>
    <definedName name="BD_sal_mot_cam_com" localSheetId="20">#REF!</definedName>
    <definedName name="BD_sal_mot_cam_com" localSheetId="3">#REF!</definedName>
    <definedName name="BD_sal_mot_cam_com" localSheetId="0">#REF!</definedName>
    <definedName name="BD_sal_mot_cam_com" localSheetId="1">#REF!</definedName>
    <definedName name="BD_sal_mot_cam_com">#REF!</definedName>
    <definedName name="BD_sal_op_balança" localSheetId="2">#REF!</definedName>
    <definedName name="BD_sal_op_balança" localSheetId="7">#REF!</definedName>
    <definedName name="BD_sal_op_balança" localSheetId="8">#REF!</definedName>
    <definedName name="BD_sal_op_balança" localSheetId="9">#REF!</definedName>
    <definedName name="BD_sal_op_balança" localSheetId="10">#REF!</definedName>
    <definedName name="BD_sal_op_balança" localSheetId="11">#REF!</definedName>
    <definedName name="BD_sal_op_balança" localSheetId="12">#REF!</definedName>
    <definedName name="BD_sal_op_balança" localSheetId="13">#REF!</definedName>
    <definedName name="BD_sal_op_balança" localSheetId="6">#REF!</definedName>
    <definedName name="BD_sal_op_balança" localSheetId="15">#REF!</definedName>
    <definedName name="BD_sal_op_balança" localSheetId="14">#REF!</definedName>
    <definedName name="BD_sal_op_balança" localSheetId="16">#REF!</definedName>
    <definedName name="BD_sal_op_balança" localSheetId="17">#REF!</definedName>
    <definedName name="BD_sal_op_balança" localSheetId="18">#REF!</definedName>
    <definedName name="BD_sal_op_balança" localSheetId="19">#REF!</definedName>
    <definedName name="BD_sal_op_balança" localSheetId="20">#REF!</definedName>
    <definedName name="BD_sal_op_balança" localSheetId="3">#REF!</definedName>
    <definedName name="BD_sal_op_balança" localSheetId="0">#REF!</definedName>
    <definedName name="BD_sal_op_balança" localSheetId="1">#REF!</definedName>
    <definedName name="BD_sal_op_balança">#REF!</definedName>
    <definedName name="BD_sal_op_maq_capinadeira" localSheetId="2">#REF!</definedName>
    <definedName name="BD_sal_op_maq_capinadeira" localSheetId="7">#REF!</definedName>
    <definedName name="BD_sal_op_maq_capinadeira" localSheetId="8">#REF!</definedName>
    <definedName name="BD_sal_op_maq_capinadeira" localSheetId="9">#REF!</definedName>
    <definedName name="BD_sal_op_maq_capinadeira" localSheetId="10">#REF!</definedName>
    <definedName name="BD_sal_op_maq_capinadeira" localSheetId="11">#REF!</definedName>
    <definedName name="BD_sal_op_maq_capinadeira" localSheetId="12">#REF!</definedName>
    <definedName name="BD_sal_op_maq_capinadeira" localSheetId="13">#REF!</definedName>
    <definedName name="BD_sal_op_maq_capinadeira" localSheetId="6">#REF!</definedName>
    <definedName name="BD_sal_op_maq_capinadeira" localSheetId="15">#REF!</definedName>
    <definedName name="BD_sal_op_maq_capinadeira" localSheetId="14">#REF!</definedName>
    <definedName name="BD_sal_op_maq_capinadeira" localSheetId="16">#REF!</definedName>
    <definedName name="BD_sal_op_maq_capinadeira" localSheetId="17">#REF!</definedName>
    <definedName name="BD_sal_op_maq_capinadeira" localSheetId="18">#REF!</definedName>
    <definedName name="BD_sal_op_maq_capinadeira" localSheetId="19">#REF!</definedName>
    <definedName name="BD_sal_op_maq_capinadeira" localSheetId="20">#REF!</definedName>
    <definedName name="BD_sal_op_maq_capinadeira" localSheetId="3">#REF!</definedName>
    <definedName name="BD_sal_op_maq_capinadeira" localSheetId="0">#REF!</definedName>
    <definedName name="BD_sal_op_maq_capinadeira" localSheetId="1">#REF!</definedName>
    <definedName name="BD_sal_op_maq_capinadeira">#REF!</definedName>
    <definedName name="BD_sal_op_pá_carr" localSheetId="2">#REF!</definedName>
    <definedName name="BD_sal_op_pá_carr" localSheetId="7">#REF!</definedName>
    <definedName name="BD_sal_op_pá_carr" localSheetId="8">#REF!</definedName>
    <definedName name="BD_sal_op_pá_carr" localSheetId="9">#REF!</definedName>
    <definedName name="BD_sal_op_pá_carr" localSheetId="10">#REF!</definedName>
    <definedName name="BD_sal_op_pá_carr" localSheetId="11">#REF!</definedName>
    <definedName name="BD_sal_op_pá_carr" localSheetId="12">#REF!</definedName>
    <definedName name="BD_sal_op_pá_carr" localSheetId="13">#REF!</definedName>
    <definedName name="BD_sal_op_pá_carr" localSheetId="6">#REF!</definedName>
    <definedName name="BD_sal_op_pá_carr" localSheetId="15">#REF!</definedName>
    <definedName name="BD_sal_op_pá_carr" localSheetId="14">#REF!</definedName>
    <definedName name="BD_sal_op_pá_carr" localSheetId="16">#REF!</definedName>
    <definedName name="BD_sal_op_pá_carr" localSheetId="17">#REF!</definedName>
    <definedName name="BD_sal_op_pá_carr" localSheetId="18">#REF!</definedName>
    <definedName name="BD_sal_op_pá_carr" localSheetId="19">#REF!</definedName>
    <definedName name="BD_sal_op_pá_carr" localSheetId="20">#REF!</definedName>
    <definedName name="BD_sal_op_pá_carr" localSheetId="3">#REF!</definedName>
    <definedName name="BD_sal_op_pá_carr" localSheetId="0">#REF!</definedName>
    <definedName name="BD_sal_op_pá_carr" localSheetId="1">#REF!</definedName>
    <definedName name="BD_sal_op_pá_carr">#REF!</definedName>
    <definedName name="BD_sal_op_roçadeira" localSheetId="2">#REF!</definedName>
    <definedName name="BD_sal_op_roçadeira" localSheetId="7">#REF!</definedName>
    <definedName name="BD_sal_op_roçadeira" localSheetId="8">#REF!</definedName>
    <definedName name="BD_sal_op_roçadeira" localSheetId="9">#REF!</definedName>
    <definedName name="BD_sal_op_roçadeira" localSheetId="10">#REF!</definedName>
    <definedName name="BD_sal_op_roçadeira" localSheetId="11">#REF!</definedName>
    <definedName name="BD_sal_op_roçadeira" localSheetId="12">#REF!</definedName>
    <definedName name="BD_sal_op_roçadeira" localSheetId="13">#REF!</definedName>
    <definedName name="BD_sal_op_roçadeira" localSheetId="6">#REF!</definedName>
    <definedName name="BD_sal_op_roçadeira" localSheetId="15">#REF!</definedName>
    <definedName name="BD_sal_op_roçadeira" localSheetId="14">#REF!</definedName>
    <definedName name="BD_sal_op_roçadeira" localSheetId="16">#REF!</definedName>
    <definedName name="BD_sal_op_roçadeira" localSheetId="17">#REF!</definedName>
    <definedName name="BD_sal_op_roçadeira" localSheetId="18">#REF!</definedName>
    <definedName name="BD_sal_op_roçadeira" localSheetId="19">#REF!</definedName>
    <definedName name="BD_sal_op_roçadeira" localSheetId="20">#REF!</definedName>
    <definedName name="BD_sal_op_roçadeira" localSheetId="3">#REF!</definedName>
    <definedName name="BD_sal_op_roçadeira" localSheetId="0">#REF!</definedName>
    <definedName name="BD_sal_op_roçadeira" localSheetId="1">#REF!</definedName>
    <definedName name="BD_sal_op_roçadeira">#REF!</definedName>
    <definedName name="BD_sal_op_rolo_com" localSheetId="2">#REF!</definedName>
    <definedName name="BD_sal_op_rolo_com" localSheetId="7">#REF!</definedName>
    <definedName name="BD_sal_op_rolo_com" localSheetId="8">#REF!</definedName>
    <definedName name="BD_sal_op_rolo_com" localSheetId="9">#REF!</definedName>
    <definedName name="BD_sal_op_rolo_com" localSheetId="10">#REF!</definedName>
    <definedName name="BD_sal_op_rolo_com" localSheetId="11">#REF!</definedName>
    <definedName name="BD_sal_op_rolo_com" localSheetId="12">#REF!</definedName>
    <definedName name="BD_sal_op_rolo_com" localSheetId="13">#REF!</definedName>
    <definedName name="BD_sal_op_rolo_com" localSheetId="6">#REF!</definedName>
    <definedName name="BD_sal_op_rolo_com" localSheetId="15">#REF!</definedName>
    <definedName name="BD_sal_op_rolo_com" localSheetId="14">#REF!</definedName>
    <definedName name="BD_sal_op_rolo_com" localSheetId="16">#REF!</definedName>
    <definedName name="BD_sal_op_rolo_com" localSheetId="17">#REF!</definedName>
    <definedName name="BD_sal_op_rolo_com" localSheetId="18">#REF!</definedName>
    <definedName name="BD_sal_op_rolo_com" localSheetId="19">#REF!</definedName>
    <definedName name="BD_sal_op_rolo_com" localSheetId="20">#REF!</definedName>
    <definedName name="BD_sal_op_rolo_com" localSheetId="3">#REF!</definedName>
    <definedName name="BD_sal_op_rolo_com" localSheetId="0">#REF!</definedName>
    <definedName name="BD_sal_op_rolo_com" localSheetId="1">#REF!</definedName>
    <definedName name="BD_sal_op_rolo_com">#REF!</definedName>
    <definedName name="BD_sal_op_usi_tra_RSSS" localSheetId="2">#REF!</definedName>
    <definedName name="BD_sal_op_usi_tra_RSSS" localSheetId="7">#REF!</definedName>
    <definedName name="BD_sal_op_usi_tra_RSSS" localSheetId="8">#REF!</definedName>
    <definedName name="BD_sal_op_usi_tra_RSSS" localSheetId="9">#REF!</definedName>
    <definedName name="BD_sal_op_usi_tra_RSSS" localSheetId="10">#REF!</definedName>
    <definedName name="BD_sal_op_usi_tra_RSSS" localSheetId="11">#REF!</definedName>
    <definedName name="BD_sal_op_usi_tra_RSSS" localSheetId="12">#REF!</definedName>
    <definedName name="BD_sal_op_usi_tra_RSSS" localSheetId="13">#REF!</definedName>
    <definedName name="BD_sal_op_usi_tra_RSSS" localSheetId="6">#REF!</definedName>
    <definedName name="BD_sal_op_usi_tra_RSSS" localSheetId="15">#REF!</definedName>
    <definedName name="BD_sal_op_usi_tra_RSSS" localSheetId="14">#REF!</definedName>
    <definedName name="BD_sal_op_usi_tra_RSSS" localSheetId="16">#REF!</definedName>
    <definedName name="BD_sal_op_usi_tra_RSSS" localSheetId="17">#REF!</definedName>
    <definedName name="BD_sal_op_usi_tra_RSSS" localSheetId="18">#REF!</definedName>
    <definedName name="BD_sal_op_usi_tra_RSSS" localSheetId="19">#REF!</definedName>
    <definedName name="BD_sal_op_usi_tra_RSSS" localSheetId="20">#REF!</definedName>
    <definedName name="BD_sal_op_usi_tra_RSSS" localSheetId="3">#REF!</definedName>
    <definedName name="BD_sal_op_usi_tra_RSSS" localSheetId="0">#REF!</definedName>
    <definedName name="BD_sal_op_usi_tra_RSSS" localSheetId="1">#REF!</definedName>
    <definedName name="BD_sal_op_usi_tra_RSSS">#REF!</definedName>
    <definedName name="BD_sal_op_usina_rec_comp" localSheetId="2">#REF!</definedName>
    <definedName name="BD_sal_op_usina_rec_comp" localSheetId="7">#REF!</definedName>
    <definedName name="BD_sal_op_usina_rec_comp" localSheetId="8">#REF!</definedName>
    <definedName name="BD_sal_op_usina_rec_comp" localSheetId="9">#REF!</definedName>
    <definedName name="BD_sal_op_usina_rec_comp" localSheetId="10">#REF!</definedName>
    <definedName name="BD_sal_op_usina_rec_comp" localSheetId="11">#REF!</definedName>
    <definedName name="BD_sal_op_usina_rec_comp" localSheetId="12">#REF!</definedName>
    <definedName name="BD_sal_op_usina_rec_comp" localSheetId="13">#REF!</definedName>
    <definedName name="BD_sal_op_usina_rec_comp" localSheetId="6">#REF!</definedName>
    <definedName name="BD_sal_op_usina_rec_comp" localSheetId="15">#REF!</definedName>
    <definedName name="BD_sal_op_usina_rec_comp" localSheetId="14">#REF!</definedName>
    <definedName name="BD_sal_op_usina_rec_comp" localSheetId="16">#REF!</definedName>
    <definedName name="BD_sal_op_usina_rec_comp" localSheetId="17">#REF!</definedName>
    <definedName name="BD_sal_op_usina_rec_comp" localSheetId="18">#REF!</definedName>
    <definedName name="BD_sal_op_usina_rec_comp" localSheetId="19">#REF!</definedName>
    <definedName name="BD_sal_op_usina_rec_comp" localSheetId="20">#REF!</definedName>
    <definedName name="BD_sal_op_usina_rec_comp" localSheetId="3">#REF!</definedName>
    <definedName name="BD_sal_op_usina_rec_comp" localSheetId="0">#REF!</definedName>
    <definedName name="BD_sal_op_usina_rec_comp" localSheetId="1">#REF!</definedName>
    <definedName name="BD_sal_op_usina_rec_comp">#REF!</definedName>
    <definedName name="BD_sal_podador" localSheetId="2">#REF!</definedName>
    <definedName name="BD_sal_podador" localSheetId="7">#REF!</definedName>
    <definedName name="BD_sal_podador" localSheetId="8">#REF!</definedName>
    <definedName name="BD_sal_podador" localSheetId="9">#REF!</definedName>
    <definedName name="BD_sal_podador" localSheetId="10">#REF!</definedName>
    <definedName name="BD_sal_podador" localSheetId="11">#REF!</definedName>
    <definedName name="BD_sal_podador" localSheetId="12">#REF!</definedName>
    <definedName name="BD_sal_podador" localSheetId="13">#REF!</definedName>
    <definedName name="BD_sal_podador" localSheetId="6">#REF!</definedName>
    <definedName name="BD_sal_podador" localSheetId="15">#REF!</definedName>
    <definedName name="BD_sal_podador" localSheetId="14">#REF!</definedName>
    <definedName name="BD_sal_podador" localSheetId="16">#REF!</definedName>
    <definedName name="BD_sal_podador" localSheetId="17">#REF!</definedName>
    <definedName name="BD_sal_podador" localSheetId="18">#REF!</definedName>
    <definedName name="BD_sal_podador" localSheetId="19">#REF!</definedName>
    <definedName name="BD_sal_podador" localSheetId="20">#REF!</definedName>
    <definedName name="BD_sal_podador" localSheetId="3">#REF!</definedName>
    <definedName name="BD_sal_podador" localSheetId="0">#REF!</definedName>
    <definedName name="BD_sal_podador" localSheetId="1">#REF!</definedName>
    <definedName name="BD_sal_podador">#REF!</definedName>
    <definedName name="BD_sal_porteiro" localSheetId="2">#REF!</definedName>
    <definedName name="BD_sal_porteiro" localSheetId="7">#REF!</definedName>
    <definedName name="BD_sal_porteiro" localSheetId="8">#REF!</definedName>
    <definedName name="BD_sal_porteiro" localSheetId="9">#REF!</definedName>
    <definedName name="BD_sal_porteiro" localSheetId="10">#REF!</definedName>
    <definedName name="BD_sal_porteiro" localSheetId="11">#REF!</definedName>
    <definedName name="BD_sal_porteiro" localSheetId="12">#REF!</definedName>
    <definedName name="BD_sal_porteiro" localSheetId="13">#REF!</definedName>
    <definedName name="BD_sal_porteiro" localSheetId="6">#REF!</definedName>
    <definedName name="BD_sal_porteiro" localSheetId="15">#REF!</definedName>
    <definedName name="BD_sal_porteiro" localSheetId="14">#REF!</definedName>
    <definedName name="BD_sal_porteiro" localSheetId="16">#REF!</definedName>
    <definedName name="BD_sal_porteiro" localSheetId="17">#REF!</definedName>
    <definedName name="BD_sal_porteiro" localSheetId="18">#REF!</definedName>
    <definedName name="BD_sal_porteiro" localSheetId="19">#REF!</definedName>
    <definedName name="BD_sal_porteiro" localSheetId="20">#REF!</definedName>
    <definedName name="BD_sal_porteiro" localSheetId="3">#REF!</definedName>
    <definedName name="BD_sal_porteiro" localSheetId="0">#REF!</definedName>
    <definedName name="BD_sal_porteiro" localSheetId="1">#REF!</definedName>
    <definedName name="BD_sal_porteiro">#REF!</definedName>
    <definedName name="BD_sal_tratorista" localSheetId="2">#REF!</definedName>
    <definedName name="BD_sal_tratorista" localSheetId="7">#REF!</definedName>
    <definedName name="BD_sal_tratorista" localSheetId="8">#REF!</definedName>
    <definedName name="BD_sal_tratorista" localSheetId="9">#REF!</definedName>
    <definedName name="BD_sal_tratorista" localSheetId="10">#REF!</definedName>
    <definedName name="BD_sal_tratorista" localSheetId="11">#REF!</definedName>
    <definedName name="BD_sal_tratorista" localSheetId="12">#REF!</definedName>
    <definedName name="BD_sal_tratorista" localSheetId="13">#REF!</definedName>
    <definedName name="BD_sal_tratorista" localSheetId="6">#REF!</definedName>
    <definedName name="BD_sal_tratorista" localSheetId="15">#REF!</definedName>
    <definedName name="BD_sal_tratorista" localSheetId="14">#REF!</definedName>
    <definedName name="BD_sal_tratorista" localSheetId="16">#REF!</definedName>
    <definedName name="BD_sal_tratorista" localSheetId="17">#REF!</definedName>
    <definedName name="BD_sal_tratorista" localSheetId="18">#REF!</definedName>
    <definedName name="BD_sal_tratorista" localSheetId="19">#REF!</definedName>
    <definedName name="BD_sal_tratorista" localSheetId="20">#REF!</definedName>
    <definedName name="BD_sal_tratorista" localSheetId="3">#REF!</definedName>
    <definedName name="BD_sal_tratorista" localSheetId="0">#REF!</definedName>
    <definedName name="BD_sal_tratorista" localSheetId="1">#REF!</definedName>
    <definedName name="BD_sal_tratorista">#REF!</definedName>
    <definedName name="BD_sal_varredeira" localSheetId="2">#REF!</definedName>
    <definedName name="BD_sal_varredeira" localSheetId="7">#REF!</definedName>
    <definedName name="BD_sal_varredeira" localSheetId="8">#REF!</definedName>
    <definedName name="BD_sal_varredeira" localSheetId="9">#REF!</definedName>
    <definedName name="BD_sal_varredeira" localSheetId="10">#REF!</definedName>
    <definedName name="BD_sal_varredeira" localSheetId="11">#REF!</definedName>
    <definedName name="BD_sal_varredeira" localSheetId="12">#REF!</definedName>
    <definedName name="BD_sal_varredeira" localSheetId="13">#REF!</definedName>
    <definedName name="BD_sal_varredeira" localSheetId="6">#REF!</definedName>
    <definedName name="BD_sal_varredeira" localSheetId="15">#REF!</definedName>
    <definedName name="BD_sal_varredeira" localSheetId="14">#REF!</definedName>
    <definedName name="BD_sal_varredeira" localSheetId="16">#REF!</definedName>
    <definedName name="BD_sal_varredeira" localSheetId="17">#REF!</definedName>
    <definedName name="BD_sal_varredeira" localSheetId="18">#REF!</definedName>
    <definedName name="BD_sal_varredeira" localSheetId="19">#REF!</definedName>
    <definedName name="BD_sal_varredeira" localSheetId="20">#REF!</definedName>
    <definedName name="BD_sal_varredeira" localSheetId="3">#REF!</definedName>
    <definedName name="BD_sal_varredeira" localSheetId="0">#REF!</definedName>
    <definedName name="BD_sal_varredeira" localSheetId="1">#REF!</definedName>
    <definedName name="BD_sal_varredeira">#REF!</definedName>
    <definedName name="BD_sal_vigia" localSheetId="2">#REF!</definedName>
    <definedName name="BD_sal_vigia" localSheetId="7">#REF!</definedName>
    <definedName name="BD_sal_vigia" localSheetId="8">#REF!</definedName>
    <definedName name="BD_sal_vigia" localSheetId="9">#REF!</definedName>
    <definedName name="BD_sal_vigia" localSheetId="10">#REF!</definedName>
    <definedName name="BD_sal_vigia" localSheetId="11">#REF!</definedName>
    <definedName name="BD_sal_vigia" localSheetId="12">#REF!</definedName>
    <definedName name="BD_sal_vigia" localSheetId="13">#REF!</definedName>
    <definedName name="BD_sal_vigia" localSheetId="6">#REF!</definedName>
    <definedName name="BD_sal_vigia" localSheetId="15">#REF!</definedName>
    <definedName name="BD_sal_vigia" localSheetId="14">#REF!</definedName>
    <definedName name="BD_sal_vigia" localSheetId="16">#REF!</definedName>
    <definedName name="BD_sal_vigia" localSheetId="17">#REF!</definedName>
    <definedName name="BD_sal_vigia" localSheetId="18">#REF!</definedName>
    <definedName name="BD_sal_vigia" localSheetId="19">#REF!</definedName>
    <definedName name="BD_sal_vigia" localSheetId="20">#REF!</definedName>
    <definedName name="BD_sal_vigia" localSheetId="3">#REF!</definedName>
    <definedName name="BD_sal_vigia" localSheetId="0">#REF!</definedName>
    <definedName name="BD_sal_vigia" localSheetId="1">#REF!</definedName>
    <definedName name="BD_sal_vigia">#REF!</definedName>
    <definedName name="BD01_20" localSheetId="2">#REF!</definedName>
    <definedName name="BD01_20" localSheetId="7">#REF!</definedName>
    <definedName name="BD01_20" localSheetId="8">#REF!</definedName>
    <definedName name="BD01_20" localSheetId="9">#REF!</definedName>
    <definedName name="BD01_20" localSheetId="10">#REF!</definedName>
    <definedName name="BD01_20" localSheetId="11">#REF!</definedName>
    <definedName name="BD01_20" localSheetId="12">#REF!</definedName>
    <definedName name="BD01_20" localSheetId="13">#REF!</definedName>
    <definedName name="BD01_20" localSheetId="6">#REF!</definedName>
    <definedName name="BD01_20" localSheetId="15">#REF!</definedName>
    <definedName name="BD01_20" localSheetId="14">#REF!</definedName>
    <definedName name="BD01_20" localSheetId="16">#REF!</definedName>
    <definedName name="BD01_20" localSheetId="17">#REF!</definedName>
    <definedName name="BD01_20" localSheetId="18">#REF!</definedName>
    <definedName name="BD01_20" localSheetId="19">#REF!</definedName>
    <definedName name="BD01_20" localSheetId="20">#REF!</definedName>
    <definedName name="BD01_20" localSheetId="3">#REF!</definedName>
    <definedName name="BD01_20" localSheetId="0">#REF!</definedName>
    <definedName name="BD01_20" localSheetId="1">#REF!</definedName>
    <definedName name="BD01_20">#REF!</definedName>
    <definedName name="BD1_9" localSheetId="2">#REF!</definedName>
    <definedName name="BD1_9" localSheetId="7">#REF!</definedName>
    <definedName name="BD1_9" localSheetId="8">#REF!</definedName>
    <definedName name="BD1_9" localSheetId="9">#REF!</definedName>
    <definedName name="BD1_9" localSheetId="10">#REF!</definedName>
    <definedName name="BD1_9" localSheetId="11">#REF!</definedName>
    <definedName name="BD1_9" localSheetId="12">#REF!</definedName>
    <definedName name="BD1_9" localSheetId="13">#REF!</definedName>
    <definedName name="BD1_9" localSheetId="6">#REF!</definedName>
    <definedName name="BD1_9" localSheetId="15">#REF!</definedName>
    <definedName name="BD1_9" localSheetId="14">#REF!</definedName>
    <definedName name="BD1_9" localSheetId="16">#REF!</definedName>
    <definedName name="BD1_9" localSheetId="17">#REF!</definedName>
    <definedName name="BD1_9" localSheetId="18">#REF!</definedName>
    <definedName name="BD1_9" localSheetId="19">#REF!</definedName>
    <definedName name="BD1_9" localSheetId="20">#REF!</definedName>
    <definedName name="BD1_9" localSheetId="3">#REF!</definedName>
    <definedName name="BD1_9" localSheetId="0">#REF!</definedName>
    <definedName name="BD1_9" localSheetId="1">#REF!</definedName>
    <definedName name="BD1_9">#REF!</definedName>
    <definedName name="BD100_900" localSheetId="2">#REF!</definedName>
    <definedName name="BD100_900" localSheetId="7">#REF!</definedName>
    <definedName name="BD100_900" localSheetId="8">#REF!</definedName>
    <definedName name="BD100_900" localSheetId="9">#REF!</definedName>
    <definedName name="BD100_900" localSheetId="10">#REF!</definedName>
    <definedName name="BD100_900" localSheetId="11">#REF!</definedName>
    <definedName name="BD100_900" localSheetId="12">#REF!</definedName>
    <definedName name="BD100_900" localSheetId="13">#REF!</definedName>
    <definedName name="BD100_900" localSheetId="6">#REF!</definedName>
    <definedName name="BD100_900" localSheetId="15">#REF!</definedName>
    <definedName name="BD100_900" localSheetId="14">#REF!</definedName>
    <definedName name="BD100_900" localSheetId="16">#REF!</definedName>
    <definedName name="BD100_900" localSheetId="17">#REF!</definedName>
    <definedName name="BD100_900" localSheetId="18">#REF!</definedName>
    <definedName name="BD100_900" localSheetId="19">#REF!</definedName>
    <definedName name="BD100_900" localSheetId="20">#REF!</definedName>
    <definedName name="BD100_900" localSheetId="3">#REF!</definedName>
    <definedName name="BD100_900" localSheetId="0">#REF!</definedName>
    <definedName name="BD100_900" localSheetId="1">#REF!</definedName>
    <definedName name="BD100_900">#REF!</definedName>
    <definedName name="BD20_90" localSheetId="2">#REF!</definedName>
    <definedName name="BD20_90" localSheetId="7">#REF!</definedName>
    <definedName name="BD20_90" localSheetId="8">#REF!</definedName>
    <definedName name="BD20_90" localSheetId="9">#REF!</definedName>
    <definedName name="BD20_90" localSheetId="10">#REF!</definedName>
    <definedName name="BD20_90" localSheetId="11">#REF!</definedName>
    <definedName name="BD20_90" localSheetId="12">#REF!</definedName>
    <definedName name="BD20_90" localSheetId="13">#REF!</definedName>
    <definedName name="BD20_90" localSheetId="6">#REF!</definedName>
    <definedName name="BD20_90" localSheetId="15">#REF!</definedName>
    <definedName name="BD20_90" localSheetId="14">#REF!</definedName>
    <definedName name="BD20_90" localSheetId="16">#REF!</definedName>
    <definedName name="BD20_90" localSheetId="17">#REF!</definedName>
    <definedName name="BD20_90" localSheetId="18">#REF!</definedName>
    <definedName name="BD20_90" localSheetId="19">#REF!</definedName>
    <definedName name="BD20_90" localSheetId="20">#REF!</definedName>
    <definedName name="BD20_90" localSheetId="3">#REF!</definedName>
    <definedName name="BD20_90" localSheetId="0">#REF!</definedName>
    <definedName name="BD20_90" localSheetId="1">#REF!</definedName>
    <definedName name="BD20_90">#REF!</definedName>
    <definedName name="BDE" localSheetId="2">#REF!</definedName>
    <definedName name="BDE" localSheetId="7">#REF!</definedName>
    <definedName name="BDE" localSheetId="8">#REF!</definedName>
    <definedName name="BDE" localSheetId="9">#REF!</definedName>
    <definedName name="BDE" localSheetId="10">#REF!</definedName>
    <definedName name="BDE" localSheetId="11">#REF!</definedName>
    <definedName name="BDE" localSheetId="12">#REF!</definedName>
    <definedName name="BDE" localSheetId="13">#REF!</definedName>
    <definedName name="BDE" localSheetId="6">#REF!</definedName>
    <definedName name="BDE" localSheetId="15">#REF!</definedName>
    <definedName name="BDE" localSheetId="14">#REF!</definedName>
    <definedName name="BDE" localSheetId="16">#REF!</definedName>
    <definedName name="BDE" localSheetId="17">#REF!</definedName>
    <definedName name="BDE" localSheetId="18">#REF!</definedName>
    <definedName name="BDE" localSheetId="19">#REF!</definedName>
    <definedName name="BDE" localSheetId="20">#REF!</definedName>
    <definedName name="BDE" localSheetId="3">#REF!</definedName>
    <definedName name="BDE" localSheetId="0">#REF!</definedName>
    <definedName name="BDE" localSheetId="1">#REF!</definedName>
    <definedName name="BDE">#REF!</definedName>
    <definedName name="BDEQ" localSheetId="2">#REF!</definedName>
    <definedName name="BDEQ" localSheetId="7">#REF!</definedName>
    <definedName name="BDEQ" localSheetId="8">#REF!</definedName>
    <definedName name="BDEQ" localSheetId="9">#REF!</definedName>
    <definedName name="BDEQ" localSheetId="10">#REF!</definedName>
    <definedName name="BDEQ" localSheetId="11">#REF!</definedName>
    <definedName name="BDEQ" localSheetId="12">#REF!</definedName>
    <definedName name="BDEQ" localSheetId="13">#REF!</definedName>
    <definedName name="BDEQ" localSheetId="6">#REF!</definedName>
    <definedName name="BDEQ" localSheetId="15">#REF!</definedName>
    <definedName name="BDEQ" localSheetId="14">#REF!</definedName>
    <definedName name="BDEQ" localSheetId="16">#REF!</definedName>
    <definedName name="BDEQ" localSheetId="17">#REF!</definedName>
    <definedName name="BDEQ" localSheetId="18">#REF!</definedName>
    <definedName name="BDEQ" localSheetId="19">#REF!</definedName>
    <definedName name="BDEQ" localSheetId="20">#REF!</definedName>
    <definedName name="BDEQ" localSheetId="3">#REF!</definedName>
    <definedName name="BDEQ" localSheetId="0">#REF!</definedName>
    <definedName name="BDEQ" localSheetId="1">#REF!</definedName>
    <definedName name="BDEQ">#REF!</definedName>
    <definedName name="BDI" localSheetId="4">[9]CONTROLE!$D$5</definedName>
    <definedName name="bdi" localSheetId="7">#REF!</definedName>
    <definedName name="bdi" localSheetId="8">#REF!</definedName>
    <definedName name="bdi" localSheetId="9">#REF!</definedName>
    <definedName name="bdi" localSheetId="10">#REF!</definedName>
    <definedName name="bdi" localSheetId="11">#REF!</definedName>
    <definedName name="bdi" localSheetId="12">#REF!</definedName>
    <definedName name="bdi" localSheetId="13">#REF!</definedName>
    <definedName name="bdi" localSheetId="6">#REF!</definedName>
    <definedName name="BDI" localSheetId="15">[9]CONTROLE!$D$5</definedName>
    <definedName name="BDI" localSheetId="14">[9]CONTROLE!$D$5</definedName>
    <definedName name="BDI" localSheetId="16">[10]CONTROLE!$D$5</definedName>
    <definedName name="BDI" localSheetId="17">[9]CONTROLE!$D$5</definedName>
    <definedName name="BDI" localSheetId="18">[9]CONTROLE!$D$5</definedName>
    <definedName name="BDI" localSheetId="19">[10]CONTROLE!$D$5</definedName>
    <definedName name="BDI" localSheetId="20">[9]CONTROLE!$D$5</definedName>
    <definedName name="BDI" localSheetId="3">#N/A</definedName>
    <definedName name="BDI" localSheetId="0">#N/A</definedName>
    <definedName name="BDI" localSheetId="1">[9]CONTROLE!$D$5</definedName>
    <definedName name="BDI">[10]CONTROLE!$D$5</definedName>
    <definedName name="BDMO" localSheetId="2">#REF!</definedName>
    <definedName name="BDMO" localSheetId="4">#REF!</definedName>
    <definedName name="BDMO" localSheetId="7">#REF!</definedName>
    <definedName name="BDMO" localSheetId="8">#REF!</definedName>
    <definedName name="BDMO" localSheetId="9">#REF!</definedName>
    <definedName name="BDMO" localSheetId="10">#REF!</definedName>
    <definedName name="BDMO" localSheetId="11">#REF!</definedName>
    <definedName name="BDMO" localSheetId="12">#REF!</definedName>
    <definedName name="BDMO" localSheetId="13">#REF!</definedName>
    <definedName name="BDMO" localSheetId="6">#REF!</definedName>
    <definedName name="BDMO" localSheetId="15">#REF!</definedName>
    <definedName name="BDMO" localSheetId="14">#REF!</definedName>
    <definedName name="BDMO" localSheetId="16">#REF!</definedName>
    <definedName name="BDMO" localSheetId="17">#REF!</definedName>
    <definedName name="BDMO" localSheetId="18">#REF!</definedName>
    <definedName name="BDMO" localSheetId="19">#REF!</definedName>
    <definedName name="BDMO" localSheetId="20">#REF!</definedName>
    <definedName name="BDMO" localSheetId="3">#REF!</definedName>
    <definedName name="BDMO" localSheetId="0">#REF!</definedName>
    <definedName name="BDMO" localSheetId="1">#REF!</definedName>
    <definedName name="BDMO">#REF!</definedName>
    <definedName name="BERCO" localSheetId="2">#REF!</definedName>
    <definedName name="BERCO" localSheetId="7">#REF!</definedName>
    <definedName name="BERCO" localSheetId="8">#REF!</definedName>
    <definedName name="BERCO" localSheetId="9">#REF!</definedName>
    <definedName name="BERCO" localSheetId="10">#REF!</definedName>
    <definedName name="BERCO" localSheetId="11">#REF!</definedName>
    <definedName name="BERCO" localSheetId="12">#REF!</definedName>
    <definedName name="BERCO" localSheetId="13">#REF!</definedName>
    <definedName name="BERCO" localSheetId="6">#REF!</definedName>
    <definedName name="BERCO" localSheetId="15">#REF!</definedName>
    <definedName name="BERCO" localSheetId="14">#REF!</definedName>
    <definedName name="BERCO" localSheetId="16">#REF!</definedName>
    <definedName name="BERCO" localSheetId="17">#REF!</definedName>
    <definedName name="BERCO" localSheetId="18">#REF!</definedName>
    <definedName name="BERCO" localSheetId="19">#REF!</definedName>
    <definedName name="BERCO" localSheetId="20">#REF!</definedName>
    <definedName name="BERCO" localSheetId="3">#REF!</definedName>
    <definedName name="BERCO" localSheetId="0">#REF!</definedName>
    <definedName name="BERCO" localSheetId="1">#REF!</definedName>
    <definedName name="BERCO">#REF!</definedName>
    <definedName name="BLPH1" localSheetId="2" hidden="1">#REF!</definedName>
    <definedName name="BLPH1" localSheetId="7" hidden="1">#REF!</definedName>
    <definedName name="BLPH1" localSheetId="8" hidden="1">#REF!</definedName>
    <definedName name="BLPH1" localSheetId="9" hidden="1">#REF!</definedName>
    <definedName name="BLPH1" localSheetId="10" hidden="1">#REF!</definedName>
    <definedName name="BLPH1" localSheetId="11" hidden="1">#REF!</definedName>
    <definedName name="BLPH1" localSheetId="12" hidden="1">#REF!</definedName>
    <definedName name="BLPH1" localSheetId="13" hidden="1">#REF!</definedName>
    <definedName name="BLPH1" localSheetId="6" hidden="1">#REF!</definedName>
    <definedName name="BLPH1" localSheetId="15" hidden="1">#REF!</definedName>
    <definedName name="BLPH1" localSheetId="14" hidden="1">#REF!</definedName>
    <definedName name="BLPH1" localSheetId="16" hidden="1">#REF!</definedName>
    <definedName name="BLPH1" localSheetId="17" hidden="1">#REF!</definedName>
    <definedName name="BLPH1" localSheetId="18" hidden="1">#REF!</definedName>
    <definedName name="BLPH1" localSheetId="19" hidden="1">#REF!</definedName>
    <definedName name="BLPH1" localSheetId="20" hidden="1">#REF!</definedName>
    <definedName name="BLPH1" localSheetId="3" hidden="1">#REF!</definedName>
    <definedName name="BLPH1" localSheetId="0" hidden="1">#REF!</definedName>
    <definedName name="BLPH1" localSheetId="1" hidden="1">#REF!</definedName>
    <definedName name="BLPH1" hidden="1">#REF!</definedName>
    <definedName name="BLPH14" localSheetId="2" hidden="1">#REF!</definedName>
    <definedName name="BLPH14" localSheetId="7" hidden="1">#REF!</definedName>
    <definedName name="BLPH14" localSheetId="8" hidden="1">#REF!</definedName>
    <definedName name="BLPH14" localSheetId="9" hidden="1">#REF!</definedName>
    <definedName name="BLPH14" localSheetId="10" hidden="1">#REF!</definedName>
    <definedName name="BLPH14" localSheetId="11" hidden="1">#REF!</definedName>
    <definedName name="BLPH14" localSheetId="12" hidden="1">#REF!</definedName>
    <definedName name="BLPH14" localSheetId="13" hidden="1">#REF!</definedName>
    <definedName name="BLPH14" localSheetId="6" hidden="1">#REF!</definedName>
    <definedName name="BLPH14" localSheetId="15" hidden="1">#REF!</definedName>
    <definedName name="BLPH14" localSheetId="14" hidden="1">#REF!</definedName>
    <definedName name="BLPH14" localSheetId="16" hidden="1">#REF!</definedName>
    <definedName name="BLPH14" localSheetId="17" hidden="1">#REF!</definedName>
    <definedName name="BLPH14" localSheetId="18" hidden="1">#REF!</definedName>
    <definedName name="BLPH14" localSheetId="19" hidden="1">#REF!</definedName>
    <definedName name="BLPH14" localSheetId="20" hidden="1">#REF!</definedName>
    <definedName name="BLPH14" localSheetId="3" hidden="1">#REF!</definedName>
    <definedName name="BLPH14" localSheetId="0" hidden="1">#REF!</definedName>
    <definedName name="BLPH14" localSheetId="1" hidden="1">#REF!</definedName>
    <definedName name="BLPH14" hidden="1">#REF!</definedName>
    <definedName name="BLPH15" localSheetId="2" hidden="1">#REF!</definedName>
    <definedName name="BLPH15" localSheetId="7" hidden="1">#REF!</definedName>
    <definedName name="BLPH15" localSheetId="8" hidden="1">#REF!</definedName>
    <definedName name="BLPH15" localSheetId="9" hidden="1">#REF!</definedName>
    <definedName name="BLPH15" localSheetId="10" hidden="1">#REF!</definedName>
    <definedName name="BLPH15" localSheetId="11" hidden="1">#REF!</definedName>
    <definedName name="BLPH15" localSheetId="12" hidden="1">#REF!</definedName>
    <definedName name="BLPH15" localSheetId="13" hidden="1">#REF!</definedName>
    <definedName name="BLPH15" localSheetId="6" hidden="1">#REF!</definedName>
    <definedName name="BLPH15" localSheetId="15" hidden="1">#REF!</definedName>
    <definedName name="BLPH15" localSheetId="14" hidden="1">#REF!</definedName>
    <definedName name="BLPH15" localSheetId="16" hidden="1">#REF!</definedName>
    <definedName name="BLPH15" localSheetId="17" hidden="1">#REF!</definedName>
    <definedName name="BLPH15" localSheetId="18" hidden="1">#REF!</definedName>
    <definedName name="BLPH15" localSheetId="19" hidden="1">#REF!</definedName>
    <definedName name="BLPH15" localSheetId="20" hidden="1">#REF!</definedName>
    <definedName name="BLPH15" localSheetId="3" hidden="1">#REF!</definedName>
    <definedName name="BLPH15" localSheetId="0" hidden="1">#REF!</definedName>
    <definedName name="BLPH15" localSheetId="1" hidden="1">#REF!</definedName>
    <definedName name="BLPH15" hidden="1">#REF!</definedName>
    <definedName name="BLPH2" localSheetId="2" hidden="1">#REF!</definedName>
    <definedName name="BLPH2" localSheetId="7" hidden="1">#REF!</definedName>
    <definedName name="BLPH2" localSheetId="8" hidden="1">#REF!</definedName>
    <definedName name="BLPH2" localSheetId="9" hidden="1">#REF!</definedName>
    <definedName name="BLPH2" localSheetId="10" hidden="1">#REF!</definedName>
    <definedName name="BLPH2" localSheetId="11" hidden="1">#REF!</definedName>
    <definedName name="BLPH2" localSheetId="12" hidden="1">#REF!</definedName>
    <definedName name="BLPH2" localSheetId="13" hidden="1">#REF!</definedName>
    <definedName name="BLPH2" localSheetId="6" hidden="1">#REF!</definedName>
    <definedName name="BLPH2" localSheetId="15" hidden="1">#REF!</definedName>
    <definedName name="BLPH2" localSheetId="14" hidden="1">#REF!</definedName>
    <definedName name="BLPH2" localSheetId="16" hidden="1">#REF!</definedName>
    <definedName name="BLPH2" localSheetId="17" hidden="1">#REF!</definedName>
    <definedName name="BLPH2" localSheetId="18" hidden="1">#REF!</definedName>
    <definedName name="BLPH2" localSheetId="19" hidden="1">#REF!</definedName>
    <definedName name="BLPH2" localSheetId="20" hidden="1">#REF!</definedName>
    <definedName name="BLPH2" localSheetId="3" hidden="1">#REF!</definedName>
    <definedName name="BLPH2" localSheetId="0" hidden="1">#REF!</definedName>
    <definedName name="BLPH2" localSheetId="1" hidden="1">#REF!</definedName>
    <definedName name="BLPH2" hidden="1">#REF!</definedName>
    <definedName name="BLPH3" localSheetId="2" hidden="1">#REF!</definedName>
    <definedName name="BLPH3" localSheetId="7" hidden="1">#REF!</definedName>
    <definedName name="BLPH3" localSheetId="8" hidden="1">#REF!</definedName>
    <definedName name="BLPH3" localSheetId="9" hidden="1">#REF!</definedName>
    <definedName name="BLPH3" localSheetId="10" hidden="1">#REF!</definedName>
    <definedName name="BLPH3" localSheetId="11" hidden="1">#REF!</definedName>
    <definedName name="BLPH3" localSheetId="12" hidden="1">#REF!</definedName>
    <definedName name="BLPH3" localSheetId="13" hidden="1">#REF!</definedName>
    <definedName name="BLPH3" localSheetId="6" hidden="1">#REF!</definedName>
    <definedName name="BLPH3" localSheetId="15" hidden="1">#REF!</definedName>
    <definedName name="BLPH3" localSheetId="14" hidden="1">#REF!</definedName>
    <definedName name="BLPH3" localSheetId="16" hidden="1">#REF!</definedName>
    <definedName name="BLPH3" localSheetId="17" hidden="1">#REF!</definedName>
    <definedName name="BLPH3" localSheetId="18" hidden="1">#REF!</definedName>
    <definedName name="BLPH3" localSheetId="19" hidden="1">#REF!</definedName>
    <definedName name="BLPH3" localSheetId="20" hidden="1">#REF!</definedName>
    <definedName name="BLPH3" localSheetId="3" hidden="1">#REF!</definedName>
    <definedName name="BLPH3" localSheetId="0" hidden="1">#REF!</definedName>
    <definedName name="BLPH3" localSheetId="1" hidden="1">#REF!</definedName>
    <definedName name="BLPH3" hidden="1">#REF!</definedName>
    <definedName name="BLPH4" localSheetId="2" hidden="1">#REF!</definedName>
    <definedName name="BLPH4" localSheetId="7" hidden="1">#REF!</definedName>
    <definedName name="BLPH4" localSheetId="8" hidden="1">#REF!</definedName>
    <definedName name="BLPH4" localSheetId="9" hidden="1">#REF!</definedName>
    <definedName name="BLPH4" localSheetId="10" hidden="1">#REF!</definedName>
    <definedName name="BLPH4" localSheetId="11" hidden="1">#REF!</definedName>
    <definedName name="BLPH4" localSheetId="12" hidden="1">#REF!</definedName>
    <definedName name="BLPH4" localSheetId="13" hidden="1">#REF!</definedName>
    <definedName name="BLPH4" localSheetId="6" hidden="1">#REF!</definedName>
    <definedName name="BLPH4" localSheetId="15" hidden="1">#REF!</definedName>
    <definedName name="BLPH4" localSheetId="14" hidden="1">#REF!</definedName>
    <definedName name="BLPH4" localSheetId="16" hidden="1">#REF!</definedName>
    <definedName name="BLPH4" localSheetId="17" hidden="1">#REF!</definedName>
    <definedName name="BLPH4" localSheetId="18" hidden="1">#REF!</definedName>
    <definedName name="BLPH4" localSheetId="19" hidden="1">#REF!</definedName>
    <definedName name="BLPH4" localSheetId="20" hidden="1">#REF!</definedName>
    <definedName name="BLPH4" localSheetId="3" hidden="1">#REF!</definedName>
    <definedName name="BLPH4" localSheetId="0" hidden="1">#REF!</definedName>
    <definedName name="BLPH4" localSheetId="1" hidden="1">#REF!</definedName>
    <definedName name="BLPH4" hidden="1">#REF!</definedName>
    <definedName name="BLPH5" localSheetId="2" hidden="1">#REF!</definedName>
    <definedName name="BLPH5" localSheetId="7" hidden="1">#REF!</definedName>
    <definedName name="BLPH5" localSheetId="8" hidden="1">#REF!</definedName>
    <definedName name="BLPH5" localSheetId="9" hidden="1">#REF!</definedName>
    <definedName name="BLPH5" localSheetId="10" hidden="1">#REF!</definedName>
    <definedName name="BLPH5" localSheetId="11" hidden="1">#REF!</definedName>
    <definedName name="BLPH5" localSheetId="12" hidden="1">#REF!</definedName>
    <definedName name="BLPH5" localSheetId="13" hidden="1">#REF!</definedName>
    <definedName name="BLPH5" localSheetId="6" hidden="1">#REF!</definedName>
    <definedName name="BLPH5" localSheetId="15" hidden="1">#REF!</definedName>
    <definedName name="BLPH5" localSheetId="14" hidden="1">#REF!</definedName>
    <definedName name="BLPH5" localSheetId="16" hidden="1">#REF!</definedName>
    <definedName name="BLPH5" localSheetId="17" hidden="1">#REF!</definedName>
    <definedName name="BLPH5" localSheetId="18" hidden="1">#REF!</definedName>
    <definedName name="BLPH5" localSheetId="19" hidden="1">#REF!</definedName>
    <definedName name="BLPH5" localSheetId="20" hidden="1">#REF!</definedName>
    <definedName name="BLPH5" localSheetId="3" hidden="1">#REF!</definedName>
    <definedName name="BLPH5" localSheetId="0" hidden="1">#REF!</definedName>
    <definedName name="BLPH5" localSheetId="1" hidden="1">#REF!</definedName>
    <definedName name="BLPH5" hidden="1">#REF!</definedName>
    <definedName name="bocais" localSheetId="2">#REF!</definedName>
    <definedName name="bocais" localSheetId="7">#REF!</definedName>
    <definedName name="bocais" localSheetId="8">#REF!</definedName>
    <definedName name="bocais" localSheetId="9">#REF!</definedName>
    <definedName name="bocais" localSheetId="10">#REF!</definedName>
    <definedName name="bocais" localSheetId="11">#REF!</definedName>
    <definedName name="bocais" localSheetId="12">#REF!</definedName>
    <definedName name="bocais" localSheetId="13">#REF!</definedName>
    <definedName name="bocais" localSheetId="6">#REF!</definedName>
    <definedName name="bocais" localSheetId="15">#REF!</definedName>
    <definedName name="bocais" localSheetId="14">#REF!</definedName>
    <definedName name="bocais" localSheetId="16">#REF!</definedName>
    <definedName name="bocais" localSheetId="17">#REF!</definedName>
    <definedName name="bocais" localSheetId="18">#REF!</definedName>
    <definedName name="bocais" localSheetId="19">#REF!</definedName>
    <definedName name="bocais" localSheetId="20">#REF!</definedName>
    <definedName name="bocais" localSheetId="3">#REF!</definedName>
    <definedName name="bocais" localSheetId="0">"#ref!"</definedName>
    <definedName name="bocais" localSheetId="1">#REF!</definedName>
    <definedName name="bocais">#REF!</definedName>
    <definedName name="Bomba_putzmeister" localSheetId="2">#REF!</definedName>
    <definedName name="Bomba_putzmeister" localSheetId="7">#REF!</definedName>
    <definedName name="Bomba_putzmeister" localSheetId="8">#REF!</definedName>
    <definedName name="Bomba_putzmeister" localSheetId="9">#REF!</definedName>
    <definedName name="Bomba_putzmeister" localSheetId="10">#REF!</definedName>
    <definedName name="Bomba_putzmeister" localSheetId="11">#REF!</definedName>
    <definedName name="Bomba_putzmeister" localSheetId="12">#REF!</definedName>
    <definedName name="Bomba_putzmeister" localSheetId="13">#REF!</definedName>
    <definedName name="Bomba_putzmeister" localSheetId="6">#REF!</definedName>
    <definedName name="Bomba_putzmeister" localSheetId="15">#REF!</definedName>
    <definedName name="Bomba_putzmeister" localSheetId="14">#REF!</definedName>
    <definedName name="Bomba_putzmeister" localSheetId="16">#REF!</definedName>
    <definedName name="Bomba_putzmeister" localSheetId="17">#REF!</definedName>
    <definedName name="Bomba_putzmeister" localSheetId="18">#REF!</definedName>
    <definedName name="Bomba_putzmeister" localSheetId="19">#REF!</definedName>
    <definedName name="Bomba_putzmeister" localSheetId="20">#REF!</definedName>
    <definedName name="Bomba_putzmeister" localSheetId="3">#REF!</definedName>
    <definedName name="Bomba_putzmeister" localSheetId="0">#REF!</definedName>
    <definedName name="Bomba_putzmeister" localSheetId="1">#REF!</definedName>
    <definedName name="Bomba_putzmeister">#REF!</definedName>
    <definedName name="BT" localSheetId="2">#REF!</definedName>
    <definedName name="BT" localSheetId="7">#REF!</definedName>
    <definedName name="BT" localSheetId="8">#REF!</definedName>
    <definedName name="BT" localSheetId="9">#REF!</definedName>
    <definedName name="BT" localSheetId="10">#REF!</definedName>
    <definedName name="BT" localSheetId="11">#REF!</definedName>
    <definedName name="BT" localSheetId="12">#REF!</definedName>
    <definedName name="BT" localSheetId="13">#REF!</definedName>
    <definedName name="BT" localSheetId="6">#REF!</definedName>
    <definedName name="BT" localSheetId="15">#REF!</definedName>
    <definedName name="BT" localSheetId="14">#REF!</definedName>
    <definedName name="BT" localSheetId="16">#REF!</definedName>
    <definedName name="BT" localSheetId="17">#REF!</definedName>
    <definedName name="BT" localSheetId="18">#REF!</definedName>
    <definedName name="BT" localSheetId="19">#REF!</definedName>
    <definedName name="BT" localSheetId="20">#REF!</definedName>
    <definedName name="BT" localSheetId="3">#REF!</definedName>
    <definedName name="BT" localSheetId="0">#REF!</definedName>
    <definedName name="BT" localSheetId="1">#REF!</definedName>
    <definedName name="BT">#REF!</definedName>
    <definedName name="BT__1" localSheetId="2">#REF!</definedName>
    <definedName name="BT__1" localSheetId="7">#REF!</definedName>
    <definedName name="BT__1" localSheetId="8">#REF!</definedName>
    <definedName name="BT__1" localSheetId="9">#REF!</definedName>
    <definedName name="BT__1" localSheetId="10">#REF!</definedName>
    <definedName name="BT__1" localSheetId="11">#REF!</definedName>
    <definedName name="BT__1" localSheetId="12">#REF!</definedName>
    <definedName name="BT__1" localSheetId="13">#REF!</definedName>
    <definedName name="BT__1" localSheetId="6">#REF!</definedName>
    <definedName name="BT__1" localSheetId="15">#REF!</definedName>
    <definedName name="BT__1" localSheetId="14">#REF!</definedName>
    <definedName name="BT__1" localSheetId="16">#REF!</definedName>
    <definedName name="BT__1" localSheetId="17">#REF!</definedName>
    <definedName name="BT__1" localSheetId="18">#REF!</definedName>
    <definedName name="BT__1" localSheetId="19">#REF!</definedName>
    <definedName name="BT__1" localSheetId="20">#REF!</definedName>
    <definedName name="BT__1" localSheetId="3">#REF!</definedName>
    <definedName name="BT__1" localSheetId="0">#REF!</definedName>
    <definedName name="BT__1" localSheetId="1">#REF!</definedName>
    <definedName name="BT__1">#REF!</definedName>
    <definedName name="BT_AOES" localSheetId="2">#REF!</definedName>
    <definedName name="BT_AOES" localSheetId="7">#REF!</definedName>
    <definedName name="BT_AOES" localSheetId="8">#REF!</definedName>
    <definedName name="BT_AOES" localSheetId="9">#REF!</definedName>
    <definedName name="BT_AOES" localSheetId="10">#REF!</definedName>
    <definedName name="BT_AOES" localSheetId="11">#REF!</definedName>
    <definedName name="BT_AOES" localSheetId="12">#REF!</definedName>
    <definedName name="BT_AOES" localSheetId="13">#REF!</definedName>
    <definedName name="BT_AOES" localSheetId="6">#REF!</definedName>
    <definedName name="BT_AOES" localSheetId="15">#REF!</definedName>
    <definedName name="BT_AOES" localSheetId="14">#REF!</definedName>
    <definedName name="BT_AOES" localSheetId="16">#REF!</definedName>
    <definedName name="BT_AOES" localSheetId="17">#REF!</definedName>
    <definedName name="BT_AOES" localSheetId="18">#REF!</definedName>
    <definedName name="BT_AOES" localSheetId="19">#REF!</definedName>
    <definedName name="BT_AOES" localSheetId="20">#REF!</definedName>
    <definedName name="BT_AOES" localSheetId="3">#REF!</definedName>
    <definedName name="BT_AOES" localSheetId="0">#REF!</definedName>
    <definedName name="BT_AOES" localSheetId="1">#REF!</definedName>
    <definedName name="BT_AOES">#REF!</definedName>
    <definedName name="BT_BLH" localSheetId="2">#REF!</definedName>
    <definedName name="BT_BLH" localSheetId="7">#REF!</definedName>
    <definedName name="BT_BLH" localSheetId="8">#REF!</definedName>
    <definedName name="BT_BLH" localSheetId="9">#REF!</definedName>
    <definedName name="BT_BLH" localSheetId="10">#REF!</definedName>
    <definedName name="BT_BLH" localSheetId="11">#REF!</definedName>
    <definedName name="BT_BLH" localSheetId="12">#REF!</definedName>
    <definedName name="BT_BLH" localSheetId="13">#REF!</definedName>
    <definedName name="BT_BLH" localSheetId="6">#REF!</definedName>
    <definedName name="BT_BLH" localSheetId="15">#REF!</definedName>
    <definedName name="BT_BLH" localSheetId="14">#REF!</definedName>
    <definedName name="BT_BLH" localSheetId="16">#REF!</definedName>
    <definedName name="BT_BLH" localSheetId="17">#REF!</definedName>
    <definedName name="BT_BLH" localSheetId="18">#REF!</definedName>
    <definedName name="BT_BLH" localSheetId="19">#REF!</definedName>
    <definedName name="BT_BLH" localSheetId="20">#REF!</definedName>
    <definedName name="BT_BLH" localSheetId="3">#REF!</definedName>
    <definedName name="BT_BLH" localSheetId="0">#REF!</definedName>
    <definedName name="BT_BLH" localSheetId="1">#REF!</definedName>
    <definedName name="BT_BLH">#REF!</definedName>
    <definedName name="BT_CEM" localSheetId="2">#REF!</definedName>
    <definedName name="BT_CEM" localSheetId="7">#REF!</definedName>
    <definedName name="BT_CEM" localSheetId="8">#REF!</definedName>
    <definedName name="BT_CEM" localSheetId="9">#REF!</definedName>
    <definedName name="BT_CEM" localSheetId="10">#REF!</definedName>
    <definedName name="BT_CEM" localSheetId="11">#REF!</definedName>
    <definedName name="BT_CEM" localSheetId="12">#REF!</definedName>
    <definedName name="BT_CEM" localSheetId="13">#REF!</definedName>
    <definedName name="BT_CEM" localSheetId="6">#REF!</definedName>
    <definedName name="BT_CEM" localSheetId="15">#REF!</definedName>
    <definedName name="BT_CEM" localSheetId="14">#REF!</definedName>
    <definedName name="BT_CEM" localSheetId="16">#REF!</definedName>
    <definedName name="BT_CEM" localSheetId="17">#REF!</definedName>
    <definedName name="BT_CEM" localSheetId="18">#REF!</definedName>
    <definedName name="BT_CEM" localSheetId="19">#REF!</definedName>
    <definedName name="BT_CEM" localSheetId="20">#REF!</definedName>
    <definedName name="BT_CEM" localSheetId="3">#REF!</definedName>
    <definedName name="BT_CEM" localSheetId="0">#REF!</definedName>
    <definedName name="BT_CEM" localSheetId="1">#REF!</definedName>
    <definedName name="BT_CEM">#REF!</definedName>
    <definedName name="BT_CTAVO" localSheetId="2">#REF!</definedName>
    <definedName name="BT_CTAVO" localSheetId="7">#REF!</definedName>
    <definedName name="BT_CTAVO" localSheetId="8">#REF!</definedName>
    <definedName name="BT_CTAVO" localSheetId="9">#REF!</definedName>
    <definedName name="BT_CTAVO" localSheetId="10">#REF!</definedName>
    <definedName name="BT_CTAVO" localSheetId="11">#REF!</definedName>
    <definedName name="BT_CTAVO" localSheetId="12">#REF!</definedName>
    <definedName name="BT_CTAVO" localSheetId="13">#REF!</definedName>
    <definedName name="BT_CTAVO" localSheetId="6">#REF!</definedName>
    <definedName name="BT_CTAVO" localSheetId="15">#REF!</definedName>
    <definedName name="BT_CTAVO" localSheetId="14">#REF!</definedName>
    <definedName name="BT_CTAVO" localSheetId="16">#REF!</definedName>
    <definedName name="BT_CTAVO" localSheetId="17">#REF!</definedName>
    <definedName name="BT_CTAVO" localSheetId="18">#REF!</definedName>
    <definedName name="BT_CTAVO" localSheetId="19">#REF!</definedName>
    <definedName name="BT_CTAVO" localSheetId="20">#REF!</definedName>
    <definedName name="BT_CTAVO" localSheetId="3">#REF!</definedName>
    <definedName name="BT_CTAVO" localSheetId="0">#REF!</definedName>
    <definedName name="BT_CTAVO" localSheetId="1">#REF!</definedName>
    <definedName name="BT_CTAVO">#REF!</definedName>
    <definedName name="BT_DE" localSheetId="2">#REF!</definedName>
    <definedName name="BT_DE" localSheetId="7">#REF!</definedName>
    <definedName name="BT_DE" localSheetId="8">#REF!</definedName>
    <definedName name="BT_DE" localSheetId="9">#REF!</definedName>
    <definedName name="BT_DE" localSheetId="10">#REF!</definedName>
    <definedName name="BT_DE" localSheetId="11">#REF!</definedName>
    <definedName name="BT_DE" localSheetId="12">#REF!</definedName>
    <definedName name="BT_DE" localSheetId="13">#REF!</definedName>
    <definedName name="BT_DE" localSheetId="6">#REF!</definedName>
    <definedName name="BT_DE" localSheetId="15">#REF!</definedName>
    <definedName name="BT_DE" localSheetId="14">#REF!</definedName>
    <definedName name="BT_DE" localSheetId="16">#REF!</definedName>
    <definedName name="BT_DE" localSheetId="17">#REF!</definedName>
    <definedName name="BT_DE" localSheetId="18">#REF!</definedName>
    <definedName name="BT_DE" localSheetId="19">#REF!</definedName>
    <definedName name="BT_DE" localSheetId="20">#REF!</definedName>
    <definedName name="BT_DE" localSheetId="3">#REF!</definedName>
    <definedName name="BT_DE" localSheetId="0">#REF!</definedName>
    <definedName name="BT_DE" localSheetId="1">#REF!</definedName>
    <definedName name="BT_DE">#REF!</definedName>
    <definedName name="BT_E" localSheetId="2">#REF!</definedName>
    <definedName name="BT_E" localSheetId="7">#REF!</definedName>
    <definedName name="BT_E" localSheetId="8">#REF!</definedName>
    <definedName name="BT_E" localSheetId="9">#REF!</definedName>
    <definedName name="BT_E" localSheetId="10">#REF!</definedName>
    <definedName name="BT_E" localSheetId="11">#REF!</definedName>
    <definedName name="BT_E" localSheetId="12">#REF!</definedName>
    <definedName name="BT_E" localSheetId="13">#REF!</definedName>
    <definedName name="BT_E" localSheetId="6">#REF!</definedName>
    <definedName name="BT_E" localSheetId="15">#REF!</definedName>
    <definedName name="BT_E" localSheetId="14">#REF!</definedName>
    <definedName name="BT_E" localSheetId="16">#REF!</definedName>
    <definedName name="BT_E" localSheetId="17">#REF!</definedName>
    <definedName name="BT_E" localSheetId="18">#REF!</definedName>
    <definedName name="BT_E" localSheetId="19">#REF!</definedName>
    <definedName name="BT_E" localSheetId="20">#REF!</definedName>
    <definedName name="BT_E" localSheetId="3">#REF!</definedName>
    <definedName name="BT_E" localSheetId="0">#REF!</definedName>
    <definedName name="BT_E" localSheetId="1">#REF!</definedName>
    <definedName name="BT_E">#REF!</definedName>
    <definedName name="BT_EVG" localSheetId="2">#REF!</definedName>
    <definedName name="BT_EVG" localSheetId="7">#REF!</definedName>
    <definedName name="BT_EVG" localSheetId="8">#REF!</definedName>
    <definedName name="BT_EVG" localSheetId="9">#REF!</definedName>
    <definedName name="BT_EVG" localSheetId="10">#REF!</definedName>
    <definedName name="BT_EVG" localSheetId="11">#REF!</definedName>
    <definedName name="BT_EVG" localSheetId="12">#REF!</definedName>
    <definedName name="BT_EVG" localSheetId="13">#REF!</definedName>
    <definedName name="BT_EVG" localSheetId="6">#REF!</definedName>
    <definedName name="BT_EVG" localSheetId="15">#REF!</definedName>
    <definedName name="BT_EVG" localSheetId="14">#REF!</definedName>
    <definedName name="BT_EVG" localSheetId="16">#REF!</definedName>
    <definedName name="BT_EVG" localSheetId="17">#REF!</definedName>
    <definedName name="BT_EVG" localSheetId="18">#REF!</definedName>
    <definedName name="BT_EVG" localSheetId="19">#REF!</definedName>
    <definedName name="BT_EVG" localSheetId="20">#REF!</definedName>
    <definedName name="BT_EVG" localSheetId="3">#REF!</definedName>
    <definedName name="BT_EVG" localSheetId="0">#REF!</definedName>
    <definedName name="BT_EVG" localSheetId="1">#REF!</definedName>
    <definedName name="BT_EVG">#REF!</definedName>
    <definedName name="BT_MDA" localSheetId="2">#REF!</definedName>
    <definedName name="BT_MDA" localSheetId="7">#REF!</definedName>
    <definedName name="BT_MDA" localSheetId="8">#REF!</definedName>
    <definedName name="BT_MDA" localSheetId="9">#REF!</definedName>
    <definedName name="BT_MDA" localSheetId="10">#REF!</definedName>
    <definedName name="BT_MDA" localSheetId="11">#REF!</definedName>
    <definedName name="BT_MDA" localSheetId="12">#REF!</definedName>
    <definedName name="BT_MDA" localSheetId="13">#REF!</definedName>
    <definedName name="BT_MDA" localSheetId="6">#REF!</definedName>
    <definedName name="BT_MDA" localSheetId="15">#REF!</definedName>
    <definedName name="BT_MDA" localSheetId="14">#REF!</definedName>
    <definedName name="BT_MDA" localSheetId="16">#REF!</definedName>
    <definedName name="BT_MDA" localSheetId="17">#REF!</definedName>
    <definedName name="BT_MDA" localSheetId="18">#REF!</definedName>
    <definedName name="BT_MDA" localSheetId="19">#REF!</definedName>
    <definedName name="BT_MDA" localSheetId="20">#REF!</definedName>
    <definedName name="BT_MDA" localSheetId="3">#REF!</definedName>
    <definedName name="BT_MDA" localSheetId="0">#REF!</definedName>
    <definedName name="BT_MDA" localSheetId="1">#REF!</definedName>
    <definedName name="BT_MDA">#REF!</definedName>
    <definedName name="BT_MIL" localSheetId="2">#REF!</definedName>
    <definedName name="BT_MIL" localSheetId="7">#REF!</definedName>
    <definedName name="BT_MIL" localSheetId="8">#REF!</definedName>
    <definedName name="BT_MIL" localSheetId="9">#REF!</definedName>
    <definedName name="BT_MIL" localSheetId="10">#REF!</definedName>
    <definedName name="BT_MIL" localSheetId="11">#REF!</definedName>
    <definedName name="BT_MIL" localSheetId="12">#REF!</definedName>
    <definedName name="BT_MIL" localSheetId="13">#REF!</definedName>
    <definedName name="BT_MIL" localSheetId="6">#REF!</definedName>
    <definedName name="BT_MIL" localSheetId="15">#REF!</definedName>
    <definedName name="BT_MIL" localSheetId="14">#REF!</definedName>
    <definedName name="BT_MIL" localSheetId="16">#REF!</definedName>
    <definedName name="BT_MIL" localSheetId="17">#REF!</definedName>
    <definedName name="BT_MIL" localSheetId="18">#REF!</definedName>
    <definedName name="BT_MIL" localSheetId="19">#REF!</definedName>
    <definedName name="BT_MIL" localSheetId="20">#REF!</definedName>
    <definedName name="BT_MIL" localSheetId="3">#REF!</definedName>
    <definedName name="BT_MIL" localSheetId="0">#REF!</definedName>
    <definedName name="BT_MIL" localSheetId="1">#REF!</definedName>
    <definedName name="BT_MIL">#REF!</definedName>
    <definedName name="BT_MLH" localSheetId="2">#REF!</definedName>
    <definedName name="BT_MLH" localSheetId="7">#REF!</definedName>
    <definedName name="BT_MLH" localSheetId="8">#REF!</definedName>
    <definedName name="BT_MLH" localSheetId="9">#REF!</definedName>
    <definedName name="BT_MLH" localSheetId="10">#REF!</definedName>
    <definedName name="BT_MLH" localSheetId="11">#REF!</definedName>
    <definedName name="BT_MLH" localSheetId="12">#REF!</definedName>
    <definedName name="BT_MLH" localSheetId="13">#REF!</definedName>
    <definedName name="BT_MLH" localSheetId="6">#REF!</definedName>
    <definedName name="BT_MLH" localSheetId="15">#REF!</definedName>
    <definedName name="BT_MLH" localSheetId="14">#REF!</definedName>
    <definedName name="BT_MLH" localSheetId="16">#REF!</definedName>
    <definedName name="BT_MLH" localSheetId="17">#REF!</definedName>
    <definedName name="BT_MLH" localSheetId="18">#REF!</definedName>
    <definedName name="BT_MLH" localSheetId="19">#REF!</definedName>
    <definedName name="BT_MLH" localSheetId="20">#REF!</definedName>
    <definedName name="BT_MLH" localSheetId="3">#REF!</definedName>
    <definedName name="BT_MLH" localSheetId="0">#REF!</definedName>
    <definedName name="BT_MLH" localSheetId="1">#REF!</definedName>
    <definedName name="BT_MLH">#REF!</definedName>
    <definedName name="BT_VG" localSheetId="2">#REF!</definedName>
    <definedName name="BT_VG" localSheetId="7">#REF!</definedName>
    <definedName name="BT_VG" localSheetId="8">#REF!</definedName>
    <definedName name="BT_VG" localSheetId="9">#REF!</definedName>
    <definedName name="BT_VG" localSheetId="10">#REF!</definedName>
    <definedName name="BT_VG" localSheetId="11">#REF!</definedName>
    <definedName name="BT_VG" localSheetId="12">#REF!</definedName>
    <definedName name="BT_VG" localSheetId="13">#REF!</definedName>
    <definedName name="BT_VG" localSheetId="6">#REF!</definedName>
    <definedName name="BT_VG" localSheetId="15">#REF!</definedName>
    <definedName name="BT_VG" localSheetId="14">#REF!</definedName>
    <definedName name="BT_VG" localSheetId="16">#REF!</definedName>
    <definedName name="BT_VG" localSheetId="17">#REF!</definedName>
    <definedName name="BT_VG" localSheetId="18">#REF!</definedName>
    <definedName name="BT_VG" localSheetId="19">#REF!</definedName>
    <definedName name="BT_VG" localSheetId="20">#REF!</definedName>
    <definedName name="BT_VG" localSheetId="3">#REF!</definedName>
    <definedName name="BT_VG" localSheetId="0">#REF!</definedName>
    <definedName name="BT_VG" localSheetId="1">#REF!</definedName>
    <definedName name="BT_VG">#REF!</definedName>
    <definedName name="C_" localSheetId="2">#REF!</definedName>
    <definedName name="C_" localSheetId="7">#REF!</definedName>
    <definedName name="C_" localSheetId="8">#REF!</definedName>
    <definedName name="C_" localSheetId="9">#REF!</definedName>
    <definedName name="C_" localSheetId="10">#REF!</definedName>
    <definedName name="C_" localSheetId="11">#REF!</definedName>
    <definedName name="C_" localSheetId="12">#REF!</definedName>
    <definedName name="C_" localSheetId="13">#REF!</definedName>
    <definedName name="C_" localSheetId="6">#REF!</definedName>
    <definedName name="C_" localSheetId="15">#REF!</definedName>
    <definedName name="C_" localSheetId="14">#REF!</definedName>
    <definedName name="C_" localSheetId="16">#REF!</definedName>
    <definedName name="C_" localSheetId="17">#REF!</definedName>
    <definedName name="C_" localSheetId="18">#REF!</definedName>
    <definedName name="C_" localSheetId="19">#REF!</definedName>
    <definedName name="C_" localSheetId="20">#REF!</definedName>
    <definedName name="C_" localSheetId="3">#REF!</definedName>
    <definedName name="C_" localSheetId="0">#REF!</definedName>
    <definedName name="C_" localSheetId="1">#REF!</definedName>
    <definedName name="C_">#REF!</definedName>
    <definedName name="calculo_de_hf" localSheetId="2">#REF!</definedName>
    <definedName name="calculo_de_hf" localSheetId="7">#REF!</definedName>
    <definedName name="calculo_de_hf" localSheetId="8">#REF!</definedName>
    <definedName name="calculo_de_hf" localSheetId="9">#REF!</definedName>
    <definedName name="calculo_de_hf" localSheetId="10">#REF!</definedName>
    <definedName name="calculo_de_hf" localSheetId="11">#REF!</definedName>
    <definedName name="calculo_de_hf" localSheetId="12">#REF!</definedName>
    <definedName name="calculo_de_hf" localSheetId="13">#REF!</definedName>
    <definedName name="calculo_de_hf" localSheetId="6">#REF!</definedName>
    <definedName name="calculo_de_hf" localSheetId="15">#REF!</definedName>
    <definedName name="calculo_de_hf" localSheetId="14">#REF!</definedName>
    <definedName name="calculo_de_hf" localSheetId="16">#REF!</definedName>
    <definedName name="calculo_de_hf" localSheetId="17">#REF!</definedName>
    <definedName name="calculo_de_hf" localSheetId="18">#REF!</definedName>
    <definedName name="calculo_de_hf" localSheetId="19">#REF!</definedName>
    <definedName name="calculo_de_hf" localSheetId="20">#REF!</definedName>
    <definedName name="calculo_de_hf" localSheetId="3">#REF!</definedName>
    <definedName name="calculo_de_hf" localSheetId="0">"#ref!"</definedName>
    <definedName name="calculo_de_hf" localSheetId="1">#REF!</definedName>
    <definedName name="calculo_de_hf">#REF!</definedName>
    <definedName name="cant" localSheetId="2">#REF!</definedName>
    <definedName name="cant" localSheetId="7">#REF!</definedName>
    <definedName name="cant" localSheetId="8">#REF!</definedName>
    <definedName name="cant" localSheetId="9">#REF!</definedName>
    <definedName name="cant" localSheetId="10">#REF!</definedName>
    <definedName name="cant" localSheetId="11">#REF!</definedName>
    <definedName name="cant" localSheetId="12">#REF!</definedName>
    <definedName name="cant" localSheetId="13">#REF!</definedName>
    <definedName name="cant" localSheetId="6">#REF!</definedName>
    <definedName name="cant" localSheetId="15">#REF!</definedName>
    <definedName name="cant" localSheetId="14">#REF!</definedName>
    <definedName name="cant" localSheetId="16">#REF!</definedName>
    <definedName name="cant" localSheetId="17">#REF!</definedName>
    <definedName name="cant" localSheetId="18">#REF!</definedName>
    <definedName name="cant" localSheetId="19">#REF!</definedName>
    <definedName name="cant" localSheetId="20">#REF!</definedName>
    <definedName name="cant" localSheetId="3">#REF!</definedName>
    <definedName name="cant" localSheetId="0">#REF!</definedName>
    <definedName name="cant" localSheetId="1">#REF!</definedName>
    <definedName name="cant">#REF!</definedName>
    <definedName name="CAPAG">"Texto 12"</definedName>
    <definedName name="capex_03" localSheetId="2">#REF!</definedName>
    <definedName name="capex_03" localSheetId="4">#REF!</definedName>
    <definedName name="capex_03" localSheetId="7">#REF!</definedName>
    <definedName name="capex_03" localSheetId="8">#REF!</definedName>
    <definedName name="capex_03" localSheetId="9">#REF!</definedName>
    <definedName name="capex_03" localSheetId="10">#REF!</definedName>
    <definedName name="capex_03" localSheetId="11">#REF!</definedName>
    <definedName name="capex_03" localSheetId="12">#REF!</definedName>
    <definedName name="capex_03" localSheetId="13">#REF!</definedName>
    <definedName name="capex_03" localSheetId="6">#REF!</definedName>
    <definedName name="capex_03" localSheetId="15">#REF!</definedName>
    <definedName name="capex_03" localSheetId="14">#REF!</definedName>
    <definedName name="capex_03" localSheetId="16">#REF!</definedName>
    <definedName name="capex_03" localSheetId="17">#REF!</definedName>
    <definedName name="capex_03" localSheetId="18">#REF!</definedName>
    <definedName name="capex_03" localSheetId="19">#REF!</definedName>
    <definedName name="capex_03" localSheetId="20">#REF!</definedName>
    <definedName name="capex_03" localSheetId="3">#REF!</definedName>
    <definedName name="capex_03" localSheetId="0">#REF!</definedName>
    <definedName name="capex_03" localSheetId="1">#REF!</definedName>
    <definedName name="capex_03">#REF!</definedName>
    <definedName name="CAPEXO_PROFILE" localSheetId="2">#REF!</definedName>
    <definedName name="CAPEXO_PROFILE" localSheetId="7">#REF!</definedName>
    <definedName name="CAPEXO_PROFILE" localSheetId="8">#REF!</definedName>
    <definedName name="CAPEXO_PROFILE" localSheetId="9">#REF!</definedName>
    <definedName name="CAPEXO_PROFILE" localSheetId="10">#REF!</definedName>
    <definedName name="CAPEXO_PROFILE" localSheetId="11">#REF!</definedName>
    <definedName name="CAPEXO_PROFILE" localSheetId="12">#REF!</definedName>
    <definedName name="CAPEXO_PROFILE" localSheetId="13">#REF!</definedName>
    <definedName name="CAPEXO_PROFILE" localSheetId="6">#REF!</definedName>
    <definedName name="CAPEXO_PROFILE" localSheetId="15">#REF!</definedName>
    <definedName name="CAPEXO_PROFILE" localSheetId="14">#REF!</definedName>
    <definedName name="CAPEXO_PROFILE" localSheetId="16">#REF!</definedName>
    <definedName name="CAPEXO_PROFILE" localSheetId="17">#REF!</definedName>
    <definedName name="CAPEXO_PROFILE" localSheetId="18">#REF!</definedName>
    <definedName name="CAPEXO_PROFILE" localSheetId="19">#REF!</definedName>
    <definedName name="CAPEXO_PROFILE" localSheetId="20">#REF!</definedName>
    <definedName name="CAPEXO_PROFILE" localSheetId="3">#REF!</definedName>
    <definedName name="CAPEXO_PROFILE" localSheetId="0">#REF!</definedName>
    <definedName name="CAPEXO_PROFILE" localSheetId="1">#REF!</definedName>
    <definedName name="CAPEXO_PROFILE">#REF!</definedName>
    <definedName name="Carr" localSheetId="2">#REF!</definedName>
    <definedName name="Carr" localSheetId="7">#REF!</definedName>
    <definedName name="Carr" localSheetId="8">#REF!</definedName>
    <definedName name="Carr" localSheetId="9">#REF!</definedName>
    <definedName name="Carr" localSheetId="10">#REF!</definedName>
    <definedName name="Carr" localSheetId="11">#REF!</definedName>
    <definedName name="Carr" localSheetId="12">#REF!</definedName>
    <definedName name="Carr" localSheetId="13">#REF!</definedName>
    <definedName name="Carr" localSheetId="6">#REF!</definedName>
    <definedName name="Carr" localSheetId="15">#REF!</definedName>
    <definedName name="Carr" localSheetId="14">#REF!</definedName>
    <definedName name="Carr" localSheetId="16">#REF!</definedName>
    <definedName name="Carr" localSheetId="17">#REF!</definedName>
    <definedName name="Carr" localSheetId="18">#REF!</definedName>
    <definedName name="Carr" localSheetId="19">#REF!</definedName>
    <definedName name="Carr" localSheetId="20">#REF!</definedName>
    <definedName name="Carr" localSheetId="3">#REF!</definedName>
    <definedName name="Carr" localSheetId="0">#REF!</definedName>
    <definedName name="Carr" localSheetId="1">#REF!</definedName>
    <definedName name="Carr">#REF!</definedName>
    <definedName name="CASENAME" localSheetId="2">#REF!</definedName>
    <definedName name="CASENAME" localSheetId="7">#REF!</definedName>
    <definedName name="CASENAME" localSheetId="8">#REF!</definedName>
    <definedName name="CASENAME" localSheetId="9">#REF!</definedName>
    <definedName name="CASENAME" localSheetId="10">#REF!</definedName>
    <definedName name="CASENAME" localSheetId="11">#REF!</definedName>
    <definedName name="CASENAME" localSheetId="12">#REF!</definedName>
    <definedName name="CASENAME" localSheetId="13">#REF!</definedName>
    <definedName name="CASENAME" localSheetId="6">#REF!</definedName>
    <definedName name="CASENAME" localSheetId="15">#REF!</definedName>
    <definedName name="CASENAME" localSheetId="14">#REF!</definedName>
    <definedName name="CASENAME" localSheetId="16">#REF!</definedName>
    <definedName name="CASENAME" localSheetId="17">#REF!</definedName>
    <definedName name="CASENAME" localSheetId="18">#REF!</definedName>
    <definedName name="CASENAME" localSheetId="19">#REF!</definedName>
    <definedName name="CASENAME" localSheetId="20">#REF!</definedName>
    <definedName name="CASENAME" localSheetId="3">#REF!</definedName>
    <definedName name="CASENAME" localSheetId="0">#REF!</definedName>
    <definedName name="CASENAME" localSheetId="1">#REF!</definedName>
    <definedName name="CASENAME">#REF!</definedName>
    <definedName name="CASENUMBER" localSheetId="2">#REF!</definedName>
    <definedName name="CASENUMBER" localSheetId="7">#REF!</definedName>
    <definedName name="CASENUMBER" localSheetId="8">#REF!</definedName>
    <definedName name="CASENUMBER" localSheetId="9">#REF!</definedName>
    <definedName name="CASENUMBER" localSheetId="10">#REF!</definedName>
    <definedName name="CASENUMBER" localSheetId="11">#REF!</definedName>
    <definedName name="CASENUMBER" localSheetId="12">#REF!</definedName>
    <definedName name="CASENUMBER" localSheetId="13">#REF!</definedName>
    <definedName name="CASENUMBER" localSheetId="6">#REF!</definedName>
    <definedName name="CASENUMBER" localSheetId="15">#REF!</definedName>
    <definedName name="CASENUMBER" localSheetId="14">#REF!</definedName>
    <definedName name="CASENUMBER" localSheetId="16">#REF!</definedName>
    <definedName name="CASENUMBER" localSheetId="17">#REF!</definedName>
    <definedName name="CASENUMBER" localSheetId="18">#REF!</definedName>
    <definedName name="CASENUMBER" localSheetId="19">#REF!</definedName>
    <definedName name="CASENUMBER" localSheetId="20">#REF!</definedName>
    <definedName name="CASENUMBER" localSheetId="3">#REF!</definedName>
    <definedName name="CASENUMBER" localSheetId="0">#REF!</definedName>
    <definedName name="CASENUMBER" localSheetId="1">#REF!</definedName>
    <definedName name="CASENUMBER">#REF!</definedName>
    <definedName name="CCSA" localSheetId="2">#REF!</definedName>
    <definedName name="CCSA" localSheetId="7">#REF!</definedName>
    <definedName name="CCSA" localSheetId="8">#REF!</definedName>
    <definedName name="CCSA" localSheetId="9">#REF!</definedName>
    <definedName name="CCSA" localSheetId="10">#REF!</definedName>
    <definedName name="CCSA" localSheetId="11">#REF!</definedName>
    <definedName name="CCSA" localSheetId="12">#REF!</definedName>
    <definedName name="CCSA" localSheetId="13">#REF!</definedName>
    <definedName name="CCSA" localSheetId="6">#REF!</definedName>
    <definedName name="CCSA" localSheetId="15">#REF!</definedName>
    <definedName name="CCSA" localSheetId="14">#REF!</definedName>
    <definedName name="CCSA" localSheetId="16">#REF!</definedName>
    <definedName name="CCSA" localSheetId="17">#REF!</definedName>
    <definedName name="CCSA" localSheetId="18">#REF!</definedName>
    <definedName name="CCSA" localSheetId="19">#REF!</definedName>
    <definedName name="CCSA" localSheetId="20">#REF!</definedName>
    <definedName name="CCSA" localSheetId="3">#REF!</definedName>
    <definedName name="CCSA" localSheetId="0">#REF!</definedName>
    <definedName name="CCSA" localSheetId="1">#REF!</definedName>
    <definedName name="CCSA">#REF!</definedName>
    <definedName name="CélulaInicioPlanilha">"#REF!"</definedName>
    <definedName name="CélulaResumo">"#REF!"</definedName>
    <definedName name="cen_constr">[11]Results!$G$49</definedName>
    <definedName name="Cesta_Básica" localSheetId="2">#REF!</definedName>
    <definedName name="Cesta_Básica" localSheetId="4">#REF!</definedName>
    <definedName name="Cesta_Básica" localSheetId="7">#REF!</definedName>
    <definedName name="Cesta_Básica" localSheetId="8">#REF!</definedName>
    <definedName name="Cesta_Básica" localSheetId="9">#REF!</definedName>
    <definedName name="Cesta_Básica" localSheetId="10">#REF!</definedName>
    <definedName name="Cesta_Básica" localSheetId="11">#REF!</definedName>
    <definedName name="Cesta_Básica" localSheetId="12">#REF!</definedName>
    <definedName name="Cesta_Básica" localSheetId="13">#REF!</definedName>
    <definedName name="Cesta_Básica" localSheetId="6">#REF!</definedName>
    <definedName name="Cesta_Básica" localSheetId="15">#REF!</definedName>
    <definedName name="Cesta_Básica" localSheetId="14">#REF!</definedName>
    <definedName name="Cesta_Básica" localSheetId="16">#REF!</definedName>
    <definedName name="Cesta_Básica" localSheetId="17">#REF!</definedName>
    <definedName name="Cesta_Básica" localSheetId="18">#REF!</definedName>
    <definedName name="Cesta_Básica" localSheetId="19">#REF!</definedName>
    <definedName name="Cesta_Básica" localSheetId="20">#REF!</definedName>
    <definedName name="Cesta_Básica" localSheetId="3">#REF!</definedName>
    <definedName name="Cesta_Básica" localSheetId="0">#REF!</definedName>
    <definedName name="Cesta_Básica" localSheetId="1">#REF!</definedName>
    <definedName name="Cesta_Básica">#REF!</definedName>
    <definedName name="CL" localSheetId="2">#REF!</definedName>
    <definedName name="CL" localSheetId="7">#REF!</definedName>
    <definedName name="CL" localSheetId="8">#REF!</definedName>
    <definedName name="CL" localSheetId="9">#REF!</definedName>
    <definedName name="CL" localSheetId="10">#REF!</definedName>
    <definedName name="CL" localSheetId="11">#REF!</definedName>
    <definedName name="CL" localSheetId="12">#REF!</definedName>
    <definedName name="CL" localSheetId="13">#REF!</definedName>
    <definedName name="CL" localSheetId="6">#REF!</definedName>
    <definedName name="CL" localSheetId="15">#REF!</definedName>
    <definedName name="CL" localSheetId="14">#REF!</definedName>
    <definedName name="CL" localSheetId="16">#REF!</definedName>
    <definedName name="CL" localSheetId="17">#REF!</definedName>
    <definedName name="CL" localSheetId="18">#REF!</definedName>
    <definedName name="CL" localSheetId="19">#REF!</definedName>
    <definedName name="CL" localSheetId="20">#REF!</definedName>
    <definedName name="CL" localSheetId="3">#REF!</definedName>
    <definedName name="CL" localSheetId="0">#REF!</definedName>
    <definedName name="CL" localSheetId="1">#REF!</definedName>
    <definedName name="CL">#REF!</definedName>
    <definedName name="CLIBA" localSheetId="2">#REF!</definedName>
    <definedName name="CLIBA" localSheetId="7">#REF!</definedName>
    <definedName name="CLIBA" localSheetId="8">#REF!</definedName>
    <definedName name="CLIBA" localSheetId="9">#REF!</definedName>
    <definedName name="CLIBA" localSheetId="10">#REF!</definedName>
    <definedName name="CLIBA" localSheetId="11">#REF!</definedName>
    <definedName name="CLIBA" localSheetId="12">#REF!</definedName>
    <definedName name="CLIBA" localSheetId="13">#REF!</definedName>
    <definedName name="CLIBA" localSheetId="6">#REF!</definedName>
    <definedName name="CLIBA" localSheetId="15">#REF!</definedName>
    <definedName name="CLIBA" localSheetId="14">#REF!</definedName>
    <definedName name="CLIBA" localSheetId="16">#REF!</definedName>
    <definedName name="CLIBA" localSheetId="17">#REF!</definedName>
    <definedName name="CLIBA" localSheetId="18">#REF!</definedName>
    <definedName name="CLIBA" localSheetId="19">#REF!</definedName>
    <definedName name="CLIBA" localSheetId="20">#REF!</definedName>
    <definedName name="CLIBA" localSheetId="3">#REF!</definedName>
    <definedName name="CLIBA" localSheetId="0">#REF!</definedName>
    <definedName name="CLIBA" localSheetId="1">#REF!</definedName>
    <definedName name="CLIBA">#REF!</definedName>
    <definedName name="COD" localSheetId="2">#REF!</definedName>
    <definedName name="COD" localSheetId="7">#REF!</definedName>
    <definedName name="COD" localSheetId="8">#REF!</definedName>
    <definedName name="COD" localSheetId="9">#REF!</definedName>
    <definedName name="COD" localSheetId="10">#REF!</definedName>
    <definedName name="COD" localSheetId="11">#REF!</definedName>
    <definedName name="COD" localSheetId="12">#REF!</definedName>
    <definedName name="COD" localSheetId="13">#REF!</definedName>
    <definedName name="COD" localSheetId="6">#REF!</definedName>
    <definedName name="COD" localSheetId="15">#REF!</definedName>
    <definedName name="COD" localSheetId="14">#REF!</definedName>
    <definedName name="COD" localSheetId="16">#REF!</definedName>
    <definedName name="COD" localSheetId="17">#REF!</definedName>
    <definedName name="COD" localSheetId="18">#REF!</definedName>
    <definedName name="COD" localSheetId="19">#REF!</definedName>
    <definedName name="COD" localSheetId="20">#REF!</definedName>
    <definedName name="COD" localSheetId="3">#REF!</definedName>
    <definedName name="COD" localSheetId="0">#REF!</definedName>
    <definedName name="COD" localSheetId="1">#REF!</definedName>
    <definedName name="COD">#REF!</definedName>
    <definedName name="Código" localSheetId="2">#REF!</definedName>
    <definedName name="Código" localSheetId="7">#REF!</definedName>
    <definedName name="Código" localSheetId="8">#REF!</definedName>
    <definedName name="Código" localSheetId="9">#REF!</definedName>
    <definedName name="Código" localSheetId="10">#REF!</definedName>
    <definedName name="Código" localSheetId="11">#REF!</definedName>
    <definedName name="Código" localSheetId="12">#REF!</definedName>
    <definedName name="Código" localSheetId="13">#REF!</definedName>
    <definedName name="Código" localSheetId="6">#REF!</definedName>
    <definedName name="Código" localSheetId="15">#REF!</definedName>
    <definedName name="Código" localSheetId="14">#REF!</definedName>
    <definedName name="Código" localSheetId="16">#REF!</definedName>
    <definedName name="Código" localSheetId="17">#REF!</definedName>
    <definedName name="Código" localSheetId="18">#REF!</definedName>
    <definedName name="Código" localSheetId="19">#REF!</definedName>
    <definedName name="Código" localSheetId="20">#REF!</definedName>
    <definedName name="Código" localSheetId="3">#REF!</definedName>
    <definedName name="Código" localSheetId="0">#REF!</definedName>
    <definedName name="Código" localSheetId="1">#REF!</definedName>
    <definedName name="Código">#REF!</definedName>
    <definedName name="coleta" localSheetId="2">#REF!</definedName>
    <definedName name="coleta" localSheetId="7">#REF!</definedName>
    <definedName name="coleta" localSheetId="8">#REF!</definedName>
    <definedName name="coleta" localSheetId="9">#REF!</definedName>
    <definedName name="coleta" localSheetId="10">#REF!</definedName>
    <definedName name="coleta" localSheetId="11">#REF!</definedName>
    <definedName name="coleta" localSheetId="12">#REF!</definedName>
    <definedName name="coleta" localSheetId="13">#REF!</definedName>
    <definedName name="coleta" localSheetId="6">#REF!</definedName>
    <definedName name="coleta" localSheetId="15">#REF!</definedName>
    <definedName name="coleta" localSheetId="14">#REF!</definedName>
    <definedName name="coleta" localSheetId="16">#REF!</definedName>
    <definedName name="coleta" localSheetId="17">#REF!</definedName>
    <definedName name="coleta" localSheetId="18">#REF!</definedName>
    <definedName name="coleta" localSheetId="19">#REF!</definedName>
    <definedName name="coleta" localSheetId="20">#REF!</definedName>
    <definedName name="coleta" localSheetId="3">#REF!</definedName>
    <definedName name="coleta" localSheetId="0">#REF!</definedName>
    <definedName name="coleta" localSheetId="1">#REF!</definedName>
    <definedName name="coleta">#REF!</definedName>
    <definedName name="coleta1" localSheetId="2">#REF!</definedName>
    <definedName name="coleta1" localSheetId="7">#REF!</definedName>
    <definedName name="coleta1" localSheetId="8">#REF!</definedName>
    <definedName name="coleta1" localSheetId="9">#REF!</definedName>
    <definedName name="coleta1" localSheetId="10">#REF!</definedName>
    <definedName name="coleta1" localSheetId="11">#REF!</definedName>
    <definedName name="coleta1" localSheetId="12">#REF!</definedName>
    <definedName name="coleta1" localSheetId="13">#REF!</definedName>
    <definedName name="coleta1" localSheetId="6">#REF!</definedName>
    <definedName name="coleta1" localSheetId="15">#REF!</definedName>
    <definedName name="coleta1" localSheetId="14">#REF!</definedName>
    <definedName name="coleta1" localSheetId="16">#REF!</definedName>
    <definedName name="coleta1" localSheetId="17">#REF!</definedName>
    <definedName name="coleta1" localSheetId="18">#REF!</definedName>
    <definedName name="coleta1" localSheetId="19">#REF!</definedName>
    <definedName name="coleta1" localSheetId="20">#REF!</definedName>
    <definedName name="coleta1" localSheetId="3">#REF!</definedName>
    <definedName name="coleta1" localSheetId="0">#REF!</definedName>
    <definedName name="coleta1" localSheetId="1">#REF!</definedName>
    <definedName name="coleta1">#REF!</definedName>
    <definedName name="coleta2" localSheetId="2">#REF!</definedName>
    <definedName name="coleta2" localSheetId="7">#REF!</definedName>
    <definedName name="coleta2" localSheetId="8">#REF!</definedName>
    <definedName name="coleta2" localSheetId="9">#REF!</definedName>
    <definedName name="coleta2" localSheetId="10">#REF!</definedName>
    <definedName name="coleta2" localSheetId="11">#REF!</definedName>
    <definedName name="coleta2" localSheetId="12">#REF!</definedName>
    <definedName name="coleta2" localSheetId="13">#REF!</definedName>
    <definedName name="coleta2" localSheetId="6">#REF!</definedName>
    <definedName name="coleta2" localSheetId="15">#REF!</definedName>
    <definedName name="coleta2" localSheetId="14">#REF!</definedName>
    <definedName name="coleta2" localSheetId="16">#REF!</definedName>
    <definedName name="coleta2" localSheetId="17">#REF!</definedName>
    <definedName name="coleta2" localSheetId="18">#REF!</definedName>
    <definedName name="coleta2" localSheetId="19">#REF!</definedName>
    <definedName name="coleta2" localSheetId="20">#REF!</definedName>
    <definedName name="coleta2" localSheetId="3">#REF!</definedName>
    <definedName name="coleta2" localSheetId="0">#REF!</definedName>
    <definedName name="coleta2" localSheetId="1">#REF!</definedName>
    <definedName name="coleta2">#REF!</definedName>
    <definedName name="coleta3" localSheetId="2">#REF!</definedName>
    <definedName name="coleta3" localSheetId="7">#REF!</definedName>
    <definedName name="coleta3" localSheetId="8">#REF!</definedName>
    <definedName name="coleta3" localSheetId="9">#REF!</definedName>
    <definedName name="coleta3" localSheetId="10">#REF!</definedName>
    <definedName name="coleta3" localSheetId="11">#REF!</definedName>
    <definedName name="coleta3" localSheetId="12">#REF!</definedName>
    <definedName name="coleta3" localSheetId="13">#REF!</definedName>
    <definedName name="coleta3" localSheetId="6">#REF!</definedName>
    <definedName name="coleta3" localSheetId="15">#REF!</definedName>
    <definedName name="coleta3" localSheetId="14">#REF!</definedName>
    <definedName name="coleta3" localSheetId="16">#REF!</definedName>
    <definedName name="coleta3" localSheetId="17">#REF!</definedName>
    <definedName name="coleta3" localSheetId="18">#REF!</definedName>
    <definedName name="coleta3" localSheetId="19">#REF!</definedName>
    <definedName name="coleta3" localSheetId="20">#REF!</definedName>
    <definedName name="coleta3" localSheetId="3">#REF!</definedName>
    <definedName name="coleta3" localSheetId="0">#REF!</definedName>
    <definedName name="coleta3" localSheetId="1">#REF!</definedName>
    <definedName name="coleta3">#REF!</definedName>
    <definedName name="coleta4" localSheetId="2">#REF!</definedName>
    <definedName name="coleta4" localSheetId="7">#REF!</definedName>
    <definedName name="coleta4" localSheetId="8">#REF!</definedName>
    <definedName name="coleta4" localSheetId="9">#REF!</definedName>
    <definedName name="coleta4" localSheetId="10">#REF!</definedName>
    <definedName name="coleta4" localSheetId="11">#REF!</definedName>
    <definedName name="coleta4" localSheetId="12">#REF!</definedName>
    <definedName name="coleta4" localSheetId="13">#REF!</definedName>
    <definedName name="coleta4" localSheetId="6">#REF!</definedName>
    <definedName name="coleta4" localSheetId="15">#REF!</definedName>
    <definedName name="coleta4" localSheetId="14">#REF!</definedName>
    <definedName name="coleta4" localSheetId="16">#REF!</definedName>
    <definedName name="coleta4" localSheetId="17">#REF!</definedName>
    <definedName name="coleta4" localSheetId="18">#REF!</definedName>
    <definedName name="coleta4" localSheetId="19">#REF!</definedName>
    <definedName name="coleta4" localSheetId="20">#REF!</definedName>
    <definedName name="coleta4" localSheetId="3">#REF!</definedName>
    <definedName name="coleta4" localSheetId="0">#REF!</definedName>
    <definedName name="coleta4" localSheetId="1">#REF!</definedName>
    <definedName name="coleta4">#REF!</definedName>
    <definedName name="coleta5" localSheetId="2">#REF!</definedName>
    <definedName name="coleta5" localSheetId="7">#REF!</definedName>
    <definedName name="coleta5" localSheetId="8">#REF!</definedName>
    <definedName name="coleta5" localSheetId="9">#REF!</definedName>
    <definedName name="coleta5" localSheetId="10">#REF!</definedName>
    <definedName name="coleta5" localSheetId="11">#REF!</definedName>
    <definedName name="coleta5" localSheetId="12">#REF!</definedName>
    <definedName name="coleta5" localSheetId="13">#REF!</definedName>
    <definedName name="coleta5" localSheetId="6">#REF!</definedName>
    <definedName name="coleta5" localSheetId="15">#REF!</definedName>
    <definedName name="coleta5" localSheetId="14">#REF!</definedName>
    <definedName name="coleta5" localSheetId="16">#REF!</definedName>
    <definedName name="coleta5" localSheetId="17">#REF!</definedName>
    <definedName name="coleta5" localSheetId="18">#REF!</definedName>
    <definedName name="coleta5" localSheetId="19">#REF!</definedName>
    <definedName name="coleta5" localSheetId="20">#REF!</definedName>
    <definedName name="coleta5" localSheetId="3">#REF!</definedName>
    <definedName name="coleta5" localSheetId="0">#REF!</definedName>
    <definedName name="coleta5" localSheetId="1">#REF!</definedName>
    <definedName name="coleta5">#REF!</definedName>
    <definedName name="coleta6" localSheetId="2">#REF!</definedName>
    <definedName name="coleta6" localSheetId="7">#REF!</definedName>
    <definedName name="coleta6" localSheetId="8">#REF!</definedName>
    <definedName name="coleta6" localSheetId="9">#REF!</definedName>
    <definedName name="coleta6" localSheetId="10">#REF!</definedName>
    <definedName name="coleta6" localSheetId="11">#REF!</definedName>
    <definedName name="coleta6" localSheetId="12">#REF!</definedName>
    <definedName name="coleta6" localSheetId="13">#REF!</definedName>
    <definedName name="coleta6" localSheetId="6">#REF!</definedName>
    <definedName name="coleta6" localSheetId="15">#REF!</definedName>
    <definedName name="coleta6" localSheetId="14">#REF!</definedName>
    <definedName name="coleta6" localSheetId="16">#REF!</definedName>
    <definedName name="coleta6" localSheetId="17">#REF!</definedName>
    <definedName name="coleta6" localSheetId="18">#REF!</definedName>
    <definedName name="coleta6" localSheetId="19">#REF!</definedName>
    <definedName name="coleta6" localSheetId="20">#REF!</definedName>
    <definedName name="coleta6" localSheetId="3">#REF!</definedName>
    <definedName name="coleta6" localSheetId="0">#REF!</definedName>
    <definedName name="coleta6" localSheetId="1">#REF!</definedName>
    <definedName name="coleta6">#REF!</definedName>
    <definedName name="coleta7" localSheetId="2">#REF!</definedName>
    <definedName name="coleta7" localSheetId="7">#REF!</definedName>
    <definedName name="coleta7" localSheetId="8">#REF!</definedName>
    <definedName name="coleta7" localSheetId="9">#REF!</definedName>
    <definedName name="coleta7" localSheetId="10">#REF!</definedName>
    <definedName name="coleta7" localSheetId="11">#REF!</definedName>
    <definedName name="coleta7" localSheetId="12">#REF!</definedName>
    <definedName name="coleta7" localSheetId="13">#REF!</definedName>
    <definedName name="coleta7" localSheetId="6">#REF!</definedName>
    <definedName name="coleta7" localSheetId="15">#REF!</definedName>
    <definedName name="coleta7" localSheetId="14">#REF!</definedName>
    <definedName name="coleta7" localSheetId="16">#REF!</definedName>
    <definedName name="coleta7" localSheetId="17">#REF!</definedName>
    <definedName name="coleta7" localSheetId="18">#REF!</definedName>
    <definedName name="coleta7" localSheetId="19">#REF!</definedName>
    <definedName name="coleta7" localSheetId="20">#REF!</definedName>
    <definedName name="coleta7" localSheetId="3">#REF!</definedName>
    <definedName name="coleta7" localSheetId="0">#REF!</definedName>
    <definedName name="coleta7" localSheetId="1">#REF!</definedName>
    <definedName name="coleta7">#REF!</definedName>
    <definedName name="coleta8" localSheetId="2">#REF!</definedName>
    <definedName name="coleta8" localSheetId="7">#REF!</definedName>
    <definedName name="coleta8" localSheetId="8">#REF!</definedName>
    <definedName name="coleta8" localSheetId="9">#REF!</definedName>
    <definedName name="coleta8" localSheetId="10">#REF!</definedName>
    <definedName name="coleta8" localSheetId="11">#REF!</definedName>
    <definedName name="coleta8" localSheetId="12">#REF!</definedName>
    <definedName name="coleta8" localSheetId="13">#REF!</definedName>
    <definedName name="coleta8" localSheetId="6">#REF!</definedName>
    <definedName name="coleta8" localSheetId="15">#REF!</definedName>
    <definedName name="coleta8" localSheetId="14">#REF!</definedName>
    <definedName name="coleta8" localSheetId="16">#REF!</definedName>
    <definedName name="coleta8" localSheetId="17">#REF!</definedName>
    <definedName name="coleta8" localSheetId="18">#REF!</definedName>
    <definedName name="coleta8" localSheetId="19">#REF!</definedName>
    <definedName name="coleta8" localSheetId="20">#REF!</definedName>
    <definedName name="coleta8" localSheetId="3">#REF!</definedName>
    <definedName name="coleta8" localSheetId="0">#REF!</definedName>
    <definedName name="coleta8" localSheetId="1">#REF!</definedName>
    <definedName name="coleta8">#REF!</definedName>
    <definedName name="coleta9" localSheetId="2">#REF!</definedName>
    <definedName name="coleta9" localSheetId="7">#REF!</definedName>
    <definedName name="coleta9" localSheetId="8">#REF!</definedName>
    <definedName name="coleta9" localSheetId="9">#REF!</definedName>
    <definedName name="coleta9" localSheetId="10">#REF!</definedName>
    <definedName name="coleta9" localSheetId="11">#REF!</definedName>
    <definedName name="coleta9" localSheetId="12">#REF!</definedName>
    <definedName name="coleta9" localSheetId="13">#REF!</definedName>
    <definedName name="coleta9" localSheetId="6">#REF!</definedName>
    <definedName name="coleta9" localSheetId="15">#REF!</definedName>
    <definedName name="coleta9" localSheetId="14">#REF!</definedName>
    <definedName name="coleta9" localSheetId="16">#REF!</definedName>
    <definedName name="coleta9" localSheetId="17">#REF!</definedName>
    <definedName name="coleta9" localSheetId="18">#REF!</definedName>
    <definedName name="coleta9" localSheetId="19">#REF!</definedName>
    <definedName name="coleta9" localSheetId="20">#REF!</definedName>
    <definedName name="coleta9" localSheetId="3">#REF!</definedName>
    <definedName name="coleta9" localSheetId="0">#REF!</definedName>
    <definedName name="coleta9" localSheetId="1">#REF!</definedName>
    <definedName name="coleta9">#REF!</definedName>
    <definedName name="Coletor_diu_col_dom" localSheetId="2">'[12]1.1 Col. Dom'!#REF!</definedName>
    <definedName name="Coletor_diu_col_dom" localSheetId="4">'[13]1.1 Col. Dom'!#REF!</definedName>
    <definedName name="Coletor_diu_col_dom" localSheetId="7">'[14]1.1 Col. Dom'!#REF!</definedName>
    <definedName name="Coletor_diu_col_dom" localSheetId="8">'[14]1.1 Col. Dom'!#REF!</definedName>
    <definedName name="Coletor_diu_col_dom" localSheetId="9">'[14]1.1 Col. Dom'!#REF!</definedName>
    <definedName name="Coletor_diu_col_dom" localSheetId="10">'[14]1.1 Col. Dom'!#REF!</definedName>
    <definedName name="Coletor_diu_col_dom" localSheetId="11">'[14]1.1 Col. Dom'!#REF!</definedName>
    <definedName name="Coletor_diu_col_dom" localSheetId="12">'[14]1.1 Col. Dom'!#REF!</definedName>
    <definedName name="Coletor_diu_col_dom" localSheetId="13">'[14]1.1 Col. Dom'!#REF!</definedName>
    <definedName name="Coletor_diu_col_dom" localSheetId="6">'[14]1.1 Col. Dom'!#REF!</definedName>
    <definedName name="Coletor_diu_col_dom" localSheetId="15">'[14]1.1 Col. Dom'!#REF!</definedName>
    <definedName name="Coletor_diu_col_dom" localSheetId="14">'[14]1.1 Col. Dom'!#REF!</definedName>
    <definedName name="Coletor_diu_col_dom" localSheetId="16">'[12]1.1 Col. Dom'!#REF!</definedName>
    <definedName name="Coletor_diu_col_dom" localSheetId="17">'[14]1.1 Col. Dom'!#REF!</definedName>
    <definedName name="Coletor_diu_col_dom" localSheetId="18">'[14]1.1 Col. Dom'!#REF!</definedName>
    <definedName name="Coletor_diu_col_dom" localSheetId="19">'[12]1.1 Col. Dom'!#REF!</definedName>
    <definedName name="Coletor_diu_col_dom" localSheetId="20">'[14]1.1 Col. Dom'!#REF!</definedName>
    <definedName name="Coletor_diu_col_dom" localSheetId="3">'[14]1.1 Col. Dom'!#REF!</definedName>
    <definedName name="Coletor_diu_col_dom" localSheetId="0">'[14]1.1 Col. Dom'!#REF!</definedName>
    <definedName name="Coletor_diu_col_dom" localSheetId="1">'[12]1.1 Col. Dom'!#REF!</definedName>
    <definedName name="Coletor_diu_col_dom">'[12]1.1 Col. Dom'!#REF!</definedName>
    <definedName name="Coletor_diu_col_dom_res" localSheetId="2">'[12]1.1 Col. Dom'!#REF!</definedName>
    <definedName name="Coletor_diu_col_dom_res" localSheetId="4">'[13]1.1 Col. Dom'!#REF!</definedName>
    <definedName name="Coletor_diu_col_dom_res" localSheetId="7">'[14]1.1 Col. Dom'!#REF!</definedName>
    <definedName name="Coletor_diu_col_dom_res" localSheetId="8">'[14]1.1 Col. Dom'!#REF!</definedName>
    <definedName name="Coletor_diu_col_dom_res" localSheetId="9">'[14]1.1 Col. Dom'!#REF!</definedName>
    <definedName name="Coletor_diu_col_dom_res" localSheetId="10">'[14]1.1 Col. Dom'!#REF!</definedName>
    <definedName name="Coletor_diu_col_dom_res" localSheetId="11">'[14]1.1 Col. Dom'!#REF!</definedName>
    <definedName name="Coletor_diu_col_dom_res" localSheetId="12">'[14]1.1 Col. Dom'!#REF!</definedName>
    <definedName name="Coletor_diu_col_dom_res" localSheetId="13">'[14]1.1 Col. Dom'!#REF!</definedName>
    <definedName name="Coletor_diu_col_dom_res" localSheetId="6">'[14]1.1 Col. Dom'!#REF!</definedName>
    <definedName name="Coletor_diu_col_dom_res" localSheetId="15">'[14]1.1 Col. Dom'!#REF!</definedName>
    <definedName name="Coletor_diu_col_dom_res" localSheetId="14">'[14]1.1 Col. Dom'!#REF!</definedName>
    <definedName name="Coletor_diu_col_dom_res" localSheetId="16">'[12]1.1 Col. Dom'!#REF!</definedName>
    <definedName name="Coletor_diu_col_dom_res" localSheetId="17">'[14]1.1 Col. Dom'!#REF!</definedName>
    <definedName name="Coletor_diu_col_dom_res" localSheetId="18">'[14]1.1 Col. Dom'!#REF!</definedName>
    <definedName name="Coletor_diu_col_dom_res" localSheetId="19">'[12]1.1 Col. Dom'!#REF!</definedName>
    <definedName name="Coletor_diu_col_dom_res" localSheetId="20">'[14]1.1 Col. Dom'!#REF!</definedName>
    <definedName name="Coletor_diu_col_dom_res" localSheetId="3">'[14]1.1 Col. Dom'!#REF!</definedName>
    <definedName name="Coletor_diu_col_dom_res" localSheetId="0">'[14]1.1 Col. Dom'!#REF!</definedName>
    <definedName name="Coletor_diu_col_dom_res" localSheetId="1">'[12]1.1 Col. Dom'!#REF!</definedName>
    <definedName name="Coletor_diu_col_dom_res">'[12]1.1 Col. Dom'!#REF!</definedName>
    <definedName name="Coletor_diu_col_hosp" localSheetId="2">#REF!</definedName>
    <definedName name="Coletor_diu_col_hosp" localSheetId="4">#REF!</definedName>
    <definedName name="Coletor_diu_col_hosp" localSheetId="7">#REF!</definedName>
    <definedName name="Coletor_diu_col_hosp" localSheetId="8">#REF!</definedName>
    <definedName name="Coletor_diu_col_hosp" localSheetId="9">#REF!</definedName>
    <definedName name="Coletor_diu_col_hosp" localSheetId="10">#REF!</definedName>
    <definedName name="Coletor_diu_col_hosp" localSheetId="11">#REF!</definedName>
    <definedName name="Coletor_diu_col_hosp" localSheetId="12">#REF!</definedName>
    <definedName name="Coletor_diu_col_hosp" localSheetId="13">#REF!</definedName>
    <definedName name="Coletor_diu_col_hosp" localSheetId="6">#REF!</definedName>
    <definedName name="Coletor_diu_col_hosp" localSheetId="15">#REF!</definedName>
    <definedName name="Coletor_diu_col_hosp" localSheetId="14">#REF!</definedName>
    <definedName name="Coletor_diu_col_hosp" localSheetId="16">#REF!</definedName>
    <definedName name="Coletor_diu_col_hosp" localSheetId="17">#REF!</definedName>
    <definedName name="Coletor_diu_col_hosp" localSheetId="18">#REF!</definedName>
    <definedName name="Coletor_diu_col_hosp" localSheetId="19">#REF!</definedName>
    <definedName name="Coletor_diu_col_hosp" localSheetId="20">#REF!</definedName>
    <definedName name="Coletor_diu_col_hosp" localSheetId="3">#REF!</definedName>
    <definedName name="Coletor_diu_col_hosp" localSheetId="0">#REF!</definedName>
    <definedName name="Coletor_diu_col_hosp" localSheetId="1">#REF!</definedName>
    <definedName name="Coletor_diu_col_hosp">#REF!</definedName>
    <definedName name="Coletor_diu_col_hosp_res" localSheetId="2">#REF!</definedName>
    <definedName name="Coletor_diu_col_hosp_res" localSheetId="7">#REF!</definedName>
    <definedName name="Coletor_diu_col_hosp_res" localSheetId="8">#REF!</definedName>
    <definedName name="Coletor_diu_col_hosp_res" localSheetId="9">#REF!</definedName>
    <definedName name="Coletor_diu_col_hosp_res" localSheetId="10">#REF!</definedName>
    <definedName name="Coletor_diu_col_hosp_res" localSheetId="11">#REF!</definedName>
    <definedName name="Coletor_diu_col_hosp_res" localSheetId="12">#REF!</definedName>
    <definedName name="Coletor_diu_col_hosp_res" localSheetId="13">#REF!</definedName>
    <definedName name="Coletor_diu_col_hosp_res" localSheetId="6">#REF!</definedName>
    <definedName name="Coletor_diu_col_hosp_res" localSheetId="15">#REF!</definedName>
    <definedName name="Coletor_diu_col_hosp_res" localSheetId="14">#REF!</definedName>
    <definedName name="Coletor_diu_col_hosp_res" localSheetId="16">#REF!</definedName>
    <definedName name="Coletor_diu_col_hosp_res" localSheetId="17">#REF!</definedName>
    <definedName name="Coletor_diu_col_hosp_res" localSheetId="18">#REF!</definedName>
    <definedName name="Coletor_diu_col_hosp_res" localSheetId="19">#REF!</definedName>
    <definedName name="Coletor_diu_col_hosp_res" localSheetId="20">#REF!</definedName>
    <definedName name="Coletor_diu_col_hosp_res" localSheetId="3">#REF!</definedName>
    <definedName name="Coletor_diu_col_hosp_res" localSheetId="0">#REF!</definedName>
    <definedName name="Coletor_diu_col_hosp_res" localSheetId="1">#REF!</definedName>
    <definedName name="Coletor_diu_col_hosp_res">#REF!</definedName>
    <definedName name="Coletor_diu_col_sel" localSheetId="2">#REF!</definedName>
    <definedName name="Coletor_diu_col_sel" localSheetId="7">#REF!</definedName>
    <definedName name="Coletor_diu_col_sel" localSheetId="8">#REF!</definedName>
    <definedName name="Coletor_diu_col_sel" localSheetId="9">#REF!</definedName>
    <definedName name="Coletor_diu_col_sel" localSheetId="10">#REF!</definedName>
    <definedName name="Coletor_diu_col_sel" localSheetId="11">#REF!</definedName>
    <definedName name="Coletor_diu_col_sel" localSheetId="12">#REF!</definedName>
    <definedName name="Coletor_diu_col_sel" localSheetId="13">#REF!</definedName>
    <definedName name="Coletor_diu_col_sel" localSheetId="6">#REF!</definedName>
    <definedName name="Coletor_diu_col_sel" localSheetId="15">#REF!</definedName>
    <definedName name="Coletor_diu_col_sel" localSheetId="14">#REF!</definedName>
    <definedName name="Coletor_diu_col_sel" localSheetId="16">#REF!</definedName>
    <definedName name="Coletor_diu_col_sel" localSheetId="17">#REF!</definedName>
    <definedName name="Coletor_diu_col_sel" localSheetId="18">#REF!</definedName>
    <definedName name="Coletor_diu_col_sel" localSheetId="19">#REF!</definedName>
    <definedName name="Coletor_diu_col_sel" localSheetId="20">#REF!</definedName>
    <definedName name="Coletor_diu_col_sel" localSheetId="3">#REF!</definedName>
    <definedName name="Coletor_diu_col_sel" localSheetId="0">#REF!</definedName>
    <definedName name="Coletor_diu_col_sel" localSheetId="1">#REF!</definedName>
    <definedName name="Coletor_diu_col_sel">#REF!</definedName>
    <definedName name="Coletor_diu_col_sel_res" localSheetId="2">#REF!</definedName>
    <definedName name="Coletor_diu_col_sel_res" localSheetId="7">#REF!</definedName>
    <definedName name="Coletor_diu_col_sel_res" localSheetId="8">#REF!</definedName>
    <definedName name="Coletor_diu_col_sel_res" localSheetId="9">#REF!</definedName>
    <definedName name="Coletor_diu_col_sel_res" localSheetId="10">#REF!</definedName>
    <definedName name="Coletor_diu_col_sel_res" localSheetId="11">#REF!</definedName>
    <definedName name="Coletor_diu_col_sel_res" localSheetId="12">#REF!</definedName>
    <definedName name="Coletor_diu_col_sel_res" localSheetId="13">#REF!</definedName>
    <definedName name="Coletor_diu_col_sel_res" localSheetId="6">#REF!</definedName>
    <definedName name="Coletor_diu_col_sel_res" localSheetId="15">#REF!</definedName>
    <definedName name="Coletor_diu_col_sel_res" localSheetId="14">#REF!</definedName>
    <definedName name="Coletor_diu_col_sel_res" localSheetId="16">#REF!</definedName>
    <definedName name="Coletor_diu_col_sel_res" localSheetId="17">#REF!</definedName>
    <definedName name="Coletor_diu_col_sel_res" localSheetId="18">#REF!</definedName>
    <definedName name="Coletor_diu_col_sel_res" localSheetId="19">#REF!</definedName>
    <definedName name="Coletor_diu_col_sel_res" localSheetId="20">#REF!</definedName>
    <definedName name="Coletor_diu_col_sel_res" localSheetId="3">#REF!</definedName>
    <definedName name="Coletor_diu_col_sel_res" localSheetId="0">#REF!</definedName>
    <definedName name="Coletor_diu_col_sel_res" localSheetId="1">#REF!</definedName>
    <definedName name="Coletor_diu_col_sel_res">#REF!</definedName>
    <definedName name="Coletor_not_col_dom" localSheetId="2">'[12]1.1 Col. Dom'!#REF!</definedName>
    <definedName name="Coletor_not_col_dom" localSheetId="4">'[13]1.1 Col. Dom'!#REF!</definedName>
    <definedName name="Coletor_not_col_dom" localSheetId="7">'[14]1.1 Col. Dom'!#REF!</definedName>
    <definedName name="Coletor_not_col_dom" localSheetId="8">'[14]1.1 Col. Dom'!#REF!</definedName>
    <definedName name="Coletor_not_col_dom" localSheetId="9">'[14]1.1 Col. Dom'!#REF!</definedName>
    <definedName name="Coletor_not_col_dom" localSheetId="10">'[14]1.1 Col. Dom'!#REF!</definedName>
    <definedName name="Coletor_not_col_dom" localSheetId="11">'[14]1.1 Col. Dom'!#REF!</definedName>
    <definedName name="Coletor_not_col_dom" localSheetId="12">'[14]1.1 Col. Dom'!#REF!</definedName>
    <definedName name="Coletor_not_col_dom" localSheetId="13">'[14]1.1 Col. Dom'!#REF!</definedName>
    <definedName name="Coletor_not_col_dom" localSheetId="6">'[14]1.1 Col. Dom'!#REF!</definedName>
    <definedName name="Coletor_not_col_dom" localSheetId="15">'[14]1.1 Col. Dom'!#REF!</definedName>
    <definedName name="Coletor_not_col_dom" localSheetId="14">'[14]1.1 Col. Dom'!#REF!</definedName>
    <definedName name="Coletor_not_col_dom" localSheetId="16">'[12]1.1 Col. Dom'!#REF!</definedName>
    <definedName name="Coletor_not_col_dom" localSheetId="17">'[14]1.1 Col. Dom'!#REF!</definedName>
    <definedName name="Coletor_not_col_dom" localSheetId="18">'[14]1.1 Col. Dom'!#REF!</definedName>
    <definedName name="Coletor_not_col_dom" localSheetId="19">'[12]1.1 Col. Dom'!#REF!</definedName>
    <definedName name="Coletor_not_col_dom" localSheetId="20">'[14]1.1 Col. Dom'!#REF!</definedName>
    <definedName name="Coletor_not_col_dom" localSheetId="3">'[14]1.1 Col. Dom'!#REF!</definedName>
    <definedName name="Coletor_not_col_dom" localSheetId="0">'[14]1.1 Col. Dom'!#REF!</definedName>
    <definedName name="Coletor_not_col_dom" localSheetId="1">'[12]1.1 Col. Dom'!#REF!</definedName>
    <definedName name="Coletor_not_col_dom">'[12]1.1 Col. Dom'!#REF!</definedName>
    <definedName name="Coletor_not_col_dom_res" localSheetId="2">'[12]1.1 Col. Dom'!#REF!</definedName>
    <definedName name="Coletor_not_col_dom_res" localSheetId="4">'[13]1.1 Col. Dom'!#REF!</definedName>
    <definedName name="Coletor_not_col_dom_res" localSheetId="7">'[14]1.1 Col. Dom'!#REF!</definedName>
    <definedName name="Coletor_not_col_dom_res" localSheetId="8">'[14]1.1 Col. Dom'!#REF!</definedName>
    <definedName name="Coletor_not_col_dom_res" localSheetId="9">'[14]1.1 Col. Dom'!#REF!</definedName>
    <definedName name="Coletor_not_col_dom_res" localSheetId="10">'[14]1.1 Col. Dom'!#REF!</definedName>
    <definedName name="Coletor_not_col_dom_res" localSheetId="11">'[14]1.1 Col. Dom'!#REF!</definedName>
    <definedName name="Coletor_not_col_dom_res" localSheetId="12">'[14]1.1 Col. Dom'!#REF!</definedName>
    <definedName name="Coletor_not_col_dom_res" localSheetId="13">'[14]1.1 Col. Dom'!#REF!</definedName>
    <definedName name="Coletor_not_col_dom_res" localSheetId="6">'[14]1.1 Col. Dom'!#REF!</definedName>
    <definedName name="Coletor_not_col_dom_res" localSheetId="15">'[14]1.1 Col. Dom'!#REF!</definedName>
    <definedName name="Coletor_not_col_dom_res" localSheetId="14">'[14]1.1 Col. Dom'!#REF!</definedName>
    <definedName name="Coletor_not_col_dom_res" localSheetId="16">'[12]1.1 Col. Dom'!#REF!</definedName>
    <definedName name="Coletor_not_col_dom_res" localSheetId="17">'[14]1.1 Col. Dom'!#REF!</definedName>
    <definedName name="Coletor_not_col_dom_res" localSheetId="18">'[14]1.1 Col. Dom'!#REF!</definedName>
    <definedName name="Coletor_not_col_dom_res" localSheetId="19">'[12]1.1 Col. Dom'!#REF!</definedName>
    <definedName name="Coletor_not_col_dom_res" localSheetId="20">'[14]1.1 Col. Dom'!#REF!</definedName>
    <definedName name="Coletor_not_col_dom_res" localSheetId="3">'[14]1.1 Col. Dom'!#REF!</definedName>
    <definedName name="Coletor_not_col_dom_res" localSheetId="0">'[14]1.1 Col. Dom'!#REF!</definedName>
    <definedName name="Coletor_not_col_dom_res" localSheetId="1">'[12]1.1 Col. Dom'!#REF!</definedName>
    <definedName name="Coletor_not_col_dom_res">'[12]1.1 Col. Dom'!#REF!</definedName>
    <definedName name="Coletor_not_col_hosp" localSheetId="2">#REF!</definedName>
    <definedName name="Coletor_not_col_hosp" localSheetId="4">#REF!</definedName>
    <definedName name="Coletor_not_col_hosp" localSheetId="7">#REF!</definedName>
    <definedName name="Coletor_not_col_hosp" localSheetId="8">#REF!</definedName>
    <definedName name="Coletor_not_col_hosp" localSheetId="9">#REF!</definedName>
    <definedName name="Coletor_not_col_hosp" localSheetId="10">#REF!</definedName>
    <definedName name="Coletor_not_col_hosp" localSheetId="11">#REF!</definedName>
    <definedName name="Coletor_not_col_hosp" localSheetId="12">#REF!</definedName>
    <definedName name="Coletor_not_col_hosp" localSheetId="13">#REF!</definedName>
    <definedName name="Coletor_not_col_hosp" localSheetId="6">#REF!</definedName>
    <definedName name="Coletor_not_col_hosp" localSheetId="15">#REF!</definedName>
    <definedName name="Coletor_not_col_hosp" localSheetId="14">#REF!</definedName>
    <definedName name="Coletor_not_col_hosp" localSheetId="16">#REF!</definedName>
    <definedName name="Coletor_not_col_hosp" localSheetId="17">#REF!</definedName>
    <definedName name="Coletor_not_col_hosp" localSheetId="18">#REF!</definedName>
    <definedName name="Coletor_not_col_hosp" localSheetId="19">#REF!</definedName>
    <definedName name="Coletor_not_col_hosp" localSheetId="20">#REF!</definedName>
    <definedName name="Coletor_not_col_hosp" localSheetId="3">#REF!</definedName>
    <definedName name="Coletor_not_col_hosp" localSheetId="0">#REF!</definedName>
    <definedName name="Coletor_not_col_hosp" localSheetId="1">#REF!</definedName>
    <definedName name="Coletor_not_col_hosp">#REF!</definedName>
    <definedName name="Coletor_not_col_hosp_res" localSheetId="2">#REF!</definedName>
    <definedName name="Coletor_not_col_hosp_res" localSheetId="7">#REF!</definedName>
    <definedName name="Coletor_not_col_hosp_res" localSheetId="8">#REF!</definedName>
    <definedName name="Coletor_not_col_hosp_res" localSheetId="9">#REF!</definedName>
    <definedName name="Coletor_not_col_hosp_res" localSheetId="10">#REF!</definedName>
    <definedName name="Coletor_not_col_hosp_res" localSheetId="11">#REF!</definedName>
    <definedName name="Coletor_not_col_hosp_res" localSheetId="12">#REF!</definedName>
    <definedName name="Coletor_not_col_hosp_res" localSheetId="13">#REF!</definedName>
    <definedName name="Coletor_not_col_hosp_res" localSheetId="6">#REF!</definedName>
    <definedName name="Coletor_not_col_hosp_res" localSheetId="15">#REF!</definedName>
    <definedName name="Coletor_not_col_hosp_res" localSheetId="14">#REF!</definedName>
    <definedName name="Coletor_not_col_hosp_res" localSheetId="16">#REF!</definedName>
    <definedName name="Coletor_not_col_hosp_res" localSheetId="17">#REF!</definedName>
    <definedName name="Coletor_not_col_hosp_res" localSheetId="18">#REF!</definedName>
    <definedName name="Coletor_not_col_hosp_res" localSheetId="19">#REF!</definedName>
    <definedName name="Coletor_not_col_hosp_res" localSheetId="20">#REF!</definedName>
    <definedName name="Coletor_not_col_hosp_res" localSheetId="3">#REF!</definedName>
    <definedName name="Coletor_not_col_hosp_res" localSheetId="0">#REF!</definedName>
    <definedName name="Coletor_not_col_hosp_res" localSheetId="1">#REF!</definedName>
    <definedName name="Coletor_not_col_hosp_res">#REF!</definedName>
    <definedName name="Coletor_not_col_sel" localSheetId="2">#REF!</definedName>
    <definedName name="Coletor_not_col_sel" localSheetId="7">#REF!</definedName>
    <definedName name="Coletor_not_col_sel" localSheetId="8">#REF!</definedName>
    <definedName name="Coletor_not_col_sel" localSheetId="9">#REF!</definedName>
    <definedName name="Coletor_not_col_sel" localSheetId="10">#REF!</definedName>
    <definedName name="Coletor_not_col_sel" localSheetId="11">#REF!</definedName>
    <definedName name="Coletor_not_col_sel" localSheetId="12">#REF!</definedName>
    <definedName name="Coletor_not_col_sel" localSheetId="13">#REF!</definedName>
    <definedName name="Coletor_not_col_sel" localSheetId="6">#REF!</definedName>
    <definedName name="Coletor_not_col_sel" localSheetId="15">#REF!</definedName>
    <definedName name="Coletor_not_col_sel" localSheetId="14">#REF!</definedName>
    <definedName name="Coletor_not_col_sel" localSheetId="16">#REF!</definedName>
    <definedName name="Coletor_not_col_sel" localSheetId="17">#REF!</definedName>
    <definedName name="Coletor_not_col_sel" localSheetId="18">#REF!</definedName>
    <definedName name="Coletor_not_col_sel" localSheetId="19">#REF!</definedName>
    <definedName name="Coletor_not_col_sel" localSheetId="20">#REF!</definedName>
    <definedName name="Coletor_not_col_sel" localSheetId="3">#REF!</definedName>
    <definedName name="Coletor_not_col_sel" localSheetId="0">#REF!</definedName>
    <definedName name="Coletor_not_col_sel" localSheetId="1">#REF!</definedName>
    <definedName name="Coletor_not_col_sel">#REF!</definedName>
    <definedName name="Coletor_not_col_sel_res" localSheetId="2">#REF!</definedName>
    <definedName name="Coletor_not_col_sel_res" localSheetId="7">#REF!</definedName>
    <definedName name="Coletor_not_col_sel_res" localSheetId="8">#REF!</definedName>
    <definedName name="Coletor_not_col_sel_res" localSheetId="9">#REF!</definedName>
    <definedName name="Coletor_not_col_sel_res" localSheetId="10">#REF!</definedName>
    <definedName name="Coletor_not_col_sel_res" localSheetId="11">#REF!</definedName>
    <definedName name="Coletor_not_col_sel_res" localSheetId="12">#REF!</definedName>
    <definedName name="Coletor_not_col_sel_res" localSheetId="13">#REF!</definedName>
    <definedName name="Coletor_not_col_sel_res" localSheetId="6">#REF!</definedName>
    <definedName name="Coletor_not_col_sel_res" localSheetId="15">#REF!</definedName>
    <definedName name="Coletor_not_col_sel_res" localSheetId="14">#REF!</definedName>
    <definedName name="Coletor_not_col_sel_res" localSheetId="16">#REF!</definedName>
    <definedName name="Coletor_not_col_sel_res" localSheetId="17">#REF!</definedName>
    <definedName name="Coletor_not_col_sel_res" localSheetId="18">#REF!</definedName>
    <definedName name="Coletor_not_col_sel_res" localSheetId="19">#REF!</definedName>
    <definedName name="Coletor_not_col_sel_res" localSheetId="20">#REF!</definedName>
    <definedName name="Coletor_not_col_sel_res" localSheetId="3">#REF!</definedName>
    <definedName name="Coletor_not_col_sel_res" localSheetId="0">#REF!</definedName>
    <definedName name="Coletor_not_col_sel_res" localSheetId="1">#REF!</definedName>
    <definedName name="Coletor_not_col_sel_res">#REF!</definedName>
    <definedName name="CompCapa" localSheetId="2">#REF!</definedName>
    <definedName name="CompCapa" localSheetId="7">#REF!</definedName>
    <definedName name="CompCapa" localSheetId="8">#REF!</definedName>
    <definedName name="CompCapa" localSheetId="9">#REF!</definedName>
    <definedName name="CompCapa" localSheetId="10">#REF!</definedName>
    <definedName name="CompCapa" localSheetId="11">#REF!</definedName>
    <definedName name="CompCapa" localSheetId="12">#REF!</definedName>
    <definedName name="CompCapa" localSheetId="13">#REF!</definedName>
    <definedName name="CompCapa" localSheetId="6">#REF!</definedName>
    <definedName name="CompCapa" localSheetId="15">#REF!</definedName>
    <definedName name="CompCapa" localSheetId="14">#REF!</definedName>
    <definedName name="CompCapa" localSheetId="16">#REF!</definedName>
    <definedName name="CompCapa" localSheetId="17">#REF!</definedName>
    <definedName name="CompCapa" localSheetId="18">#REF!</definedName>
    <definedName name="CompCapa" localSheetId="19">#REF!</definedName>
    <definedName name="CompCapa" localSheetId="20">#REF!</definedName>
    <definedName name="CompCapa" localSheetId="3">#REF!</definedName>
    <definedName name="CompCapa" localSheetId="0">#REF!</definedName>
    <definedName name="CompCapa" localSheetId="1">#REF!</definedName>
    <definedName name="CompCapa">#REF!</definedName>
    <definedName name="CompDetalhes" localSheetId="2">#REF!</definedName>
    <definedName name="CompDetalhes" localSheetId="7">#REF!</definedName>
    <definedName name="CompDetalhes" localSheetId="8">#REF!</definedName>
    <definedName name="CompDetalhes" localSheetId="9">#REF!</definedName>
    <definedName name="CompDetalhes" localSheetId="10">#REF!</definedName>
    <definedName name="CompDetalhes" localSheetId="11">#REF!</definedName>
    <definedName name="CompDetalhes" localSheetId="12">#REF!</definedName>
    <definedName name="CompDetalhes" localSheetId="13">#REF!</definedName>
    <definedName name="CompDetalhes" localSheetId="6">#REF!</definedName>
    <definedName name="CompDetalhes" localSheetId="15">#REF!</definedName>
    <definedName name="CompDetalhes" localSheetId="14">#REF!</definedName>
    <definedName name="CompDetalhes" localSheetId="16">#REF!</definedName>
    <definedName name="CompDetalhes" localSheetId="17">#REF!</definedName>
    <definedName name="CompDetalhes" localSheetId="18">#REF!</definedName>
    <definedName name="CompDetalhes" localSheetId="19">#REF!</definedName>
    <definedName name="CompDetalhes" localSheetId="20">#REF!</definedName>
    <definedName name="CompDetalhes" localSheetId="3">#REF!</definedName>
    <definedName name="CompDetalhes" localSheetId="0">#REF!</definedName>
    <definedName name="CompDetalhes" localSheetId="1">#REF!</definedName>
    <definedName name="CompDetalhes">#REF!</definedName>
    <definedName name="CONC">"Texto 16"</definedName>
    <definedName name="conservação" localSheetId="2">#REF!</definedName>
    <definedName name="conservação" localSheetId="4">#REF!</definedName>
    <definedName name="conservação" localSheetId="7">#REF!</definedName>
    <definedName name="conservação" localSheetId="8">#REF!</definedName>
    <definedName name="conservação" localSheetId="9">#REF!</definedName>
    <definedName name="conservação" localSheetId="10">#REF!</definedName>
    <definedName name="conservação" localSheetId="11">#REF!</definedName>
    <definedName name="conservação" localSheetId="12">#REF!</definedName>
    <definedName name="conservação" localSheetId="13">#REF!</definedName>
    <definedName name="conservação" localSheetId="6">#REF!</definedName>
    <definedName name="conservação" localSheetId="15">#REF!</definedName>
    <definedName name="conservação" localSheetId="14">#REF!</definedName>
    <definedName name="conservação" localSheetId="16">#REF!</definedName>
    <definedName name="conservação" localSheetId="17">#REF!</definedName>
    <definedName name="conservação" localSheetId="18">#REF!</definedName>
    <definedName name="conservação" localSheetId="19">#REF!</definedName>
    <definedName name="conservação" localSheetId="20">#REF!</definedName>
    <definedName name="conservação" localSheetId="3">#REF!</definedName>
    <definedName name="conservação" localSheetId="0">#REF!</definedName>
    <definedName name="conservação" localSheetId="1">#REF!</definedName>
    <definedName name="conservação">#REF!</definedName>
    <definedName name="Consumo_Cam_Comp" localSheetId="2">'[12]1.1 Col. Dom'!#REF!</definedName>
    <definedName name="Consumo_Cam_Comp" localSheetId="4">'[13]1.1 Col. Dom'!#REF!</definedName>
    <definedName name="Consumo_Cam_Comp" localSheetId="7">'[14]1.1 Col. Dom'!#REF!</definedName>
    <definedName name="Consumo_Cam_Comp" localSheetId="8">'[14]1.1 Col. Dom'!#REF!</definedName>
    <definedName name="Consumo_Cam_Comp" localSheetId="9">'[14]1.1 Col. Dom'!#REF!</definedName>
    <definedName name="Consumo_Cam_Comp" localSheetId="10">'[14]1.1 Col. Dom'!#REF!</definedName>
    <definedName name="Consumo_Cam_Comp" localSheetId="11">'[14]1.1 Col. Dom'!#REF!</definedName>
    <definedName name="Consumo_Cam_Comp" localSheetId="12">'[14]1.1 Col. Dom'!#REF!</definedName>
    <definedName name="Consumo_Cam_Comp" localSheetId="13">'[14]1.1 Col. Dom'!#REF!</definedName>
    <definedName name="Consumo_Cam_Comp" localSheetId="6">'[14]1.1 Col. Dom'!#REF!</definedName>
    <definedName name="Consumo_Cam_Comp" localSheetId="15">'[14]1.1 Col. Dom'!#REF!</definedName>
    <definedName name="Consumo_Cam_Comp" localSheetId="14">'[14]1.1 Col. Dom'!#REF!</definedName>
    <definedName name="Consumo_Cam_Comp" localSheetId="16">'[12]1.1 Col. Dom'!#REF!</definedName>
    <definedName name="Consumo_Cam_Comp" localSheetId="17">'[14]1.1 Col. Dom'!#REF!</definedName>
    <definedName name="Consumo_Cam_Comp" localSheetId="18">'[14]1.1 Col. Dom'!#REF!</definedName>
    <definedName name="Consumo_Cam_Comp" localSheetId="19">'[12]1.1 Col. Dom'!#REF!</definedName>
    <definedName name="Consumo_Cam_Comp" localSheetId="20">'[14]1.1 Col. Dom'!#REF!</definedName>
    <definedName name="Consumo_Cam_Comp" localSheetId="3">'[14]1.1 Col. Dom'!#REF!</definedName>
    <definedName name="Consumo_Cam_Comp" localSheetId="0">'[14]1.1 Col. Dom'!#REF!</definedName>
    <definedName name="Consumo_Cam_Comp" localSheetId="1">'[12]1.1 Col. Dom'!#REF!</definedName>
    <definedName name="Consumo_Cam_Comp">'[12]1.1 Col. Dom'!#REF!</definedName>
    <definedName name="Consumo_veículo_leve" localSheetId="2">'[12]1.1 Col. Dom'!#REF!</definedName>
    <definedName name="Consumo_veículo_leve" localSheetId="4">'[13]1.1 Col. Dom'!#REF!</definedName>
    <definedName name="Consumo_veículo_leve" localSheetId="7">'[14]1.1 Col. Dom'!#REF!</definedName>
    <definedName name="Consumo_veículo_leve" localSheetId="8">'[14]1.1 Col. Dom'!#REF!</definedName>
    <definedName name="Consumo_veículo_leve" localSheetId="9">'[14]1.1 Col. Dom'!#REF!</definedName>
    <definedName name="Consumo_veículo_leve" localSheetId="10">'[14]1.1 Col. Dom'!#REF!</definedName>
    <definedName name="Consumo_veículo_leve" localSheetId="11">'[14]1.1 Col. Dom'!#REF!</definedName>
    <definedName name="Consumo_veículo_leve" localSheetId="12">'[14]1.1 Col. Dom'!#REF!</definedName>
    <definedName name="Consumo_veículo_leve" localSheetId="13">'[14]1.1 Col. Dom'!#REF!</definedName>
    <definedName name="Consumo_veículo_leve" localSheetId="6">'[14]1.1 Col. Dom'!#REF!</definedName>
    <definedName name="Consumo_veículo_leve" localSheetId="15">'[14]1.1 Col. Dom'!#REF!</definedName>
    <definedName name="Consumo_veículo_leve" localSheetId="14">'[14]1.1 Col. Dom'!#REF!</definedName>
    <definedName name="Consumo_veículo_leve" localSheetId="16">'[12]1.1 Col. Dom'!#REF!</definedName>
    <definedName name="Consumo_veículo_leve" localSheetId="17">'[14]1.1 Col. Dom'!#REF!</definedName>
    <definedName name="Consumo_veículo_leve" localSheetId="18">'[14]1.1 Col. Dom'!#REF!</definedName>
    <definedName name="Consumo_veículo_leve" localSheetId="19">'[12]1.1 Col. Dom'!#REF!</definedName>
    <definedName name="Consumo_veículo_leve" localSheetId="20">'[14]1.1 Col. Dom'!#REF!</definedName>
    <definedName name="Consumo_veículo_leve" localSheetId="3">'[14]1.1 Col. Dom'!#REF!</definedName>
    <definedName name="Consumo_veículo_leve" localSheetId="0">'[14]1.1 Col. Dom'!#REF!</definedName>
    <definedName name="Consumo_veículo_leve" localSheetId="1">'[12]1.1 Col. Dom'!#REF!</definedName>
    <definedName name="Consumo_veículo_leve">'[12]1.1 Col. Dom'!#REF!</definedName>
    <definedName name="cont" localSheetId="2">#REF!</definedName>
    <definedName name="cont" localSheetId="4">#REF!</definedName>
    <definedName name="cont" localSheetId="7">#REF!</definedName>
    <definedName name="cont" localSheetId="8">#REF!</definedName>
    <definedName name="cont" localSheetId="9">#REF!</definedName>
    <definedName name="cont" localSheetId="10">#REF!</definedName>
    <definedName name="cont" localSheetId="11">#REF!</definedName>
    <definedName name="cont" localSheetId="12">#REF!</definedName>
    <definedName name="cont" localSheetId="13">#REF!</definedName>
    <definedName name="cont" localSheetId="6">#REF!</definedName>
    <definedName name="cont" localSheetId="15">#REF!</definedName>
    <definedName name="cont" localSheetId="14">#REF!</definedName>
    <definedName name="cont" localSheetId="16">#REF!</definedName>
    <definedName name="cont" localSheetId="17">#REF!</definedName>
    <definedName name="cont" localSheetId="18">#REF!</definedName>
    <definedName name="cont" localSheetId="19">#REF!</definedName>
    <definedName name="cont" localSheetId="20">#REF!</definedName>
    <definedName name="cont" localSheetId="3">#REF!</definedName>
    <definedName name="cont" localSheetId="0">#REF!</definedName>
    <definedName name="cont" localSheetId="1">#REF!</definedName>
    <definedName name="cont">#REF!</definedName>
    <definedName name="CONTA" localSheetId="2">#REF!</definedName>
    <definedName name="CONTA" localSheetId="7">#REF!</definedName>
    <definedName name="CONTA" localSheetId="8">#REF!</definedName>
    <definedName name="CONTA" localSheetId="9">#REF!</definedName>
    <definedName name="CONTA" localSheetId="10">#REF!</definedName>
    <definedName name="CONTA" localSheetId="11">#REF!</definedName>
    <definedName name="CONTA" localSheetId="12">#REF!</definedName>
    <definedName name="CONTA" localSheetId="13">#REF!</definedName>
    <definedName name="CONTA" localSheetId="6">#REF!</definedName>
    <definedName name="CONTA" localSheetId="15">#REF!</definedName>
    <definedName name="CONTA" localSheetId="14">#REF!</definedName>
    <definedName name="CONTA" localSheetId="16">#REF!</definedName>
    <definedName name="CONTA" localSheetId="17">#REF!</definedName>
    <definedName name="CONTA" localSheetId="18">#REF!</definedName>
    <definedName name="CONTA" localSheetId="19">#REF!</definedName>
    <definedName name="CONTA" localSheetId="20">#REF!</definedName>
    <definedName name="CONTA" localSheetId="3">#REF!</definedName>
    <definedName name="CONTA" localSheetId="0">#REF!</definedName>
    <definedName name="CONTA" localSheetId="1">#REF!</definedName>
    <definedName name="CONTA">#REF!</definedName>
    <definedName name="contador" localSheetId="2">#REF!</definedName>
    <definedName name="contador" localSheetId="7">#REF!</definedName>
    <definedName name="contador" localSheetId="8">#REF!</definedName>
    <definedName name="contador" localSheetId="9">#REF!</definedName>
    <definedName name="contador" localSheetId="10">#REF!</definedName>
    <definedName name="contador" localSheetId="11">#REF!</definedName>
    <definedName name="contador" localSheetId="12">#REF!</definedName>
    <definedName name="contador" localSheetId="13">#REF!</definedName>
    <definedName name="contador" localSheetId="6">#REF!</definedName>
    <definedName name="contador" localSheetId="15">#REF!</definedName>
    <definedName name="contador" localSheetId="14">#REF!</definedName>
    <definedName name="contador" localSheetId="16">#REF!</definedName>
    <definedName name="contador" localSheetId="17">#REF!</definedName>
    <definedName name="contador" localSheetId="18">#REF!</definedName>
    <definedName name="contador" localSheetId="19">#REF!</definedName>
    <definedName name="contador" localSheetId="20">#REF!</definedName>
    <definedName name="contador" localSheetId="3">#REF!</definedName>
    <definedName name="contador" localSheetId="0">"#ref!"</definedName>
    <definedName name="contador" localSheetId="1">#REF!</definedName>
    <definedName name="contador">#REF!</definedName>
    <definedName name="contequity_efetivo">[11]Dividends!$D$81</definedName>
    <definedName name="controle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trole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trole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trole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trole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trole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trole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trole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trole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trole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trol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vênio_médico" localSheetId="2">#REF!</definedName>
    <definedName name="Convênio_médico" localSheetId="4">#REF!</definedName>
    <definedName name="Convênio_médico" localSheetId="7">#REF!</definedName>
    <definedName name="Convênio_médico" localSheetId="8">#REF!</definedName>
    <definedName name="Convênio_médico" localSheetId="9">#REF!</definedName>
    <definedName name="Convênio_médico" localSheetId="10">#REF!</definedName>
    <definedName name="Convênio_médico" localSheetId="11">#REF!</definedName>
    <definedName name="Convênio_médico" localSheetId="12">#REF!</definedName>
    <definedName name="Convênio_médico" localSheetId="13">#REF!</definedName>
    <definedName name="Convênio_médico" localSheetId="6">#REF!</definedName>
    <definedName name="Convênio_médico" localSheetId="15">#REF!</definedName>
    <definedName name="Convênio_médico" localSheetId="14">#REF!</definedName>
    <definedName name="Convênio_médico" localSheetId="16">#REF!</definedName>
    <definedName name="Convênio_médico" localSheetId="17">#REF!</definedName>
    <definedName name="Convênio_médico" localSheetId="18">#REF!</definedName>
    <definedName name="Convênio_médico" localSheetId="19">#REF!</definedName>
    <definedName name="Convênio_médico" localSheetId="20">#REF!</definedName>
    <definedName name="Convênio_médico" localSheetId="3">#REF!</definedName>
    <definedName name="Convênio_médico" localSheetId="0">#REF!</definedName>
    <definedName name="Convênio_médico" localSheetId="1">#REF!</definedName>
    <definedName name="Convênio_médico">#REF!</definedName>
    <definedName name="CostOvrr1" localSheetId="2">#REF!</definedName>
    <definedName name="CostOvrr1" localSheetId="7">#REF!</definedName>
    <definedName name="CostOvrr1" localSheetId="8">#REF!</definedName>
    <definedName name="CostOvrr1" localSheetId="9">#REF!</definedName>
    <definedName name="CostOvrr1" localSheetId="10">#REF!</definedName>
    <definedName name="CostOvrr1" localSheetId="11">#REF!</definedName>
    <definedName name="CostOvrr1" localSheetId="12">#REF!</definedName>
    <definedName name="CostOvrr1" localSheetId="13">#REF!</definedName>
    <definedName name="CostOvrr1" localSheetId="6">#REF!</definedName>
    <definedName name="CostOvrr1" localSheetId="15">#REF!</definedName>
    <definedName name="CostOvrr1" localSheetId="14">#REF!</definedName>
    <definedName name="CostOvrr1" localSheetId="16">#REF!</definedName>
    <definedName name="CostOvrr1" localSheetId="17">#REF!</definedName>
    <definedName name="CostOvrr1" localSheetId="18">#REF!</definedName>
    <definedName name="CostOvrr1" localSheetId="19">#REF!</definedName>
    <definedName name="CostOvrr1" localSheetId="20">#REF!</definedName>
    <definedName name="CostOvrr1" localSheetId="3">#REF!</definedName>
    <definedName name="CostOvrr1" localSheetId="0">#REF!</definedName>
    <definedName name="CostOvrr1" localSheetId="1">#REF!</definedName>
    <definedName name="CostOvrr1">#REF!</definedName>
    <definedName name="CostOvrr2" localSheetId="2">#REF!</definedName>
    <definedName name="CostOvrr2" localSheetId="7">#REF!</definedName>
    <definedName name="CostOvrr2" localSheetId="8">#REF!</definedName>
    <definedName name="CostOvrr2" localSheetId="9">#REF!</definedName>
    <definedName name="CostOvrr2" localSheetId="10">#REF!</definedName>
    <definedName name="CostOvrr2" localSheetId="11">#REF!</definedName>
    <definedName name="CostOvrr2" localSheetId="12">#REF!</definedName>
    <definedName name="CostOvrr2" localSheetId="13">#REF!</definedName>
    <definedName name="CostOvrr2" localSheetId="6">#REF!</definedName>
    <definedName name="CostOvrr2" localSheetId="15">#REF!</definedName>
    <definedName name="CostOvrr2" localSheetId="14">#REF!</definedName>
    <definedName name="CostOvrr2" localSheetId="16">#REF!</definedName>
    <definedName name="CostOvrr2" localSheetId="17">#REF!</definedName>
    <definedName name="CostOvrr2" localSheetId="18">#REF!</definedName>
    <definedName name="CostOvrr2" localSheetId="19">#REF!</definedName>
    <definedName name="CostOvrr2" localSheetId="20">#REF!</definedName>
    <definedName name="CostOvrr2" localSheetId="3">#REF!</definedName>
    <definedName name="CostOvrr2" localSheetId="0">#REF!</definedName>
    <definedName name="CostOvrr2" localSheetId="1">#REF!</definedName>
    <definedName name="CostOvrr2">#REF!</definedName>
    <definedName name="CPONT" localSheetId="2">#REF!</definedName>
    <definedName name="CPONT" localSheetId="7">#REF!</definedName>
    <definedName name="CPONT" localSheetId="8">#REF!</definedName>
    <definedName name="CPONT" localSheetId="9">#REF!</definedName>
    <definedName name="CPONT" localSheetId="10">#REF!</definedName>
    <definedName name="CPONT" localSheetId="11">#REF!</definedName>
    <definedName name="CPONT" localSheetId="12">#REF!</definedName>
    <definedName name="CPONT" localSheetId="13">#REF!</definedName>
    <definedName name="CPONT" localSheetId="6">#REF!</definedName>
    <definedName name="CPONT" localSheetId="15">#REF!</definedName>
    <definedName name="CPONT" localSheetId="14">#REF!</definedName>
    <definedName name="CPONT" localSheetId="16">#REF!</definedName>
    <definedName name="CPONT" localSheetId="17">#REF!</definedName>
    <definedName name="CPONT" localSheetId="18">#REF!</definedName>
    <definedName name="CPONT" localSheetId="19">#REF!</definedName>
    <definedName name="CPONT" localSheetId="20">#REF!</definedName>
    <definedName name="CPONT" localSheetId="3">#REF!</definedName>
    <definedName name="CPONT" localSheetId="0">#REF!</definedName>
    <definedName name="CPONT" localSheetId="1">#REF!</definedName>
    <definedName name="CPONT">#REF!</definedName>
    <definedName name="_xlnm.Criteria" localSheetId="2">#REF!</definedName>
    <definedName name="_xlnm.Criteria" localSheetId="7">#REF!</definedName>
    <definedName name="_xlnm.Criteria" localSheetId="8">#REF!</definedName>
    <definedName name="_xlnm.Criteria" localSheetId="9">#REF!</definedName>
    <definedName name="_xlnm.Criteria" localSheetId="10">#REF!</definedName>
    <definedName name="_xlnm.Criteria" localSheetId="11">#REF!</definedName>
    <definedName name="_xlnm.Criteria" localSheetId="12">#REF!</definedName>
    <definedName name="_xlnm.Criteria" localSheetId="13">#REF!</definedName>
    <definedName name="_xlnm.Criteria" localSheetId="6">#REF!</definedName>
    <definedName name="_xlnm.Criteria" localSheetId="15">#REF!</definedName>
    <definedName name="_xlnm.Criteria" localSheetId="14">#REF!</definedName>
    <definedName name="_xlnm.Criteria" localSheetId="16">#REF!</definedName>
    <definedName name="_xlnm.Criteria" localSheetId="17">#REF!</definedName>
    <definedName name="_xlnm.Criteria" localSheetId="18">#REF!</definedName>
    <definedName name="_xlnm.Criteria" localSheetId="19">#REF!</definedName>
    <definedName name="_xlnm.Criteria" localSheetId="20">#REF!</definedName>
    <definedName name="_xlnm.Criteria" localSheetId="3">#REF!</definedName>
    <definedName name="_xlnm.Criteria" localSheetId="0">#REF!</definedName>
    <definedName name="_xlnm.Criteria" localSheetId="1">#REF!</definedName>
    <definedName name="_xlnm.Criteria">#REF!</definedName>
    <definedName name="Critérios_IM" localSheetId="2">#REF!</definedName>
    <definedName name="Critérios_IM" localSheetId="7">#REF!</definedName>
    <definedName name="Critérios_IM" localSheetId="8">#REF!</definedName>
    <definedName name="Critérios_IM" localSheetId="9">#REF!</definedName>
    <definedName name="Critérios_IM" localSheetId="10">#REF!</definedName>
    <definedName name="Critérios_IM" localSheetId="11">#REF!</definedName>
    <definedName name="Critérios_IM" localSheetId="12">#REF!</definedName>
    <definedName name="Critérios_IM" localSheetId="13">#REF!</definedName>
    <definedName name="Critérios_IM" localSheetId="6">#REF!</definedName>
    <definedName name="Critérios_IM" localSheetId="15">#REF!</definedName>
    <definedName name="Critérios_IM" localSheetId="14">#REF!</definedName>
    <definedName name="Critérios_IM" localSheetId="16">#REF!</definedName>
    <definedName name="Critérios_IM" localSheetId="17">#REF!</definedName>
    <definedName name="Critérios_IM" localSheetId="18">#REF!</definedName>
    <definedName name="Critérios_IM" localSheetId="19">#REF!</definedName>
    <definedName name="Critérios_IM" localSheetId="20">#REF!</definedName>
    <definedName name="Critérios_IM" localSheetId="3">#REF!</definedName>
    <definedName name="Critérios_IM" localSheetId="0">#REF!</definedName>
    <definedName name="Critérios_IM" localSheetId="1">#REF!</definedName>
    <definedName name="Critérios_IM">#REF!</definedName>
    <definedName name="CRONOGRAMA" localSheetId="2">#REF!</definedName>
    <definedName name="CRONOGRAMA" localSheetId="7">#REF!</definedName>
    <definedName name="CRONOGRAMA" localSheetId="8">#REF!</definedName>
    <definedName name="CRONOGRAMA" localSheetId="9">#REF!</definedName>
    <definedName name="CRONOGRAMA" localSheetId="10">#REF!</definedName>
    <definedName name="CRONOGRAMA" localSheetId="11">#REF!</definedName>
    <definedName name="CRONOGRAMA" localSheetId="12">#REF!</definedName>
    <definedName name="CRONOGRAMA" localSheetId="13">#REF!</definedName>
    <definedName name="CRONOGRAMA" localSheetId="6">#REF!</definedName>
    <definedName name="CRONOGRAMA">#REF!</definedName>
    <definedName name="CS" localSheetId="2">#REF!</definedName>
    <definedName name="CS" localSheetId="7">#REF!</definedName>
    <definedName name="CS" localSheetId="8">#REF!</definedName>
    <definedName name="CS" localSheetId="9">#REF!</definedName>
    <definedName name="CS" localSheetId="10">#REF!</definedName>
    <definedName name="CS" localSheetId="11">#REF!</definedName>
    <definedName name="CS" localSheetId="12">#REF!</definedName>
    <definedName name="CS" localSheetId="13">#REF!</definedName>
    <definedName name="CS" localSheetId="6">#REF!</definedName>
    <definedName name="CS" localSheetId="15">#REF!</definedName>
    <definedName name="CS" localSheetId="14">#REF!</definedName>
    <definedName name="CS" localSheetId="16">#REF!</definedName>
    <definedName name="CS" localSheetId="17">#REF!</definedName>
    <definedName name="CS" localSheetId="18">#REF!</definedName>
    <definedName name="CS" localSheetId="19">#REF!</definedName>
    <definedName name="CS" localSheetId="20">#REF!</definedName>
    <definedName name="CS" localSheetId="3">#REF!</definedName>
    <definedName name="CS" localSheetId="0">#REF!</definedName>
    <definedName name="CS" localSheetId="1">#REF!</definedName>
    <definedName name="CS">#REF!</definedName>
    <definedName name="CTD" localSheetId="2">#REF!</definedName>
    <definedName name="CTD" localSheetId="7">#REF!</definedName>
    <definedName name="CTD" localSheetId="8">#REF!</definedName>
    <definedName name="CTD" localSheetId="9">#REF!</definedName>
    <definedName name="CTD" localSheetId="10">#REF!</definedName>
    <definedName name="CTD" localSheetId="11">#REF!</definedName>
    <definedName name="CTD" localSheetId="12">#REF!</definedName>
    <definedName name="CTD" localSheetId="13">#REF!</definedName>
    <definedName name="CTD" localSheetId="6">#REF!</definedName>
    <definedName name="CTD" localSheetId="15">#REF!</definedName>
    <definedName name="CTD" localSheetId="14">#REF!</definedName>
    <definedName name="CTD" localSheetId="16">#REF!</definedName>
    <definedName name="CTD" localSheetId="17">#REF!</definedName>
    <definedName name="CTD" localSheetId="18">#REF!</definedName>
    <definedName name="CTD" localSheetId="19">#REF!</definedName>
    <definedName name="CTD" localSheetId="20">#REF!</definedName>
    <definedName name="CTD" localSheetId="3">#REF!</definedName>
    <definedName name="CTD" localSheetId="0">#REF!</definedName>
    <definedName name="CTD" localSheetId="1">#REF!</definedName>
    <definedName name="CTD">#REF!</definedName>
    <definedName name="CURDISPLAY" localSheetId="2">#REF!</definedName>
    <definedName name="CURDISPLAY" localSheetId="7">#REF!</definedName>
    <definedName name="CURDISPLAY" localSheetId="8">#REF!</definedName>
    <definedName name="CURDISPLAY" localSheetId="9">#REF!</definedName>
    <definedName name="CURDISPLAY" localSheetId="10">#REF!</definedName>
    <definedName name="CURDISPLAY" localSheetId="11">#REF!</definedName>
    <definedName name="CURDISPLAY" localSheetId="12">#REF!</definedName>
    <definedName name="CURDISPLAY" localSheetId="13">#REF!</definedName>
    <definedName name="CURDISPLAY" localSheetId="6">#REF!</definedName>
    <definedName name="CURDISPLAY" localSheetId="15">#REF!</definedName>
    <definedName name="CURDISPLAY" localSheetId="14">#REF!</definedName>
    <definedName name="CURDISPLAY" localSheetId="16">#REF!</definedName>
    <definedName name="CURDISPLAY" localSheetId="17">#REF!</definedName>
    <definedName name="CURDISPLAY" localSheetId="18">#REF!</definedName>
    <definedName name="CURDISPLAY" localSheetId="19">#REF!</definedName>
    <definedName name="CURDISPLAY" localSheetId="20">#REF!</definedName>
    <definedName name="CURDISPLAY" localSheetId="3">#REF!</definedName>
    <definedName name="CURDISPLAY" localSheetId="0">#REF!</definedName>
    <definedName name="CURDISPLAY" localSheetId="1">#REF!</definedName>
    <definedName name="CURDISPLAY">#REF!</definedName>
    <definedName name="CURRENCY" localSheetId="2">#REF!</definedName>
    <definedName name="CURRENCY" localSheetId="7">#REF!</definedName>
    <definedName name="CURRENCY" localSheetId="8">#REF!</definedName>
    <definedName name="CURRENCY" localSheetId="9">#REF!</definedName>
    <definedName name="CURRENCY" localSheetId="10">#REF!</definedName>
    <definedName name="CURRENCY" localSheetId="11">#REF!</definedName>
    <definedName name="CURRENCY" localSheetId="12">#REF!</definedName>
    <definedName name="CURRENCY" localSheetId="13">#REF!</definedName>
    <definedName name="CURRENCY" localSheetId="6">#REF!</definedName>
    <definedName name="CURRENCY" localSheetId="15">#REF!</definedName>
    <definedName name="CURRENCY" localSheetId="14">#REF!</definedName>
    <definedName name="CURRENCY" localSheetId="16">#REF!</definedName>
    <definedName name="CURRENCY" localSheetId="17">#REF!</definedName>
    <definedName name="CURRENCY" localSheetId="18">#REF!</definedName>
    <definedName name="CURRENCY" localSheetId="19">#REF!</definedName>
    <definedName name="CURRENCY" localSheetId="20">#REF!</definedName>
    <definedName name="CURRENCY" localSheetId="3">#REF!</definedName>
    <definedName name="CURRENCY" localSheetId="0">#REF!</definedName>
    <definedName name="CURRENCY" localSheetId="1">#REF!</definedName>
    <definedName name="CURRENCY">#REF!</definedName>
    <definedName name="CUSTO_OPERACIONAL" localSheetId="2">#REF!</definedName>
    <definedName name="CUSTO_OPERACIONAL" localSheetId="7">#REF!</definedName>
    <definedName name="CUSTO_OPERACIONAL" localSheetId="8">#REF!</definedName>
    <definedName name="CUSTO_OPERACIONAL" localSheetId="9">#REF!</definedName>
    <definedName name="CUSTO_OPERACIONAL" localSheetId="10">#REF!</definedName>
    <definedName name="CUSTO_OPERACIONAL" localSheetId="11">#REF!</definedName>
    <definedName name="CUSTO_OPERACIONAL" localSheetId="12">#REF!</definedName>
    <definedName name="CUSTO_OPERACIONAL" localSheetId="13">#REF!</definedName>
    <definedName name="CUSTO_OPERACIONAL" localSheetId="6">#REF!</definedName>
    <definedName name="CUSTO_OPERACIONAL" localSheetId="15">#REF!</definedName>
    <definedName name="CUSTO_OPERACIONAL" localSheetId="14">#REF!</definedName>
    <definedName name="CUSTO_OPERACIONAL" localSheetId="16">#REF!</definedName>
    <definedName name="CUSTO_OPERACIONAL" localSheetId="17">#REF!</definedName>
    <definedName name="CUSTO_OPERACIONAL" localSheetId="18">#REF!</definedName>
    <definedName name="CUSTO_OPERACIONAL" localSheetId="19">#REF!</definedName>
    <definedName name="CUSTO_OPERACIONAL" localSheetId="20">#REF!</definedName>
    <definedName name="CUSTO_OPERACIONAL" localSheetId="3">#REF!</definedName>
    <definedName name="CUSTO_OPERACIONAL" localSheetId="0">#REF!</definedName>
    <definedName name="CUSTO_OPERACIONAL" localSheetId="1">#REF!</definedName>
    <definedName name="CUSTO_OPERACIONAL">#REF!</definedName>
    <definedName name="Custo_tot_coletor_col_sel" localSheetId="2">#REF!</definedName>
    <definedName name="Custo_tot_coletor_col_sel" localSheetId="7">#REF!</definedName>
    <definedName name="Custo_tot_coletor_col_sel" localSheetId="8">#REF!</definedName>
    <definedName name="Custo_tot_coletor_col_sel" localSheetId="9">#REF!</definedName>
    <definedName name="Custo_tot_coletor_col_sel" localSheetId="10">#REF!</definedName>
    <definedName name="Custo_tot_coletor_col_sel" localSheetId="11">#REF!</definedName>
    <definedName name="Custo_tot_coletor_col_sel" localSheetId="12">#REF!</definedName>
    <definedName name="Custo_tot_coletor_col_sel" localSheetId="13">#REF!</definedName>
    <definedName name="Custo_tot_coletor_col_sel" localSheetId="6">#REF!</definedName>
    <definedName name="Custo_tot_coletor_col_sel" localSheetId="15">#REF!</definedName>
    <definedName name="Custo_tot_coletor_col_sel" localSheetId="14">#REF!</definedName>
    <definedName name="Custo_tot_coletor_col_sel" localSheetId="16">#REF!</definedName>
    <definedName name="Custo_tot_coletor_col_sel" localSheetId="17">#REF!</definedName>
    <definedName name="Custo_tot_coletor_col_sel" localSheetId="18">#REF!</definedName>
    <definedName name="Custo_tot_coletor_col_sel" localSheetId="19">#REF!</definedName>
    <definedName name="Custo_tot_coletor_col_sel" localSheetId="20">#REF!</definedName>
    <definedName name="Custo_tot_coletor_col_sel" localSheetId="3">#REF!</definedName>
    <definedName name="Custo_tot_coletor_col_sel" localSheetId="0">#REF!</definedName>
    <definedName name="Custo_tot_coletor_col_sel" localSheetId="1">#REF!</definedName>
    <definedName name="Custo_tot_coletor_col_sel">#REF!</definedName>
    <definedName name="Custo_tot_mot_col_sel" localSheetId="2">#REF!</definedName>
    <definedName name="Custo_tot_mot_col_sel" localSheetId="7">#REF!</definedName>
    <definedName name="Custo_tot_mot_col_sel" localSheetId="8">#REF!</definedName>
    <definedName name="Custo_tot_mot_col_sel" localSheetId="9">#REF!</definedName>
    <definedName name="Custo_tot_mot_col_sel" localSheetId="10">#REF!</definedName>
    <definedName name="Custo_tot_mot_col_sel" localSheetId="11">#REF!</definedName>
    <definedName name="Custo_tot_mot_col_sel" localSheetId="12">#REF!</definedName>
    <definedName name="Custo_tot_mot_col_sel" localSheetId="13">#REF!</definedName>
    <definedName name="Custo_tot_mot_col_sel" localSheetId="6">#REF!</definedName>
    <definedName name="Custo_tot_mot_col_sel" localSheetId="15">#REF!</definedName>
    <definedName name="Custo_tot_mot_col_sel" localSheetId="14">#REF!</definedName>
    <definedName name="Custo_tot_mot_col_sel" localSheetId="16">#REF!</definedName>
    <definedName name="Custo_tot_mot_col_sel" localSheetId="17">#REF!</definedName>
    <definedName name="Custo_tot_mot_col_sel" localSheetId="18">#REF!</definedName>
    <definedName name="Custo_tot_mot_col_sel" localSheetId="19">#REF!</definedName>
    <definedName name="Custo_tot_mot_col_sel" localSheetId="20">#REF!</definedName>
    <definedName name="Custo_tot_mot_col_sel" localSheetId="3">#REF!</definedName>
    <definedName name="Custo_tot_mot_col_sel" localSheetId="0">#REF!</definedName>
    <definedName name="Custo_tot_mot_col_sel" localSheetId="1">#REF!</definedName>
    <definedName name="Custo_tot_mot_col_sel">#REF!</definedName>
    <definedName name="Custo_tot_mot_eq_padrão" localSheetId="2">#REF!</definedName>
    <definedName name="Custo_tot_mot_eq_padrão" localSheetId="7">#REF!</definedName>
    <definedName name="Custo_tot_mot_eq_padrão" localSheetId="8">#REF!</definedName>
    <definedName name="Custo_tot_mot_eq_padrão" localSheetId="9">#REF!</definedName>
    <definedName name="Custo_tot_mot_eq_padrão" localSheetId="10">#REF!</definedName>
    <definedName name="Custo_tot_mot_eq_padrão" localSheetId="11">#REF!</definedName>
    <definedName name="Custo_tot_mot_eq_padrão" localSheetId="12">#REF!</definedName>
    <definedName name="Custo_tot_mot_eq_padrão" localSheetId="13">#REF!</definedName>
    <definedName name="Custo_tot_mot_eq_padrão" localSheetId="6">#REF!</definedName>
    <definedName name="Custo_tot_mot_eq_padrão" localSheetId="15">#REF!</definedName>
    <definedName name="Custo_tot_mot_eq_padrão" localSheetId="14">#REF!</definedName>
    <definedName name="Custo_tot_mot_eq_padrão" localSheetId="16">#REF!</definedName>
    <definedName name="Custo_tot_mot_eq_padrão" localSheetId="17">#REF!</definedName>
    <definedName name="Custo_tot_mot_eq_padrão" localSheetId="18">#REF!</definedName>
    <definedName name="Custo_tot_mot_eq_padrão" localSheetId="19">#REF!</definedName>
    <definedName name="Custo_tot_mot_eq_padrão" localSheetId="20">#REF!</definedName>
    <definedName name="Custo_tot_mot_eq_padrão" localSheetId="3">#REF!</definedName>
    <definedName name="Custo_tot_mot_eq_padrão" localSheetId="0">#REF!</definedName>
    <definedName name="Custo_tot_mot_eq_padrão" localSheetId="1">#REF!</definedName>
    <definedName name="Custo_tot_mot_eq_padrão">#REF!</definedName>
    <definedName name="Custo_tot_uniforme_col_sel" localSheetId="2">#REF!</definedName>
    <definedName name="Custo_tot_uniforme_col_sel" localSheetId="7">#REF!</definedName>
    <definedName name="Custo_tot_uniforme_col_sel" localSheetId="8">#REF!</definedName>
    <definedName name="Custo_tot_uniforme_col_sel" localSheetId="9">#REF!</definedName>
    <definedName name="Custo_tot_uniforme_col_sel" localSheetId="10">#REF!</definedName>
    <definedName name="Custo_tot_uniforme_col_sel" localSheetId="11">#REF!</definedName>
    <definedName name="Custo_tot_uniforme_col_sel" localSheetId="12">#REF!</definedName>
    <definedName name="Custo_tot_uniforme_col_sel" localSheetId="13">#REF!</definedName>
    <definedName name="Custo_tot_uniforme_col_sel" localSheetId="6">#REF!</definedName>
    <definedName name="Custo_tot_uniforme_col_sel" localSheetId="15">#REF!</definedName>
    <definedName name="Custo_tot_uniforme_col_sel" localSheetId="14">#REF!</definedName>
    <definedName name="Custo_tot_uniforme_col_sel" localSheetId="16">#REF!</definedName>
    <definedName name="Custo_tot_uniforme_col_sel" localSheetId="17">#REF!</definedName>
    <definedName name="Custo_tot_uniforme_col_sel" localSheetId="18">#REF!</definedName>
    <definedName name="Custo_tot_uniforme_col_sel" localSheetId="19">#REF!</definedName>
    <definedName name="Custo_tot_uniforme_col_sel" localSheetId="20">#REF!</definedName>
    <definedName name="Custo_tot_uniforme_col_sel" localSheetId="3">#REF!</definedName>
    <definedName name="Custo_tot_uniforme_col_sel" localSheetId="0">#REF!</definedName>
    <definedName name="Custo_tot_uniforme_col_sel" localSheetId="1">#REF!</definedName>
    <definedName name="Custo_tot_uniforme_col_sel">#REF!</definedName>
    <definedName name="Custo_tot_uniforme_var_man" localSheetId="2">#REF!</definedName>
    <definedName name="Custo_tot_uniforme_var_man" localSheetId="7">#REF!</definedName>
    <definedName name="Custo_tot_uniforme_var_man" localSheetId="8">#REF!</definedName>
    <definedName name="Custo_tot_uniforme_var_man" localSheetId="9">#REF!</definedName>
    <definedName name="Custo_tot_uniforme_var_man" localSheetId="10">#REF!</definedName>
    <definedName name="Custo_tot_uniforme_var_man" localSheetId="11">#REF!</definedName>
    <definedName name="Custo_tot_uniforme_var_man" localSheetId="12">#REF!</definedName>
    <definedName name="Custo_tot_uniforme_var_man" localSheetId="13">#REF!</definedName>
    <definedName name="Custo_tot_uniforme_var_man" localSheetId="6">#REF!</definedName>
    <definedName name="Custo_tot_uniforme_var_man" localSheetId="15">#REF!</definedName>
    <definedName name="Custo_tot_uniforme_var_man" localSheetId="14">#REF!</definedName>
    <definedName name="Custo_tot_uniforme_var_man" localSheetId="16">#REF!</definedName>
    <definedName name="Custo_tot_uniforme_var_man" localSheetId="17">#REF!</definedName>
    <definedName name="Custo_tot_uniforme_var_man" localSheetId="18">#REF!</definedName>
    <definedName name="Custo_tot_uniforme_var_man" localSheetId="19">#REF!</definedName>
    <definedName name="Custo_tot_uniforme_var_man" localSheetId="20">#REF!</definedName>
    <definedName name="Custo_tot_uniforme_var_man" localSheetId="3">#REF!</definedName>
    <definedName name="Custo_tot_uniforme_var_man" localSheetId="0">#REF!</definedName>
    <definedName name="Custo_tot_uniforme_var_man" localSheetId="1">#REF!</definedName>
    <definedName name="Custo_tot_uniforme_var_man">#REF!</definedName>
    <definedName name="Custo_tot_varredeiras_var_man" localSheetId="2">#REF!</definedName>
    <definedName name="Custo_tot_varredeiras_var_man" localSheetId="7">#REF!</definedName>
    <definedName name="Custo_tot_varredeiras_var_man" localSheetId="8">#REF!</definedName>
    <definedName name="Custo_tot_varredeiras_var_man" localSheetId="9">#REF!</definedName>
    <definedName name="Custo_tot_varredeiras_var_man" localSheetId="10">#REF!</definedName>
    <definedName name="Custo_tot_varredeiras_var_man" localSheetId="11">#REF!</definedName>
    <definedName name="Custo_tot_varredeiras_var_man" localSheetId="12">#REF!</definedName>
    <definedName name="Custo_tot_varredeiras_var_man" localSheetId="13">#REF!</definedName>
    <definedName name="Custo_tot_varredeiras_var_man" localSheetId="6">#REF!</definedName>
    <definedName name="Custo_tot_varredeiras_var_man" localSheetId="15">#REF!</definedName>
    <definedName name="Custo_tot_varredeiras_var_man" localSheetId="14">#REF!</definedName>
    <definedName name="Custo_tot_varredeiras_var_man" localSheetId="16">#REF!</definedName>
    <definedName name="Custo_tot_varredeiras_var_man" localSheetId="17">#REF!</definedName>
    <definedName name="Custo_tot_varredeiras_var_man" localSheetId="18">#REF!</definedName>
    <definedName name="Custo_tot_varredeiras_var_man" localSheetId="19">#REF!</definedName>
    <definedName name="Custo_tot_varredeiras_var_man" localSheetId="20">#REF!</definedName>
    <definedName name="Custo_tot_varredeiras_var_man" localSheetId="3">#REF!</definedName>
    <definedName name="Custo_tot_varredeiras_var_man" localSheetId="0">#REF!</definedName>
    <definedName name="Custo_tot_varredeiras_var_man" localSheetId="1">#REF!</definedName>
    <definedName name="Custo_tot_varredeiras_var_man">#REF!</definedName>
    <definedName name="Custo_total_cam_comp" localSheetId="2">'[12]1.1 Col. Dom'!#REF!</definedName>
    <definedName name="Custo_total_cam_comp" localSheetId="4">'[13]1.1 Col. Dom'!#REF!</definedName>
    <definedName name="Custo_total_cam_comp" localSheetId="7">'[14]1.1 Col. Dom'!#REF!</definedName>
    <definedName name="Custo_total_cam_comp" localSheetId="8">'[14]1.1 Col. Dom'!#REF!</definedName>
    <definedName name="Custo_total_cam_comp" localSheetId="9">'[14]1.1 Col. Dom'!#REF!</definedName>
    <definedName name="Custo_total_cam_comp" localSheetId="10">'[14]1.1 Col. Dom'!#REF!</definedName>
    <definedName name="Custo_total_cam_comp" localSheetId="11">'[14]1.1 Col. Dom'!#REF!</definedName>
    <definedName name="Custo_total_cam_comp" localSheetId="12">'[14]1.1 Col. Dom'!#REF!</definedName>
    <definedName name="Custo_total_cam_comp" localSheetId="13">'[14]1.1 Col. Dom'!#REF!</definedName>
    <definedName name="Custo_total_cam_comp" localSheetId="6">'[14]1.1 Col. Dom'!#REF!</definedName>
    <definedName name="Custo_total_cam_comp" localSheetId="15">'[14]1.1 Col. Dom'!#REF!</definedName>
    <definedName name="Custo_total_cam_comp" localSheetId="14">'[14]1.1 Col. Dom'!#REF!</definedName>
    <definedName name="Custo_total_cam_comp" localSheetId="16">'[12]1.1 Col. Dom'!#REF!</definedName>
    <definedName name="Custo_total_cam_comp" localSheetId="17">'[14]1.1 Col. Dom'!#REF!</definedName>
    <definedName name="Custo_total_cam_comp" localSheetId="18">'[14]1.1 Col. Dom'!#REF!</definedName>
    <definedName name="Custo_total_cam_comp" localSheetId="19">'[12]1.1 Col. Dom'!#REF!</definedName>
    <definedName name="Custo_total_cam_comp" localSheetId="20">'[14]1.1 Col. Dom'!#REF!</definedName>
    <definedName name="Custo_total_cam_comp" localSheetId="3">'[14]1.1 Col. Dom'!#REF!</definedName>
    <definedName name="Custo_total_cam_comp" localSheetId="0">'[14]1.1 Col. Dom'!#REF!</definedName>
    <definedName name="Custo_total_cam_comp" localSheetId="1">'[12]1.1 Col. Dom'!#REF!</definedName>
    <definedName name="Custo_total_cam_comp">'[12]1.1 Col. Dom'!#REF!</definedName>
    <definedName name="Custo_total_coletor_dom" localSheetId="2">'[12]1.1 Col. Dom'!#REF!</definedName>
    <definedName name="Custo_total_coletor_dom" localSheetId="4">'[13]1.1 Col. Dom'!#REF!</definedName>
    <definedName name="Custo_total_coletor_dom" localSheetId="7">'[14]1.1 Col. Dom'!#REF!</definedName>
    <definedName name="Custo_total_coletor_dom" localSheetId="8">'[14]1.1 Col. Dom'!#REF!</definedName>
    <definedName name="Custo_total_coletor_dom" localSheetId="9">'[14]1.1 Col. Dom'!#REF!</definedName>
    <definedName name="Custo_total_coletor_dom" localSheetId="10">'[14]1.1 Col. Dom'!#REF!</definedName>
    <definedName name="Custo_total_coletor_dom" localSheetId="11">'[14]1.1 Col. Dom'!#REF!</definedName>
    <definedName name="Custo_total_coletor_dom" localSheetId="12">'[14]1.1 Col. Dom'!#REF!</definedName>
    <definedName name="Custo_total_coletor_dom" localSheetId="13">'[14]1.1 Col. Dom'!#REF!</definedName>
    <definedName name="Custo_total_coletor_dom" localSheetId="6">'[14]1.1 Col. Dom'!#REF!</definedName>
    <definedName name="Custo_total_coletor_dom" localSheetId="15">'[14]1.1 Col. Dom'!#REF!</definedName>
    <definedName name="Custo_total_coletor_dom" localSheetId="14">'[14]1.1 Col. Dom'!#REF!</definedName>
    <definedName name="Custo_total_coletor_dom" localSheetId="16">'[12]1.1 Col. Dom'!#REF!</definedName>
    <definedName name="Custo_total_coletor_dom" localSheetId="17">'[14]1.1 Col. Dom'!#REF!</definedName>
    <definedName name="Custo_total_coletor_dom" localSheetId="18">'[14]1.1 Col. Dom'!#REF!</definedName>
    <definedName name="Custo_total_coletor_dom" localSheetId="19">'[12]1.1 Col. Dom'!#REF!</definedName>
    <definedName name="Custo_total_coletor_dom" localSheetId="20">'[14]1.1 Col. Dom'!#REF!</definedName>
    <definedName name="Custo_total_coletor_dom" localSheetId="3">'[14]1.1 Col. Dom'!#REF!</definedName>
    <definedName name="Custo_total_coletor_dom" localSheetId="0">'[14]1.1 Col. Dom'!#REF!</definedName>
    <definedName name="Custo_total_coletor_dom" localSheetId="1">'[12]1.1 Col. Dom'!#REF!</definedName>
    <definedName name="Custo_total_coletor_dom">'[12]1.1 Col. Dom'!#REF!</definedName>
    <definedName name="Custo_total_comb_cam_coletor" localSheetId="2">'[12]1.1 Col. Dom'!#REF!</definedName>
    <definedName name="Custo_total_comb_cam_coletor" localSheetId="4">'[13]1.1 Col. Dom'!#REF!</definedName>
    <definedName name="Custo_total_comb_cam_coletor" localSheetId="7">'[14]1.1 Col. Dom'!#REF!</definedName>
    <definedName name="Custo_total_comb_cam_coletor" localSheetId="8">'[14]1.1 Col. Dom'!#REF!</definedName>
    <definedName name="Custo_total_comb_cam_coletor" localSheetId="9">'[14]1.1 Col. Dom'!#REF!</definedName>
    <definedName name="Custo_total_comb_cam_coletor" localSheetId="10">'[14]1.1 Col. Dom'!#REF!</definedName>
    <definedName name="Custo_total_comb_cam_coletor" localSheetId="11">'[14]1.1 Col. Dom'!#REF!</definedName>
    <definedName name="Custo_total_comb_cam_coletor" localSheetId="12">'[14]1.1 Col. Dom'!#REF!</definedName>
    <definedName name="Custo_total_comb_cam_coletor" localSheetId="13">'[14]1.1 Col. Dom'!#REF!</definedName>
    <definedName name="Custo_total_comb_cam_coletor" localSheetId="6">'[14]1.1 Col. Dom'!#REF!</definedName>
    <definedName name="Custo_total_comb_cam_coletor" localSheetId="15">'[14]1.1 Col. Dom'!#REF!</definedName>
    <definedName name="Custo_total_comb_cam_coletor" localSheetId="14">'[14]1.1 Col. Dom'!#REF!</definedName>
    <definedName name="Custo_total_comb_cam_coletor" localSheetId="16">'[12]1.1 Col. Dom'!#REF!</definedName>
    <definedName name="Custo_total_comb_cam_coletor" localSheetId="17">'[14]1.1 Col. Dom'!#REF!</definedName>
    <definedName name="Custo_total_comb_cam_coletor" localSheetId="18">'[14]1.1 Col. Dom'!#REF!</definedName>
    <definedName name="Custo_total_comb_cam_coletor" localSheetId="19">'[12]1.1 Col. Dom'!#REF!</definedName>
    <definedName name="Custo_total_comb_cam_coletor" localSheetId="20">'[14]1.1 Col. Dom'!#REF!</definedName>
    <definedName name="Custo_total_comb_cam_coletor" localSheetId="3">'[14]1.1 Col. Dom'!#REF!</definedName>
    <definedName name="Custo_total_comb_cam_coletor" localSheetId="0">'[14]1.1 Col. Dom'!#REF!</definedName>
    <definedName name="Custo_total_comb_cam_coletor" localSheetId="1">'[12]1.1 Col. Dom'!#REF!</definedName>
    <definedName name="Custo_total_comb_cam_coletor">'[12]1.1 Col. Dom'!#REF!</definedName>
    <definedName name="Custo_total_ferramentas_coleta" localSheetId="2">'[12]1.1 Col. Dom'!#REF!</definedName>
    <definedName name="Custo_total_ferramentas_coleta" localSheetId="4">'[13]1.1 Col. Dom'!#REF!</definedName>
    <definedName name="Custo_total_ferramentas_coleta" localSheetId="7">'[14]1.1 Col. Dom'!#REF!</definedName>
    <definedName name="Custo_total_ferramentas_coleta" localSheetId="8">'[14]1.1 Col. Dom'!#REF!</definedName>
    <definedName name="Custo_total_ferramentas_coleta" localSheetId="9">'[14]1.1 Col. Dom'!#REF!</definedName>
    <definedName name="Custo_total_ferramentas_coleta" localSheetId="10">'[14]1.1 Col. Dom'!#REF!</definedName>
    <definedName name="Custo_total_ferramentas_coleta" localSheetId="11">'[14]1.1 Col. Dom'!#REF!</definedName>
    <definedName name="Custo_total_ferramentas_coleta" localSheetId="12">'[14]1.1 Col. Dom'!#REF!</definedName>
    <definedName name="Custo_total_ferramentas_coleta" localSheetId="13">'[14]1.1 Col. Dom'!#REF!</definedName>
    <definedName name="Custo_total_ferramentas_coleta" localSheetId="6">'[14]1.1 Col. Dom'!#REF!</definedName>
    <definedName name="Custo_total_ferramentas_coleta" localSheetId="15">'[14]1.1 Col. Dom'!#REF!</definedName>
    <definedName name="Custo_total_ferramentas_coleta" localSheetId="14">'[14]1.1 Col. Dom'!#REF!</definedName>
    <definedName name="Custo_total_ferramentas_coleta" localSheetId="16">'[12]1.1 Col. Dom'!#REF!</definedName>
    <definedName name="Custo_total_ferramentas_coleta" localSheetId="17">'[14]1.1 Col. Dom'!#REF!</definedName>
    <definedName name="Custo_total_ferramentas_coleta" localSheetId="18">'[14]1.1 Col. Dom'!#REF!</definedName>
    <definedName name="Custo_total_ferramentas_coleta" localSheetId="19">'[12]1.1 Col. Dom'!#REF!</definedName>
    <definedName name="Custo_total_ferramentas_coleta" localSheetId="20">'[14]1.1 Col. Dom'!#REF!</definedName>
    <definedName name="Custo_total_ferramentas_coleta" localSheetId="3">'[14]1.1 Col. Dom'!#REF!</definedName>
    <definedName name="Custo_total_ferramentas_coleta" localSheetId="0">'[14]1.1 Col. Dom'!#REF!</definedName>
    <definedName name="Custo_total_ferramentas_coleta" localSheetId="1">'[12]1.1 Col. Dom'!#REF!</definedName>
    <definedName name="Custo_total_ferramentas_coleta">'[12]1.1 Col. Dom'!#REF!</definedName>
    <definedName name="Custo_total_inst_coleta_dom" localSheetId="2">'[12]1.1 Col. Dom'!#REF!</definedName>
    <definedName name="Custo_total_inst_coleta_dom" localSheetId="4">'[13]1.1 Col. Dom'!#REF!</definedName>
    <definedName name="Custo_total_inst_coleta_dom" localSheetId="7">'[14]1.1 Col. Dom'!#REF!</definedName>
    <definedName name="Custo_total_inst_coleta_dom" localSheetId="8">'[14]1.1 Col. Dom'!#REF!</definedName>
    <definedName name="Custo_total_inst_coleta_dom" localSheetId="9">'[14]1.1 Col. Dom'!#REF!</definedName>
    <definedName name="Custo_total_inst_coleta_dom" localSheetId="10">'[14]1.1 Col. Dom'!#REF!</definedName>
    <definedName name="Custo_total_inst_coleta_dom" localSheetId="11">'[14]1.1 Col. Dom'!#REF!</definedName>
    <definedName name="Custo_total_inst_coleta_dom" localSheetId="12">'[14]1.1 Col. Dom'!#REF!</definedName>
    <definedName name="Custo_total_inst_coleta_dom" localSheetId="13">'[14]1.1 Col. Dom'!#REF!</definedName>
    <definedName name="Custo_total_inst_coleta_dom" localSheetId="6">'[14]1.1 Col. Dom'!#REF!</definedName>
    <definedName name="Custo_total_inst_coleta_dom" localSheetId="15">'[14]1.1 Col. Dom'!#REF!</definedName>
    <definedName name="Custo_total_inst_coleta_dom" localSheetId="14">'[14]1.1 Col. Dom'!#REF!</definedName>
    <definedName name="Custo_total_inst_coleta_dom" localSheetId="16">'[12]1.1 Col. Dom'!#REF!</definedName>
    <definedName name="Custo_total_inst_coleta_dom" localSheetId="17">'[14]1.1 Col. Dom'!#REF!</definedName>
    <definedName name="Custo_total_inst_coleta_dom" localSheetId="18">'[14]1.1 Col. Dom'!#REF!</definedName>
    <definedName name="Custo_total_inst_coleta_dom" localSheetId="19">'[12]1.1 Col. Dom'!#REF!</definedName>
    <definedName name="Custo_total_inst_coleta_dom" localSheetId="20">'[14]1.1 Col. Dom'!#REF!</definedName>
    <definedName name="Custo_total_inst_coleta_dom" localSheetId="3">'[14]1.1 Col. Dom'!#REF!</definedName>
    <definedName name="Custo_total_inst_coleta_dom" localSheetId="0">'[14]1.1 Col. Dom'!#REF!</definedName>
    <definedName name="Custo_total_inst_coleta_dom" localSheetId="1">'[12]1.1 Col. Dom'!#REF!</definedName>
    <definedName name="Custo_total_inst_coleta_dom">'[12]1.1 Col. Dom'!#REF!</definedName>
    <definedName name="Custo_total_lub_lavagem_cam_col" localSheetId="2">'[12]1.1 Col. Dom'!#REF!</definedName>
    <definedName name="Custo_total_lub_lavagem_cam_col" localSheetId="4">'[13]1.1 Col. Dom'!#REF!</definedName>
    <definedName name="Custo_total_lub_lavagem_cam_col" localSheetId="7">'[14]1.1 Col. Dom'!#REF!</definedName>
    <definedName name="Custo_total_lub_lavagem_cam_col" localSheetId="8">'[14]1.1 Col. Dom'!#REF!</definedName>
    <definedName name="Custo_total_lub_lavagem_cam_col" localSheetId="9">'[14]1.1 Col. Dom'!#REF!</definedName>
    <definedName name="Custo_total_lub_lavagem_cam_col" localSheetId="10">'[14]1.1 Col. Dom'!#REF!</definedName>
    <definedName name="Custo_total_lub_lavagem_cam_col" localSheetId="11">'[14]1.1 Col. Dom'!#REF!</definedName>
    <definedName name="Custo_total_lub_lavagem_cam_col" localSheetId="12">'[14]1.1 Col. Dom'!#REF!</definedName>
    <definedName name="Custo_total_lub_lavagem_cam_col" localSheetId="13">'[14]1.1 Col. Dom'!#REF!</definedName>
    <definedName name="Custo_total_lub_lavagem_cam_col" localSheetId="6">'[14]1.1 Col. Dom'!#REF!</definedName>
    <definedName name="Custo_total_lub_lavagem_cam_col" localSheetId="15">'[14]1.1 Col. Dom'!#REF!</definedName>
    <definedName name="Custo_total_lub_lavagem_cam_col" localSheetId="14">'[14]1.1 Col. Dom'!#REF!</definedName>
    <definedName name="Custo_total_lub_lavagem_cam_col" localSheetId="16">'[12]1.1 Col. Dom'!#REF!</definedName>
    <definedName name="Custo_total_lub_lavagem_cam_col" localSheetId="17">'[14]1.1 Col. Dom'!#REF!</definedName>
    <definedName name="Custo_total_lub_lavagem_cam_col" localSheetId="18">'[14]1.1 Col. Dom'!#REF!</definedName>
    <definedName name="Custo_total_lub_lavagem_cam_col" localSheetId="19">'[12]1.1 Col. Dom'!#REF!</definedName>
    <definedName name="Custo_total_lub_lavagem_cam_col" localSheetId="20">'[14]1.1 Col. Dom'!#REF!</definedName>
    <definedName name="Custo_total_lub_lavagem_cam_col" localSheetId="3">'[14]1.1 Col. Dom'!#REF!</definedName>
    <definedName name="Custo_total_lub_lavagem_cam_col" localSheetId="0">'[14]1.1 Col. Dom'!#REF!</definedName>
    <definedName name="Custo_total_lub_lavagem_cam_col" localSheetId="1">'[12]1.1 Col. Dom'!#REF!</definedName>
    <definedName name="Custo_total_lub_lavagem_cam_col">'[12]1.1 Col. Dom'!#REF!</definedName>
    <definedName name="Custo_total_lub_lavagem_cam_comp" localSheetId="2">'[12]1.1 Col. Dom'!#REF!</definedName>
    <definedName name="Custo_total_lub_lavagem_cam_comp" localSheetId="4">'[13]1.1 Col. Dom'!#REF!</definedName>
    <definedName name="Custo_total_lub_lavagem_cam_comp" localSheetId="7">'[14]1.1 Col. Dom'!#REF!</definedName>
    <definedName name="Custo_total_lub_lavagem_cam_comp" localSheetId="8">'[14]1.1 Col. Dom'!#REF!</definedName>
    <definedName name="Custo_total_lub_lavagem_cam_comp" localSheetId="9">'[14]1.1 Col. Dom'!#REF!</definedName>
    <definedName name="Custo_total_lub_lavagem_cam_comp" localSheetId="10">'[14]1.1 Col. Dom'!#REF!</definedName>
    <definedName name="Custo_total_lub_lavagem_cam_comp" localSheetId="11">'[14]1.1 Col. Dom'!#REF!</definedName>
    <definedName name="Custo_total_lub_lavagem_cam_comp" localSheetId="12">'[14]1.1 Col. Dom'!#REF!</definedName>
    <definedName name="Custo_total_lub_lavagem_cam_comp" localSheetId="13">'[14]1.1 Col. Dom'!#REF!</definedName>
    <definedName name="Custo_total_lub_lavagem_cam_comp" localSheetId="6">'[14]1.1 Col. Dom'!#REF!</definedName>
    <definedName name="Custo_total_lub_lavagem_cam_comp" localSheetId="15">'[14]1.1 Col. Dom'!#REF!</definedName>
    <definedName name="Custo_total_lub_lavagem_cam_comp" localSheetId="14">'[14]1.1 Col. Dom'!#REF!</definedName>
    <definedName name="Custo_total_lub_lavagem_cam_comp" localSheetId="16">'[12]1.1 Col. Dom'!#REF!</definedName>
    <definedName name="Custo_total_lub_lavagem_cam_comp" localSheetId="17">'[14]1.1 Col. Dom'!#REF!</definedName>
    <definedName name="Custo_total_lub_lavagem_cam_comp" localSheetId="18">'[14]1.1 Col. Dom'!#REF!</definedName>
    <definedName name="Custo_total_lub_lavagem_cam_comp" localSheetId="19">'[12]1.1 Col. Dom'!#REF!</definedName>
    <definedName name="Custo_total_lub_lavagem_cam_comp" localSheetId="20">'[14]1.1 Col. Dom'!#REF!</definedName>
    <definedName name="Custo_total_lub_lavagem_cam_comp" localSheetId="3">'[14]1.1 Col. Dom'!#REF!</definedName>
    <definedName name="Custo_total_lub_lavagem_cam_comp" localSheetId="0">'[14]1.1 Col. Dom'!#REF!</definedName>
    <definedName name="Custo_total_lub_lavagem_cam_comp" localSheetId="1">'[12]1.1 Col. Dom'!#REF!</definedName>
    <definedName name="Custo_total_lub_lavagem_cam_comp">'[12]1.1 Col. Dom'!#REF!</definedName>
    <definedName name="Custo_total_mo_ind_coleta" localSheetId="2">'[12]1.1 Col. Dom'!#REF!</definedName>
    <definedName name="Custo_total_mo_ind_coleta" localSheetId="4">'[13]1.1 Col. Dom'!#REF!</definedName>
    <definedName name="Custo_total_mo_ind_coleta" localSheetId="7">'[14]1.1 Col. Dom'!#REF!</definedName>
    <definedName name="Custo_total_mo_ind_coleta" localSheetId="8">'[14]1.1 Col. Dom'!#REF!</definedName>
    <definedName name="Custo_total_mo_ind_coleta" localSheetId="9">'[14]1.1 Col. Dom'!#REF!</definedName>
    <definedName name="Custo_total_mo_ind_coleta" localSheetId="10">'[14]1.1 Col. Dom'!#REF!</definedName>
    <definedName name="Custo_total_mo_ind_coleta" localSheetId="11">'[14]1.1 Col. Dom'!#REF!</definedName>
    <definedName name="Custo_total_mo_ind_coleta" localSheetId="12">'[14]1.1 Col. Dom'!#REF!</definedName>
    <definedName name="Custo_total_mo_ind_coleta" localSheetId="13">'[14]1.1 Col. Dom'!#REF!</definedName>
    <definedName name="Custo_total_mo_ind_coleta" localSheetId="6">'[14]1.1 Col. Dom'!#REF!</definedName>
    <definedName name="Custo_total_mo_ind_coleta" localSheetId="15">'[14]1.1 Col. Dom'!#REF!</definedName>
    <definedName name="Custo_total_mo_ind_coleta" localSheetId="14">'[14]1.1 Col. Dom'!#REF!</definedName>
    <definedName name="Custo_total_mo_ind_coleta" localSheetId="16">'[12]1.1 Col. Dom'!#REF!</definedName>
    <definedName name="Custo_total_mo_ind_coleta" localSheetId="17">'[14]1.1 Col. Dom'!#REF!</definedName>
    <definedName name="Custo_total_mo_ind_coleta" localSheetId="18">'[14]1.1 Col. Dom'!#REF!</definedName>
    <definedName name="Custo_total_mo_ind_coleta" localSheetId="19">'[12]1.1 Col. Dom'!#REF!</definedName>
    <definedName name="Custo_total_mo_ind_coleta" localSheetId="20">'[14]1.1 Col. Dom'!#REF!</definedName>
    <definedName name="Custo_total_mo_ind_coleta" localSheetId="3">'[14]1.1 Col. Dom'!#REF!</definedName>
    <definedName name="Custo_total_mo_ind_coleta" localSheetId="0">'[14]1.1 Col. Dom'!#REF!</definedName>
    <definedName name="Custo_total_mo_ind_coleta" localSheetId="1">'[12]1.1 Col. Dom'!#REF!</definedName>
    <definedName name="Custo_total_mo_ind_coleta">'[12]1.1 Col. Dom'!#REF!</definedName>
    <definedName name="Custo_total_motorista" localSheetId="2">'[12]1.1 Col. Dom'!#REF!</definedName>
    <definedName name="Custo_total_motorista" localSheetId="4">'[13]1.1 Col. Dom'!#REF!</definedName>
    <definedName name="Custo_total_motorista" localSheetId="7">'[14]1.1 Col. Dom'!#REF!</definedName>
    <definedName name="Custo_total_motorista" localSheetId="8">'[14]1.1 Col. Dom'!#REF!</definedName>
    <definedName name="Custo_total_motorista" localSheetId="9">'[14]1.1 Col. Dom'!#REF!</definedName>
    <definedName name="Custo_total_motorista" localSheetId="10">'[14]1.1 Col. Dom'!#REF!</definedName>
    <definedName name="Custo_total_motorista" localSheetId="11">'[14]1.1 Col. Dom'!#REF!</definedName>
    <definedName name="Custo_total_motorista" localSheetId="12">'[14]1.1 Col. Dom'!#REF!</definedName>
    <definedName name="Custo_total_motorista" localSheetId="13">'[14]1.1 Col. Dom'!#REF!</definedName>
    <definedName name="Custo_total_motorista" localSheetId="6">'[14]1.1 Col. Dom'!#REF!</definedName>
    <definedName name="Custo_total_motorista" localSheetId="15">'[14]1.1 Col. Dom'!#REF!</definedName>
    <definedName name="Custo_total_motorista" localSheetId="14">'[14]1.1 Col. Dom'!#REF!</definedName>
    <definedName name="Custo_total_motorista" localSheetId="16">'[12]1.1 Col. Dom'!#REF!</definedName>
    <definedName name="Custo_total_motorista" localSheetId="17">'[14]1.1 Col. Dom'!#REF!</definedName>
    <definedName name="Custo_total_motorista" localSheetId="18">'[14]1.1 Col. Dom'!#REF!</definedName>
    <definedName name="Custo_total_motorista" localSheetId="19">'[12]1.1 Col. Dom'!#REF!</definedName>
    <definedName name="Custo_total_motorista" localSheetId="20">'[14]1.1 Col. Dom'!#REF!</definedName>
    <definedName name="Custo_total_motorista" localSheetId="3">'[14]1.1 Col. Dom'!#REF!</definedName>
    <definedName name="Custo_total_motorista" localSheetId="0">'[14]1.1 Col. Dom'!#REF!</definedName>
    <definedName name="Custo_total_motorista" localSheetId="1">'[12]1.1 Col. Dom'!#REF!</definedName>
    <definedName name="Custo_total_motorista">'[12]1.1 Col. Dom'!#REF!</definedName>
    <definedName name="Custo_total_pneu_caminhão" localSheetId="2">'[12]1.1 Col. Dom'!#REF!</definedName>
    <definedName name="Custo_total_pneu_caminhão" localSheetId="4">'[13]1.1 Col. Dom'!#REF!</definedName>
    <definedName name="Custo_total_pneu_caminhão" localSheetId="7">'[14]1.1 Col. Dom'!#REF!</definedName>
    <definedName name="Custo_total_pneu_caminhão" localSheetId="8">'[14]1.1 Col. Dom'!#REF!</definedName>
    <definedName name="Custo_total_pneu_caminhão" localSheetId="9">'[14]1.1 Col. Dom'!#REF!</definedName>
    <definedName name="Custo_total_pneu_caminhão" localSheetId="10">'[14]1.1 Col. Dom'!#REF!</definedName>
    <definedName name="Custo_total_pneu_caminhão" localSheetId="11">'[14]1.1 Col. Dom'!#REF!</definedName>
    <definedName name="Custo_total_pneu_caminhão" localSheetId="12">'[14]1.1 Col. Dom'!#REF!</definedName>
    <definedName name="Custo_total_pneu_caminhão" localSheetId="13">'[14]1.1 Col. Dom'!#REF!</definedName>
    <definedName name="Custo_total_pneu_caminhão" localSheetId="6">'[14]1.1 Col. Dom'!#REF!</definedName>
    <definedName name="Custo_total_pneu_caminhão" localSheetId="15">'[14]1.1 Col. Dom'!#REF!</definedName>
    <definedName name="Custo_total_pneu_caminhão" localSheetId="14">'[14]1.1 Col. Dom'!#REF!</definedName>
    <definedName name="Custo_total_pneu_caminhão" localSheetId="16">'[12]1.1 Col. Dom'!#REF!</definedName>
    <definedName name="Custo_total_pneu_caminhão" localSheetId="17">'[14]1.1 Col. Dom'!#REF!</definedName>
    <definedName name="Custo_total_pneu_caminhão" localSheetId="18">'[14]1.1 Col. Dom'!#REF!</definedName>
    <definedName name="Custo_total_pneu_caminhão" localSheetId="19">'[12]1.1 Col. Dom'!#REF!</definedName>
    <definedName name="Custo_total_pneu_caminhão" localSheetId="20">'[14]1.1 Col. Dom'!#REF!</definedName>
    <definedName name="Custo_total_pneu_caminhão" localSheetId="3">'[14]1.1 Col. Dom'!#REF!</definedName>
    <definedName name="Custo_total_pneu_caminhão" localSheetId="0">'[14]1.1 Col. Dom'!#REF!</definedName>
    <definedName name="Custo_total_pneu_caminhão" localSheetId="1">'[12]1.1 Col. Dom'!#REF!</definedName>
    <definedName name="Custo_total_pneu_caminhão">'[12]1.1 Col. Dom'!#REF!</definedName>
    <definedName name="Custo_total_rádio_cam_com" localSheetId="2">'[12]1.1 Col. Dom'!#REF!</definedName>
    <definedName name="Custo_total_rádio_cam_com" localSheetId="4">'[13]1.1 Col. Dom'!#REF!</definedName>
    <definedName name="Custo_total_rádio_cam_com" localSheetId="7">'[14]1.1 Col. Dom'!#REF!</definedName>
    <definedName name="Custo_total_rádio_cam_com" localSheetId="8">'[14]1.1 Col. Dom'!#REF!</definedName>
    <definedName name="Custo_total_rádio_cam_com" localSheetId="9">'[14]1.1 Col. Dom'!#REF!</definedName>
    <definedName name="Custo_total_rádio_cam_com" localSheetId="10">'[14]1.1 Col. Dom'!#REF!</definedName>
    <definedName name="Custo_total_rádio_cam_com" localSheetId="11">'[14]1.1 Col. Dom'!#REF!</definedName>
    <definedName name="Custo_total_rádio_cam_com" localSheetId="12">'[14]1.1 Col. Dom'!#REF!</definedName>
    <definedName name="Custo_total_rádio_cam_com" localSheetId="13">'[14]1.1 Col. Dom'!#REF!</definedName>
    <definedName name="Custo_total_rádio_cam_com" localSheetId="6">'[14]1.1 Col. Dom'!#REF!</definedName>
    <definedName name="Custo_total_rádio_cam_com" localSheetId="15">'[14]1.1 Col. Dom'!#REF!</definedName>
    <definedName name="Custo_total_rádio_cam_com" localSheetId="14">'[14]1.1 Col. Dom'!#REF!</definedName>
    <definedName name="Custo_total_rádio_cam_com" localSheetId="16">'[12]1.1 Col. Dom'!#REF!</definedName>
    <definedName name="Custo_total_rádio_cam_com" localSheetId="17">'[14]1.1 Col. Dom'!#REF!</definedName>
    <definedName name="Custo_total_rádio_cam_com" localSheetId="18">'[14]1.1 Col. Dom'!#REF!</definedName>
    <definedName name="Custo_total_rádio_cam_com" localSheetId="19">'[12]1.1 Col. Dom'!#REF!</definedName>
    <definedName name="Custo_total_rádio_cam_com" localSheetId="20">'[14]1.1 Col. Dom'!#REF!</definedName>
    <definedName name="Custo_total_rádio_cam_com" localSheetId="3">'[14]1.1 Col. Dom'!#REF!</definedName>
    <definedName name="Custo_total_rádio_cam_com" localSheetId="0">'[14]1.1 Col. Dom'!#REF!</definedName>
    <definedName name="Custo_total_rádio_cam_com" localSheetId="1">'[12]1.1 Col. Dom'!#REF!</definedName>
    <definedName name="Custo_total_rádio_cam_com">'[12]1.1 Col. Dom'!#REF!</definedName>
    <definedName name="Custo_total_uniforme_coleta" localSheetId="2">'[12]1.1 Col. Dom'!#REF!</definedName>
    <definedName name="Custo_total_uniforme_coleta" localSheetId="4">'[13]1.1 Col. Dom'!#REF!</definedName>
    <definedName name="Custo_total_uniforme_coleta" localSheetId="7">'[14]1.1 Col. Dom'!#REF!</definedName>
    <definedName name="Custo_total_uniforme_coleta" localSheetId="8">'[14]1.1 Col. Dom'!#REF!</definedName>
    <definedName name="Custo_total_uniforme_coleta" localSheetId="9">'[14]1.1 Col. Dom'!#REF!</definedName>
    <definedName name="Custo_total_uniforme_coleta" localSheetId="10">'[14]1.1 Col. Dom'!#REF!</definedName>
    <definedName name="Custo_total_uniforme_coleta" localSheetId="11">'[14]1.1 Col. Dom'!#REF!</definedName>
    <definedName name="Custo_total_uniforme_coleta" localSheetId="12">'[14]1.1 Col. Dom'!#REF!</definedName>
    <definedName name="Custo_total_uniforme_coleta" localSheetId="13">'[14]1.1 Col. Dom'!#REF!</definedName>
    <definedName name="Custo_total_uniforme_coleta" localSheetId="6">'[14]1.1 Col. Dom'!#REF!</definedName>
    <definedName name="Custo_total_uniforme_coleta" localSheetId="15">'[14]1.1 Col. Dom'!#REF!</definedName>
    <definedName name="Custo_total_uniforme_coleta" localSheetId="14">'[14]1.1 Col. Dom'!#REF!</definedName>
    <definedName name="Custo_total_uniforme_coleta" localSheetId="16">'[12]1.1 Col. Dom'!#REF!</definedName>
    <definedName name="Custo_total_uniforme_coleta" localSheetId="17">'[14]1.1 Col. Dom'!#REF!</definedName>
    <definedName name="Custo_total_uniforme_coleta" localSheetId="18">'[14]1.1 Col. Dom'!#REF!</definedName>
    <definedName name="Custo_total_uniforme_coleta" localSheetId="19">'[12]1.1 Col. Dom'!#REF!</definedName>
    <definedName name="Custo_total_uniforme_coleta" localSheetId="20">'[14]1.1 Col. Dom'!#REF!</definedName>
    <definedName name="Custo_total_uniforme_coleta" localSheetId="3">'[14]1.1 Col. Dom'!#REF!</definedName>
    <definedName name="Custo_total_uniforme_coleta" localSheetId="0">'[14]1.1 Col. Dom'!#REF!</definedName>
    <definedName name="Custo_total_uniforme_coleta" localSheetId="1">'[12]1.1 Col. Dom'!#REF!</definedName>
    <definedName name="Custo_total_uniforme_coleta">'[12]1.1 Col. Dom'!#REF!</definedName>
    <definedName name="Custo_total_vei_fisc_coleta" localSheetId="2">'[12]1.1 Col. Dom'!#REF!</definedName>
    <definedName name="Custo_total_vei_fisc_coleta" localSheetId="4">'[13]1.1 Col. Dom'!#REF!</definedName>
    <definedName name="Custo_total_vei_fisc_coleta" localSheetId="7">'[14]1.1 Col. Dom'!#REF!</definedName>
    <definedName name="Custo_total_vei_fisc_coleta" localSheetId="8">'[14]1.1 Col. Dom'!#REF!</definedName>
    <definedName name="Custo_total_vei_fisc_coleta" localSheetId="9">'[14]1.1 Col. Dom'!#REF!</definedName>
    <definedName name="Custo_total_vei_fisc_coleta" localSheetId="10">'[14]1.1 Col. Dom'!#REF!</definedName>
    <definedName name="Custo_total_vei_fisc_coleta" localSheetId="11">'[14]1.1 Col. Dom'!#REF!</definedName>
    <definedName name="Custo_total_vei_fisc_coleta" localSheetId="12">'[14]1.1 Col. Dom'!#REF!</definedName>
    <definedName name="Custo_total_vei_fisc_coleta" localSheetId="13">'[14]1.1 Col. Dom'!#REF!</definedName>
    <definedName name="Custo_total_vei_fisc_coleta" localSheetId="6">'[14]1.1 Col. Dom'!#REF!</definedName>
    <definedName name="Custo_total_vei_fisc_coleta" localSheetId="15">'[14]1.1 Col. Dom'!#REF!</definedName>
    <definedName name="Custo_total_vei_fisc_coleta" localSheetId="14">'[14]1.1 Col. Dom'!#REF!</definedName>
    <definedName name="Custo_total_vei_fisc_coleta" localSheetId="16">'[12]1.1 Col. Dom'!#REF!</definedName>
    <definedName name="Custo_total_vei_fisc_coleta" localSheetId="17">'[14]1.1 Col. Dom'!#REF!</definedName>
    <definedName name="Custo_total_vei_fisc_coleta" localSheetId="18">'[14]1.1 Col. Dom'!#REF!</definedName>
    <definedName name="Custo_total_vei_fisc_coleta" localSheetId="19">'[12]1.1 Col. Dom'!#REF!</definedName>
    <definedName name="Custo_total_vei_fisc_coleta" localSheetId="20">'[14]1.1 Col. Dom'!#REF!</definedName>
    <definedName name="Custo_total_vei_fisc_coleta" localSheetId="3">'[14]1.1 Col. Dom'!#REF!</definedName>
    <definedName name="Custo_total_vei_fisc_coleta" localSheetId="0">'[14]1.1 Col. Dom'!#REF!</definedName>
    <definedName name="Custo_total_vei_fisc_coleta" localSheetId="1">'[12]1.1 Col. Dom'!#REF!</definedName>
    <definedName name="Custo_total_vei_fisc_coleta">'[12]1.1 Col. Dom'!#REF!</definedName>
    <definedName name="Custo_total_vei_fisc_coleta_dom" localSheetId="2">'[12]1.1 Col. Dom'!#REF!</definedName>
    <definedName name="Custo_total_vei_fisc_coleta_dom" localSheetId="4">'[13]1.1 Col. Dom'!#REF!</definedName>
    <definedName name="Custo_total_vei_fisc_coleta_dom" localSheetId="7">'[14]1.1 Col. Dom'!#REF!</definedName>
    <definedName name="Custo_total_vei_fisc_coleta_dom" localSheetId="8">'[14]1.1 Col. Dom'!#REF!</definedName>
    <definedName name="Custo_total_vei_fisc_coleta_dom" localSheetId="9">'[14]1.1 Col. Dom'!#REF!</definedName>
    <definedName name="Custo_total_vei_fisc_coleta_dom" localSheetId="10">'[14]1.1 Col. Dom'!#REF!</definedName>
    <definedName name="Custo_total_vei_fisc_coleta_dom" localSheetId="11">'[14]1.1 Col. Dom'!#REF!</definedName>
    <definedName name="Custo_total_vei_fisc_coleta_dom" localSheetId="12">'[14]1.1 Col. Dom'!#REF!</definedName>
    <definedName name="Custo_total_vei_fisc_coleta_dom" localSheetId="13">'[14]1.1 Col. Dom'!#REF!</definedName>
    <definedName name="Custo_total_vei_fisc_coleta_dom" localSheetId="6">'[14]1.1 Col. Dom'!#REF!</definedName>
    <definedName name="Custo_total_vei_fisc_coleta_dom" localSheetId="15">'[14]1.1 Col. Dom'!#REF!</definedName>
    <definedName name="Custo_total_vei_fisc_coleta_dom" localSheetId="14">'[14]1.1 Col. Dom'!#REF!</definedName>
    <definedName name="Custo_total_vei_fisc_coleta_dom" localSheetId="16">'[12]1.1 Col. Dom'!#REF!</definedName>
    <definedName name="Custo_total_vei_fisc_coleta_dom" localSheetId="17">'[14]1.1 Col. Dom'!#REF!</definedName>
    <definedName name="Custo_total_vei_fisc_coleta_dom" localSheetId="18">'[14]1.1 Col. Dom'!#REF!</definedName>
    <definedName name="Custo_total_vei_fisc_coleta_dom" localSheetId="19">'[12]1.1 Col. Dom'!#REF!</definedName>
    <definedName name="Custo_total_vei_fisc_coleta_dom" localSheetId="20">'[14]1.1 Col. Dom'!#REF!</definedName>
    <definedName name="Custo_total_vei_fisc_coleta_dom" localSheetId="3">'[14]1.1 Col. Dom'!#REF!</definedName>
    <definedName name="Custo_total_vei_fisc_coleta_dom" localSheetId="0">'[14]1.1 Col. Dom'!#REF!</definedName>
    <definedName name="Custo_total_vei_fisc_coleta_dom" localSheetId="1">'[12]1.1 Col. Dom'!#REF!</definedName>
    <definedName name="Custo_total_vei_fisc_coleta_dom">'[12]1.1 Col. Dom'!#REF!</definedName>
    <definedName name="CV" localSheetId="2">#REF!</definedName>
    <definedName name="CV" localSheetId="4">#REF!</definedName>
    <definedName name="CV" localSheetId="7">#REF!</definedName>
    <definedName name="CV" localSheetId="8">#REF!</definedName>
    <definedName name="CV" localSheetId="9">#REF!</definedName>
    <definedName name="CV" localSheetId="10">#REF!</definedName>
    <definedName name="CV" localSheetId="11">#REF!</definedName>
    <definedName name="CV" localSheetId="12">#REF!</definedName>
    <definedName name="CV" localSheetId="13">#REF!</definedName>
    <definedName name="CV" localSheetId="6">#REF!</definedName>
    <definedName name="CV" localSheetId="15">#REF!</definedName>
    <definedName name="CV" localSheetId="14">#REF!</definedName>
    <definedName name="CV" localSheetId="16">#REF!</definedName>
    <definedName name="CV" localSheetId="17">#REF!</definedName>
    <definedName name="CV" localSheetId="18">#REF!</definedName>
    <definedName name="CV" localSheetId="19">#REF!</definedName>
    <definedName name="CV" localSheetId="20">#REF!</definedName>
    <definedName name="CV" localSheetId="3">#REF!</definedName>
    <definedName name="CV" localSheetId="0">#REF!</definedName>
    <definedName name="CV" localSheetId="1">#REF!</definedName>
    <definedName name="CV">#REF!</definedName>
    <definedName name="D" localSheetId="2">#REF!</definedName>
    <definedName name="D" localSheetId="7">#REF!</definedName>
    <definedName name="D" localSheetId="8">#REF!</definedName>
    <definedName name="D" localSheetId="9">#REF!</definedName>
    <definedName name="D" localSheetId="10">#REF!</definedName>
    <definedName name="D" localSheetId="11">#REF!</definedName>
    <definedName name="D" localSheetId="12">#REF!</definedName>
    <definedName name="D" localSheetId="13">#REF!</definedName>
    <definedName name="D" localSheetId="6">#REF!</definedName>
    <definedName name="D" localSheetId="15">#REF!</definedName>
    <definedName name="D" localSheetId="14">#REF!</definedName>
    <definedName name="D" localSheetId="16">#REF!</definedName>
    <definedName name="D" localSheetId="17">#REF!</definedName>
    <definedName name="D" localSheetId="18">#REF!</definedName>
    <definedName name="D" localSheetId="19">#REF!</definedName>
    <definedName name="D" localSheetId="20">#REF!</definedName>
    <definedName name="D" localSheetId="3">#REF!</definedName>
    <definedName name="D" localSheetId="0">#REF!</definedName>
    <definedName name="D" localSheetId="1">#REF!</definedName>
    <definedName name="D">#REF!</definedName>
    <definedName name="d_col" localSheetId="2">#REF!</definedName>
    <definedName name="d_col" localSheetId="7">#REF!</definedName>
    <definedName name="d_col" localSheetId="8">#REF!</definedName>
    <definedName name="d_col" localSheetId="9">#REF!</definedName>
    <definedName name="d_col" localSheetId="10">#REF!</definedName>
    <definedName name="d_col" localSheetId="11">#REF!</definedName>
    <definedName name="d_col" localSheetId="12">#REF!</definedName>
    <definedName name="d_col" localSheetId="13">#REF!</definedName>
    <definedName name="d_col" localSheetId="6">#REF!</definedName>
    <definedName name="d_col" localSheetId="15">#REF!</definedName>
    <definedName name="d_col" localSheetId="14">#REF!</definedName>
    <definedName name="d_col" localSheetId="16">#REF!</definedName>
    <definedName name="d_col" localSheetId="17">#REF!</definedName>
    <definedName name="d_col" localSheetId="18">#REF!</definedName>
    <definedName name="d_col" localSheetId="19">#REF!</definedName>
    <definedName name="d_col" localSheetId="20">#REF!</definedName>
    <definedName name="d_col" localSheetId="3">#REF!</definedName>
    <definedName name="d_col" localSheetId="0">#REF!</definedName>
    <definedName name="d_col" localSheetId="1">#REF!</definedName>
    <definedName name="d_col">#REF!</definedName>
    <definedName name="d_eq" localSheetId="2">#REF!</definedName>
    <definedName name="d_eq" localSheetId="7">#REF!</definedName>
    <definedName name="d_eq" localSheetId="8">#REF!</definedName>
    <definedName name="d_eq" localSheetId="9">#REF!</definedName>
    <definedName name="d_eq" localSheetId="10">#REF!</definedName>
    <definedName name="d_eq" localSheetId="11">#REF!</definedName>
    <definedName name="d_eq" localSheetId="12">#REF!</definedName>
    <definedName name="d_eq" localSheetId="13">#REF!</definedName>
    <definedName name="d_eq" localSheetId="6">#REF!</definedName>
    <definedName name="d_eq" localSheetId="15">#REF!</definedName>
    <definedName name="d_eq" localSheetId="14">#REF!</definedName>
    <definedName name="d_eq" localSheetId="16">#REF!</definedName>
    <definedName name="d_eq" localSheetId="17">#REF!</definedName>
    <definedName name="d_eq" localSheetId="18">#REF!</definedName>
    <definedName name="d_eq" localSheetId="19">#REF!</definedName>
    <definedName name="d_eq" localSheetId="20">#REF!</definedName>
    <definedName name="d_eq" localSheetId="3">#REF!</definedName>
    <definedName name="d_eq" localSheetId="0">#REF!</definedName>
    <definedName name="d_eq" localSheetId="1">#REF!</definedName>
    <definedName name="d_eq">#REF!</definedName>
    <definedName name="d_var" localSheetId="2">#REF!</definedName>
    <definedName name="d_var" localSheetId="7">#REF!</definedName>
    <definedName name="d_var" localSheetId="8">#REF!</definedName>
    <definedName name="d_var" localSheetId="9">#REF!</definedName>
    <definedName name="d_var" localSheetId="10">#REF!</definedName>
    <definedName name="d_var" localSheetId="11">#REF!</definedName>
    <definedName name="d_var" localSheetId="12">#REF!</definedName>
    <definedName name="d_var" localSheetId="13">#REF!</definedName>
    <definedName name="d_var" localSheetId="6">#REF!</definedName>
    <definedName name="d_var" localSheetId="15">#REF!</definedName>
    <definedName name="d_var" localSheetId="14">#REF!</definedName>
    <definedName name="d_var" localSheetId="16">#REF!</definedName>
    <definedName name="d_var" localSheetId="17">#REF!</definedName>
    <definedName name="d_var" localSheetId="18">#REF!</definedName>
    <definedName name="d_var" localSheetId="19">#REF!</definedName>
    <definedName name="d_var" localSheetId="20">#REF!</definedName>
    <definedName name="d_var" localSheetId="3">#REF!</definedName>
    <definedName name="d_var" localSheetId="0">#REF!</definedName>
    <definedName name="d_var" localSheetId="1">#REF!</definedName>
    <definedName name="d_var">#REF!</definedName>
    <definedName name="DADOS" localSheetId="2">#REF!</definedName>
    <definedName name="DADOS" localSheetId="7">#REF!</definedName>
    <definedName name="DADOS" localSheetId="8">#REF!</definedName>
    <definedName name="DADOS" localSheetId="9">#REF!</definedName>
    <definedName name="DADOS" localSheetId="10">#REF!</definedName>
    <definedName name="DADOS" localSheetId="11">#REF!</definedName>
    <definedName name="DADOS" localSheetId="12">#REF!</definedName>
    <definedName name="DADOS" localSheetId="13">#REF!</definedName>
    <definedName name="DADOS" localSheetId="6">#REF!</definedName>
    <definedName name="DADOS" localSheetId="15">#REF!</definedName>
    <definedName name="DADOS" localSheetId="14">#REF!</definedName>
    <definedName name="DADOS" localSheetId="16">#REF!</definedName>
    <definedName name="DADOS" localSheetId="17">#REF!</definedName>
    <definedName name="DADOS" localSheetId="18">#REF!</definedName>
    <definedName name="DADOS" localSheetId="19">#REF!</definedName>
    <definedName name="DADOS" localSheetId="20">#REF!</definedName>
    <definedName name="DADOS" localSheetId="3">#REF!</definedName>
    <definedName name="DADOS" localSheetId="0">#REF!</definedName>
    <definedName name="DADOS" localSheetId="1">#REF!</definedName>
    <definedName name="DADOS">#REF!</definedName>
    <definedName name="Database" localSheetId="2">#REF!</definedName>
    <definedName name="Database" localSheetId="7">#REF!</definedName>
    <definedName name="Database" localSheetId="8">#REF!</definedName>
    <definedName name="Database" localSheetId="9">#REF!</definedName>
    <definedName name="Database" localSheetId="10">#REF!</definedName>
    <definedName name="Database" localSheetId="11">#REF!</definedName>
    <definedName name="Database" localSheetId="12">#REF!</definedName>
    <definedName name="Database" localSheetId="13">#REF!</definedName>
    <definedName name="Database" localSheetId="6">#REF!</definedName>
    <definedName name="Database" localSheetId="15">#REF!</definedName>
    <definedName name="Database" localSheetId="14">#REF!</definedName>
    <definedName name="Database" localSheetId="16">#REF!</definedName>
    <definedName name="Database" localSheetId="17">#REF!</definedName>
    <definedName name="Database" localSheetId="18">#REF!</definedName>
    <definedName name="Database" localSheetId="19">#REF!</definedName>
    <definedName name="Database" localSheetId="20">#REF!</definedName>
    <definedName name="Database" localSheetId="3">#REF!</definedName>
    <definedName name="Database" localSheetId="0">#REF!</definedName>
    <definedName name="Database" localSheetId="1">#REF!</definedName>
    <definedName name="Database">#REF!</definedName>
    <definedName name="deee" localSheetId="2">#REF!</definedName>
    <definedName name="deee" localSheetId="7">#REF!</definedName>
    <definedName name="deee" localSheetId="8">#REF!</definedName>
    <definedName name="deee" localSheetId="9">#REF!</definedName>
    <definedName name="deee" localSheetId="10">#REF!</definedName>
    <definedName name="deee" localSheetId="11">#REF!</definedName>
    <definedName name="deee" localSheetId="12">#REF!</definedName>
    <definedName name="deee" localSheetId="13">#REF!</definedName>
    <definedName name="deee" localSheetId="6">#REF!</definedName>
    <definedName name="deee" localSheetId="15">#REF!</definedName>
    <definedName name="deee" localSheetId="14">#REF!</definedName>
    <definedName name="deee" localSheetId="16">#REF!</definedName>
    <definedName name="deee" localSheetId="17">#REF!</definedName>
    <definedName name="deee" localSheetId="18">#REF!</definedName>
    <definedName name="deee" localSheetId="19">#REF!</definedName>
    <definedName name="deee" localSheetId="20">#REF!</definedName>
    <definedName name="deee" localSheetId="3">#REF!</definedName>
    <definedName name="deee" localSheetId="0">"#ref!"</definedName>
    <definedName name="deee" localSheetId="1">#REF!</definedName>
    <definedName name="deee">#REF!</definedName>
    <definedName name="DEMONSTRAÇÃO_DE_RESULTADOS" localSheetId="2">#REF!</definedName>
    <definedName name="DEMONSTRAÇÃO_DE_RESULTADOS" localSheetId="7">#REF!</definedName>
    <definedName name="DEMONSTRAÇÃO_DE_RESULTADOS" localSheetId="8">#REF!</definedName>
    <definedName name="DEMONSTRAÇÃO_DE_RESULTADOS" localSheetId="9">#REF!</definedName>
    <definedName name="DEMONSTRAÇÃO_DE_RESULTADOS" localSheetId="10">#REF!</definedName>
    <definedName name="DEMONSTRAÇÃO_DE_RESULTADOS" localSheetId="11">#REF!</definedName>
    <definedName name="DEMONSTRAÇÃO_DE_RESULTADOS" localSheetId="12">#REF!</definedName>
    <definedName name="DEMONSTRAÇÃO_DE_RESULTADOS" localSheetId="13">#REF!</definedName>
    <definedName name="DEMONSTRAÇÃO_DE_RESULTADOS" localSheetId="6">#REF!</definedName>
    <definedName name="DEMONSTRAÇÃO_DE_RESULTADOS" localSheetId="15">#REF!</definedName>
    <definedName name="DEMONSTRAÇÃO_DE_RESULTADOS" localSheetId="14">#REF!</definedName>
    <definedName name="DEMONSTRAÇÃO_DE_RESULTADOS" localSheetId="16">#REF!</definedName>
    <definedName name="DEMONSTRAÇÃO_DE_RESULTADOS" localSheetId="17">#REF!</definedName>
    <definedName name="DEMONSTRAÇÃO_DE_RESULTADOS" localSheetId="18">#REF!</definedName>
    <definedName name="DEMONSTRAÇÃO_DE_RESULTADOS" localSheetId="19">#REF!</definedName>
    <definedName name="DEMONSTRAÇÃO_DE_RESULTADOS" localSheetId="20">#REF!</definedName>
    <definedName name="DEMONSTRAÇÃO_DE_RESULTADOS" localSheetId="3">#REF!</definedName>
    <definedName name="DEMONSTRAÇÃO_DE_RESULTADOS" localSheetId="0">#REF!</definedName>
    <definedName name="DEMONSTRAÇÃO_DE_RESULTADOS" localSheetId="1">#REF!</definedName>
    <definedName name="DEMONSTRAÇÃO_DE_RESULTADOS">#REF!</definedName>
    <definedName name="depreciaciones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s" localSheetId="2">#REF!</definedName>
    <definedName name="Des" localSheetId="4">#REF!</definedName>
    <definedName name="Des" localSheetId="7">#REF!</definedName>
    <definedName name="Des" localSheetId="8">#REF!</definedName>
    <definedName name="Des" localSheetId="9">#REF!</definedName>
    <definedName name="Des" localSheetId="10">#REF!</definedName>
    <definedName name="Des" localSheetId="11">#REF!</definedName>
    <definedName name="Des" localSheetId="12">#REF!</definedName>
    <definedName name="Des" localSheetId="13">#REF!</definedName>
    <definedName name="Des" localSheetId="6">#REF!</definedName>
    <definedName name="Des" localSheetId="15">#REF!</definedName>
    <definedName name="Des" localSheetId="14">#REF!</definedName>
    <definedName name="Des" localSheetId="16">#REF!</definedName>
    <definedName name="Des" localSheetId="17">#REF!</definedName>
    <definedName name="Des" localSheetId="18">#REF!</definedName>
    <definedName name="Des" localSheetId="19">#REF!</definedName>
    <definedName name="Des" localSheetId="20">#REF!</definedName>
    <definedName name="Des" localSheetId="3">#REF!</definedName>
    <definedName name="Des" localSheetId="0">#REF!</definedName>
    <definedName name="Des" localSheetId="1">#REF!</definedName>
    <definedName name="Des">#REF!</definedName>
    <definedName name="Desconto_vale_ref" localSheetId="2">#REF!</definedName>
    <definedName name="Desconto_vale_ref" localSheetId="7">#REF!</definedName>
    <definedName name="Desconto_vale_ref" localSheetId="8">#REF!</definedName>
    <definedName name="Desconto_vale_ref" localSheetId="9">#REF!</definedName>
    <definedName name="Desconto_vale_ref" localSheetId="10">#REF!</definedName>
    <definedName name="Desconto_vale_ref" localSheetId="11">#REF!</definedName>
    <definedName name="Desconto_vale_ref" localSheetId="12">#REF!</definedName>
    <definedName name="Desconto_vale_ref" localSheetId="13">#REF!</definedName>
    <definedName name="Desconto_vale_ref" localSheetId="6">#REF!</definedName>
    <definedName name="Desconto_vale_ref" localSheetId="15">#REF!</definedName>
    <definedName name="Desconto_vale_ref" localSheetId="14">#REF!</definedName>
    <definedName name="Desconto_vale_ref" localSheetId="16">#REF!</definedName>
    <definedName name="Desconto_vale_ref" localSheetId="17">#REF!</definedName>
    <definedName name="Desconto_vale_ref" localSheetId="18">#REF!</definedName>
    <definedName name="Desconto_vale_ref" localSheetId="19">#REF!</definedName>
    <definedName name="Desconto_vale_ref" localSheetId="20">#REF!</definedName>
    <definedName name="Desconto_vale_ref" localSheetId="3">#REF!</definedName>
    <definedName name="Desconto_vale_ref" localSheetId="0">#REF!</definedName>
    <definedName name="Desconto_vale_ref" localSheetId="1">#REF!</definedName>
    <definedName name="Desconto_vale_ref">#REF!</definedName>
    <definedName name="Desconto_vale_transp" localSheetId="2">#REF!</definedName>
    <definedName name="Desconto_vale_transp" localSheetId="7">#REF!</definedName>
    <definedName name="Desconto_vale_transp" localSheetId="8">#REF!</definedName>
    <definedName name="Desconto_vale_transp" localSheetId="9">#REF!</definedName>
    <definedName name="Desconto_vale_transp" localSheetId="10">#REF!</definedName>
    <definedName name="Desconto_vale_transp" localSheetId="11">#REF!</definedName>
    <definedName name="Desconto_vale_transp" localSheetId="12">#REF!</definedName>
    <definedName name="Desconto_vale_transp" localSheetId="13">#REF!</definedName>
    <definedName name="Desconto_vale_transp" localSheetId="6">#REF!</definedName>
    <definedName name="Desconto_vale_transp" localSheetId="15">#REF!</definedName>
    <definedName name="Desconto_vale_transp" localSheetId="14">#REF!</definedName>
    <definedName name="Desconto_vale_transp" localSheetId="16">#REF!</definedName>
    <definedName name="Desconto_vale_transp" localSheetId="17">#REF!</definedName>
    <definedName name="Desconto_vale_transp" localSheetId="18">#REF!</definedName>
    <definedName name="Desconto_vale_transp" localSheetId="19">#REF!</definedName>
    <definedName name="Desconto_vale_transp" localSheetId="20">#REF!</definedName>
    <definedName name="Desconto_vale_transp" localSheetId="3">#REF!</definedName>
    <definedName name="Desconto_vale_transp" localSheetId="0">#REF!</definedName>
    <definedName name="Desconto_vale_transp" localSheetId="1">#REF!</definedName>
    <definedName name="Desconto_vale_transp">#REF!</definedName>
    <definedName name="DESCRICAO" localSheetId="2">[6]OBRJU95!#REF!</definedName>
    <definedName name="DESCRICAO" localSheetId="4">[7]OBRJU95!#REF!</definedName>
    <definedName name="DESCRICAO" localSheetId="7">[8]OBRJU95!#REF!</definedName>
    <definedName name="DESCRICAO" localSheetId="8">[8]OBRJU95!#REF!</definedName>
    <definedName name="DESCRICAO" localSheetId="9">[8]OBRJU95!#REF!</definedName>
    <definedName name="DESCRICAO" localSheetId="10">[8]OBRJU95!#REF!</definedName>
    <definedName name="DESCRICAO" localSheetId="11">[8]OBRJU95!#REF!</definedName>
    <definedName name="DESCRICAO" localSheetId="12">[8]OBRJU95!#REF!</definedName>
    <definedName name="DESCRICAO" localSheetId="13">[8]OBRJU95!#REF!</definedName>
    <definedName name="DESCRICAO" localSheetId="6">[8]OBRJU95!#REF!</definedName>
    <definedName name="DESCRICAO" localSheetId="15">[8]OBRJU95!#REF!</definedName>
    <definedName name="DESCRICAO" localSheetId="14">[8]OBRJU95!#REF!</definedName>
    <definedName name="DESCRICAO" localSheetId="16">[6]OBRJU95!#REF!</definedName>
    <definedName name="DESCRICAO" localSheetId="17">[8]OBRJU95!#REF!</definedName>
    <definedName name="DESCRICAO" localSheetId="18">[8]OBRJU95!#REF!</definedName>
    <definedName name="DESCRICAO" localSheetId="19">[6]OBRJU95!#REF!</definedName>
    <definedName name="DESCRICAO" localSheetId="20">[8]OBRJU95!#REF!</definedName>
    <definedName name="DESCRICAO" localSheetId="3">[8]OBRJU95!#REF!</definedName>
    <definedName name="DESCRICAO" localSheetId="0">[8]OBRJU95!#REF!</definedName>
    <definedName name="DESCRICAO" localSheetId="1">[6]OBRJU95!#REF!</definedName>
    <definedName name="DESCRICAO">[6]OBRJU95!#REF!</definedName>
    <definedName name="DESUM">"Texto 7"</definedName>
    <definedName name="DETALHE" localSheetId="2">#REF!</definedName>
    <definedName name="DETALHE" localSheetId="4">#REF!</definedName>
    <definedName name="DETALHE" localSheetId="7">#REF!</definedName>
    <definedName name="DETALHE" localSheetId="8">#REF!</definedName>
    <definedName name="DETALHE" localSheetId="9">#REF!</definedName>
    <definedName name="DETALHE" localSheetId="10">#REF!</definedName>
    <definedName name="DETALHE" localSheetId="11">#REF!</definedName>
    <definedName name="DETALHE" localSheetId="12">#REF!</definedName>
    <definedName name="DETALHE" localSheetId="13">#REF!</definedName>
    <definedName name="DETALHE" localSheetId="6">#REF!</definedName>
    <definedName name="DETALHE" localSheetId="15">#REF!</definedName>
    <definedName name="DETALHE" localSheetId="14">#REF!</definedName>
    <definedName name="DETALHE" localSheetId="16">#REF!</definedName>
    <definedName name="DETALHE" localSheetId="17">#REF!</definedName>
    <definedName name="DETALHE" localSheetId="18">#REF!</definedName>
    <definedName name="DETALHE" localSheetId="19">#REF!</definedName>
    <definedName name="DETALHE" localSheetId="20">#REF!</definedName>
    <definedName name="DETALHE" localSheetId="3">#REF!</definedName>
    <definedName name="DETALHE" localSheetId="0">#REF!</definedName>
    <definedName name="DETALHE" localSheetId="1">#REF!</definedName>
    <definedName name="DETALHE">#REF!</definedName>
    <definedName name="deuda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ias_trab_mês" localSheetId="2">'[12]1.1 Col. Dom'!#REF!</definedName>
    <definedName name="Dias_trab_mês" localSheetId="4">'[13]1.1 Col. Dom'!#REF!</definedName>
    <definedName name="Dias_trab_mês" localSheetId="7">'[14]1.1 Col. Dom'!#REF!</definedName>
    <definedName name="Dias_trab_mês" localSheetId="8">'[14]1.1 Col. Dom'!#REF!</definedName>
    <definedName name="Dias_trab_mês" localSheetId="9">'[14]1.1 Col. Dom'!#REF!</definedName>
    <definedName name="Dias_trab_mês" localSheetId="10">'[14]1.1 Col. Dom'!#REF!</definedName>
    <definedName name="Dias_trab_mês" localSheetId="11">'[14]1.1 Col. Dom'!#REF!</definedName>
    <definedName name="Dias_trab_mês" localSheetId="12">'[14]1.1 Col. Dom'!#REF!</definedName>
    <definedName name="Dias_trab_mês" localSheetId="13">'[14]1.1 Col. Dom'!#REF!</definedName>
    <definedName name="Dias_trab_mês" localSheetId="6">'[14]1.1 Col. Dom'!#REF!</definedName>
    <definedName name="Dias_trab_mês" localSheetId="15">'[14]1.1 Col. Dom'!#REF!</definedName>
    <definedName name="Dias_trab_mês" localSheetId="14">'[14]1.1 Col. Dom'!#REF!</definedName>
    <definedName name="Dias_trab_mês" localSheetId="16">'[12]1.1 Col. Dom'!#REF!</definedName>
    <definedName name="Dias_trab_mês" localSheetId="17">'[14]1.1 Col. Dom'!#REF!</definedName>
    <definedName name="Dias_trab_mês" localSheetId="18">'[14]1.1 Col. Dom'!#REF!</definedName>
    <definedName name="Dias_trab_mês" localSheetId="19">'[12]1.1 Col. Dom'!#REF!</definedName>
    <definedName name="Dias_trab_mês" localSheetId="20">'[14]1.1 Col. Dom'!#REF!</definedName>
    <definedName name="Dias_trab_mês" localSheetId="3">'[14]1.1 Col. Dom'!#REF!</definedName>
    <definedName name="Dias_trab_mês" localSheetId="0">'[14]1.1 Col. Dom'!#REF!</definedName>
    <definedName name="Dias_trab_mês" localSheetId="1">'[12]1.1 Col. Dom'!#REF!</definedName>
    <definedName name="Dias_trab_mês">'[12]1.1 Col. Dom'!#REF!</definedName>
    <definedName name="Dias_trabalhados" localSheetId="2">#REF!</definedName>
    <definedName name="Dias_trabalhados" localSheetId="4">#REF!</definedName>
    <definedName name="Dias_trabalhados" localSheetId="7">#REF!</definedName>
    <definedName name="Dias_trabalhados" localSheetId="8">#REF!</definedName>
    <definedName name="Dias_trabalhados" localSheetId="9">#REF!</definedName>
    <definedName name="Dias_trabalhados" localSheetId="10">#REF!</definedName>
    <definedName name="Dias_trabalhados" localSheetId="11">#REF!</definedName>
    <definedName name="Dias_trabalhados" localSheetId="12">#REF!</definedName>
    <definedName name="Dias_trabalhados" localSheetId="13">#REF!</definedName>
    <definedName name="Dias_trabalhados" localSheetId="6">#REF!</definedName>
    <definedName name="Dias_trabalhados" localSheetId="15">#REF!</definedName>
    <definedName name="Dias_trabalhados" localSheetId="14">#REF!</definedName>
    <definedName name="Dias_trabalhados" localSheetId="16">#REF!</definedName>
    <definedName name="Dias_trabalhados" localSheetId="17">#REF!</definedName>
    <definedName name="Dias_trabalhados" localSheetId="18">#REF!</definedName>
    <definedName name="Dias_trabalhados" localSheetId="19">#REF!</definedName>
    <definedName name="Dias_trabalhados" localSheetId="20">#REF!</definedName>
    <definedName name="Dias_trabalhados" localSheetId="3">#REF!</definedName>
    <definedName name="Dias_trabalhados" localSheetId="0">#REF!</definedName>
    <definedName name="Dias_trabalhados" localSheetId="1">#REF!</definedName>
    <definedName name="Dias_trabalhados">#REF!</definedName>
    <definedName name="dias_uteis" localSheetId="2">#REF!</definedName>
    <definedName name="dias_uteis" localSheetId="7">#REF!</definedName>
    <definedName name="dias_uteis" localSheetId="8">#REF!</definedName>
    <definedName name="dias_uteis" localSheetId="9">#REF!</definedName>
    <definedName name="dias_uteis" localSheetId="10">#REF!</definedName>
    <definedName name="dias_uteis" localSheetId="11">#REF!</definedName>
    <definedName name="dias_uteis" localSheetId="12">#REF!</definedName>
    <definedName name="dias_uteis" localSheetId="13">#REF!</definedName>
    <definedName name="dias_uteis" localSheetId="6">#REF!</definedName>
    <definedName name="dias_uteis" localSheetId="15">#REF!</definedName>
    <definedName name="dias_uteis" localSheetId="14">#REF!</definedName>
    <definedName name="dias_uteis" localSheetId="16">#REF!</definedName>
    <definedName name="dias_uteis" localSheetId="17">#REF!</definedName>
    <definedName name="dias_uteis" localSheetId="18">#REF!</definedName>
    <definedName name="dias_uteis" localSheetId="19">#REF!</definedName>
    <definedName name="dias_uteis" localSheetId="20">#REF!</definedName>
    <definedName name="dias_uteis" localSheetId="3">#REF!</definedName>
    <definedName name="dias_uteis" localSheetId="0">#REF!</definedName>
    <definedName name="dias_uteis" localSheetId="1">#REF!</definedName>
    <definedName name="dias_uteis">#REF!</definedName>
    <definedName name="dim_pedagio" localSheetId="2">#REF!</definedName>
    <definedName name="dim_pedagio" localSheetId="7">#REF!</definedName>
    <definedName name="dim_pedagio" localSheetId="8">#REF!</definedName>
    <definedName name="dim_pedagio" localSheetId="9">#REF!</definedName>
    <definedName name="dim_pedagio" localSheetId="10">#REF!</definedName>
    <definedName name="dim_pedagio" localSheetId="11">#REF!</definedName>
    <definedName name="dim_pedagio" localSheetId="12">#REF!</definedName>
    <definedName name="dim_pedagio" localSheetId="13">#REF!</definedName>
    <definedName name="dim_pedagio" localSheetId="6">#REF!</definedName>
    <definedName name="dim_pedagio" localSheetId="15">#REF!</definedName>
    <definedName name="dim_pedagio" localSheetId="14">#REF!</definedName>
    <definedName name="dim_pedagio" localSheetId="16">#REF!</definedName>
    <definedName name="dim_pedagio" localSheetId="17">#REF!</definedName>
    <definedName name="dim_pedagio" localSheetId="18">#REF!</definedName>
    <definedName name="dim_pedagio" localSheetId="19">#REF!</definedName>
    <definedName name="dim_pedagio" localSheetId="20">#REF!</definedName>
    <definedName name="dim_pedagio" localSheetId="3">#REF!</definedName>
    <definedName name="dim_pedagio" localSheetId="0">#REF!</definedName>
    <definedName name="dim_pedagio" localSheetId="1">#REF!</definedName>
    <definedName name="dim_pedagio">#REF!</definedName>
    <definedName name="DIMENSIONAMENTO_DE_TUBULAÇÃO" localSheetId="2">#REF!</definedName>
    <definedName name="DIMENSIONAMENTO_DE_TUBULAÇÃO" localSheetId="7">#REF!</definedName>
    <definedName name="DIMENSIONAMENTO_DE_TUBULAÇÃO" localSheetId="8">#REF!</definedName>
    <definedName name="DIMENSIONAMENTO_DE_TUBULAÇÃO" localSheetId="9">#REF!</definedName>
    <definedName name="DIMENSIONAMENTO_DE_TUBULAÇÃO" localSheetId="10">#REF!</definedName>
    <definedName name="DIMENSIONAMENTO_DE_TUBULAÇÃO" localSheetId="11">#REF!</definedName>
    <definedName name="DIMENSIONAMENTO_DE_TUBULAÇÃO" localSheetId="12">#REF!</definedName>
    <definedName name="DIMENSIONAMENTO_DE_TUBULAÇÃO" localSheetId="13">#REF!</definedName>
    <definedName name="DIMENSIONAMENTO_DE_TUBULAÇÃO" localSheetId="6">#REF!</definedName>
    <definedName name="DIMENSIONAMENTO_DE_TUBULAÇÃO" localSheetId="15">#REF!</definedName>
    <definedName name="DIMENSIONAMENTO_DE_TUBULAÇÃO" localSheetId="14">#REF!</definedName>
    <definedName name="DIMENSIONAMENTO_DE_TUBULAÇÃO" localSheetId="16">#REF!</definedName>
    <definedName name="DIMENSIONAMENTO_DE_TUBULAÇÃO" localSheetId="17">#REF!</definedName>
    <definedName name="DIMENSIONAMENTO_DE_TUBULAÇÃO" localSheetId="18">#REF!</definedName>
    <definedName name="DIMENSIONAMENTO_DE_TUBULAÇÃO" localSheetId="19">#REF!</definedName>
    <definedName name="DIMENSIONAMENTO_DE_TUBULAÇÃO" localSheetId="20">#REF!</definedName>
    <definedName name="DIMENSIONAMENTO_DE_TUBULAÇÃO" localSheetId="3">#REF!</definedName>
    <definedName name="DIMENSIONAMENTO_DE_TUBULAÇÃO" localSheetId="0">"#ref!"</definedName>
    <definedName name="DIMENSIONAMENTO_DE_TUBULAÇÃO" localSheetId="1">#REF!</definedName>
    <definedName name="DIMENSIONAMENTO_DE_TUBULAÇÃO">#REF!</definedName>
    <definedName name="dipos_pedagio" localSheetId="2">#REF!</definedName>
    <definedName name="dipos_pedagio" localSheetId="7">#REF!</definedName>
    <definedName name="dipos_pedagio" localSheetId="8">#REF!</definedName>
    <definedName name="dipos_pedagio" localSheetId="9">#REF!</definedName>
    <definedName name="dipos_pedagio" localSheetId="10">#REF!</definedName>
    <definedName name="dipos_pedagio" localSheetId="11">#REF!</definedName>
    <definedName name="dipos_pedagio" localSheetId="12">#REF!</definedName>
    <definedName name="dipos_pedagio" localSheetId="13">#REF!</definedName>
    <definedName name="dipos_pedagio" localSheetId="6">#REF!</definedName>
    <definedName name="dipos_pedagio" localSheetId="15">#REF!</definedName>
    <definedName name="dipos_pedagio" localSheetId="14">#REF!</definedName>
    <definedName name="dipos_pedagio" localSheetId="16">#REF!</definedName>
    <definedName name="dipos_pedagio" localSheetId="17">#REF!</definedName>
    <definedName name="dipos_pedagio" localSheetId="18">#REF!</definedName>
    <definedName name="dipos_pedagio" localSheetId="19">#REF!</definedName>
    <definedName name="dipos_pedagio" localSheetId="20">#REF!</definedName>
    <definedName name="dipos_pedagio" localSheetId="3">#REF!</definedName>
    <definedName name="dipos_pedagio" localSheetId="0">#REF!</definedName>
    <definedName name="dipos_pedagio" localSheetId="1">#REF!</definedName>
    <definedName name="dipos_pedagio">#REF!</definedName>
    <definedName name="disp" localSheetId="2">#REF!</definedName>
    <definedName name="disp" localSheetId="7">#REF!</definedName>
    <definedName name="disp" localSheetId="8">#REF!</definedName>
    <definedName name="disp" localSheetId="9">#REF!</definedName>
    <definedName name="disp" localSheetId="10">#REF!</definedName>
    <definedName name="disp" localSheetId="11">#REF!</definedName>
    <definedName name="disp" localSheetId="12">#REF!</definedName>
    <definedName name="disp" localSheetId="13">#REF!</definedName>
    <definedName name="disp" localSheetId="6">#REF!</definedName>
    <definedName name="disp" localSheetId="15">#REF!</definedName>
    <definedName name="disp" localSheetId="14">#REF!</definedName>
    <definedName name="disp" localSheetId="16">#REF!</definedName>
    <definedName name="disp" localSheetId="17">#REF!</definedName>
    <definedName name="disp" localSheetId="18">#REF!</definedName>
    <definedName name="disp" localSheetId="19">#REF!</definedName>
    <definedName name="disp" localSheetId="20">#REF!</definedName>
    <definedName name="disp" localSheetId="3">#REF!</definedName>
    <definedName name="disp" localSheetId="0">#REF!</definedName>
    <definedName name="disp" localSheetId="1">#REF!</definedName>
    <definedName name="disp">#REF!</definedName>
    <definedName name="div_c_cam" localSheetId="2">#REF!</definedName>
    <definedName name="div_c_cam" localSheetId="7">#REF!</definedName>
    <definedName name="div_c_cam" localSheetId="8">#REF!</definedName>
    <definedName name="div_c_cam" localSheetId="9">#REF!</definedName>
    <definedName name="div_c_cam" localSheetId="10">#REF!</definedName>
    <definedName name="div_c_cam" localSheetId="11">#REF!</definedName>
    <definedName name="div_c_cam" localSheetId="12">#REF!</definedName>
    <definedName name="div_c_cam" localSheetId="13">#REF!</definedName>
    <definedName name="div_c_cam" localSheetId="6">#REF!</definedName>
    <definedName name="div_c_cam" localSheetId="15">#REF!</definedName>
    <definedName name="div_c_cam" localSheetId="14">#REF!</definedName>
    <definedName name="div_c_cam" localSheetId="16">#REF!</definedName>
    <definedName name="div_c_cam" localSheetId="17">#REF!</definedName>
    <definedName name="div_c_cam" localSheetId="18">#REF!</definedName>
    <definedName name="div_c_cam" localSheetId="19">#REF!</definedName>
    <definedName name="div_c_cam" localSheetId="20">#REF!</definedName>
    <definedName name="div_c_cam" localSheetId="3">#REF!</definedName>
    <definedName name="div_c_cam" localSheetId="0">#REF!</definedName>
    <definedName name="div_c_cam" localSheetId="1">#REF!</definedName>
    <definedName name="div_c_cam">#REF!</definedName>
    <definedName name="div_c_cam1" localSheetId="2">#REF!</definedName>
    <definedName name="div_c_cam1" localSheetId="7">#REF!</definedName>
    <definedName name="div_c_cam1" localSheetId="8">#REF!</definedName>
    <definedName name="div_c_cam1" localSheetId="9">#REF!</definedName>
    <definedName name="div_c_cam1" localSheetId="10">#REF!</definedName>
    <definedName name="div_c_cam1" localSheetId="11">#REF!</definedName>
    <definedName name="div_c_cam1" localSheetId="12">#REF!</definedName>
    <definedName name="div_c_cam1" localSheetId="13">#REF!</definedName>
    <definedName name="div_c_cam1" localSheetId="6">#REF!</definedName>
    <definedName name="div_c_cam1" localSheetId="15">#REF!</definedName>
    <definedName name="div_c_cam1" localSheetId="14">#REF!</definedName>
    <definedName name="div_c_cam1" localSheetId="16">#REF!</definedName>
    <definedName name="div_c_cam1" localSheetId="17">#REF!</definedName>
    <definedName name="div_c_cam1" localSheetId="18">#REF!</definedName>
    <definedName name="div_c_cam1" localSheetId="19">#REF!</definedName>
    <definedName name="div_c_cam1" localSheetId="20">#REF!</definedName>
    <definedName name="div_c_cam1" localSheetId="3">#REF!</definedName>
    <definedName name="div_c_cam1" localSheetId="0">#REF!</definedName>
    <definedName name="div_c_cam1" localSheetId="1">#REF!</definedName>
    <definedName name="div_c_cam1">#REF!</definedName>
    <definedName name="div_c_cam2" localSheetId="2">#REF!</definedName>
    <definedName name="div_c_cam2" localSheetId="7">#REF!</definedName>
    <definedName name="div_c_cam2" localSheetId="8">#REF!</definedName>
    <definedName name="div_c_cam2" localSheetId="9">#REF!</definedName>
    <definedName name="div_c_cam2" localSheetId="10">#REF!</definedName>
    <definedName name="div_c_cam2" localSheetId="11">#REF!</definedName>
    <definedName name="div_c_cam2" localSheetId="12">#REF!</definedName>
    <definedName name="div_c_cam2" localSheetId="13">#REF!</definedName>
    <definedName name="div_c_cam2" localSheetId="6">#REF!</definedName>
    <definedName name="div_c_cam2" localSheetId="15">#REF!</definedName>
    <definedName name="div_c_cam2" localSheetId="14">#REF!</definedName>
    <definedName name="div_c_cam2" localSheetId="16">#REF!</definedName>
    <definedName name="div_c_cam2" localSheetId="17">#REF!</definedName>
    <definedName name="div_c_cam2" localSheetId="18">#REF!</definedName>
    <definedName name="div_c_cam2" localSheetId="19">#REF!</definedName>
    <definedName name="div_c_cam2" localSheetId="20">#REF!</definedName>
    <definedName name="div_c_cam2" localSheetId="3">#REF!</definedName>
    <definedName name="div_c_cam2" localSheetId="0">#REF!</definedName>
    <definedName name="div_c_cam2" localSheetId="1">#REF!</definedName>
    <definedName name="div_c_cam2">#REF!</definedName>
    <definedName name="div_c_cam3" localSheetId="2">#REF!</definedName>
    <definedName name="div_c_cam3" localSheetId="7">#REF!</definedName>
    <definedName name="div_c_cam3" localSheetId="8">#REF!</definedName>
    <definedName name="div_c_cam3" localSheetId="9">#REF!</definedName>
    <definedName name="div_c_cam3" localSheetId="10">#REF!</definedName>
    <definedName name="div_c_cam3" localSheetId="11">#REF!</definedName>
    <definedName name="div_c_cam3" localSheetId="12">#REF!</definedName>
    <definedName name="div_c_cam3" localSheetId="13">#REF!</definedName>
    <definedName name="div_c_cam3" localSheetId="6">#REF!</definedName>
    <definedName name="div_c_cam3" localSheetId="15">#REF!</definedName>
    <definedName name="div_c_cam3" localSheetId="14">#REF!</definedName>
    <definedName name="div_c_cam3" localSheetId="16">#REF!</definedName>
    <definedName name="div_c_cam3" localSheetId="17">#REF!</definedName>
    <definedName name="div_c_cam3" localSheetId="18">#REF!</definedName>
    <definedName name="div_c_cam3" localSheetId="19">#REF!</definedName>
    <definedName name="div_c_cam3" localSheetId="20">#REF!</definedName>
    <definedName name="div_c_cam3" localSheetId="3">#REF!</definedName>
    <definedName name="div_c_cam3" localSheetId="0">#REF!</definedName>
    <definedName name="div_c_cam3" localSheetId="1">#REF!</definedName>
    <definedName name="div_c_cam3">#REF!</definedName>
    <definedName name="div_c_cam4" localSheetId="2">#REF!</definedName>
    <definedName name="div_c_cam4" localSheetId="7">#REF!</definedName>
    <definedName name="div_c_cam4" localSheetId="8">#REF!</definedName>
    <definedName name="div_c_cam4" localSheetId="9">#REF!</definedName>
    <definedName name="div_c_cam4" localSheetId="10">#REF!</definedName>
    <definedName name="div_c_cam4" localSheetId="11">#REF!</definedName>
    <definedName name="div_c_cam4" localSheetId="12">#REF!</definedName>
    <definedName name="div_c_cam4" localSheetId="13">#REF!</definedName>
    <definedName name="div_c_cam4" localSheetId="6">#REF!</definedName>
    <definedName name="div_c_cam4" localSheetId="15">#REF!</definedName>
    <definedName name="div_c_cam4" localSheetId="14">#REF!</definedName>
    <definedName name="div_c_cam4" localSheetId="16">#REF!</definedName>
    <definedName name="div_c_cam4" localSheetId="17">#REF!</definedName>
    <definedName name="div_c_cam4" localSheetId="18">#REF!</definedName>
    <definedName name="div_c_cam4" localSheetId="19">#REF!</definedName>
    <definedName name="div_c_cam4" localSheetId="20">#REF!</definedName>
    <definedName name="div_c_cam4" localSheetId="3">#REF!</definedName>
    <definedName name="div_c_cam4" localSheetId="0">#REF!</definedName>
    <definedName name="div_c_cam4" localSheetId="1">#REF!</definedName>
    <definedName name="div_c_cam4">#REF!</definedName>
    <definedName name="div_c_cam5" localSheetId="2">#REF!</definedName>
    <definedName name="div_c_cam5" localSheetId="7">#REF!</definedName>
    <definedName name="div_c_cam5" localSheetId="8">#REF!</definedName>
    <definedName name="div_c_cam5" localSheetId="9">#REF!</definedName>
    <definedName name="div_c_cam5" localSheetId="10">#REF!</definedName>
    <definedName name="div_c_cam5" localSheetId="11">#REF!</definedName>
    <definedName name="div_c_cam5" localSheetId="12">#REF!</definedName>
    <definedName name="div_c_cam5" localSheetId="13">#REF!</definedName>
    <definedName name="div_c_cam5" localSheetId="6">#REF!</definedName>
    <definedName name="div_c_cam5" localSheetId="15">#REF!</definedName>
    <definedName name="div_c_cam5" localSheetId="14">#REF!</definedName>
    <definedName name="div_c_cam5" localSheetId="16">#REF!</definedName>
    <definedName name="div_c_cam5" localSheetId="17">#REF!</definedName>
    <definedName name="div_c_cam5" localSheetId="18">#REF!</definedName>
    <definedName name="div_c_cam5" localSheetId="19">#REF!</definedName>
    <definedName name="div_c_cam5" localSheetId="20">#REF!</definedName>
    <definedName name="div_c_cam5" localSheetId="3">#REF!</definedName>
    <definedName name="div_c_cam5" localSheetId="0">#REF!</definedName>
    <definedName name="div_c_cam5" localSheetId="1">#REF!</definedName>
    <definedName name="div_c_cam5">#REF!</definedName>
    <definedName name="div_c_cam6" localSheetId="2">#REF!</definedName>
    <definedName name="div_c_cam6" localSheetId="7">#REF!</definedName>
    <definedName name="div_c_cam6" localSheetId="8">#REF!</definedName>
    <definedName name="div_c_cam6" localSheetId="9">#REF!</definedName>
    <definedName name="div_c_cam6" localSheetId="10">#REF!</definedName>
    <definedName name="div_c_cam6" localSheetId="11">#REF!</definedName>
    <definedName name="div_c_cam6" localSheetId="12">#REF!</definedName>
    <definedName name="div_c_cam6" localSheetId="13">#REF!</definedName>
    <definedName name="div_c_cam6" localSheetId="6">#REF!</definedName>
    <definedName name="div_c_cam6" localSheetId="15">#REF!</definedName>
    <definedName name="div_c_cam6" localSheetId="14">#REF!</definedName>
    <definedName name="div_c_cam6" localSheetId="16">#REF!</definedName>
    <definedName name="div_c_cam6" localSheetId="17">#REF!</definedName>
    <definedName name="div_c_cam6" localSheetId="18">#REF!</definedName>
    <definedName name="div_c_cam6" localSheetId="19">#REF!</definedName>
    <definedName name="div_c_cam6" localSheetId="20">#REF!</definedName>
    <definedName name="div_c_cam6" localSheetId="3">#REF!</definedName>
    <definedName name="div_c_cam6" localSheetId="0">#REF!</definedName>
    <definedName name="div_c_cam6" localSheetId="1">#REF!</definedName>
    <definedName name="div_c_cam6">#REF!</definedName>
    <definedName name="div_c_cam7" localSheetId="2">#REF!</definedName>
    <definedName name="div_c_cam7" localSheetId="7">#REF!</definedName>
    <definedName name="div_c_cam7" localSheetId="8">#REF!</definedName>
    <definedName name="div_c_cam7" localSheetId="9">#REF!</definedName>
    <definedName name="div_c_cam7" localSheetId="10">#REF!</definedName>
    <definedName name="div_c_cam7" localSheetId="11">#REF!</definedName>
    <definedName name="div_c_cam7" localSheetId="12">#REF!</definedName>
    <definedName name="div_c_cam7" localSheetId="13">#REF!</definedName>
    <definedName name="div_c_cam7" localSheetId="6">#REF!</definedName>
    <definedName name="div_c_cam7" localSheetId="15">#REF!</definedName>
    <definedName name="div_c_cam7" localSheetId="14">#REF!</definedName>
    <definedName name="div_c_cam7" localSheetId="16">#REF!</definedName>
    <definedName name="div_c_cam7" localSheetId="17">#REF!</definedName>
    <definedName name="div_c_cam7" localSheetId="18">#REF!</definedName>
    <definedName name="div_c_cam7" localSheetId="19">#REF!</definedName>
    <definedName name="div_c_cam7" localSheetId="20">#REF!</definedName>
    <definedName name="div_c_cam7" localSheetId="3">#REF!</definedName>
    <definedName name="div_c_cam7" localSheetId="0">#REF!</definedName>
    <definedName name="div_c_cam7" localSheetId="1">#REF!</definedName>
    <definedName name="div_c_cam7">#REF!</definedName>
    <definedName name="div_c_cam8" localSheetId="2">#REF!</definedName>
    <definedName name="div_c_cam8" localSheetId="7">#REF!</definedName>
    <definedName name="div_c_cam8" localSheetId="8">#REF!</definedName>
    <definedName name="div_c_cam8" localSheetId="9">#REF!</definedName>
    <definedName name="div_c_cam8" localSheetId="10">#REF!</definedName>
    <definedName name="div_c_cam8" localSheetId="11">#REF!</definedName>
    <definedName name="div_c_cam8" localSheetId="12">#REF!</definedName>
    <definedName name="div_c_cam8" localSheetId="13">#REF!</definedName>
    <definedName name="div_c_cam8" localSheetId="6">#REF!</definedName>
    <definedName name="div_c_cam8" localSheetId="15">#REF!</definedName>
    <definedName name="div_c_cam8" localSheetId="14">#REF!</definedName>
    <definedName name="div_c_cam8" localSheetId="16">#REF!</definedName>
    <definedName name="div_c_cam8" localSheetId="17">#REF!</definedName>
    <definedName name="div_c_cam8" localSheetId="18">#REF!</definedName>
    <definedName name="div_c_cam8" localSheetId="19">#REF!</definedName>
    <definedName name="div_c_cam8" localSheetId="20">#REF!</definedName>
    <definedName name="div_c_cam8" localSheetId="3">#REF!</definedName>
    <definedName name="div_c_cam8" localSheetId="0">#REF!</definedName>
    <definedName name="div_c_cam8" localSheetId="1">#REF!</definedName>
    <definedName name="div_c_cam8">#REF!</definedName>
    <definedName name="div_c_cam9" localSheetId="2">#REF!</definedName>
    <definedName name="div_c_cam9" localSheetId="7">#REF!</definedName>
    <definedName name="div_c_cam9" localSheetId="8">#REF!</definedName>
    <definedName name="div_c_cam9" localSheetId="9">#REF!</definedName>
    <definedName name="div_c_cam9" localSheetId="10">#REF!</definedName>
    <definedName name="div_c_cam9" localSheetId="11">#REF!</definedName>
    <definedName name="div_c_cam9" localSheetId="12">#REF!</definedName>
    <definedName name="div_c_cam9" localSheetId="13">#REF!</definedName>
    <definedName name="div_c_cam9" localSheetId="6">#REF!</definedName>
    <definedName name="div_c_cam9" localSheetId="15">#REF!</definedName>
    <definedName name="div_c_cam9" localSheetId="14">#REF!</definedName>
    <definedName name="div_c_cam9" localSheetId="16">#REF!</definedName>
    <definedName name="div_c_cam9" localSheetId="17">#REF!</definedName>
    <definedName name="div_c_cam9" localSheetId="18">#REF!</definedName>
    <definedName name="div_c_cam9" localSheetId="19">#REF!</definedName>
    <definedName name="div_c_cam9" localSheetId="20">#REF!</definedName>
    <definedName name="div_c_cam9" localSheetId="3">#REF!</definedName>
    <definedName name="div_c_cam9" localSheetId="0">#REF!</definedName>
    <definedName name="div_c_cam9" localSheetId="1">#REF!</definedName>
    <definedName name="div_c_cam9">#REF!</definedName>
    <definedName name="div_s_cam" localSheetId="2">#REF!</definedName>
    <definedName name="div_s_cam" localSheetId="7">#REF!</definedName>
    <definedName name="div_s_cam" localSheetId="8">#REF!</definedName>
    <definedName name="div_s_cam" localSheetId="9">#REF!</definedName>
    <definedName name="div_s_cam" localSheetId="10">#REF!</definedName>
    <definedName name="div_s_cam" localSheetId="11">#REF!</definedName>
    <definedName name="div_s_cam" localSheetId="12">#REF!</definedName>
    <definedName name="div_s_cam" localSheetId="13">#REF!</definedName>
    <definedName name="div_s_cam" localSheetId="6">#REF!</definedName>
    <definedName name="div_s_cam" localSheetId="15">#REF!</definedName>
    <definedName name="div_s_cam" localSheetId="14">#REF!</definedName>
    <definedName name="div_s_cam" localSheetId="16">#REF!</definedName>
    <definedName name="div_s_cam" localSheetId="17">#REF!</definedName>
    <definedName name="div_s_cam" localSheetId="18">#REF!</definedName>
    <definedName name="div_s_cam" localSheetId="19">#REF!</definedName>
    <definedName name="div_s_cam" localSheetId="20">#REF!</definedName>
    <definedName name="div_s_cam" localSheetId="3">#REF!</definedName>
    <definedName name="div_s_cam" localSheetId="0">#REF!</definedName>
    <definedName name="div_s_cam" localSheetId="1">#REF!</definedName>
    <definedName name="div_s_cam">#REF!</definedName>
    <definedName name="div_s_cam1" localSheetId="2">#REF!</definedName>
    <definedName name="div_s_cam1" localSheetId="7">#REF!</definedName>
    <definedName name="div_s_cam1" localSheetId="8">#REF!</definedName>
    <definedName name="div_s_cam1" localSheetId="9">#REF!</definedName>
    <definedName name="div_s_cam1" localSheetId="10">#REF!</definedName>
    <definedName name="div_s_cam1" localSheetId="11">#REF!</definedName>
    <definedName name="div_s_cam1" localSheetId="12">#REF!</definedName>
    <definedName name="div_s_cam1" localSheetId="13">#REF!</definedName>
    <definedName name="div_s_cam1" localSheetId="6">#REF!</definedName>
    <definedName name="div_s_cam1" localSheetId="15">#REF!</definedName>
    <definedName name="div_s_cam1" localSheetId="14">#REF!</definedName>
    <definedName name="div_s_cam1" localSheetId="16">#REF!</definedName>
    <definedName name="div_s_cam1" localSheetId="17">#REF!</definedName>
    <definedName name="div_s_cam1" localSheetId="18">#REF!</definedName>
    <definedName name="div_s_cam1" localSheetId="19">#REF!</definedName>
    <definedName name="div_s_cam1" localSheetId="20">#REF!</definedName>
    <definedName name="div_s_cam1" localSheetId="3">#REF!</definedName>
    <definedName name="div_s_cam1" localSheetId="0">#REF!</definedName>
    <definedName name="div_s_cam1" localSheetId="1">#REF!</definedName>
    <definedName name="div_s_cam1">#REF!</definedName>
    <definedName name="div_s_cam2" localSheetId="2">#REF!</definedName>
    <definedName name="div_s_cam2" localSheetId="7">#REF!</definedName>
    <definedName name="div_s_cam2" localSheetId="8">#REF!</definedName>
    <definedName name="div_s_cam2" localSheetId="9">#REF!</definedName>
    <definedName name="div_s_cam2" localSheetId="10">#REF!</definedName>
    <definedName name="div_s_cam2" localSheetId="11">#REF!</definedName>
    <definedName name="div_s_cam2" localSheetId="12">#REF!</definedName>
    <definedName name="div_s_cam2" localSheetId="13">#REF!</definedName>
    <definedName name="div_s_cam2" localSheetId="6">#REF!</definedName>
    <definedName name="div_s_cam2" localSheetId="15">#REF!</definedName>
    <definedName name="div_s_cam2" localSheetId="14">#REF!</definedName>
    <definedName name="div_s_cam2" localSheetId="16">#REF!</definedName>
    <definedName name="div_s_cam2" localSheetId="17">#REF!</definedName>
    <definedName name="div_s_cam2" localSheetId="18">#REF!</definedName>
    <definedName name="div_s_cam2" localSheetId="19">#REF!</definedName>
    <definedName name="div_s_cam2" localSheetId="20">#REF!</definedName>
    <definedName name="div_s_cam2" localSheetId="3">#REF!</definedName>
    <definedName name="div_s_cam2" localSheetId="0">#REF!</definedName>
    <definedName name="div_s_cam2" localSheetId="1">#REF!</definedName>
    <definedName name="div_s_cam2">#REF!</definedName>
    <definedName name="div_s_cam3" localSheetId="2">#REF!</definedName>
    <definedName name="div_s_cam3" localSheetId="7">#REF!</definedName>
    <definedName name="div_s_cam3" localSheetId="8">#REF!</definedName>
    <definedName name="div_s_cam3" localSheetId="9">#REF!</definedName>
    <definedName name="div_s_cam3" localSheetId="10">#REF!</definedName>
    <definedName name="div_s_cam3" localSheetId="11">#REF!</definedName>
    <definedName name="div_s_cam3" localSheetId="12">#REF!</definedName>
    <definedName name="div_s_cam3" localSheetId="13">#REF!</definedName>
    <definedName name="div_s_cam3" localSheetId="6">#REF!</definedName>
    <definedName name="div_s_cam3" localSheetId="15">#REF!</definedName>
    <definedName name="div_s_cam3" localSheetId="14">#REF!</definedName>
    <definedName name="div_s_cam3" localSheetId="16">#REF!</definedName>
    <definedName name="div_s_cam3" localSheetId="17">#REF!</definedName>
    <definedName name="div_s_cam3" localSheetId="18">#REF!</definedName>
    <definedName name="div_s_cam3" localSheetId="19">#REF!</definedName>
    <definedName name="div_s_cam3" localSheetId="20">#REF!</definedName>
    <definedName name="div_s_cam3" localSheetId="3">#REF!</definedName>
    <definedName name="div_s_cam3" localSheetId="0">#REF!</definedName>
    <definedName name="div_s_cam3" localSheetId="1">#REF!</definedName>
    <definedName name="div_s_cam3">#REF!</definedName>
    <definedName name="div_s_cam4" localSheetId="2">#REF!</definedName>
    <definedName name="div_s_cam4" localSheetId="7">#REF!</definedName>
    <definedName name="div_s_cam4" localSheetId="8">#REF!</definedName>
    <definedName name="div_s_cam4" localSheetId="9">#REF!</definedName>
    <definedName name="div_s_cam4" localSheetId="10">#REF!</definedName>
    <definedName name="div_s_cam4" localSheetId="11">#REF!</definedName>
    <definedName name="div_s_cam4" localSheetId="12">#REF!</definedName>
    <definedName name="div_s_cam4" localSheetId="13">#REF!</definedName>
    <definedName name="div_s_cam4" localSheetId="6">#REF!</definedName>
    <definedName name="div_s_cam4" localSheetId="15">#REF!</definedName>
    <definedName name="div_s_cam4" localSheetId="14">#REF!</definedName>
    <definedName name="div_s_cam4" localSheetId="16">#REF!</definedName>
    <definedName name="div_s_cam4" localSheetId="17">#REF!</definedName>
    <definedName name="div_s_cam4" localSheetId="18">#REF!</definedName>
    <definedName name="div_s_cam4" localSheetId="19">#REF!</definedName>
    <definedName name="div_s_cam4" localSheetId="20">#REF!</definedName>
    <definedName name="div_s_cam4" localSheetId="3">#REF!</definedName>
    <definedName name="div_s_cam4" localSheetId="0">#REF!</definedName>
    <definedName name="div_s_cam4" localSheetId="1">#REF!</definedName>
    <definedName name="div_s_cam4">#REF!</definedName>
    <definedName name="div_s_cam5" localSheetId="2">#REF!</definedName>
    <definedName name="div_s_cam5" localSheetId="7">#REF!</definedName>
    <definedName name="div_s_cam5" localSheetId="8">#REF!</definedName>
    <definedName name="div_s_cam5" localSheetId="9">#REF!</definedName>
    <definedName name="div_s_cam5" localSheetId="10">#REF!</definedName>
    <definedName name="div_s_cam5" localSheetId="11">#REF!</definedName>
    <definedName name="div_s_cam5" localSheetId="12">#REF!</definedName>
    <definedName name="div_s_cam5" localSheetId="13">#REF!</definedName>
    <definedName name="div_s_cam5" localSheetId="6">#REF!</definedName>
    <definedName name="div_s_cam5" localSheetId="15">#REF!</definedName>
    <definedName name="div_s_cam5" localSheetId="14">#REF!</definedName>
    <definedName name="div_s_cam5" localSheetId="16">#REF!</definedName>
    <definedName name="div_s_cam5" localSheetId="17">#REF!</definedName>
    <definedName name="div_s_cam5" localSheetId="18">#REF!</definedName>
    <definedName name="div_s_cam5" localSheetId="19">#REF!</definedName>
    <definedName name="div_s_cam5" localSheetId="20">#REF!</definedName>
    <definedName name="div_s_cam5" localSheetId="3">#REF!</definedName>
    <definedName name="div_s_cam5" localSheetId="0">#REF!</definedName>
    <definedName name="div_s_cam5" localSheetId="1">#REF!</definedName>
    <definedName name="div_s_cam5">#REF!</definedName>
    <definedName name="div_s_cam6" localSheetId="2">#REF!</definedName>
    <definedName name="div_s_cam6" localSheetId="7">#REF!</definedName>
    <definedName name="div_s_cam6" localSheetId="8">#REF!</definedName>
    <definedName name="div_s_cam6" localSheetId="9">#REF!</definedName>
    <definedName name="div_s_cam6" localSheetId="10">#REF!</definedName>
    <definedName name="div_s_cam6" localSheetId="11">#REF!</definedName>
    <definedName name="div_s_cam6" localSheetId="12">#REF!</definedName>
    <definedName name="div_s_cam6" localSheetId="13">#REF!</definedName>
    <definedName name="div_s_cam6" localSheetId="6">#REF!</definedName>
    <definedName name="div_s_cam6" localSheetId="15">#REF!</definedName>
    <definedName name="div_s_cam6" localSheetId="14">#REF!</definedName>
    <definedName name="div_s_cam6" localSheetId="16">#REF!</definedName>
    <definedName name="div_s_cam6" localSheetId="17">#REF!</definedName>
    <definedName name="div_s_cam6" localSheetId="18">#REF!</definedName>
    <definedName name="div_s_cam6" localSheetId="19">#REF!</definedName>
    <definedName name="div_s_cam6" localSheetId="20">#REF!</definedName>
    <definedName name="div_s_cam6" localSheetId="3">#REF!</definedName>
    <definedName name="div_s_cam6" localSheetId="0">#REF!</definedName>
    <definedName name="div_s_cam6" localSheetId="1">#REF!</definedName>
    <definedName name="div_s_cam6">#REF!</definedName>
    <definedName name="div_s_cam7" localSheetId="2">#REF!</definedName>
    <definedName name="div_s_cam7" localSheetId="7">#REF!</definedName>
    <definedName name="div_s_cam7" localSheetId="8">#REF!</definedName>
    <definedName name="div_s_cam7" localSheetId="9">#REF!</definedName>
    <definedName name="div_s_cam7" localSheetId="10">#REF!</definedName>
    <definedName name="div_s_cam7" localSheetId="11">#REF!</definedName>
    <definedName name="div_s_cam7" localSheetId="12">#REF!</definedName>
    <definedName name="div_s_cam7" localSheetId="13">#REF!</definedName>
    <definedName name="div_s_cam7" localSheetId="6">#REF!</definedName>
    <definedName name="div_s_cam7" localSheetId="15">#REF!</definedName>
    <definedName name="div_s_cam7" localSheetId="14">#REF!</definedName>
    <definedName name="div_s_cam7" localSheetId="16">#REF!</definedName>
    <definedName name="div_s_cam7" localSheetId="17">#REF!</definedName>
    <definedName name="div_s_cam7" localSheetId="18">#REF!</definedName>
    <definedName name="div_s_cam7" localSheetId="19">#REF!</definedName>
    <definedName name="div_s_cam7" localSheetId="20">#REF!</definedName>
    <definedName name="div_s_cam7" localSheetId="3">#REF!</definedName>
    <definedName name="div_s_cam7" localSheetId="0">#REF!</definedName>
    <definedName name="div_s_cam7" localSheetId="1">#REF!</definedName>
    <definedName name="div_s_cam7">#REF!</definedName>
    <definedName name="div_s_cam8" localSheetId="2">#REF!</definedName>
    <definedName name="div_s_cam8" localSheetId="7">#REF!</definedName>
    <definedName name="div_s_cam8" localSheetId="8">#REF!</definedName>
    <definedName name="div_s_cam8" localSheetId="9">#REF!</definedName>
    <definedName name="div_s_cam8" localSheetId="10">#REF!</definedName>
    <definedName name="div_s_cam8" localSheetId="11">#REF!</definedName>
    <definedName name="div_s_cam8" localSheetId="12">#REF!</definedName>
    <definedName name="div_s_cam8" localSheetId="13">#REF!</definedName>
    <definedName name="div_s_cam8" localSheetId="6">#REF!</definedName>
    <definedName name="div_s_cam8" localSheetId="15">#REF!</definedName>
    <definedName name="div_s_cam8" localSheetId="14">#REF!</definedName>
    <definedName name="div_s_cam8" localSheetId="16">#REF!</definedName>
    <definedName name="div_s_cam8" localSheetId="17">#REF!</definedName>
    <definedName name="div_s_cam8" localSheetId="18">#REF!</definedName>
    <definedName name="div_s_cam8" localSheetId="19">#REF!</definedName>
    <definedName name="div_s_cam8" localSheetId="20">#REF!</definedName>
    <definedName name="div_s_cam8" localSheetId="3">#REF!</definedName>
    <definedName name="div_s_cam8" localSheetId="0">#REF!</definedName>
    <definedName name="div_s_cam8" localSheetId="1">#REF!</definedName>
    <definedName name="div_s_cam8">#REF!</definedName>
    <definedName name="div_s_cam9" localSheetId="2">#REF!</definedName>
    <definedName name="div_s_cam9" localSheetId="7">#REF!</definedName>
    <definedName name="div_s_cam9" localSheetId="8">#REF!</definedName>
    <definedName name="div_s_cam9" localSheetId="9">#REF!</definedName>
    <definedName name="div_s_cam9" localSheetId="10">#REF!</definedName>
    <definedName name="div_s_cam9" localSheetId="11">#REF!</definedName>
    <definedName name="div_s_cam9" localSheetId="12">#REF!</definedName>
    <definedName name="div_s_cam9" localSheetId="13">#REF!</definedName>
    <definedName name="div_s_cam9" localSheetId="6">#REF!</definedName>
    <definedName name="div_s_cam9" localSheetId="15">#REF!</definedName>
    <definedName name="div_s_cam9" localSheetId="14">#REF!</definedName>
    <definedName name="div_s_cam9" localSheetId="16">#REF!</definedName>
    <definedName name="div_s_cam9" localSheetId="17">#REF!</definedName>
    <definedName name="div_s_cam9" localSheetId="18">#REF!</definedName>
    <definedName name="div_s_cam9" localSheetId="19">#REF!</definedName>
    <definedName name="div_s_cam9" localSheetId="20">#REF!</definedName>
    <definedName name="div_s_cam9" localSheetId="3">#REF!</definedName>
    <definedName name="div_s_cam9" localSheetId="0">#REF!</definedName>
    <definedName name="div_s_cam9" localSheetId="1">#REF!</definedName>
    <definedName name="div_s_cam9">#REF!</definedName>
    <definedName name="diversos" localSheetId="2">#REF!</definedName>
    <definedName name="diversos" localSheetId="7">#REF!</definedName>
    <definedName name="diversos" localSheetId="8">#REF!</definedName>
    <definedName name="diversos" localSheetId="9">#REF!</definedName>
    <definedName name="diversos" localSheetId="10">#REF!</definedName>
    <definedName name="diversos" localSheetId="11">#REF!</definedName>
    <definedName name="diversos" localSheetId="12">#REF!</definedName>
    <definedName name="diversos" localSheetId="13">#REF!</definedName>
    <definedName name="diversos" localSheetId="6">#REF!</definedName>
    <definedName name="diversos" localSheetId="15">#REF!</definedName>
    <definedName name="diversos" localSheetId="14">#REF!</definedName>
    <definedName name="diversos" localSheetId="16">#REF!</definedName>
    <definedName name="diversos" localSheetId="17">#REF!</definedName>
    <definedName name="diversos" localSheetId="18">#REF!</definedName>
    <definedName name="diversos" localSheetId="19">#REF!</definedName>
    <definedName name="diversos" localSheetId="20">#REF!</definedName>
    <definedName name="diversos" localSheetId="3">#REF!</definedName>
    <definedName name="diversos" localSheetId="0">#REF!</definedName>
    <definedName name="diversos" localSheetId="1">#REF!</definedName>
    <definedName name="diversos">#REF!</definedName>
    <definedName name="DMTCapas" localSheetId="2">#REF!</definedName>
    <definedName name="DMTCapas" localSheetId="7">#REF!</definedName>
    <definedName name="DMTCapas" localSheetId="8">#REF!</definedName>
    <definedName name="DMTCapas" localSheetId="9">#REF!</definedName>
    <definedName name="DMTCapas" localSheetId="10">#REF!</definedName>
    <definedName name="DMTCapas" localSheetId="11">#REF!</definedName>
    <definedName name="DMTCapas" localSheetId="12">#REF!</definedName>
    <definedName name="DMTCapas" localSheetId="13">#REF!</definedName>
    <definedName name="DMTCapas" localSheetId="6">#REF!</definedName>
    <definedName name="DMTCapas" localSheetId="15">#REF!</definedName>
    <definedName name="DMTCapas" localSheetId="14">#REF!</definedName>
    <definedName name="DMTCapas" localSheetId="16">#REF!</definedName>
    <definedName name="DMTCapas" localSheetId="17">#REF!</definedName>
    <definedName name="DMTCapas" localSheetId="18">#REF!</definedName>
    <definedName name="DMTCapas" localSheetId="19">#REF!</definedName>
    <definedName name="DMTCapas" localSheetId="20">#REF!</definedName>
    <definedName name="DMTCapas" localSheetId="3">#REF!</definedName>
    <definedName name="DMTCapas" localSheetId="0">#REF!</definedName>
    <definedName name="DMTCapas" localSheetId="1">#REF!</definedName>
    <definedName name="DMTCapas">#REF!</definedName>
    <definedName name="DMTDetalhes" localSheetId="2">#REF!</definedName>
    <definedName name="DMTDetalhes" localSheetId="7">#REF!</definedName>
    <definedName name="DMTDetalhes" localSheetId="8">#REF!</definedName>
    <definedName name="DMTDetalhes" localSheetId="9">#REF!</definedName>
    <definedName name="DMTDetalhes" localSheetId="10">#REF!</definedName>
    <definedName name="DMTDetalhes" localSheetId="11">#REF!</definedName>
    <definedName name="DMTDetalhes" localSheetId="12">#REF!</definedName>
    <definedName name="DMTDetalhes" localSheetId="13">#REF!</definedName>
    <definedName name="DMTDetalhes" localSheetId="6">#REF!</definedName>
    <definedName name="DMTDetalhes" localSheetId="15">#REF!</definedName>
    <definedName name="DMTDetalhes" localSheetId="14">#REF!</definedName>
    <definedName name="DMTDetalhes" localSheetId="16">#REF!</definedName>
    <definedName name="DMTDetalhes" localSheetId="17">#REF!</definedName>
    <definedName name="DMTDetalhes" localSheetId="18">#REF!</definedName>
    <definedName name="DMTDetalhes" localSheetId="19">#REF!</definedName>
    <definedName name="DMTDetalhes" localSheetId="20">#REF!</definedName>
    <definedName name="DMTDetalhes" localSheetId="3">#REF!</definedName>
    <definedName name="DMTDetalhes" localSheetId="0">#REF!</definedName>
    <definedName name="DMTDetalhes" localSheetId="1">#REF!</definedName>
    <definedName name="DMTDetalhes">#REF!</definedName>
    <definedName name="dren" localSheetId="2">#REF!</definedName>
    <definedName name="dren" localSheetId="7">#REF!</definedName>
    <definedName name="dren" localSheetId="8">#REF!</definedName>
    <definedName name="dren" localSheetId="9">#REF!</definedName>
    <definedName name="dren" localSheetId="10">#REF!</definedName>
    <definedName name="dren" localSheetId="11">#REF!</definedName>
    <definedName name="dren" localSheetId="12">#REF!</definedName>
    <definedName name="dren" localSheetId="13">#REF!</definedName>
    <definedName name="dren" localSheetId="6">#REF!</definedName>
    <definedName name="dren" localSheetId="15">#REF!</definedName>
    <definedName name="dren" localSheetId="14">#REF!</definedName>
    <definedName name="dren" localSheetId="16">#REF!</definedName>
    <definedName name="dren" localSheetId="17">#REF!</definedName>
    <definedName name="dren" localSheetId="18">#REF!</definedName>
    <definedName name="dren" localSheetId="19">#REF!</definedName>
    <definedName name="dren" localSheetId="20">#REF!</definedName>
    <definedName name="dren" localSheetId="3">#REF!</definedName>
    <definedName name="dren" localSheetId="0">#REF!</definedName>
    <definedName name="dren" localSheetId="1">#REF!</definedName>
    <definedName name="dren">#REF!</definedName>
    <definedName name="DSRA_IDB_value">[11]Debt!$D$388</definedName>
    <definedName name="DTUBOS" localSheetId="2">#REF!</definedName>
    <definedName name="DTUBOS" localSheetId="4">#REF!</definedName>
    <definedName name="DTUBOS" localSheetId="7">#REF!</definedName>
    <definedName name="DTUBOS" localSheetId="8">#REF!</definedName>
    <definedName name="DTUBOS" localSheetId="9">#REF!</definedName>
    <definedName name="DTUBOS" localSheetId="10">#REF!</definedName>
    <definedName name="DTUBOS" localSheetId="11">#REF!</definedName>
    <definedName name="DTUBOS" localSheetId="12">#REF!</definedName>
    <definedName name="DTUBOS" localSheetId="13">#REF!</definedName>
    <definedName name="DTUBOS" localSheetId="6">#REF!</definedName>
    <definedName name="DTUBOS" localSheetId="15">#REF!</definedName>
    <definedName name="DTUBOS" localSheetId="14">#REF!</definedName>
    <definedName name="DTUBOS" localSheetId="16">#REF!</definedName>
    <definedName name="DTUBOS" localSheetId="17">#REF!</definedName>
    <definedName name="DTUBOS" localSheetId="18">#REF!</definedName>
    <definedName name="DTUBOS" localSheetId="19">#REF!</definedName>
    <definedName name="DTUBOS" localSheetId="20">#REF!</definedName>
    <definedName name="DTUBOS" localSheetId="3">#REF!</definedName>
    <definedName name="DTUBOS" localSheetId="0">"#ref!"</definedName>
    <definedName name="DTUBOS" localSheetId="1">#REF!</definedName>
    <definedName name="DTUBOS">#REF!</definedName>
    <definedName name="du" localSheetId="2">#REF!,#REF!,#REF!</definedName>
    <definedName name="du" localSheetId="4">#REF!,#REF!,#REF!</definedName>
    <definedName name="du" localSheetId="7">#REF!,#REF!,#REF!</definedName>
    <definedName name="du" localSheetId="8">#REF!,#REF!,#REF!</definedName>
    <definedName name="du" localSheetId="9">#REF!,#REF!,#REF!</definedName>
    <definedName name="du" localSheetId="10">#REF!,#REF!,#REF!</definedName>
    <definedName name="du" localSheetId="11">#REF!,#REF!,#REF!</definedName>
    <definedName name="du" localSheetId="12">#REF!,#REF!,#REF!</definedName>
    <definedName name="du" localSheetId="13">#REF!,#REF!,#REF!</definedName>
    <definedName name="du" localSheetId="6">#REF!,#REF!,#REF!</definedName>
    <definedName name="du" localSheetId="15">#REF!,#REF!,#REF!</definedName>
    <definedName name="du" localSheetId="14">#REF!,#REF!,#REF!</definedName>
    <definedName name="du" localSheetId="16">#REF!,#REF!,#REF!</definedName>
    <definedName name="du" localSheetId="17">#REF!,#REF!,#REF!</definedName>
    <definedName name="du" localSheetId="18">#REF!,#REF!,#REF!</definedName>
    <definedName name="du" localSheetId="19">#REF!,#REF!,#REF!</definedName>
    <definedName name="du" localSheetId="20">#REF!,#REF!,#REF!</definedName>
    <definedName name="du" localSheetId="3">#REF!,#REF!,#REF!</definedName>
    <definedName name="du" localSheetId="0">#REF!,#REF!,#REF!</definedName>
    <definedName name="du" localSheetId="1">#REF!,#REF!,#REF!</definedName>
    <definedName name="du">#REF!,#REF!,#REF!</definedName>
    <definedName name="E" localSheetId="2">#REF!</definedName>
    <definedName name="E" localSheetId="4">#REF!</definedName>
    <definedName name="E" localSheetId="7">#REF!</definedName>
    <definedName name="E" localSheetId="8">#REF!</definedName>
    <definedName name="E" localSheetId="9">#REF!</definedName>
    <definedName name="E" localSheetId="10">#REF!</definedName>
    <definedName name="E" localSheetId="11">#REF!</definedName>
    <definedName name="E" localSheetId="12">#REF!</definedName>
    <definedName name="E" localSheetId="13">#REF!</definedName>
    <definedName name="E" localSheetId="6">#REF!</definedName>
    <definedName name="E" localSheetId="15">#REF!</definedName>
    <definedName name="E" localSheetId="14">#REF!</definedName>
    <definedName name="E" localSheetId="16">#REF!</definedName>
    <definedName name="E" localSheetId="17">#REF!</definedName>
    <definedName name="E" localSheetId="18">#REF!</definedName>
    <definedName name="E" localSheetId="19">#REF!</definedName>
    <definedName name="E" localSheetId="20">#REF!</definedName>
    <definedName name="E" localSheetId="3">#REF!</definedName>
    <definedName name="E" localSheetId="0">"#ref!"</definedName>
    <definedName name="E" localSheetId="1">#REF!</definedName>
    <definedName name="E">#REF!</definedName>
    <definedName name="EM" localSheetId="2">#REF!</definedName>
    <definedName name="EM" localSheetId="7">#REF!</definedName>
    <definedName name="EM" localSheetId="8">#REF!</definedName>
    <definedName name="EM" localSheetId="9">#REF!</definedName>
    <definedName name="EM" localSheetId="10">#REF!</definedName>
    <definedName name="EM" localSheetId="11">#REF!</definedName>
    <definedName name="EM" localSheetId="12">#REF!</definedName>
    <definedName name="EM" localSheetId="13">#REF!</definedName>
    <definedName name="EM" localSheetId="6">#REF!</definedName>
    <definedName name="EM" localSheetId="15">#REF!</definedName>
    <definedName name="EM" localSheetId="14">#REF!</definedName>
    <definedName name="EM" localSheetId="16">#REF!</definedName>
    <definedName name="EM" localSheetId="17">#REF!</definedName>
    <definedName name="EM" localSheetId="18">#REF!</definedName>
    <definedName name="EM" localSheetId="19">#REF!</definedName>
    <definedName name="EM" localSheetId="20">#REF!</definedName>
    <definedName name="EM" localSheetId="3">#REF!</definedName>
    <definedName name="EM" localSheetId="0">#REF!</definedName>
    <definedName name="EM" localSheetId="1">#REF!</definedName>
    <definedName name="EM">#REF!</definedName>
    <definedName name="emit" localSheetId="2">#REF!</definedName>
    <definedName name="emit" localSheetId="7">#REF!</definedName>
    <definedName name="emit" localSheetId="8">#REF!</definedName>
    <definedName name="emit" localSheetId="9">#REF!</definedName>
    <definedName name="emit" localSheetId="10">#REF!</definedName>
    <definedName name="emit" localSheetId="11">#REF!</definedName>
    <definedName name="emit" localSheetId="12">#REF!</definedName>
    <definedName name="emit" localSheetId="13">#REF!</definedName>
    <definedName name="emit" localSheetId="6">#REF!</definedName>
    <definedName name="emit" localSheetId="15">#REF!</definedName>
    <definedName name="emit" localSheetId="14">#REF!</definedName>
    <definedName name="emit" localSheetId="16">#REF!</definedName>
    <definedName name="emit" localSheetId="17">#REF!</definedName>
    <definedName name="emit" localSheetId="18">#REF!</definedName>
    <definedName name="emit" localSheetId="19">#REF!</definedName>
    <definedName name="emit" localSheetId="20">#REF!</definedName>
    <definedName name="emit" localSheetId="3">#REF!</definedName>
    <definedName name="emit" localSheetId="0">#REF!</definedName>
    <definedName name="emit" localSheetId="1">#REF!</definedName>
    <definedName name="emit">#REF!</definedName>
    <definedName name="EMPRESA" localSheetId="4">[9]IDENTIFICACAO!$D$12</definedName>
    <definedName name="EMPRESA" localSheetId="7">[9]IDENTIFICACAO!$D$12</definedName>
    <definedName name="EMPRESA" localSheetId="8">[9]IDENTIFICACAO!$D$12</definedName>
    <definedName name="EMPRESA" localSheetId="9">[9]IDENTIFICACAO!$D$12</definedName>
    <definedName name="EMPRESA" localSheetId="10">[9]IDENTIFICACAO!$D$12</definedName>
    <definedName name="EMPRESA" localSheetId="11">[9]IDENTIFICACAO!$D$12</definedName>
    <definedName name="EMPRESA" localSheetId="12">[9]IDENTIFICACAO!$D$12</definedName>
    <definedName name="EMPRESA" localSheetId="13">[9]IDENTIFICACAO!$D$12</definedName>
    <definedName name="EMPRESA" localSheetId="6">[9]IDENTIFICACAO!$D$12</definedName>
    <definedName name="EMPRESA" localSheetId="15">[9]IDENTIFICACAO!$D$12</definedName>
    <definedName name="EMPRESA" localSheetId="14">[9]IDENTIFICACAO!$D$12</definedName>
    <definedName name="EMPRESA" localSheetId="16">[10]IDENTIFICACAO!$D$12</definedName>
    <definedName name="EMPRESA" localSheetId="17">[9]IDENTIFICACAO!$D$12</definedName>
    <definedName name="EMPRESA" localSheetId="18">[9]IDENTIFICACAO!$D$12</definedName>
    <definedName name="EMPRESA" localSheetId="19">[10]IDENTIFICACAO!$D$12</definedName>
    <definedName name="EMPRESA" localSheetId="20">[9]IDENTIFICACAO!$D$12</definedName>
    <definedName name="EMPRESA" localSheetId="3">#N/A</definedName>
    <definedName name="EMPRESA" localSheetId="0">#N/A</definedName>
    <definedName name="EMPRESA" localSheetId="1">[9]IDENTIFICACAO!$D$12</definedName>
    <definedName name="EMPRESA">[10]IDENTIFICACAO!$D$12</definedName>
    <definedName name="EMPRESAS_03" localSheetId="2">#REF!</definedName>
    <definedName name="EMPRESAS_03" localSheetId="4">#REF!</definedName>
    <definedName name="EMPRESAS_03" localSheetId="7">#REF!</definedName>
    <definedName name="EMPRESAS_03" localSheetId="8">#REF!</definedName>
    <definedName name="EMPRESAS_03" localSheetId="9">#REF!</definedName>
    <definedName name="EMPRESAS_03" localSheetId="10">#REF!</definedName>
    <definedName name="EMPRESAS_03" localSheetId="11">#REF!</definedName>
    <definedName name="EMPRESAS_03" localSheetId="12">#REF!</definedName>
    <definedName name="EMPRESAS_03" localSheetId="13">#REF!</definedName>
    <definedName name="EMPRESAS_03" localSheetId="6">#REF!</definedName>
    <definedName name="EMPRESAS_03" localSheetId="15">#REF!</definedName>
    <definedName name="EMPRESAS_03" localSheetId="14">#REF!</definedName>
    <definedName name="EMPRESAS_03" localSheetId="16">#REF!</definedName>
    <definedName name="EMPRESAS_03" localSheetId="17">#REF!</definedName>
    <definedName name="EMPRESAS_03" localSheetId="18">#REF!</definedName>
    <definedName name="EMPRESAS_03" localSheetId="19">#REF!</definedName>
    <definedName name="EMPRESAS_03" localSheetId="20">#REF!</definedName>
    <definedName name="EMPRESAS_03" localSheetId="3">#REF!</definedName>
    <definedName name="EMPRESAS_03" localSheetId="0">#REF!</definedName>
    <definedName name="EMPRESAS_03" localSheetId="1">#REF!</definedName>
    <definedName name="EMPRESAS_03">#REF!</definedName>
    <definedName name="encargos" localSheetId="2">#REF!</definedName>
    <definedName name="encargos" localSheetId="7">#REF!</definedName>
    <definedName name="encargos" localSheetId="8">#REF!</definedName>
    <definedName name="encargos" localSheetId="9">#REF!</definedName>
    <definedName name="encargos" localSheetId="10">#REF!</definedName>
    <definedName name="encargos" localSheetId="11">#REF!</definedName>
    <definedName name="encargos" localSheetId="12">#REF!</definedName>
    <definedName name="encargos" localSheetId="13">#REF!</definedName>
    <definedName name="encargos" localSheetId="6">#REF!</definedName>
    <definedName name="encargos" localSheetId="15">#REF!</definedName>
    <definedName name="encargos" localSheetId="14">#REF!</definedName>
    <definedName name="encargos" localSheetId="16">#REF!</definedName>
    <definedName name="encargos" localSheetId="17">#REF!</definedName>
    <definedName name="encargos" localSheetId="18">#REF!</definedName>
    <definedName name="encargos" localSheetId="19">#REF!</definedName>
    <definedName name="encargos" localSheetId="20">#REF!</definedName>
    <definedName name="encargos" localSheetId="3">#REF!</definedName>
    <definedName name="encargos" localSheetId="0">#REF!</definedName>
    <definedName name="encargos" localSheetId="1">#REF!</definedName>
    <definedName name="encargos">#REF!</definedName>
    <definedName name="Encargos_sociais" localSheetId="2">#REF!</definedName>
    <definedName name="Encargos_sociais" localSheetId="7">#REF!</definedName>
    <definedName name="Encargos_sociais" localSheetId="8">#REF!</definedName>
    <definedName name="Encargos_sociais" localSheetId="9">#REF!</definedName>
    <definedName name="Encargos_sociais" localSheetId="10">#REF!</definedName>
    <definedName name="Encargos_sociais" localSheetId="11">#REF!</definedName>
    <definedName name="Encargos_sociais" localSheetId="12">#REF!</definedName>
    <definedName name="Encargos_sociais" localSheetId="13">#REF!</definedName>
    <definedName name="Encargos_sociais" localSheetId="6">#REF!</definedName>
    <definedName name="Encargos_sociais" localSheetId="15">#REF!</definedName>
    <definedName name="Encargos_sociais" localSheetId="14">#REF!</definedName>
    <definedName name="Encargos_sociais" localSheetId="16">#REF!</definedName>
    <definedName name="Encargos_sociais" localSheetId="17">#REF!</definedName>
    <definedName name="Encargos_sociais" localSheetId="18">#REF!</definedName>
    <definedName name="Encargos_sociais" localSheetId="19">#REF!</definedName>
    <definedName name="Encargos_sociais" localSheetId="20">#REF!</definedName>
    <definedName name="Encargos_sociais" localSheetId="3">#REF!</definedName>
    <definedName name="Encargos_sociais" localSheetId="0">#REF!</definedName>
    <definedName name="Encargos_sociais" localSheetId="1">#REF!</definedName>
    <definedName name="Encargos_sociais">#REF!</definedName>
    <definedName name="Encarregado_diu_op_aterro" localSheetId="2">#REF!</definedName>
    <definedName name="Encarregado_diu_op_aterro" localSheetId="7">#REF!</definedName>
    <definedName name="Encarregado_diu_op_aterro" localSheetId="8">#REF!</definedName>
    <definedName name="Encarregado_diu_op_aterro" localSheetId="9">#REF!</definedName>
    <definedName name="Encarregado_diu_op_aterro" localSheetId="10">#REF!</definedName>
    <definedName name="Encarregado_diu_op_aterro" localSheetId="11">#REF!</definedName>
    <definedName name="Encarregado_diu_op_aterro" localSheetId="12">#REF!</definedName>
    <definedName name="Encarregado_diu_op_aterro" localSheetId="13">#REF!</definedName>
    <definedName name="Encarregado_diu_op_aterro" localSheetId="6">#REF!</definedName>
    <definedName name="Encarregado_diu_op_aterro" localSheetId="15">#REF!</definedName>
    <definedName name="Encarregado_diu_op_aterro" localSheetId="14">#REF!</definedName>
    <definedName name="Encarregado_diu_op_aterro" localSheetId="16">#REF!</definedName>
    <definedName name="Encarregado_diu_op_aterro" localSheetId="17">#REF!</definedName>
    <definedName name="Encarregado_diu_op_aterro" localSheetId="18">#REF!</definedName>
    <definedName name="Encarregado_diu_op_aterro" localSheetId="19">#REF!</definedName>
    <definedName name="Encarregado_diu_op_aterro" localSheetId="20">#REF!</definedName>
    <definedName name="Encarregado_diu_op_aterro" localSheetId="3">#REF!</definedName>
    <definedName name="Encarregado_diu_op_aterro" localSheetId="0">#REF!</definedName>
    <definedName name="Encarregado_diu_op_aterro" localSheetId="1">#REF!</definedName>
    <definedName name="Encarregado_diu_op_aterro">#REF!</definedName>
    <definedName name="Encarregado_diu_op_aterro_res" localSheetId="2">#REF!</definedName>
    <definedName name="Encarregado_diu_op_aterro_res" localSheetId="7">#REF!</definedName>
    <definedName name="Encarregado_diu_op_aterro_res" localSheetId="8">#REF!</definedName>
    <definedName name="Encarregado_diu_op_aterro_res" localSheetId="9">#REF!</definedName>
    <definedName name="Encarregado_diu_op_aterro_res" localSheetId="10">#REF!</definedName>
    <definedName name="Encarregado_diu_op_aterro_res" localSheetId="11">#REF!</definedName>
    <definedName name="Encarregado_diu_op_aterro_res" localSheetId="12">#REF!</definedName>
    <definedName name="Encarregado_diu_op_aterro_res" localSheetId="13">#REF!</definedName>
    <definedName name="Encarregado_diu_op_aterro_res" localSheetId="6">#REF!</definedName>
    <definedName name="Encarregado_diu_op_aterro_res" localSheetId="15">#REF!</definedName>
    <definedName name="Encarregado_diu_op_aterro_res" localSheetId="14">#REF!</definedName>
    <definedName name="Encarregado_diu_op_aterro_res" localSheetId="16">#REF!</definedName>
    <definedName name="Encarregado_diu_op_aterro_res" localSheetId="17">#REF!</definedName>
    <definedName name="Encarregado_diu_op_aterro_res" localSheetId="18">#REF!</definedName>
    <definedName name="Encarregado_diu_op_aterro_res" localSheetId="19">#REF!</definedName>
    <definedName name="Encarregado_diu_op_aterro_res" localSheetId="20">#REF!</definedName>
    <definedName name="Encarregado_diu_op_aterro_res" localSheetId="3">#REF!</definedName>
    <definedName name="Encarregado_diu_op_aterro_res" localSheetId="0">#REF!</definedName>
    <definedName name="Encarregado_diu_op_aterro_res" localSheetId="1">#REF!</definedName>
    <definedName name="Encarregado_diu_op_aterro_res">#REF!</definedName>
    <definedName name="Encarregado_not_op_aterro" localSheetId="2">#REF!</definedName>
    <definedName name="Encarregado_not_op_aterro" localSheetId="7">#REF!</definedName>
    <definedName name="Encarregado_not_op_aterro" localSheetId="8">#REF!</definedName>
    <definedName name="Encarregado_not_op_aterro" localSheetId="9">#REF!</definedName>
    <definedName name="Encarregado_not_op_aterro" localSheetId="10">#REF!</definedName>
    <definedName name="Encarregado_not_op_aterro" localSheetId="11">#REF!</definedName>
    <definedName name="Encarregado_not_op_aterro" localSheetId="12">#REF!</definedName>
    <definedName name="Encarregado_not_op_aterro" localSheetId="13">#REF!</definedName>
    <definedName name="Encarregado_not_op_aterro" localSheetId="6">#REF!</definedName>
    <definedName name="Encarregado_not_op_aterro" localSheetId="15">#REF!</definedName>
    <definedName name="Encarregado_not_op_aterro" localSheetId="14">#REF!</definedName>
    <definedName name="Encarregado_not_op_aterro" localSheetId="16">#REF!</definedName>
    <definedName name="Encarregado_not_op_aterro" localSheetId="17">#REF!</definedName>
    <definedName name="Encarregado_not_op_aterro" localSheetId="18">#REF!</definedName>
    <definedName name="Encarregado_not_op_aterro" localSheetId="19">#REF!</definedName>
    <definedName name="Encarregado_not_op_aterro" localSheetId="20">#REF!</definedName>
    <definedName name="Encarregado_not_op_aterro" localSheetId="3">#REF!</definedName>
    <definedName name="Encarregado_not_op_aterro" localSheetId="0">#REF!</definedName>
    <definedName name="Encarregado_not_op_aterro" localSheetId="1">#REF!</definedName>
    <definedName name="Encarregado_not_op_aterro">#REF!</definedName>
    <definedName name="Encarregado_not_op_aterro_res" localSheetId="2">#REF!</definedName>
    <definedName name="Encarregado_not_op_aterro_res" localSheetId="7">#REF!</definedName>
    <definedName name="Encarregado_not_op_aterro_res" localSheetId="8">#REF!</definedName>
    <definedName name="Encarregado_not_op_aterro_res" localSheetId="9">#REF!</definedName>
    <definedName name="Encarregado_not_op_aterro_res" localSheetId="10">#REF!</definedName>
    <definedName name="Encarregado_not_op_aterro_res" localSheetId="11">#REF!</definedName>
    <definedName name="Encarregado_not_op_aterro_res" localSheetId="12">#REF!</definedName>
    <definedName name="Encarregado_not_op_aterro_res" localSheetId="13">#REF!</definedName>
    <definedName name="Encarregado_not_op_aterro_res" localSheetId="6">#REF!</definedName>
    <definedName name="Encarregado_not_op_aterro_res" localSheetId="15">#REF!</definedName>
    <definedName name="Encarregado_not_op_aterro_res" localSheetId="14">#REF!</definedName>
    <definedName name="Encarregado_not_op_aterro_res" localSheetId="16">#REF!</definedName>
    <definedName name="Encarregado_not_op_aterro_res" localSheetId="17">#REF!</definedName>
    <definedName name="Encarregado_not_op_aterro_res" localSheetId="18">#REF!</definedName>
    <definedName name="Encarregado_not_op_aterro_res" localSheetId="19">#REF!</definedName>
    <definedName name="Encarregado_not_op_aterro_res" localSheetId="20">#REF!</definedName>
    <definedName name="Encarregado_not_op_aterro_res" localSheetId="3">#REF!</definedName>
    <definedName name="Encarregado_not_op_aterro_res" localSheetId="0">#REF!</definedName>
    <definedName name="Encarregado_not_op_aterro_res" localSheetId="1">#REF!</definedName>
    <definedName name="Encarregado_not_op_aterro_res">#REF!</definedName>
    <definedName name="ENOB" localSheetId="2">#REF!</definedName>
    <definedName name="ENOB" localSheetId="7">#REF!</definedName>
    <definedName name="ENOB" localSheetId="8">#REF!</definedName>
    <definedName name="ENOB" localSheetId="9">#REF!</definedName>
    <definedName name="ENOB" localSheetId="10">#REF!</definedName>
    <definedName name="ENOB" localSheetId="11">#REF!</definedName>
    <definedName name="ENOB" localSheetId="12">#REF!</definedName>
    <definedName name="ENOB" localSheetId="13">#REF!</definedName>
    <definedName name="ENOB" localSheetId="6">#REF!</definedName>
    <definedName name="ENOB" localSheetId="15">#REF!</definedName>
    <definedName name="ENOB" localSheetId="14">#REF!</definedName>
    <definedName name="ENOB" localSheetId="16">#REF!</definedName>
    <definedName name="ENOB" localSheetId="17">#REF!</definedName>
    <definedName name="ENOB" localSheetId="18">#REF!</definedName>
    <definedName name="ENOB" localSheetId="19">#REF!</definedName>
    <definedName name="ENOB" localSheetId="20">#REF!</definedName>
    <definedName name="ENOB" localSheetId="3">#REF!</definedName>
    <definedName name="ENOB" localSheetId="0">#REF!</definedName>
    <definedName name="ENOB" localSheetId="1">#REF!</definedName>
    <definedName name="ENOB">#REF!</definedName>
    <definedName name="eq_pedagio" localSheetId="2">#REF!</definedName>
    <definedName name="eq_pedagio" localSheetId="7">#REF!</definedName>
    <definedName name="eq_pedagio" localSheetId="8">#REF!</definedName>
    <definedName name="eq_pedagio" localSheetId="9">#REF!</definedName>
    <definedName name="eq_pedagio" localSheetId="10">#REF!</definedName>
    <definedName name="eq_pedagio" localSheetId="11">#REF!</definedName>
    <definedName name="eq_pedagio" localSheetId="12">#REF!</definedName>
    <definedName name="eq_pedagio" localSheetId="13">#REF!</definedName>
    <definedName name="eq_pedagio" localSheetId="6">#REF!</definedName>
    <definedName name="eq_pedagio" localSheetId="15">#REF!</definedName>
    <definedName name="eq_pedagio" localSheetId="14">#REF!</definedName>
    <definedName name="eq_pedagio" localSheetId="16">#REF!</definedName>
    <definedName name="eq_pedagio" localSheetId="17">#REF!</definedName>
    <definedName name="eq_pedagio" localSheetId="18">#REF!</definedName>
    <definedName name="eq_pedagio" localSheetId="19">#REF!</definedName>
    <definedName name="eq_pedagio" localSheetId="20">#REF!</definedName>
    <definedName name="eq_pedagio" localSheetId="3">#REF!</definedName>
    <definedName name="eq_pedagio" localSheetId="0">#REF!</definedName>
    <definedName name="eq_pedagio" localSheetId="1">#REF!</definedName>
    <definedName name="eq_pedagio">#REF!</definedName>
    <definedName name="EQPTO" localSheetId="2">#REF!</definedName>
    <definedName name="EQPTO" localSheetId="7">#REF!</definedName>
    <definedName name="EQPTO" localSheetId="8">#REF!</definedName>
    <definedName name="EQPTO" localSheetId="9">#REF!</definedName>
    <definedName name="EQPTO" localSheetId="10">#REF!</definedName>
    <definedName name="EQPTO" localSheetId="11">#REF!</definedName>
    <definedName name="EQPTO" localSheetId="12">#REF!</definedName>
    <definedName name="EQPTO" localSheetId="13">#REF!</definedName>
    <definedName name="EQPTO" localSheetId="6">#REF!</definedName>
    <definedName name="EQPTO" localSheetId="15">#REF!</definedName>
    <definedName name="EQPTO" localSheetId="14">#REF!</definedName>
    <definedName name="EQPTO" localSheetId="16">#REF!</definedName>
    <definedName name="EQPTO" localSheetId="17">#REF!</definedName>
    <definedName name="EQPTO" localSheetId="18">#REF!</definedName>
    <definedName name="EQPTO" localSheetId="19">#REF!</definedName>
    <definedName name="EQPTO" localSheetId="20">#REF!</definedName>
    <definedName name="EQPTO" localSheetId="3">#REF!</definedName>
    <definedName name="EQPTO" localSheetId="0">#REF!</definedName>
    <definedName name="EQPTO" localSheetId="1">#REF!</definedName>
    <definedName name="EQPTO">#REF!</definedName>
    <definedName name="ew" localSheetId="2">#REF!</definedName>
    <definedName name="ew" localSheetId="7">#REF!</definedName>
    <definedName name="ew" localSheetId="8">#REF!</definedName>
    <definedName name="ew" localSheetId="9">#REF!</definedName>
    <definedName name="ew" localSheetId="10">#REF!</definedName>
    <definedName name="ew" localSheetId="11">#REF!</definedName>
    <definedName name="ew" localSheetId="12">#REF!</definedName>
    <definedName name="ew" localSheetId="13">#REF!</definedName>
    <definedName name="ew" localSheetId="6">#REF!</definedName>
    <definedName name="ew" localSheetId="15">#REF!</definedName>
    <definedName name="ew" localSheetId="14">#REF!</definedName>
    <definedName name="ew" localSheetId="16">#REF!</definedName>
    <definedName name="ew" localSheetId="17">#REF!</definedName>
    <definedName name="ew" localSheetId="18">#REF!</definedName>
    <definedName name="ew" localSheetId="19">#REF!</definedName>
    <definedName name="ew" localSheetId="20">#REF!</definedName>
    <definedName name="ew" localSheetId="3">#REF!</definedName>
    <definedName name="ew" localSheetId="0">"#ref!"</definedName>
    <definedName name="ew" localSheetId="1">#REF!</definedName>
    <definedName name="ew">#REF!</definedName>
    <definedName name="Exam_méd" localSheetId="2">#REF!</definedName>
    <definedName name="Exam_méd" localSheetId="7">#REF!</definedName>
    <definedName name="Exam_méd" localSheetId="8">#REF!</definedName>
    <definedName name="Exam_méd" localSheetId="9">#REF!</definedName>
    <definedName name="Exam_méd" localSheetId="10">#REF!</definedName>
    <definedName name="Exam_méd" localSheetId="11">#REF!</definedName>
    <definedName name="Exam_méd" localSheetId="12">#REF!</definedName>
    <definedName name="Exam_méd" localSheetId="13">#REF!</definedName>
    <definedName name="Exam_méd" localSheetId="6">#REF!</definedName>
    <definedName name="Exam_méd" localSheetId="15">#REF!</definedName>
    <definedName name="Exam_méd" localSheetId="14">#REF!</definedName>
    <definedName name="Exam_méd" localSheetId="16">#REF!</definedName>
    <definedName name="Exam_méd" localSheetId="17">#REF!</definedName>
    <definedName name="Exam_méd" localSheetId="18">#REF!</definedName>
    <definedName name="Exam_méd" localSheetId="19">#REF!</definedName>
    <definedName name="Exam_méd" localSheetId="20">#REF!</definedName>
    <definedName name="Exam_méd" localSheetId="3">#REF!</definedName>
    <definedName name="Exam_méd" localSheetId="0">#REF!</definedName>
    <definedName name="Exam_méd" localSheetId="1">#REF!</definedName>
    <definedName name="Exam_méd">#REF!</definedName>
    <definedName name="Excel_BuiltIn__FilterDatabase_1" localSheetId="2">#REF!</definedName>
    <definedName name="Excel_BuiltIn__FilterDatabase_1" localSheetId="7">#REF!</definedName>
    <definedName name="Excel_BuiltIn__FilterDatabase_1" localSheetId="8">#REF!</definedName>
    <definedName name="Excel_BuiltIn__FilterDatabase_1" localSheetId="9">#REF!</definedName>
    <definedName name="Excel_BuiltIn__FilterDatabase_1" localSheetId="10">#REF!</definedName>
    <definedName name="Excel_BuiltIn__FilterDatabase_1" localSheetId="11">#REF!</definedName>
    <definedName name="Excel_BuiltIn__FilterDatabase_1" localSheetId="12">#REF!</definedName>
    <definedName name="Excel_BuiltIn__FilterDatabase_1" localSheetId="13">#REF!</definedName>
    <definedName name="Excel_BuiltIn__FilterDatabase_1" localSheetId="6">#REF!</definedName>
    <definedName name="Excel_BuiltIn__FilterDatabase_1" localSheetId="15">#REF!</definedName>
    <definedName name="Excel_BuiltIn__FilterDatabase_1" localSheetId="14">#REF!</definedName>
    <definedName name="Excel_BuiltIn__FilterDatabase_1" localSheetId="16">#REF!</definedName>
    <definedName name="Excel_BuiltIn__FilterDatabase_1" localSheetId="17">#REF!</definedName>
    <definedName name="Excel_BuiltIn__FilterDatabase_1" localSheetId="18">#REF!</definedName>
    <definedName name="Excel_BuiltIn__FilterDatabase_1" localSheetId="19">#REF!</definedName>
    <definedName name="Excel_BuiltIn__FilterDatabase_1" localSheetId="20">#REF!</definedName>
    <definedName name="Excel_BuiltIn__FilterDatabase_1" localSheetId="3">#REF!</definedName>
    <definedName name="Excel_BuiltIn__FilterDatabase_1" localSheetId="0">"#ref!"</definedName>
    <definedName name="Excel_BuiltIn__FilterDatabase_1" localSheetId="1">#REF!</definedName>
    <definedName name="Excel_BuiltIn__FilterDatabase_1">#REF!</definedName>
    <definedName name="Excel_BuiltIn_Database" localSheetId="2">#REF!</definedName>
    <definedName name="Excel_BuiltIn_Database" localSheetId="7">#REF!</definedName>
    <definedName name="Excel_BuiltIn_Database" localSheetId="8">#REF!</definedName>
    <definedName name="Excel_BuiltIn_Database" localSheetId="9">#REF!</definedName>
    <definedName name="Excel_BuiltIn_Database" localSheetId="10">#REF!</definedName>
    <definedName name="Excel_BuiltIn_Database" localSheetId="11">#REF!</definedName>
    <definedName name="Excel_BuiltIn_Database" localSheetId="12">#REF!</definedName>
    <definedName name="Excel_BuiltIn_Database" localSheetId="13">#REF!</definedName>
    <definedName name="Excel_BuiltIn_Database" localSheetId="6">#REF!</definedName>
    <definedName name="Excel_BuiltIn_Database" localSheetId="15">#REF!</definedName>
    <definedName name="Excel_BuiltIn_Database" localSheetId="14">#REF!</definedName>
    <definedName name="Excel_BuiltIn_Database" localSheetId="16">#REF!</definedName>
    <definedName name="Excel_BuiltIn_Database" localSheetId="17">#REF!</definedName>
    <definedName name="Excel_BuiltIn_Database" localSheetId="18">#REF!</definedName>
    <definedName name="Excel_BuiltIn_Database" localSheetId="19">#REF!</definedName>
    <definedName name="Excel_BuiltIn_Database" localSheetId="20">#REF!</definedName>
    <definedName name="Excel_BuiltIn_Database" localSheetId="3">#REF!</definedName>
    <definedName name="Excel_BuiltIn_Database" localSheetId="0">"#ref!"</definedName>
    <definedName name="Excel_BuiltIn_Database" localSheetId="1">#REF!</definedName>
    <definedName name="Excel_BuiltIn_Database">#REF!</definedName>
    <definedName name="Excel_BuiltIn_Database_2" localSheetId="2">#REF!</definedName>
    <definedName name="Excel_BuiltIn_Database_2" localSheetId="7">#REF!</definedName>
    <definedName name="Excel_BuiltIn_Database_2" localSheetId="8">#REF!</definedName>
    <definedName name="Excel_BuiltIn_Database_2" localSheetId="9">#REF!</definedName>
    <definedName name="Excel_BuiltIn_Database_2" localSheetId="10">#REF!</definedName>
    <definedName name="Excel_BuiltIn_Database_2" localSheetId="11">#REF!</definedName>
    <definedName name="Excel_BuiltIn_Database_2" localSheetId="12">#REF!</definedName>
    <definedName name="Excel_BuiltIn_Database_2" localSheetId="13">#REF!</definedName>
    <definedName name="Excel_BuiltIn_Database_2" localSheetId="6">#REF!</definedName>
    <definedName name="Excel_BuiltIn_Database_2" localSheetId="15">#REF!</definedName>
    <definedName name="Excel_BuiltIn_Database_2" localSheetId="14">#REF!</definedName>
    <definedName name="Excel_BuiltIn_Database_2" localSheetId="16">#REF!</definedName>
    <definedName name="Excel_BuiltIn_Database_2" localSheetId="17">#REF!</definedName>
    <definedName name="Excel_BuiltIn_Database_2" localSheetId="18">#REF!</definedName>
    <definedName name="Excel_BuiltIn_Database_2" localSheetId="19">#REF!</definedName>
    <definedName name="Excel_BuiltIn_Database_2" localSheetId="20">#REF!</definedName>
    <definedName name="Excel_BuiltIn_Database_2" localSheetId="3">#REF!</definedName>
    <definedName name="Excel_BuiltIn_Database_2" localSheetId="0">"#ref!"</definedName>
    <definedName name="Excel_BuiltIn_Database_2" localSheetId="1">#REF!</definedName>
    <definedName name="Excel_BuiltIn_Database_2">#REF!</definedName>
    <definedName name="Excel_BuiltIn_Database_7" localSheetId="2">#REF!</definedName>
    <definedName name="Excel_BuiltIn_Database_7" localSheetId="7">#REF!</definedName>
    <definedName name="Excel_BuiltIn_Database_7" localSheetId="8">#REF!</definedName>
    <definedName name="Excel_BuiltIn_Database_7" localSheetId="9">#REF!</definedName>
    <definedName name="Excel_BuiltIn_Database_7" localSheetId="10">#REF!</definedName>
    <definedName name="Excel_BuiltIn_Database_7" localSheetId="11">#REF!</definedName>
    <definedName name="Excel_BuiltIn_Database_7" localSheetId="12">#REF!</definedName>
    <definedName name="Excel_BuiltIn_Database_7" localSheetId="13">#REF!</definedName>
    <definedName name="Excel_BuiltIn_Database_7" localSheetId="6">#REF!</definedName>
    <definedName name="Excel_BuiltIn_Database_7" localSheetId="15">#REF!</definedName>
    <definedName name="Excel_BuiltIn_Database_7" localSheetId="14">#REF!</definedName>
    <definedName name="Excel_BuiltIn_Database_7" localSheetId="16">#REF!</definedName>
    <definedName name="Excel_BuiltIn_Database_7" localSheetId="17">#REF!</definedName>
    <definedName name="Excel_BuiltIn_Database_7" localSheetId="18">#REF!</definedName>
    <definedName name="Excel_BuiltIn_Database_7" localSheetId="19">#REF!</definedName>
    <definedName name="Excel_BuiltIn_Database_7" localSheetId="20">#REF!</definedName>
    <definedName name="Excel_BuiltIn_Database_7" localSheetId="3">#REF!</definedName>
    <definedName name="Excel_BuiltIn_Database_7" localSheetId="0">"#ref!"</definedName>
    <definedName name="Excel_BuiltIn_Database_7" localSheetId="1">#REF!</definedName>
    <definedName name="Excel_BuiltIn_Database_7">#REF!</definedName>
    <definedName name="Excel_BuiltIn_Print_Area" localSheetId="2">#REF!</definedName>
    <definedName name="Excel_BuiltIn_Print_Area" localSheetId="7">#REF!</definedName>
    <definedName name="Excel_BuiltIn_Print_Area" localSheetId="8">#REF!</definedName>
    <definedName name="Excel_BuiltIn_Print_Area" localSheetId="9">#REF!</definedName>
    <definedName name="Excel_BuiltIn_Print_Area" localSheetId="10">#REF!</definedName>
    <definedName name="Excel_BuiltIn_Print_Area" localSheetId="11">#REF!</definedName>
    <definedName name="Excel_BuiltIn_Print_Area" localSheetId="12">#REF!</definedName>
    <definedName name="Excel_BuiltIn_Print_Area" localSheetId="13">#REF!</definedName>
    <definedName name="Excel_BuiltIn_Print_Area" localSheetId="6">#REF!</definedName>
    <definedName name="Excel_BuiltIn_Print_Area" localSheetId="15">#REF!</definedName>
    <definedName name="Excel_BuiltIn_Print_Area" localSheetId="14">#REF!</definedName>
    <definedName name="Excel_BuiltIn_Print_Area" localSheetId="16">#REF!</definedName>
    <definedName name="Excel_BuiltIn_Print_Area" localSheetId="17">#REF!</definedName>
    <definedName name="Excel_BuiltIn_Print_Area" localSheetId="18">#REF!</definedName>
    <definedName name="Excel_BuiltIn_Print_Area" localSheetId="19">#REF!</definedName>
    <definedName name="Excel_BuiltIn_Print_Area" localSheetId="20">#REF!</definedName>
    <definedName name="Excel_BuiltIn_Print_Area" localSheetId="3">#REF!</definedName>
    <definedName name="Excel_BuiltIn_Print_Area" localSheetId="0">"#ref!"</definedName>
    <definedName name="Excel_BuiltIn_Print_Area" localSheetId="1">#REF!</definedName>
    <definedName name="Excel_BuiltIn_Print_Area">#REF!</definedName>
    <definedName name="Excel_BuiltIn_Print_Area_3" localSheetId="2">#REF!</definedName>
    <definedName name="Excel_BuiltIn_Print_Area_3" localSheetId="7">#REF!</definedName>
    <definedName name="Excel_BuiltIn_Print_Area_3" localSheetId="8">#REF!</definedName>
    <definedName name="Excel_BuiltIn_Print_Area_3" localSheetId="9">#REF!</definedName>
    <definedName name="Excel_BuiltIn_Print_Area_3" localSheetId="10">#REF!</definedName>
    <definedName name="Excel_BuiltIn_Print_Area_3" localSheetId="11">#REF!</definedName>
    <definedName name="Excel_BuiltIn_Print_Area_3" localSheetId="12">#REF!</definedName>
    <definedName name="Excel_BuiltIn_Print_Area_3" localSheetId="13">#REF!</definedName>
    <definedName name="Excel_BuiltIn_Print_Area_3" localSheetId="6">#REF!</definedName>
    <definedName name="Excel_BuiltIn_Print_Area_3" localSheetId="15">#REF!</definedName>
    <definedName name="Excel_BuiltIn_Print_Area_3" localSheetId="14">#REF!</definedName>
    <definedName name="Excel_BuiltIn_Print_Area_3" localSheetId="16">#REF!</definedName>
    <definedName name="Excel_BuiltIn_Print_Area_3" localSheetId="17">#REF!</definedName>
    <definedName name="Excel_BuiltIn_Print_Area_3" localSheetId="18">#REF!</definedName>
    <definedName name="Excel_BuiltIn_Print_Area_3" localSheetId="19">#REF!</definedName>
    <definedName name="Excel_BuiltIn_Print_Area_3" localSheetId="20">#REF!</definedName>
    <definedName name="Excel_BuiltIn_Print_Area_3" localSheetId="3">#REF!</definedName>
    <definedName name="Excel_BuiltIn_Print_Area_3" localSheetId="0">"#ref!"</definedName>
    <definedName name="Excel_BuiltIn_Print_Area_3" localSheetId="1">#REF!</definedName>
    <definedName name="Excel_BuiltIn_Print_Area_3">#REF!</definedName>
    <definedName name="Excel_BuiltIn_Print_Area_4" localSheetId="2">#REF!</definedName>
    <definedName name="Excel_BuiltIn_Print_Area_4" localSheetId="7">#REF!</definedName>
    <definedName name="Excel_BuiltIn_Print_Area_4" localSheetId="8">#REF!</definedName>
    <definedName name="Excel_BuiltIn_Print_Area_4" localSheetId="9">#REF!</definedName>
    <definedName name="Excel_BuiltIn_Print_Area_4" localSheetId="10">#REF!</definedName>
    <definedName name="Excel_BuiltIn_Print_Area_4" localSheetId="11">#REF!</definedName>
    <definedName name="Excel_BuiltIn_Print_Area_4" localSheetId="12">#REF!</definedName>
    <definedName name="Excel_BuiltIn_Print_Area_4" localSheetId="13">#REF!</definedName>
    <definedName name="Excel_BuiltIn_Print_Area_4" localSheetId="6">#REF!</definedName>
    <definedName name="Excel_BuiltIn_Print_Area_4" localSheetId="15">#REF!</definedName>
    <definedName name="Excel_BuiltIn_Print_Area_4" localSheetId="14">#REF!</definedName>
    <definedName name="Excel_BuiltIn_Print_Area_4" localSheetId="16">#REF!</definedName>
    <definedName name="Excel_BuiltIn_Print_Area_4" localSheetId="17">#REF!</definedName>
    <definedName name="Excel_BuiltIn_Print_Area_4" localSheetId="18">#REF!</definedName>
    <definedName name="Excel_BuiltIn_Print_Area_4" localSheetId="19">#REF!</definedName>
    <definedName name="Excel_BuiltIn_Print_Area_4" localSheetId="20">#REF!</definedName>
    <definedName name="Excel_BuiltIn_Print_Area_4" localSheetId="3">#REF!</definedName>
    <definedName name="Excel_BuiltIn_Print_Area_4" localSheetId="0">"#ref!"</definedName>
    <definedName name="Excel_BuiltIn_Print_Area_4" localSheetId="1">#REF!</definedName>
    <definedName name="Excel_BuiltIn_Print_Area_4">#REF!</definedName>
    <definedName name="F" localSheetId="2">#REF!</definedName>
    <definedName name="F" localSheetId="7">#REF!</definedName>
    <definedName name="F" localSheetId="8">#REF!</definedName>
    <definedName name="F" localSheetId="9">#REF!</definedName>
    <definedName name="F" localSheetId="10">#REF!</definedName>
    <definedName name="F" localSheetId="11">#REF!</definedName>
    <definedName name="F" localSheetId="12">#REF!</definedName>
    <definedName name="F" localSheetId="13">#REF!</definedName>
    <definedName name="F" localSheetId="6">#REF!</definedName>
    <definedName name="F" localSheetId="15">#REF!</definedName>
    <definedName name="F" localSheetId="14">#REF!</definedName>
    <definedName name="F" localSheetId="16">#REF!</definedName>
    <definedName name="F" localSheetId="17">#REF!</definedName>
    <definedName name="F" localSheetId="18">#REF!</definedName>
    <definedName name="F" localSheetId="19">#REF!</definedName>
    <definedName name="F" localSheetId="20">#REF!</definedName>
    <definedName name="F" localSheetId="3">#REF!</definedName>
    <definedName name="F" localSheetId="0">#REF!</definedName>
    <definedName name="F" localSheetId="1">#REF!</definedName>
    <definedName name="F">#REF!</definedName>
    <definedName name="F_varrição_diu_var_man" localSheetId="2">#REF!</definedName>
    <definedName name="F_varrição_diu_var_man" localSheetId="7">#REF!</definedName>
    <definedName name="F_varrição_diu_var_man" localSheetId="8">#REF!</definedName>
    <definedName name="F_varrição_diu_var_man" localSheetId="9">#REF!</definedName>
    <definedName name="F_varrição_diu_var_man" localSheetId="10">#REF!</definedName>
    <definedName name="F_varrição_diu_var_man" localSheetId="11">#REF!</definedName>
    <definedName name="F_varrição_diu_var_man" localSheetId="12">#REF!</definedName>
    <definedName name="F_varrição_diu_var_man" localSheetId="13">#REF!</definedName>
    <definedName name="F_varrição_diu_var_man" localSheetId="6">#REF!</definedName>
    <definedName name="F_varrição_diu_var_man" localSheetId="15">#REF!</definedName>
    <definedName name="F_varrição_diu_var_man" localSheetId="14">#REF!</definedName>
    <definedName name="F_varrição_diu_var_man" localSheetId="16">#REF!</definedName>
    <definedName name="F_varrição_diu_var_man" localSheetId="17">#REF!</definedName>
    <definedName name="F_varrição_diu_var_man" localSheetId="18">#REF!</definedName>
    <definedName name="F_varrição_diu_var_man" localSheetId="19">#REF!</definedName>
    <definedName name="F_varrição_diu_var_man" localSheetId="20">#REF!</definedName>
    <definedName name="F_varrição_diu_var_man" localSheetId="3">#REF!</definedName>
    <definedName name="F_varrição_diu_var_man" localSheetId="0">#REF!</definedName>
    <definedName name="F_varrição_diu_var_man" localSheetId="1">#REF!</definedName>
    <definedName name="F_varrição_diu_var_man">#REF!</definedName>
    <definedName name="F_varrição_diu_var_man_res" localSheetId="2">#REF!</definedName>
    <definedName name="F_varrição_diu_var_man_res" localSheetId="7">#REF!</definedName>
    <definedName name="F_varrição_diu_var_man_res" localSheetId="8">#REF!</definedName>
    <definedName name="F_varrição_diu_var_man_res" localSheetId="9">#REF!</definedName>
    <definedName name="F_varrição_diu_var_man_res" localSheetId="10">#REF!</definedName>
    <definedName name="F_varrição_diu_var_man_res" localSheetId="11">#REF!</definedName>
    <definedName name="F_varrição_diu_var_man_res" localSheetId="12">#REF!</definedName>
    <definedName name="F_varrição_diu_var_man_res" localSheetId="13">#REF!</definedName>
    <definedName name="F_varrição_diu_var_man_res" localSheetId="6">#REF!</definedName>
    <definedName name="F_varrição_diu_var_man_res" localSheetId="15">#REF!</definedName>
    <definedName name="F_varrição_diu_var_man_res" localSheetId="14">#REF!</definedName>
    <definedName name="F_varrição_diu_var_man_res" localSheetId="16">#REF!</definedName>
    <definedName name="F_varrição_diu_var_man_res" localSheetId="17">#REF!</definedName>
    <definedName name="F_varrição_diu_var_man_res" localSheetId="18">#REF!</definedName>
    <definedName name="F_varrição_diu_var_man_res" localSheetId="19">#REF!</definedName>
    <definedName name="F_varrição_diu_var_man_res" localSheetId="20">#REF!</definedName>
    <definedName name="F_varrição_diu_var_man_res" localSheetId="3">#REF!</definedName>
    <definedName name="F_varrição_diu_var_man_res" localSheetId="0">#REF!</definedName>
    <definedName name="F_varrição_diu_var_man_res" localSheetId="1">#REF!</definedName>
    <definedName name="F_varrição_diu_var_man_res">#REF!</definedName>
    <definedName name="F_varrição_not_var_man" localSheetId="2">#REF!</definedName>
    <definedName name="F_varrição_not_var_man" localSheetId="7">#REF!</definedName>
    <definedName name="F_varrição_not_var_man" localSheetId="8">#REF!</definedName>
    <definedName name="F_varrição_not_var_man" localSheetId="9">#REF!</definedName>
    <definedName name="F_varrição_not_var_man" localSheetId="10">#REF!</definedName>
    <definedName name="F_varrição_not_var_man" localSheetId="11">#REF!</definedName>
    <definedName name="F_varrição_not_var_man" localSheetId="12">#REF!</definedName>
    <definedName name="F_varrição_not_var_man" localSheetId="13">#REF!</definedName>
    <definedName name="F_varrição_not_var_man" localSheetId="6">#REF!</definedName>
    <definedName name="F_varrição_not_var_man" localSheetId="15">#REF!</definedName>
    <definedName name="F_varrição_not_var_man" localSheetId="14">#REF!</definedName>
    <definedName name="F_varrição_not_var_man" localSheetId="16">#REF!</definedName>
    <definedName name="F_varrição_not_var_man" localSheetId="17">#REF!</definedName>
    <definedName name="F_varrição_not_var_man" localSheetId="18">#REF!</definedName>
    <definedName name="F_varrição_not_var_man" localSheetId="19">#REF!</definedName>
    <definedName name="F_varrição_not_var_man" localSheetId="20">#REF!</definedName>
    <definedName name="F_varrição_not_var_man" localSheetId="3">#REF!</definedName>
    <definedName name="F_varrição_not_var_man" localSheetId="0">#REF!</definedName>
    <definedName name="F_varrição_not_var_man" localSheetId="1">#REF!</definedName>
    <definedName name="F_varrição_not_var_man">#REF!</definedName>
    <definedName name="F_varrição_not_var_man_res" localSheetId="2">#REF!</definedName>
    <definedName name="F_varrição_not_var_man_res" localSheetId="7">#REF!</definedName>
    <definedName name="F_varrição_not_var_man_res" localSheetId="8">#REF!</definedName>
    <definedName name="F_varrição_not_var_man_res" localSheetId="9">#REF!</definedName>
    <definedName name="F_varrição_not_var_man_res" localSheetId="10">#REF!</definedName>
    <definedName name="F_varrição_not_var_man_res" localSheetId="11">#REF!</definedName>
    <definedName name="F_varrição_not_var_man_res" localSheetId="12">#REF!</definedName>
    <definedName name="F_varrição_not_var_man_res" localSheetId="13">#REF!</definedName>
    <definedName name="F_varrição_not_var_man_res" localSheetId="6">#REF!</definedName>
    <definedName name="F_varrição_not_var_man_res" localSheetId="15">#REF!</definedName>
    <definedName name="F_varrição_not_var_man_res" localSheetId="14">#REF!</definedName>
    <definedName name="F_varrição_not_var_man_res" localSheetId="16">#REF!</definedName>
    <definedName name="F_varrição_not_var_man_res" localSheetId="17">#REF!</definedName>
    <definedName name="F_varrição_not_var_man_res" localSheetId="18">#REF!</definedName>
    <definedName name="F_varrição_not_var_man_res" localSheetId="19">#REF!</definedName>
    <definedName name="F_varrição_not_var_man_res" localSheetId="20">#REF!</definedName>
    <definedName name="F_varrição_not_var_man_res" localSheetId="3">#REF!</definedName>
    <definedName name="F_varrição_not_var_man_res" localSheetId="0">#REF!</definedName>
    <definedName name="F_varrição_not_var_man_res" localSheetId="1">#REF!</definedName>
    <definedName name="F_varrição_not_var_man_res">#REF!</definedName>
    <definedName name="FarmCapa" localSheetId="2">#REF!</definedName>
    <definedName name="FarmCapa" localSheetId="7">#REF!</definedName>
    <definedName name="FarmCapa" localSheetId="8">#REF!</definedName>
    <definedName name="FarmCapa" localSheetId="9">#REF!</definedName>
    <definedName name="FarmCapa" localSheetId="10">#REF!</definedName>
    <definedName name="FarmCapa" localSheetId="11">#REF!</definedName>
    <definedName name="FarmCapa" localSheetId="12">#REF!</definedName>
    <definedName name="FarmCapa" localSheetId="13">#REF!</definedName>
    <definedName name="FarmCapa" localSheetId="6">#REF!</definedName>
    <definedName name="FarmCapa" localSheetId="15">#REF!</definedName>
    <definedName name="FarmCapa" localSheetId="14">#REF!</definedName>
    <definedName name="FarmCapa" localSheetId="16">#REF!</definedName>
    <definedName name="FarmCapa" localSheetId="17">#REF!</definedName>
    <definedName name="FarmCapa" localSheetId="18">#REF!</definedName>
    <definedName name="FarmCapa" localSheetId="19">#REF!</definedName>
    <definedName name="FarmCapa" localSheetId="20">#REF!</definedName>
    <definedName name="FarmCapa" localSheetId="3">#REF!</definedName>
    <definedName name="FarmCapa" localSheetId="0">#REF!</definedName>
    <definedName name="FarmCapa" localSheetId="1">#REF!</definedName>
    <definedName name="FarmCapa">#REF!</definedName>
    <definedName name="FarmDetalhes" localSheetId="2">#REF!</definedName>
    <definedName name="FarmDetalhes" localSheetId="7">#REF!</definedName>
    <definedName name="FarmDetalhes" localSheetId="8">#REF!</definedName>
    <definedName name="FarmDetalhes" localSheetId="9">#REF!</definedName>
    <definedName name="FarmDetalhes" localSheetId="10">#REF!</definedName>
    <definedName name="FarmDetalhes" localSheetId="11">#REF!</definedName>
    <definedName name="FarmDetalhes" localSheetId="12">#REF!</definedName>
    <definedName name="FarmDetalhes" localSheetId="13">#REF!</definedName>
    <definedName name="FarmDetalhes" localSheetId="6">#REF!</definedName>
    <definedName name="FarmDetalhes" localSheetId="15">#REF!</definedName>
    <definedName name="FarmDetalhes" localSheetId="14">#REF!</definedName>
    <definedName name="FarmDetalhes" localSheetId="16">#REF!</definedName>
    <definedName name="FarmDetalhes" localSheetId="17">#REF!</definedName>
    <definedName name="FarmDetalhes" localSheetId="18">#REF!</definedName>
    <definedName name="FarmDetalhes" localSheetId="19">#REF!</definedName>
    <definedName name="FarmDetalhes" localSheetId="20">#REF!</definedName>
    <definedName name="FarmDetalhes" localSheetId="3">#REF!</definedName>
    <definedName name="FarmDetalhes" localSheetId="0">#REF!</definedName>
    <definedName name="FarmDetalhes" localSheetId="1">#REF!</definedName>
    <definedName name="FarmDetalhes">#REF!</definedName>
    <definedName name="fer" localSheetId="2">#REF!</definedName>
    <definedName name="fer" localSheetId="7">#REF!</definedName>
    <definedName name="fer" localSheetId="8">#REF!</definedName>
    <definedName name="fer" localSheetId="9">#REF!</definedName>
    <definedName name="fer" localSheetId="10">#REF!</definedName>
    <definedName name="fer" localSheetId="11">#REF!</definedName>
    <definedName name="fer" localSheetId="12">#REF!</definedName>
    <definedName name="fer" localSheetId="13">#REF!</definedName>
    <definedName name="fer" localSheetId="6">#REF!</definedName>
    <definedName name="fer" localSheetId="15">#REF!</definedName>
    <definedName name="fer" localSheetId="14">#REF!</definedName>
    <definedName name="fer" localSheetId="16">#REF!</definedName>
    <definedName name="fer" localSheetId="17">#REF!</definedName>
    <definedName name="fer" localSheetId="18">#REF!</definedName>
    <definedName name="fer" localSheetId="19">#REF!</definedName>
    <definedName name="fer" localSheetId="20">#REF!</definedName>
    <definedName name="fer" localSheetId="3">#REF!</definedName>
    <definedName name="fer" localSheetId="0">#REF!</definedName>
    <definedName name="fer" localSheetId="1">#REF!</definedName>
    <definedName name="fer">#REF!</definedName>
    <definedName name="ff" localSheetId="2">#REF!</definedName>
    <definedName name="ff" localSheetId="7">#REF!</definedName>
    <definedName name="ff" localSheetId="8">#REF!</definedName>
    <definedName name="ff" localSheetId="9">#REF!</definedName>
    <definedName name="ff" localSheetId="10">#REF!</definedName>
    <definedName name="ff" localSheetId="11">#REF!</definedName>
    <definedName name="ff" localSheetId="12">#REF!</definedName>
    <definedName name="ff" localSheetId="13">#REF!</definedName>
    <definedName name="ff" localSheetId="6">#REF!</definedName>
    <definedName name="ff" localSheetId="15">#REF!</definedName>
    <definedName name="ff" localSheetId="14">#REF!</definedName>
    <definedName name="ff" localSheetId="16">#REF!</definedName>
    <definedName name="ff" localSheetId="17">#REF!</definedName>
    <definedName name="ff" localSheetId="18">#REF!</definedName>
    <definedName name="ff" localSheetId="19">#REF!</definedName>
    <definedName name="ff" localSheetId="20">#REF!</definedName>
    <definedName name="ff" localSheetId="3">#REF!</definedName>
    <definedName name="ff" localSheetId="0">"#ref!"</definedName>
    <definedName name="ff" localSheetId="1">#REF!</definedName>
    <definedName name="ff">#REF!</definedName>
    <definedName name="Financ.Resumen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BegofConstruction" localSheetId="2">[15]Investimentos!#REF!</definedName>
    <definedName name="FinBegofConstruction" localSheetId="7">[15]Investimentos!#REF!</definedName>
    <definedName name="FinBegofConstruction" localSheetId="8">[15]Investimentos!#REF!</definedName>
    <definedName name="FinBegofConstruction" localSheetId="9">[15]Investimentos!#REF!</definedName>
    <definedName name="FinBegofConstruction" localSheetId="10">[15]Investimentos!#REF!</definedName>
    <definedName name="FinBegofConstruction" localSheetId="11">[15]Investimentos!#REF!</definedName>
    <definedName name="FinBegofConstruction" localSheetId="12">[15]Investimentos!#REF!</definedName>
    <definedName name="FinBegofConstruction" localSheetId="13">[15]Investimentos!#REF!</definedName>
    <definedName name="FinBegofConstruction" localSheetId="6">[15]Investimentos!#REF!</definedName>
    <definedName name="FinBegofConstruction" localSheetId="15">[15]Investimentos!#REF!</definedName>
    <definedName name="FinBegofConstruction" localSheetId="14">[15]Investimentos!#REF!</definedName>
    <definedName name="FinBegofConstruction" localSheetId="16">[15]Investimentos!#REF!</definedName>
    <definedName name="FinBegofConstruction" localSheetId="17">[15]Investimentos!#REF!</definedName>
    <definedName name="FinBegofConstruction" localSheetId="18">[15]Investimentos!#REF!</definedName>
    <definedName name="FinBegofConstruction" localSheetId="19">[15]Investimentos!#REF!</definedName>
    <definedName name="FinBegofConstruction" localSheetId="20">[15]Investimentos!#REF!</definedName>
    <definedName name="FinBegofConstruction" localSheetId="1">[15]Investimentos!#REF!</definedName>
    <definedName name="FinBegofConstruction">[15]Investimentos!#REF!</definedName>
    <definedName name="FL7_AN" localSheetId="2">#REF!</definedName>
    <definedName name="FL7_AN" localSheetId="4">#REF!</definedName>
    <definedName name="FL7_AN" localSheetId="7">#REF!</definedName>
    <definedName name="FL7_AN" localSheetId="8">#REF!</definedName>
    <definedName name="FL7_AN" localSheetId="9">#REF!</definedName>
    <definedName name="FL7_AN" localSheetId="10">#REF!</definedName>
    <definedName name="FL7_AN" localSheetId="11">#REF!</definedName>
    <definedName name="FL7_AN" localSheetId="12">#REF!</definedName>
    <definedName name="FL7_AN" localSheetId="13">#REF!</definedName>
    <definedName name="FL7_AN" localSheetId="6">#REF!</definedName>
    <definedName name="FL7_AN" localSheetId="15">#REF!</definedName>
    <definedName name="FL7_AN" localSheetId="14">#REF!</definedName>
    <definedName name="FL7_AN" localSheetId="16">#REF!</definedName>
    <definedName name="FL7_AN" localSheetId="17">#REF!</definedName>
    <definedName name="FL7_AN" localSheetId="18">#REF!</definedName>
    <definedName name="FL7_AN" localSheetId="19">#REF!</definedName>
    <definedName name="FL7_AN" localSheetId="20">#REF!</definedName>
    <definedName name="FL7_AN" localSheetId="3">#REF!</definedName>
    <definedName name="FL7_AN" localSheetId="0">#REF!</definedName>
    <definedName name="FL7_AN" localSheetId="1">#REF!</definedName>
    <definedName name="FL7_AN">#REF!</definedName>
    <definedName name="flag_contequity">[11]Results!$D$71</definedName>
    <definedName name="Fluxo_AVI" localSheetId="2">#REF!</definedName>
    <definedName name="Fluxo_AVI" localSheetId="4">#REF!</definedName>
    <definedName name="Fluxo_AVI" localSheetId="7">#REF!</definedName>
    <definedName name="Fluxo_AVI" localSheetId="8">#REF!</definedName>
    <definedName name="Fluxo_AVI" localSheetId="9">#REF!</definedName>
    <definedName name="Fluxo_AVI" localSheetId="10">#REF!</definedName>
    <definedName name="Fluxo_AVI" localSheetId="11">#REF!</definedName>
    <definedName name="Fluxo_AVI" localSheetId="12">#REF!</definedName>
    <definedName name="Fluxo_AVI" localSheetId="13">#REF!</definedName>
    <definedName name="Fluxo_AVI" localSheetId="6">#REF!</definedName>
    <definedName name="Fluxo_AVI" localSheetId="15">#REF!</definedName>
    <definedName name="Fluxo_AVI" localSheetId="14">#REF!</definedName>
    <definedName name="Fluxo_AVI" localSheetId="16">#REF!</definedName>
    <definedName name="Fluxo_AVI" localSheetId="17">#REF!</definedName>
    <definedName name="Fluxo_AVI" localSheetId="18">#REF!</definedName>
    <definedName name="Fluxo_AVI" localSheetId="19">#REF!</definedName>
    <definedName name="Fluxo_AVI" localSheetId="20">#REF!</definedName>
    <definedName name="Fluxo_AVI" localSheetId="3">#REF!</definedName>
    <definedName name="Fluxo_AVI" localSheetId="0">#REF!</definedName>
    <definedName name="Fluxo_AVI" localSheetId="1">#REF!</definedName>
    <definedName name="Fluxo_AVI">#REF!</definedName>
    <definedName name="FLUXO_DE_CAIXA" localSheetId="2">#REF!</definedName>
    <definedName name="FLUXO_DE_CAIXA" localSheetId="7">#REF!</definedName>
    <definedName name="FLUXO_DE_CAIXA" localSheetId="8">#REF!</definedName>
    <definedName name="FLUXO_DE_CAIXA" localSheetId="9">#REF!</definedName>
    <definedName name="FLUXO_DE_CAIXA" localSheetId="10">#REF!</definedName>
    <definedName name="FLUXO_DE_CAIXA" localSheetId="11">#REF!</definedName>
    <definedName name="FLUXO_DE_CAIXA" localSheetId="12">#REF!</definedName>
    <definedName name="FLUXO_DE_CAIXA" localSheetId="13">#REF!</definedName>
    <definedName name="FLUXO_DE_CAIXA" localSheetId="6">#REF!</definedName>
    <definedName name="FLUXO_DE_CAIXA" localSheetId="15">#REF!</definedName>
    <definedName name="FLUXO_DE_CAIXA" localSheetId="14">#REF!</definedName>
    <definedName name="FLUXO_DE_CAIXA" localSheetId="16">#REF!</definedName>
    <definedName name="FLUXO_DE_CAIXA" localSheetId="17">#REF!</definedName>
    <definedName name="FLUXO_DE_CAIXA" localSheetId="18">#REF!</definedName>
    <definedName name="FLUXO_DE_CAIXA" localSheetId="19">#REF!</definedName>
    <definedName name="FLUXO_DE_CAIXA" localSheetId="20">#REF!</definedName>
    <definedName name="FLUXO_DE_CAIXA" localSheetId="3">#REF!</definedName>
    <definedName name="FLUXO_DE_CAIXA" localSheetId="0">#REF!</definedName>
    <definedName name="FLUXO_DE_CAIXA" localSheetId="1">#REF!</definedName>
    <definedName name="FLUXO_DE_CAIXA">#REF!</definedName>
    <definedName name="Fluxo_manual" localSheetId="2">#REF!</definedName>
    <definedName name="Fluxo_manual" localSheetId="7">#REF!</definedName>
    <definedName name="Fluxo_manual" localSheetId="8">#REF!</definedName>
    <definedName name="Fluxo_manual" localSheetId="9">#REF!</definedName>
    <definedName name="Fluxo_manual" localSheetId="10">#REF!</definedName>
    <definedName name="Fluxo_manual" localSheetId="11">#REF!</definedName>
    <definedName name="Fluxo_manual" localSheetId="12">#REF!</definedName>
    <definedName name="Fluxo_manual" localSheetId="13">#REF!</definedName>
    <definedName name="Fluxo_manual" localSheetId="6">#REF!</definedName>
    <definedName name="Fluxo_manual" localSheetId="15">#REF!</definedName>
    <definedName name="Fluxo_manual" localSheetId="14">#REF!</definedName>
    <definedName name="Fluxo_manual" localSheetId="16">#REF!</definedName>
    <definedName name="Fluxo_manual" localSheetId="17">#REF!</definedName>
    <definedName name="Fluxo_manual" localSheetId="18">#REF!</definedName>
    <definedName name="Fluxo_manual" localSheetId="19">#REF!</definedName>
    <definedName name="Fluxo_manual" localSheetId="20">#REF!</definedName>
    <definedName name="Fluxo_manual" localSheetId="3">#REF!</definedName>
    <definedName name="Fluxo_manual" localSheetId="0">#REF!</definedName>
    <definedName name="Fluxo_manual" localSheetId="1">#REF!</definedName>
    <definedName name="Fluxo_manual">#REF!</definedName>
    <definedName name="FO" localSheetId="2">#REF!</definedName>
    <definedName name="FO" localSheetId="7">#REF!</definedName>
    <definedName name="FO" localSheetId="8">#REF!</definedName>
    <definedName name="FO" localSheetId="9">#REF!</definedName>
    <definedName name="FO" localSheetId="10">#REF!</definedName>
    <definedName name="FO" localSheetId="11">#REF!</definedName>
    <definedName name="FO" localSheetId="12">#REF!</definedName>
    <definedName name="FO" localSheetId="13">#REF!</definedName>
    <definedName name="FO" localSheetId="6">#REF!</definedName>
    <definedName name="FO" localSheetId="15">#REF!</definedName>
    <definedName name="FO" localSheetId="14">#REF!</definedName>
    <definedName name="FO" localSheetId="16">#REF!</definedName>
    <definedName name="FO" localSheetId="17">#REF!</definedName>
    <definedName name="FO" localSheetId="18">#REF!</definedName>
    <definedName name="FO" localSheetId="19">#REF!</definedName>
    <definedName name="FO" localSheetId="20">#REF!</definedName>
    <definedName name="FO" localSheetId="3">#REF!</definedName>
    <definedName name="FO" localSheetId="0">#REF!</definedName>
    <definedName name="FO" localSheetId="1">#REF!</definedName>
    <definedName name="FO">#REF!</definedName>
    <definedName name="FORDISPLAY" localSheetId="2">#REF!</definedName>
    <definedName name="FORDISPLAY" localSheetId="7">#REF!</definedName>
    <definedName name="FORDISPLAY" localSheetId="8">#REF!</definedName>
    <definedName name="FORDISPLAY" localSheetId="9">#REF!</definedName>
    <definedName name="FORDISPLAY" localSheetId="10">#REF!</definedName>
    <definedName name="FORDISPLAY" localSheetId="11">#REF!</definedName>
    <definedName name="FORDISPLAY" localSheetId="12">#REF!</definedName>
    <definedName name="FORDISPLAY" localSheetId="13">#REF!</definedName>
    <definedName name="FORDISPLAY" localSheetId="6">#REF!</definedName>
    <definedName name="FORDISPLAY" localSheetId="15">#REF!</definedName>
    <definedName name="FORDISPLAY" localSheetId="14">#REF!</definedName>
    <definedName name="FORDISPLAY" localSheetId="16">#REF!</definedName>
    <definedName name="FORDISPLAY" localSheetId="17">#REF!</definedName>
    <definedName name="FORDISPLAY" localSheetId="18">#REF!</definedName>
    <definedName name="FORDISPLAY" localSheetId="19">#REF!</definedName>
    <definedName name="FORDISPLAY" localSheetId="20">#REF!</definedName>
    <definedName name="FORDISPLAY" localSheetId="3">#REF!</definedName>
    <definedName name="FORDISPLAY" localSheetId="0">#REF!</definedName>
    <definedName name="FORDISPLAY" localSheetId="1">#REF!</definedName>
    <definedName name="FORDISPLAY">#REF!</definedName>
    <definedName name="FOREIGN" localSheetId="2">#REF!</definedName>
    <definedName name="FOREIGN" localSheetId="7">#REF!</definedName>
    <definedName name="FOREIGN" localSheetId="8">#REF!</definedName>
    <definedName name="FOREIGN" localSheetId="9">#REF!</definedName>
    <definedName name="FOREIGN" localSheetId="10">#REF!</definedName>
    <definedName name="FOREIGN" localSheetId="11">#REF!</definedName>
    <definedName name="FOREIGN" localSheetId="12">#REF!</definedName>
    <definedName name="FOREIGN" localSheetId="13">#REF!</definedName>
    <definedName name="FOREIGN" localSheetId="6">#REF!</definedName>
    <definedName name="FOREIGN" localSheetId="15">#REF!</definedName>
    <definedName name="FOREIGN" localSheetId="14">#REF!</definedName>
    <definedName name="FOREIGN" localSheetId="16">#REF!</definedName>
    <definedName name="FOREIGN" localSheetId="17">#REF!</definedName>
    <definedName name="FOREIGN" localSheetId="18">#REF!</definedName>
    <definedName name="FOREIGN" localSheetId="19">#REF!</definedName>
    <definedName name="FOREIGN" localSheetId="20">#REF!</definedName>
    <definedName name="FOREIGN" localSheetId="3">#REF!</definedName>
    <definedName name="FOREIGN" localSheetId="0">#REF!</definedName>
    <definedName name="FOREIGN" localSheetId="1">#REF!</definedName>
    <definedName name="FOREIGN">#REF!</definedName>
    <definedName name="Format" localSheetId="2">#REF!</definedName>
    <definedName name="Format" localSheetId="7">#REF!</definedName>
    <definedName name="Format" localSheetId="8">#REF!</definedName>
    <definedName name="Format" localSheetId="9">#REF!</definedName>
    <definedName name="Format" localSheetId="10">#REF!</definedName>
    <definedName name="Format" localSheetId="11">#REF!</definedName>
    <definedName name="Format" localSheetId="12">#REF!</definedName>
    <definedName name="Format" localSheetId="13">#REF!</definedName>
    <definedName name="Format" localSheetId="6">#REF!</definedName>
    <definedName name="Format" localSheetId="15">#REF!</definedName>
    <definedName name="Format" localSheetId="14">#REF!</definedName>
    <definedName name="Format" localSheetId="16">#REF!</definedName>
    <definedName name="Format" localSheetId="17">#REF!</definedName>
    <definedName name="Format" localSheetId="18">#REF!</definedName>
    <definedName name="Format" localSheetId="19">#REF!</definedName>
    <definedName name="Format" localSheetId="20">#REF!</definedName>
    <definedName name="Format" localSheetId="3">#REF!</definedName>
    <definedName name="Format" localSheetId="0">#REF!</definedName>
    <definedName name="Format" localSheetId="1">#REF!</definedName>
    <definedName name="Format">#REF!</definedName>
    <definedName name="FX" localSheetId="2">#REF!</definedName>
    <definedName name="FX" localSheetId="7">#REF!</definedName>
    <definedName name="FX" localSheetId="8">#REF!</definedName>
    <definedName name="FX" localSheetId="9">#REF!</definedName>
    <definedName name="FX" localSheetId="10">#REF!</definedName>
    <definedName name="FX" localSheetId="11">#REF!</definedName>
    <definedName name="FX" localSheetId="12">#REF!</definedName>
    <definedName name="FX" localSheetId="13">#REF!</definedName>
    <definedName name="FX" localSheetId="6">#REF!</definedName>
    <definedName name="FX" localSheetId="15">#REF!</definedName>
    <definedName name="FX" localSheetId="14">#REF!</definedName>
    <definedName name="FX" localSheetId="16">#REF!</definedName>
    <definedName name="FX" localSheetId="17">#REF!</definedName>
    <definedName name="FX" localSheetId="18">#REF!</definedName>
    <definedName name="FX" localSheetId="19">#REF!</definedName>
    <definedName name="FX" localSheetId="20">#REF!</definedName>
    <definedName name="FX" localSheetId="3">#REF!</definedName>
    <definedName name="FX" localSheetId="0">#REF!</definedName>
    <definedName name="FX" localSheetId="1">#REF!</definedName>
    <definedName name="FX">#REF!</definedName>
    <definedName name="G" localSheetId="2">#REF!</definedName>
    <definedName name="G" localSheetId="7">#REF!</definedName>
    <definedName name="G" localSheetId="8">#REF!</definedName>
    <definedName name="G" localSheetId="9">#REF!</definedName>
    <definedName name="G" localSheetId="10">#REF!</definedName>
    <definedName name="G" localSheetId="11">#REF!</definedName>
    <definedName name="G" localSheetId="12">#REF!</definedName>
    <definedName name="G" localSheetId="13">#REF!</definedName>
    <definedName name="G" localSheetId="6">#REF!</definedName>
    <definedName name="G" localSheetId="15">#REF!</definedName>
    <definedName name="G" localSheetId="14">#REF!</definedName>
    <definedName name="G" localSheetId="16">#REF!</definedName>
    <definedName name="G" localSheetId="17">#REF!</definedName>
    <definedName name="G" localSheetId="18">#REF!</definedName>
    <definedName name="G" localSheetId="19">#REF!</definedName>
    <definedName name="G" localSheetId="20">#REF!</definedName>
    <definedName name="G" localSheetId="3">#REF!</definedName>
    <definedName name="G" localSheetId="0">#REF!</definedName>
    <definedName name="G" localSheetId="1">#REF!</definedName>
    <definedName name="G">#REF!</definedName>
    <definedName name="g_lb">'[16]Material Densities'!$I$2</definedName>
    <definedName name="gr_objetos" localSheetId="2">#REF!</definedName>
    <definedName name="gr_objetos" localSheetId="4">#REF!</definedName>
    <definedName name="gr_objetos" localSheetId="7">#REF!</definedName>
    <definedName name="gr_objetos" localSheetId="8">#REF!</definedName>
    <definedName name="gr_objetos" localSheetId="9">#REF!</definedName>
    <definedName name="gr_objetos" localSheetId="10">#REF!</definedName>
    <definedName name="gr_objetos" localSheetId="11">#REF!</definedName>
    <definedName name="gr_objetos" localSheetId="12">#REF!</definedName>
    <definedName name="gr_objetos" localSheetId="13">#REF!</definedName>
    <definedName name="gr_objetos" localSheetId="6">#REF!</definedName>
    <definedName name="gr_objetos" localSheetId="15">#REF!</definedName>
    <definedName name="gr_objetos" localSheetId="14">#REF!</definedName>
    <definedName name="gr_objetos" localSheetId="16">#REF!</definedName>
    <definedName name="gr_objetos" localSheetId="17">#REF!</definedName>
    <definedName name="gr_objetos" localSheetId="18">#REF!</definedName>
    <definedName name="gr_objetos" localSheetId="19">#REF!</definedName>
    <definedName name="gr_objetos" localSheetId="20">#REF!</definedName>
    <definedName name="gr_objetos" localSheetId="3">#REF!</definedName>
    <definedName name="gr_objetos" localSheetId="0">#REF!</definedName>
    <definedName name="gr_objetos" localSheetId="1">#REF!</definedName>
    <definedName name="gr_objetos">#REF!</definedName>
    <definedName name="gr_objetos1" localSheetId="2">#REF!</definedName>
    <definedName name="gr_objetos1" localSheetId="7">#REF!</definedName>
    <definedName name="gr_objetos1" localSheetId="8">#REF!</definedName>
    <definedName name="gr_objetos1" localSheetId="9">#REF!</definedName>
    <definedName name="gr_objetos1" localSheetId="10">#REF!</definedName>
    <definedName name="gr_objetos1" localSheetId="11">#REF!</definedName>
    <definedName name="gr_objetos1" localSheetId="12">#REF!</definedName>
    <definedName name="gr_objetos1" localSheetId="13">#REF!</definedName>
    <definedName name="gr_objetos1" localSheetId="6">#REF!</definedName>
    <definedName name="gr_objetos1" localSheetId="15">#REF!</definedName>
    <definedName name="gr_objetos1" localSheetId="14">#REF!</definedName>
    <definedName name="gr_objetos1" localSheetId="16">#REF!</definedName>
    <definedName name="gr_objetos1" localSheetId="17">#REF!</definedName>
    <definedName name="gr_objetos1" localSheetId="18">#REF!</definedName>
    <definedName name="gr_objetos1" localSheetId="19">#REF!</definedName>
    <definedName name="gr_objetos1" localSheetId="20">#REF!</definedName>
    <definedName name="gr_objetos1" localSheetId="3">#REF!</definedName>
    <definedName name="gr_objetos1" localSheetId="0">#REF!</definedName>
    <definedName name="gr_objetos1" localSheetId="1">#REF!</definedName>
    <definedName name="gr_objetos1">#REF!</definedName>
    <definedName name="gr_objetos2" localSheetId="2">#REF!</definedName>
    <definedName name="gr_objetos2" localSheetId="7">#REF!</definedName>
    <definedName name="gr_objetos2" localSheetId="8">#REF!</definedName>
    <definedName name="gr_objetos2" localSheetId="9">#REF!</definedName>
    <definedName name="gr_objetos2" localSheetId="10">#REF!</definedName>
    <definedName name="gr_objetos2" localSheetId="11">#REF!</definedName>
    <definedName name="gr_objetos2" localSheetId="12">#REF!</definedName>
    <definedName name="gr_objetos2" localSheetId="13">#REF!</definedName>
    <definedName name="gr_objetos2" localSheetId="6">#REF!</definedName>
    <definedName name="gr_objetos2" localSheetId="15">#REF!</definedName>
    <definedName name="gr_objetos2" localSheetId="14">#REF!</definedName>
    <definedName name="gr_objetos2" localSheetId="16">#REF!</definedName>
    <definedName name="gr_objetos2" localSheetId="17">#REF!</definedName>
    <definedName name="gr_objetos2" localSheetId="18">#REF!</definedName>
    <definedName name="gr_objetos2" localSheetId="19">#REF!</definedName>
    <definedName name="gr_objetos2" localSheetId="20">#REF!</definedName>
    <definedName name="gr_objetos2" localSheetId="3">#REF!</definedName>
    <definedName name="gr_objetos2" localSheetId="0">#REF!</definedName>
    <definedName name="gr_objetos2" localSheetId="1">#REF!</definedName>
    <definedName name="gr_objetos2">#REF!</definedName>
    <definedName name="gr_objetos3" localSheetId="2">#REF!</definedName>
    <definedName name="gr_objetos3" localSheetId="7">#REF!</definedName>
    <definedName name="gr_objetos3" localSheetId="8">#REF!</definedName>
    <definedName name="gr_objetos3" localSheetId="9">#REF!</definedName>
    <definedName name="gr_objetos3" localSheetId="10">#REF!</definedName>
    <definedName name="gr_objetos3" localSheetId="11">#REF!</definedName>
    <definedName name="gr_objetos3" localSheetId="12">#REF!</definedName>
    <definedName name="gr_objetos3" localSheetId="13">#REF!</definedName>
    <definedName name="gr_objetos3" localSheetId="6">#REF!</definedName>
    <definedName name="gr_objetos3" localSheetId="15">#REF!</definedName>
    <definedName name="gr_objetos3" localSheetId="14">#REF!</definedName>
    <definedName name="gr_objetos3" localSheetId="16">#REF!</definedName>
    <definedName name="gr_objetos3" localSheetId="17">#REF!</definedName>
    <definedName name="gr_objetos3" localSheetId="18">#REF!</definedName>
    <definedName name="gr_objetos3" localSheetId="19">#REF!</definedName>
    <definedName name="gr_objetos3" localSheetId="20">#REF!</definedName>
    <definedName name="gr_objetos3" localSheetId="3">#REF!</definedName>
    <definedName name="gr_objetos3" localSheetId="0">#REF!</definedName>
    <definedName name="gr_objetos3" localSheetId="1">#REF!</definedName>
    <definedName name="gr_objetos3">#REF!</definedName>
    <definedName name="gr_objetos4" localSheetId="2">#REF!</definedName>
    <definedName name="gr_objetos4" localSheetId="7">#REF!</definedName>
    <definedName name="gr_objetos4" localSheetId="8">#REF!</definedName>
    <definedName name="gr_objetos4" localSheetId="9">#REF!</definedName>
    <definedName name="gr_objetos4" localSheetId="10">#REF!</definedName>
    <definedName name="gr_objetos4" localSheetId="11">#REF!</definedName>
    <definedName name="gr_objetos4" localSheetId="12">#REF!</definedName>
    <definedName name="gr_objetos4" localSheetId="13">#REF!</definedName>
    <definedName name="gr_objetos4" localSheetId="6">#REF!</definedName>
    <definedName name="gr_objetos4" localSheetId="15">#REF!</definedName>
    <definedName name="gr_objetos4" localSheetId="14">#REF!</definedName>
    <definedName name="gr_objetos4" localSheetId="16">#REF!</definedName>
    <definedName name="gr_objetos4" localSheetId="17">#REF!</definedName>
    <definedName name="gr_objetos4" localSheetId="18">#REF!</definedName>
    <definedName name="gr_objetos4" localSheetId="19">#REF!</definedName>
    <definedName name="gr_objetos4" localSheetId="20">#REF!</definedName>
    <definedName name="gr_objetos4" localSheetId="3">#REF!</definedName>
    <definedName name="gr_objetos4" localSheetId="0">#REF!</definedName>
    <definedName name="gr_objetos4" localSheetId="1">#REF!</definedName>
    <definedName name="gr_objetos4">#REF!</definedName>
    <definedName name="gr_objetos5" localSheetId="2">#REF!</definedName>
    <definedName name="gr_objetos5" localSheetId="7">#REF!</definedName>
    <definedName name="gr_objetos5" localSheetId="8">#REF!</definedName>
    <definedName name="gr_objetos5" localSheetId="9">#REF!</definedName>
    <definedName name="gr_objetos5" localSheetId="10">#REF!</definedName>
    <definedName name="gr_objetos5" localSheetId="11">#REF!</definedName>
    <definedName name="gr_objetos5" localSheetId="12">#REF!</definedName>
    <definedName name="gr_objetos5" localSheetId="13">#REF!</definedName>
    <definedName name="gr_objetos5" localSheetId="6">#REF!</definedName>
    <definedName name="gr_objetos5" localSheetId="15">#REF!</definedName>
    <definedName name="gr_objetos5" localSheetId="14">#REF!</definedName>
    <definedName name="gr_objetos5" localSheetId="16">#REF!</definedName>
    <definedName name="gr_objetos5" localSheetId="17">#REF!</definedName>
    <definedName name="gr_objetos5" localSheetId="18">#REF!</definedName>
    <definedName name="gr_objetos5" localSheetId="19">#REF!</definedName>
    <definedName name="gr_objetos5" localSheetId="20">#REF!</definedName>
    <definedName name="gr_objetos5" localSheetId="3">#REF!</definedName>
    <definedName name="gr_objetos5" localSheetId="0">#REF!</definedName>
    <definedName name="gr_objetos5" localSheetId="1">#REF!</definedName>
    <definedName name="gr_objetos5">#REF!</definedName>
    <definedName name="gr_objetos6" localSheetId="2">#REF!</definedName>
    <definedName name="gr_objetos6" localSheetId="7">#REF!</definedName>
    <definedName name="gr_objetos6" localSheetId="8">#REF!</definedName>
    <definedName name="gr_objetos6" localSheetId="9">#REF!</definedName>
    <definedName name="gr_objetos6" localSheetId="10">#REF!</definedName>
    <definedName name="gr_objetos6" localSheetId="11">#REF!</definedName>
    <definedName name="gr_objetos6" localSheetId="12">#REF!</definedName>
    <definedName name="gr_objetos6" localSheetId="13">#REF!</definedName>
    <definedName name="gr_objetos6" localSheetId="6">#REF!</definedName>
    <definedName name="gr_objetos6" localSheetId="15">#REF!</definedName>
    <definedName name="gr_objetos6" localSheetId="14">#REF!</definedName>
    <definedName name="gr_objetos6" localSheetId="16">#REF!</definedName>
    <definedName name="gr_objetos6" localSheetId="17">#REF!</definedName>
    <definedName name="gr_objetos6" localSheetId="18">#REF!</definedName>
    <definedName name="gr_objetos6" localSheetId="19">#REF!</definedName>
    <definedName name="gr_objetos6" localSheetId="20">#REF!</definedName>
    <definedName name="gr_objetos6" localSheetId="3">#REF!</definedName>
    <definedName name="gr_objetos6" localSheetId="0">#REF!</definedName>
    <definedName name="gr_objetos6" localSheetId="1">#REF!</definedName>
    <definedName name="gr_objetos6">#REF!</definedName>
    <definedName name="gr_objetos7" localSheetId="2">#REF!</definedName>
    <definedName name="gr_objetos7" localSheetId="7">#REF!</definedName>
    <definedName name="gr_objetos7" localSheetId="8">#REF!</definedName>
    <definedName name="gr_objetos7" localSheetId="9">#REF!</definedName>
    <definedName name="gr_objetos7" localSheetId="10">#REF!</definedName>
    <definedName name="gr_objetos7" localSheetId="11">#REF!</definedName>
    <definedName name="gr_objetos7" localSheetId="12">#REF!</definedName>
    <definedName name="gr_objetos7" localSheetId="13">#REF!</definedName>
    <definedName name="gr_objetos7" localSheetId="6">#REF!</definedName>
    <definedName name="gr_objetos7" localSheetId="15">#REF!</definedName>
    <definedName name="gr_objetos7" localSheetId="14">#REF!</definedName>
    <definedName name="gr_objetos7" localSheetId="16">#REF!</definedName>
    <definedName name="gr_objetos7" localSheetId="17">#REF!</definedName>
    <definedName name="gr_objetos7" localSheetId="18">#REF!</definedName>
    <definedName name="gr_objetos7" localSheetId="19">#REF!</definedName>
    <definedName name="gr_objetos7" localSheetId="20">#REF!</definedName>
    <definedName name="gr_objetos7" localSheetId="3">#REF!</definedName>
    <definedName name="gr_objetos7" localSheetId="0">#REF!</definedName>
    <definedName name="gr_objetos7" localSheetId="1">#REF!</definedName>
    <definedName name="gr_objetos7">#REF!</definedName>
    <definedName name="gr_objetos8" localSheetId="2">#REF!</definedName>
    <definedName name="gr_objetos8" localSheetId="7">#REF!</definedName>
    <definedName name="gr_objetos8" localSheetId="8">#REF!</definedName>
    <definedName name="gr_objetos8" localSheetId="9">#REF!</definedName>
    <definedName name="gr_objetos8" localSheetId="10">#REF!</definedName>
    <definedName name="gr_objetos8" localSheetId="11">#REF!</definedName>
    <definedName name="gr_objetos8" localSheetId="12">#REF!</definedName>
    <definedName name="gr_objetos8" localSheetId="13">#REF!</definedName>
    <definedName name="gr_objetos8" localSheetId="6">#REF!</definedName>
    <definedName name="gr_objetos8" localSheetId="15">#REF!</definedName>
    <definedName name="gr_objetos8" localSheetId="14">#REF!</definedName>
    <definedName name="gr_objetos8" localSheetId="16">#REF!</definedName>
    <definedName name="gr_objetos8" localSheetId="17">#REF!</definedName>
    <definedName name="gr_objetos8" localSheetId="18">#REF!</definedName>
    <definedName name="gr_objetos8" localSheetId="19">#REF!</definedName>
    <definedName name="gr_objetos8" localSheetId="20">#REF!</definedName>
    <definedName name="gr_objetos8" localSheetId="3">#REF!</definedName>
    <definedName name="gr_objetos8" localSheetId="0">#REF!</definedName>
    <definedName name="gr_objetos8" localSheetId="1">#REF!</definedName>
    <definedName name="gr_objetos8">#REF!</definedName>
    <definedName name="gr_objetos9" localSheetId="2">#REF!</definedName>
    <definedName name="gr_objetos9" localSheetId="7">#REF!</definedName>
    <definedName name="gr_objetos9" localSheetId="8">#REF!</definedName>
    <definedName name="gr_objetos9" localSheetId="9">#REF!</definedName>
    <definedName name="gr_objetos9" localSheetId="10">#REF!</definedName>
    <definedName name="gr_objetos9" localSheetId="11">#REF!</definedName>
    <definedName name="gr_objetos9" localSheetId="12">#REF!</definedName>
    <definedName name="gr_objetos9" localSheetId="13">#REF!</definedName>
    <definedName name="gr_objetos9" localSheetId="6">#REF!</definedName>
    <definedName name="gr_objetos9" localSheetId="15">#REF!</definedName>
    <definedName name="gr_objetos9" localSheetId="14">#REF!</definedName>
    <definedName name="gr_objetos9" localSheetId="16">#REF!</definedName>
    <definedName name="gr_objetos9" localSheetId="17">#REF!</definedName>
    <definedName name="gr_objetos9" localSheetId="18">#REF!</definedName>
    <definedName name="gr_objetos9" localSheetId="19">#REF!</definedName>
    <definedName name="gr_objetos9" localSheetId="20">#REF!</definedName>
    <definedName name="gr_objetos9" localSheetId="3">#REF!</definedName>
    <definedName name="gr_objetos9" localSheetId="0">#REF!</definedName>
    <definedName name="gr_objetos9" localSheetId="1">#REF!</definedName>
    <definedName name="gr_objetos9">#REF!</definedName>
    <definedName name="_xlnm.Recorder" localSheetId="2">#REF!</definedName>
    <definedName name="_xlnm.Recorder" localSheetId="7">#REF!</definedName>
    <definedName name="_xlnm.Recorder" localSheetId="8">#REF!</definedName>
    <definedName name="_xlnm.Recorder" localSheetId="9">#REF!</definedName>
    <definedName name="_xlnm.Recorder" localSheetId="10">#REF!</definedName>
    <definedName name="_xlnm.Recorder" localSheetId="11">#REF!</definedName>
    <definedName name="_xlnm.Recorder" localSheetId="12">#REF!</definedName>
    <definedName name="_xlnm.Recorder" localSheetId="13">#REF!</definedName>
    <definedName name="_xlnm.Recorder" localSheetId="6">#REF!</definedName>
    <definedName name="_xlnm.Recorder" localSheetId="15">#REF!</definedName>
    <definedName name="_xlnm.Recorder" localSheetId="14">#REF!</definedName>
    <definedName name="_xlnm.Recorder" localSheetId="16">#REF!</definedName>
    <definedName name="_xlnm.Recorder" localSheetId="17">#REF!</definedName>
    <definedName name="_xlnm.Recorder" localSheetId="18">#REF!</definedName>
    <definedName name="_xlnm.Recorder" localSheetId="19">#REF!</definedName>
    <definedName name="_xlnm.Recorder" localSheetId="20">#REF!</definedName>
    <definedName name="_xlnm.Recorder" localSheetId="3">#REF!</definedName>
    <definedName name="_xlnm.Recorder" localSheetId="0">#REF!</definedName>
    <definedName name="_xlnm.Recorder" localSheetId="1">#REF!</definedName>
    <definedName name="_xlnm.Recorder">#REF!</definedName>
    <definedName name="GRV" localSheetId="2">#REF!</definedName>
    <definedName name="GRV" localSheetId="7">#REF!</definedName>
    <definedName name="GRV" localSheetId="8">#REF!</definedName>
    <definedName name="GRV" localSheetId="9">#REF!</definedName>
    <definedName name="GRV" localSheetId="10">#REF!</definedName>
    <definedName name="GRV" localSheetId="11">#REF!</definedName>
    <definedName name="GRV" localSheetId="12">#REF!</definedName>
    <definedName name="GRV" localSheetId="13">#REF!</definedName>
    <definedName name="GRV" localSheetId="6">#REF!</definedName>
    <definedName name="GRV" localSheetId="15">#REF!</definedName>
    <definedName name="GRV" localSheetId="14">#REF!</definedName>
    <definedName name="GRV" localSheetId="16">#REF!</definedName>
    <definedName name="GRV" localSheetId="17">#REF!</definedName>
    <definedName name="GRV" localSheetId="18">#REF!</definedName>
    <definedName name="GRV" localSheetId="19">#REF!</definedName>
    <definedName name="GRV" localSheetId="20">#REF!</definedName>
    <definedName name="GRV" localSheetId="3">#REF!</definedName>
    <definedName name="GRV" localSheetId="0">#REF!</definedName>
    <definedName name="GRV" localSheetId="1">#REF!</definedName>
    <definedName name="GRV">#REF!</definedName>
    <definedName name="H_coletor" localSheetId="2">'[12]1.1 Col. Dom'!#REF!</definedName>
    <definedName name="H_coletor" localSheetId="4">'[13]1.1 Col. Dom'!#REF!</definedName>
    <definedName name="H_coletor" localSheetId="7">'[14]1.1 Col. Dom'!#REF!</definedName>
    <definedName name="H_coletor" localSheetId="8">'[14]1.1 Col. Dom'!#REF!</definedName>
    <definedName name="H_coletor" localSheetId="9">'[14]1.1 Col. Dom'!#REF!</definedName>
    <definedName name="H_coletor" localSheetId="10">'[14]1.1 Col. Dom'!#REF!</definedName>
    <definedName name="H_coletor" localSheetId="11">'[14]1.1 Col. Dom'!#REF!</definedName>
    <definedName name="H_coletor" localSheetId="12">'[14]1.1 Col. Dom'!#REF!</definedName>
    <definedName name="H_coletor" localSheetId="13">'[14]1.1 Col. Dom'!#REF!</definedName>
    <definedName name="H_coletor" localSheetId="6">'[14]1.1 Col. Dom'!#REF!</definedName>
    <definedName name="H_coletor" localSheetId="15">'[14]1.1 Col. Dom'!#REF!</definedName>
    <definedName name="H_coletor" localSheetId="14">'[14]1.1 Col. Dom'!#REF!</definedName>
    <definedName name="H_coletor" localSheetId="16">'[12]1.1 Col. Dom'!#REF!</definedName>
    <definedName name="H_coletor" localSheetId="17">'[14]1.1 Col. Dom'!#REF!</definedName>
    <definedName name="H_coletor" localSheetId="18">'[14]1.1 Col. Dom'!#REF!</definedName>
    <definedName name="H_coletor" localSheetId="19">'[12]1.1 Col. Dom'!#REF!</definedName>
    <definedName name="H_coletor" localSheetId="20">'[14]1.1 Col. Dom'!#REF!</definedName>
    <definedName name="H_coletor" localSheetId="3">'[14]1.1 Col. Dom'!#REF!</definedName>
    <definedName name="H_coletor" localSheetId="0">'[14]1.1 Col. Dom'!#REF!</definedName>
    <definedName name="H_coletor" localSheetId="1">'[12]1.1 Col. Dom'!#REF!</definedName>
    <definedName name="H_coletor">'[12]1.1 Col. Dom'!#REF!</definedName>
    <definedName name="H_extra_diurna_lav_vias_mês" localSheetId="2">#REF!</definedName>
    <definedName name="H_extra_diurna_lav_vias_mês" localSheetId="4">#REF!</definedName>
    <definedName name="H_extra_diurna_lav_vias_mês" localSheetId="7">#REF!</definedName>
    <definedName name="H_extra_diurna_lav_vias_mês" localSheetId="8">#REF!</definedName>
    <definedName name="H_extra_diurna_lav_vias_mês" localSheetId="9">#REF!</definedName>
    <definedName name="H_extra_diurna_lav_vias_mês" localSheetId="10">#REF!</definedName>
    <definedName name="H_extra_diurna_lav_vias_mês" localSheetId="11">#REF!</definedName>
    <definedName name="H_extra_diurna_lav_vias_mês" localSheetId="12">#REF!</definedName>
    <definedName name="H_extra_diurna_lav_vias_mês" localSheetId="13">#REF!</definedName>
    <definedName name="H_extra_diurna_lav_vias_mês" localSheetId="6">#REF!</definedName>
    <definedName name="H_extra_diurna_lav_vias_mês" localSheetId="15">#REF!</definedName>
    <definedName name="H_extra_diurna_lav_vias_mês" localSheetId="14">#REF!</definedName>
    <definedName name="H_extra_diurna_lav_vias_mês" localSheetId="16">#REF!</definedName>
    <definedName name="H_extra_diurna_lav_vias_mês" localSheetId="17">#REF!</definedName>
    <definedName name="H_extra_diurna_lav_vias_mês" localSheetId="18">#REF!</definedName>
    <definedName name="H_extra_diurna_lav_vias_mês" localSheetId="19">#REF!</definedName>
    <definedName name="H_extra_diurna_lav_vias_mês" localSheetId="20">#REF!</definedName>
    <definedName name="H_extra_diurna_lav_vias_mês" localSheetId="3">#REF!</definedName>
    <definedName name="H_extra_diurna_lav_vias_mês" localSheetId="0">#REF!</definedName>
    <definedName name="H_extra_diurna_lav_vias_mês" localSheetId="1">#REF!</definedName>
    <definedName name="H_extra_diurna_lav_vias_mês">#REF!</definedName>
    <definedName name="H_extra_diurna_prevista_cap_mec_mês" localSheetId="2">#REF!</definedName>
    <definedName name="H_extra_diurna_prevista_cap_mec_mês" localSheetId="7">#REF!</definedName>
    <definedName name="H_extra_diurna_prevista_cap_mec_mês" localSheetId="8">#REF!</definedName>
    <definedName name="H_extra_diurna_prevista_cap_mec_mês" localSheetId="9">#REF!</definedName>
    <definedName name="H_extra_diurna_prevista_cap_mec_mês" localSheetId="10">#REF!</definedName>
    <definedName name="H_extra_diurna_prevista_cap_mec_mês" localSheetId="11">#REF!</definedName>
    <definedName name="H_extra_diurna_prevista_cap_mec_mês" localSheetId="12">#REF!</definedName>
    <definedName name="H_extra_diurna_prevista_cap_mec_mês" localSheetId="13">#REF!</definedName>
    <definedName name="H_extra_diurna_prevista_cap_mec_mês" localSheetId="6">#REF!</definedName>
    <definedName name="H_extra_diurna_prevista_cap_mec_mês" localSheetId="15">#REF!</definedName>
    <definedName name="H_extra_diurna_prevista_cap_mec_mês" localSheetId="14">#REF!</definedName>
    <definedName name="H_extra_diurna_prevista_cap_mec_mês" localSheetId="16">#REF!</definedName>
    <definedName name="H_extra_diurna_prevista_cap_mec_mês" localSheetId="17">#REF!</definedName>
    <definedName name="H_extra_diurna_prevista_cap_mec_mês" localSheetId="18">#REF!</definedName>
    <definedName name="H_extra_diurna_prevista_cap_mec_mês" localSheetId="19">#REF!</definedName>
    <definedName name="H_extra_diurna_prevista_cap_mec_mês" localSheetId="20">#REF!</definedName>
    <definedName name="H_extra_diurna_prevista_cap_mec_mês" localSheetId="3">#REF!</definedName>
    <definedName name="H_extra_diurna_prevista_cap_mec_mês" localSheetId="0">#REF!</definedName>
    <definedName name="H_extra_diurna_prevista_cap_mec_mês" localSheetId="1">#REF!</definedName>
    <definedName name="H_extra_diurna_prevista_cap_mec_mês">#REF!</definedName>
    <definedName name="H_extra_diurna_prevista_col_hosp_mês" localSheetId="2">#REF!</definedName>
    <definedName name="H_extra_diurna_prevista_col_hosp_mês" localSheetId="7">#REF!</definedName>
    <definedName name="H_extra_diurna_prevista_col_hosp_mês" localSheetId="8">#REF!</definedName>
    <definedName name="H_extra_diurna_prevista_col_hosp_mês" localSheetId="9">#REF!</definedName>
    <definedName name="H_extra_diurna_prevista_col_hosp_mês" localSheetId="10">#REF!</definedName>
    <definedName name="H_extra_diurna_prevista_col_hosp_mês" localSheetId="11">#REF!</definedName>
    <definedName name="H_extra_diurna_prevista_col_hosp_mês" localSheetId="12">#REF!</definedName>
    <definedName name="H_extra_diurna_prevista_col_hosp_mês" localSheetId="13">#REF!</definedName>
    <definedName name="H_extra_diurna_prevista_col_hosp_mês" localSheetId="6">#REF!</definedName>
    <definedName name="H_extra_diurna_prevista_col_hosp_mês" localSheetId="15">#REF!</definedName>
    <definedName name="H_extra_diurna_prevista_col_hosp_mês" localSheetId="14">#REF!</definedName>
    <definedName name="H_extra_diurna_prevista_col_hosp_mês" localSheetId="16">#REF!</definedName>
    <definedName name="H_extra_diurna_prevista_col_hosp_mês" localSheetId="17">#REF!</definedName>
    <definedName name="H_extra_diurna_prevista_col_hosp_mês" localSheetId="18">#REF!</definedName>
    <definedName name="H_extra_diurna_prevista_col_hosp_mês" localSheetId="19">#REF!</definedName>
    <definedName name="H_extra_diurna_prevista_col_hosp_mês" localSheetId="20">#REF!</definedName>
    <definedName name="H_extra_diurna_prevista_col_hosp_mês" localSheetId="3">#REF!</definedName>
    <definedName name="H_extra_diurna_prevista_col_hosp_mês" localSheetId="0">#REF!</definedName>
    <definedName name="H_extra_diurna_prevista_col_hosp_mês" localSheetId="1">#REF!</definedName>
    <definedName name="H_extra_diurna_prevista_col_hosp_mês">#REF!</definedName>
    <definedName name="H_extra_diurna_prevista_coleta_dom_mês" localSheetId="2">'[12]1.1 Col. Dom'!#REF!</definedName>
    <definedName name="H_extra_diurna_prevista_coleta_dom_mês" localSheetId="4">'[13]1.1 Col. Dom'!#REF!</definedName>
    <definedName name="H_extra_diurna_prevista_coleta_dom_mês" localSheetId="7">'[14]1.1 Col. Dom'!#REF!</definedName>
    <definedName name="H_extra_diurna_prevista_coleta_dom_mês" localSheetId="8">'[14]1.1 Col. Dom'!#REF!</definedName>
    <definedName name="H_extra_diurna_prevista_coleta_dom_mês" localSheetId="9">'[14]1.1 Col. Dom'!#REF!</definedName>
    <definedName name="H_extra_diurna_prevista_coleta_dom_mês" localSheetId="10">'[14]1.1 Col. Dom'!#REF!</definedName>
    <definedName name="H_extra_diurna_prevista_coleta_dom_mês" localSheetId="11">'[14]1.1 Col. Dom'!#REF!</definedName>
    <definedName name="H_extra_diurna_prevista_coleta_dom_mês" localSheetId="12">'[14]1.1 Col. Dom'!#REF!</definedName>
    <definedName name="H_extra_diurna_prevista_coleta_dom_mês" localSheetId="13">'[14]1.1 Col. Dom'!#REF!</definedName>
    <definedName name="H_extra_diurna_prevista_coleta_dom_mês" localSheetId="6">'[14]1.1 Col. Dom'!#REF!</definedName>
    <definedName name="H_extra_diurna_prevista_coleta_dom_mês" localSheetId="15">'[14]1.1 Col. Dom'!#REF!</definedName>
    <definedName name="H_extra_diurna_prevista_coleta_dom_mês" localSheetId="14">'[14]1.1 Col. Dom'!#REF!</definedName>
    <definedName name="H_extra_diurna_prevista_coleta_dom_mês" localSheetId="16">'[12]1.1 Col. Dom'!#REF!</definedName>
    <definedName name="H_extra_diurna_prevista_coleta_dom_mês" localSheetId="17">'[14]1.1 Col. Dom'!#REF!</definedName>
    <definedName name="H_extra_diurna_prevista_coleta_dom_mês" localSheetId="18">'[14]1.1 Col. Dom'!#REF!</definedName>
    <definedName name="H_extra_diurna_prevista_coleta_dom_mês" localSheetId="19">'[12]1.1 Col. Dom'!#REF!</definedName>
    <definedName name="H_extra_diurna_prevista_coleta_dom_mês" localSheetId="20">'[14]1.1 Col. Dom'!#REF!</definedName>
    <definedName name="H_extra_diurna_prevista_coleta_dom_mês" localSheetId="3">'[14]1.1 Col. Dom'!#REF!</definedName>
    <definedName name="H_extra_diurna_prevista_coleta_dom_mês" localSheetId="0">'[14]1.1 Col. Dom'!#REF!</definedName>
    <definedName name="H_extra_diurna_prevista_coleta_dom_mês" localSheetId="1">'[12]1.1 Col. Dom'!#REF!</definedName>
    <definedName name="H_extra_diurna_prevista_coleta_dom_mês">'[12]1.1 Col. Dom'!#REF!</definedName>
    <definedName name="H_extra_diurna_prevista_coleta_seletiva_mês" localSheetId="2">#REF!</definedName>
    <definedName name="H_extra_diurna_prevista_coleta_seletiva_mês" localSheetId="4">#REF!</definedName>
    <definedName name="H_extra_diurna_prevista_coleta_seletiva_mês" localSheetId="7">#REF!</definedName>
    <definedName name="H_extra_diurna_prevista_coleta_seletiva_mês" localSheetId="8">#REF!</definedName>
    <definedName name="H_extra_diurna_prevista_coleta_seletiva_mês" localSheetId="9">#REF!</definedName>
    <definedName name="H_extra_diurna_prevista_coleta_seletiva_mês" localSheetId="10">#REF!</definedName>
    <definedName name="H_extra_diurna_prevista_coleta_seletiva_mês" localSheetId="11">#REF!</definedName>
    <definedName name="H_extra_diurna_prevista_coleta_seletiva_mês" localSheetId="12">#REF!</definedName>
    <definedName name="H_extra_diurna_prevista_coleta_seletiva_mês" localSheetId="13">#REF!</definedName>
    <definedName name="H_extra_diurna_prevista_coleta_seletiva_mês" localSheetId="6">#REF!</definedName>
    <definedName name="H_extra_diurna_prevista_coleta_seletiva_mês" localSheetId="15">#REF!</definedName>
    <definedName name="H_extra_diurna_prevista_coleta_seletiva_mês" localSheetId="14">#REF!</definedName>
    <definedName name="H_extra_diurna_prevista_coleta_seletiva_mês" localSheetId="16">#REF!</definedName>
    <definedName name="H_extra_diurna_prevista_coleta_seletiva_mês" localSheetId="17">#REF!</definedName>
    <definedName name="H_extra_diurna_prevista_coleta_seletiva_mês" localSheetId="18">#REF!</definedName>
    <definedName name="H_extra_diurna_prevista_coleta_seletiva_mês" localSheetId="19">#REF!</definedName>
    <definedName name="H_extra_diurna_prevista_coleta_seletiva_mês" localSheetId="20">#REF!</definedName>
    <definedName name="H_extra_diurna_prevista_coleta_seletiva_mês" localSheetId="3">#REF!</definedName>
    <definedName name="H_extra_diurna_prevista_coleta_seletiva_mês" localSheetId="0">#REF!</definedName>
    <definedName name="H_extra_diurna_prevista_coleta_seletiva_mês" localSheetId="1">#REF!</definedName>
    <definedName name="H_extra_diurna_prevista_coleta_seletiva_mês">#REF!</definedName>
    <definedName name="H_extra_diurna_prevista_eq_padrão_mês" localSheetId="2">#REF!</definedName>
    <definedName name="H_extra_diurna_prevista_eq_padrão_mês" localSheetId="7">#REF!</definedName>
    <definedName name="H_extra_diurna_prevista_eq_padrão_mês" localSheetId="8">#REF!</definedName>
    <definedName name="H_extra_diurna_prevista_eq_padrão_mês" localSheetId="9">#REF!</definedName>
    <definedName name="H_extra_diurna_prevista_eq_padrão_mês" localSheetId="10">#REF!</definedName>
    <definedName name="H_extra_diurna_prevista_eq_padrão_mês" localSheetId="11">#REF!</definedName>
    <definedName name="H_extra_diurna_prevista_eq_padrão_mês" localSheetId="12">#REF!</definedName>
    <definedName name="H_extra_diurna_prevista_eq_padrão_mês" localSheetId="13">#REF!</definedName>
    <definedName name="H_extra_diurna_prevista_eq_padrão_mês" localSheetId="6">#REF!</definedName>
    <definedName name="H_extra_diurna_prevista_eq_padrão_mês" localSheetId="15">#REF!</definedName>
    <definedName name="H_extra_diurna_prevista_eq_padrão_mês" localSheetId="14">#REF!</definedName>
    <definedName name="H_extra_diurna_prevista_eq_padrão_mês" localSheetId="16">#REF!</definedName>
    <definedName name="H_extra_diurna_prevista_eq_padrão_mês" localSheetId="17">#REF!</definedName>
    <definedName name="H_extra_diurna_prevista_eq_padrão_mês" localSheetId="18">#REF!</definedName>
    <definedName name="H_extra_diurna_prevista_eq_padrão_mês" localSheetId="19">#REF!</definedName>
    <definedName name="H_extra_diurna_prevista_eq_padrão_mês" localSheetId="20">#REF!</definedName>
    <definedName name="H_extra_diurna_prevista_eq_padrão_mês" localSheetId="3">#REF!</definedName>
    <definedName name="H_extra_diurna_prevista_eq_padrão_mês" localSheetId="0">#REF!</definedName>
    <definedName name="H_extra_diurna_prevista_eq_padrão_mês" localSheetId="1">#REF!</definedName>
    <definedName name="H_extra_diurna_prevista_eq_padrão_mês">#REF!</definedName>
    <definedName name="H_extra_diurna_prevista_lav_vias_mês" localSheetId="2">#REF!</definedName>
    <definedName name="H_extra_diurna_prevista_lav_vias_mês" localSheetId="7">#REF!</definedName>
    <definedName name="H_extra_diurna_prevista_lav_vias_mês" localSheetId="8">#REF!</definedName>
    <definedName name="H_extra_diurna_prevista_lav_vias_mês" localSheetId="9">#REF!</definedName>
    <definedName name="H_extra_diurna_prevista_lav_vias_mês" localSheetId="10">#REF!</definedName>
    <definedName name="H_extra_diurna_prevista_lav_vias_mês" localSheetId="11">#REF!</definedName>
    <definedName name="H_extra_diurna_prevista_lav_vias_mês" localSheetId="12">#REF!</definedName>
    <definedName name="H_extra_diurna_prevista_lav_vias_mês" localSheetId="13">#REF!</definedName>
    <definedName name="H_extra_diurna_prevista_lav_vias_mês" localSheetId="6">#REF!</definedName>
    <definedName name="H_extra_diurna_prevista_lav_vias_mês" localSheetId="15">#REF!</definedName>
    <definedName name="H_extra_diurna_prevista_lav_vias_mês" localSheetId="14">#REF!</definedName>
    <definedName name="H_extra_diurna_prevista_lav_vias_mês" localSheetId="16">#REF!</definedName>
    <definedName name="H_extra_diurna_prevista_lav_vias_mês" localSheetId="17">#REF!</definedName>
    <definedName name="H_extra_diurna_prevista_lav_vias_mês" localSheetId="18">#REF!</definedName>
    <definedName name="H_extra_diurna_prevista_lav_vias_mês" localSheetId="19">#REF!</definedName>
    <definedName name="H_extra_diurna_prevista_lav_vias_mês" localSheetId="20">#REF!</definedName>
    <definedName name="H_extra_diurna_prevista_lav_vias_mês" localSheetId="3">#REF!</definedName>
    <definedName name="H_extra_diurna_prevista_lav_vias_mês" localSheetId="0">#REF!</definedName>
    <definedName name="H_extra_diurna_prevista_lav_vias_mês" localSheetId="1">#REF!</definedName>
    <definedName name="H_extra_diurna_prevista_lav_vias_mês">#REF!</definedName>
    <definedName name="H_extra_diurna_prevista_loc_cam_bas_mês" localSheetId="2">#REF!</definedName>
    <definedName name="H_extra_diurna_prevista_loc_cam_bas_mês" localSheetId="7">#REF!</definedName>
    <definedName name="H_extra_diurna_prevista_loc_cam_bas_mês" localSheetId="8">#REF!</definedName>
    <definedName name="H_extra_diurna_prevista_loc_cam_bas_mês" localSheetId="9">#REF!</definedName>
    <definedName name="H_extra_diurna_prevista_loc_cam_bas_mês" localSheetId="10">#REF!</definedName>
    <definedName name="H_extra_diurna_prevista_loc_cam_bas_mês" localSheetId="11">#REF!</definedName>
    <definedName name="H_extra_diurna_prevista_loc_cam_bas_mês" localSheetId="12">#REF!</definedName>
    <definedName name="H_extra_diurna_prevista_loc_cam_bas_mês" localSheetId="13">#REF!</definedName>
    <definedName name="H_extra_diurna_prevista_loc_cam_bas_mês" localSheetId="6">#REF!</definedName>
    <definedName name="H_extra_diurna_prevista_loc_cam_bas_mês" localSheetId="15">#REF!</definedName>
    <definedName name="H_extra_diurna_prevista_loc_cam_bas_mês" localSheetId="14">#REF!</definedName>
    <definedName name="H_extra_diurna_prevista_loc_cam_bas_mês" localSheetId="16">#REF!</definedName>
    <definedName name="H_extra_diurna_prevista_loc_cam_bas_mês" localSheetId="17">#REF!</definedName>
    <definedName name="H_extra_diurna_prevista_loc_cam_bas_mês" localSheetId="18">#REF!</definedName>
    <definedName name="H_extra_diurna_prevista_loc_cam_bas_mês" localSheetId="19">#REF!</definedName>
    <definedName name="H_extra_diurna_prevista_loc_cam_bas_mês" localSheetId="20">#REF!</definedName>
    <definedName name="H_extra_diurna_prevista_loc_cam_bas_mês" localSheetId="3">#REF!</definedName>
    <definedName name="H_extra_diurna_prevista_loc_cam_bas_mês" localSheetId="0">#REF!</definedName>
    <definedName name="H_extra_diurna_prevista_loc_cam_bas_mês" localSheetId="1">#REF!</definedName>
    <definedName name="H_extra_diurna_prevista_loc_cam_bas_mês">#REF!</definedName>
    <definedName name="H_extra_diurna_prevista_loc_pá_carr_mês" localSheetId="2">#REF!</definedName>
    <definedName name="H_extra_diurna_prevista_loc_pá_carr_mês" localSheetId="7">#REF!</definedName>
    <definedName name="H_extra_diurna_prevista_loc_pá_carr_mês" localSheetId="8">#REF!</definedName>
    <definedName name="H_extra_diurna_prevista_loc_pá_carr_mês" localSheetId="9">#REF!</definedName>
    <definedName name="H_extra_diurna_prevista_loc_pá_carr_mês" localSheetId="10">#REF!</definedName>
    <definedName name="H_extra_diurna_prevista_loc_pá_carr_mês" localSheetId="11">#REF!</definedName>
    <definedName name="H_extra_diurna_prevista_loc_pá_carr_mês" localSheetId="12">#REF!</definedName>
    <definedName name="H_extra_diurna_prevista_loc_pá_carr_mês" localSheetId="13">#REF!</definedName>
    <definedName name="H_extra_diurna_prevista_loc_pá_carr_mês" localSheetId="6">#REF!</definedName>
    <definedName name="H_extra_diurna_prevista_loc_pá_carr_mês" localSheetId="15">#REF!</definedName>
    <definedName name="H_extra_diurna_prevista_loc_pá_carr_mês" localSheetId="14">#REF!</definedName>
    <definedName name="H_extra_diurna_prevista_loc_pá_carr_mês" localSheetId="16">#REF!</definedName>
    <definedName name="H_extra_diurna_prevista_loc_pá_carr_mês" localSheetId="17">#REF!</definedName>
    <definedName name="H_extra_diurna_prevista_loc_pá_carr_mês" localSheetId="18">#REF!</definedName>
    <definedName name="H_extra_diurna_prevista_loc_pá_carr_mês" localSheetId="19">#REF!</definedName>
    <definedName name="H_extra_diurna_prevista_loc_pá_carr_mês" localSheetId="20">#REF!</definedName>
    <definedName name="H_extra_diurna_prevista_loc_pá_carr_mês" localSheetId="3">#REF!</definedName>
    <definedName name="H_extra_diurna_prevista_loc_pá_carr_mês" localSheetId="0">#REF!</definedName>
    <definedName name="H_extra_diurna_prevista_loc_pá_carr_mês" localSheetId="1">#REF!</definedName>
    <definedName name="H_extra_diurna_prevista_loc_pá_carr_mês">#REF!</definedName>
    <definedName name="H_extra_diurna_prevista_loc_trator_mês" localSheetId="2">#REF!</definedName>
    <definedName name="H_extra_diurna_prevista_loc_trator_mês" localSheetId="7">#REF!</definedName>
    <definedName name="H_extra_diurna_prevista_loc_trator_mês" localSheetId="8">#REF!</definedName>
    <definedName name="H_extra_diurna_prevista_loc_trator_mês" localSheetId="9">#REF!</definedName>
    <definedName name="H_extra_diurna_prevista_loc_trator_mês" localSheetId="10">#REF!</definedName>
    <definedName name="H_extra_diurna_prevista_loc_trator_mês" localSheetId="11">#REF!</definedName>
    <definedName name="H_extra_diurna_prevista_loc_trator_mês" localSheetId="12">#REF!</definedName>
    <definedName name="H_extra_diurna_prevista_loc_trator_mês" localSheetId="13">#REF!</definedName>
    <definedName name="H_extra_diurna_prevista_loc_trator_mês" localSheetId="6">#REF!</definedName>
    <definedName name="H_extra_diurna_prevista_loc_trator_mês" localSheetId="15">#REF!</definedName>
    <definedName name="H_extra_diurna_prevista_loc_trator_mês" localSheetId="14">#REF!</definedName>
    <definedName name="H_extra_diurna_prevista_loc_trator_mês" localSheetId="16">#REF!</definedName>
    <definedName name="H_extra_diurna_prevista_loc_trator_mês" localSheetId="17">#REF!</definedName>
    <definedName name="H_extra_diurna_prevista_loc_trator_mês" localSheetId="18">#REF!</definedName>
    <definedName name="H_extra_diurna_prevista_loc_trator_mês" localSheetId="19">#REF!</definedName>
    <definedName name="H_extra_diurna_prevista_loc_trator_mês" localSheetId="20">#REF!</definedName>
    <definedName name="H_extra_diurna_prevista_loc_trator_mês" localSheetId="3">#REF!</definedName>
    <definedName name="H_extra_diurna_prevista_loc_trator_mês" localSheetId="0">#REF!</definedName>
    <definedName name="H_extra_diurna_prevista_loc_trator_mês" localSheetId="1">#REF!</definedName>
    <definedName name="H_extra_diurna_prevista_loc_trator_mês">#REF!</definedName>
    <definedName name="H_extra_diurna_prevista_op_aterro_mês" localSheetId="2">#REF!</definedName>
    <definedName name="H_extra_diurna_prevista_op_aterro_mês" localSheetId="7">#REF!</definedName>
    <definedName name="H_extra_diurna_prevista_op_aterro_mês" localSheetId="8">#REF!</definedName>
    <definedName name="H_extra_diurna_prevista_op_aterro_mês" localSheetId="9">#REF!</definedName>
    <definedName name="H_extra_diurna_prevista_op_aterro_mês" localSheetId="10">#REF!</definedName>
    <definedName name="H_extra_diurna_prevista_op_aterro_mês" localSheetId="11">#REF!</definedName>
    <definedName name="H_extra_diurna_prevista_op_aterro_mês" localSheetId="12">#REF!</definedName>
    <definedName name="H_extra_diurna_prevista_op_aterro_mês" localSheetId="13">#REF!</definedName>
    <definedName name="H_extra_diurna_prevista_op_aterro_mês" localSheetId="6">#REF!</definedName>
    <definedName name="H_extra_diurna_prevista_op_aterro_mês" localSheetId="15">#REF!</definedName>
    <definedName name="H_extra_diurna_prevista_op_aterro_mês" localSheetId="14">#REF!</definedName>
    <definedName name="H_extra_diurna_prevista_op_aterro_mês" localSheetId="16">#REF!</definedName>
    <definedName name="H_extra_diurna_prevista_op_aterro_mês" localSheetId="17">#REF!</definedName>
    <definedName name="H_extra_diurna_prevista_op_aterro_mês" localSheetId="18">#REF!</definedName>
    <definedName name="H_extra_diurna_prevista_op_aterro_mês" localSheetId="19">#REF!</definedName>
    <definedName name="H_extra_diurna_prevista_op_aterro_mês" localSheetId="20">#REF!</definedName>
    <definedName name="H_extra_diurna_prevista_op_aterro_mês" localSheetId="3">#REF!</definedName>
    <definedName name="H_extra_diurna_prevista_op_aterro_mês" localSheetId="0">#REF!</definedName>
    <definedName name="H_extra_diurna_prevista_op_aterro_mês" localSheetId="1">#REF!</definedName>
    <definedName name="H_extra_diurna_prevista_op_aterro_mês">#REF!</definedName>
    <definedName name="H_extra_diurna_prevista_tra_RSSS_mês" localSheetId="2">#REF!</definedName>
    <definedName name="H_extra_diurna_prevista_tra_RSSS_mês" localSheetId="7">#REF!</definedName>
    <definedName name="H_extra_diurna_prevista_tra_RSSS_mês" localSheetId="8">#REF!</definedName>
    <definedName name="H_extra_diurna_prevista_tra_RSSS_mês" localSheetId="9">#REF!</definedName>
    <definedName name="H_extra_diurna_prevista_tra_RSSS_mês" localSheetId="10">#REF!</definedName>
    <definedName name="H_extra_diurna_prevista_tra_RSSS_mês" localSheetId="11">#REF!</definedName>
    <definedName name="H_extra_diurna_prevista_tra_RSSS_mês" localSheetId="12">#REF!</definedName>
    <definedName name="H_extra_diurna_prevista_tra_RSSS_mês" localSheetId="13">#REF!</definedName>
    <definedName name="H_extra_diurna_prevista_tra_RSSS_mês" localSheetId="6">#REF!</definedName>
    <definedName name="H_extra_diurna_prevista_tra_RSSS_mês" localSheetId="15">#REF!</definedName>
    <definedName name="H_extra_diurna_prevista_tra_RSSS_mês" localSheetId="14">#REF!</definedName>
    <definedName name="H_extra_diurna_prevista_tra_RSSS_mês" localSheetId="16">#REF!</definedName>
    <definedName name="H_extra_diurna_prevista_tra_RSSS_mês" localSheetId="17">#REF!</definedName>
    <definedName name="H_extra_diurna_prevista_tra_RSSS_mês" localSheetId="18">#REF!</definedName>
    <definedName name="H_extra_diurna_prevista_tra_RSSS_mês" localSheetId="19">#REF!</definedName>
    <definedName name="H_extra_diurna_prevista_tra_RSSS_mês" localSheetId="20">#REF!</definedName>
    <definedName name="H_extra_diurna_prevista_tra_RSSS_mês" localSheetId="3">#REF!</definedName>
    <definedName name="H_extra_diurna_prevista_tra_RSSS_mês" localSheetId="0">#REF!</definedName>
    <definedName name="H_extra_diurna_prevista_tra_RSSS_mês" localSheetId="1">#REF!</definedName>
    <definedName name="H_extra_diurna_prevista_tra_RSSS_mês">#REF!</definedName>
    <definedName name="H_extra_diurna_prevista_usi_rec_com_mês" localSheetId="2">#REF!</definedName>
    <definedName name="H_extra_diurna_prevista_usi_rec_com_mês" localSheetId="7">#REF!</definedName>
    <definedName name="H_extra_diurna_prevista_usi_rec_com_mês" localSheetId="8">#REF!</definedName>
    <definedName name="H_extra_diurna_prevista_usi_rec_com_mês" localSheetId="9">#REF!</definedName>
    <definedName name="H_extra_diurna_prevista_usi_rec_com_mês" localSheetId="10">#REF!</definedName>
    <definedName name="H_extra_diurna_prevista_usi_rec_com_mês" localSheetId="11">#REF!</definedName>
    <definedName name="H_extra_diurna_prevista_usi_rec_com_mês" localSheetId="12">#REF!</definedName>
    <definedName name="H_extra_diurna_prevista_usi_rec_com_mês" localSheetId="13">#REF!</definedName>
    <definedName name="H_extra_diurna_prevista_usi_rec_com_mês" localSheetId="6">#REF!</definedName>
    <definedName name="H_extra_diurna_prevista_usi_rec_com_mês" localSheetId="15">#REF!</definedName>
    <definedName name="H_extra_diurna_prevista_usi_rec_com_mês" localSheetId="14">#REF!</definedName>
    <definedName name="H_extra_diurna_prevista_usi_rec_com_mês" localSheetId="16">#REF!</definedName>
    <definedName name="H_extra_diurna_prevista_usi_rec_com_mês" localSheetId="17">#REF!</definedName>
    <definedName name="H_extra_diurna_prevista_usi_rec_com_mês" localSheetId="18">#REF!</definedName>
    <definedName name="H_extra_diurna_prevista_usi_rec_com_mês" localSheetId="19">#REF!</definedName>
    <definedName name="H_extra_diurna_prevista_usi_rec_com_mês" localSheetId="20">#REF!</definedName>
    <definedName name="H_extra_diurna_prevista_usi_rec_com_mês" localSheetId="3">#REF!</definedName>
    <definedName name="H_extra_diurna_prevista_usi_rec_com_mês" localSheetId="0">#REF!</definedName>
    <definedName name="H_extra_diurna_prevista_usi_rec_com_mês" localSheetId="1">#REF!</definedName>
    <definedName name="H_extra_diurna_prevista_usi_rec_com_mês">#REF!</definedName>
    <definedName name="H_extra_diurna_prevista_var_man_mês" localSheetId="2">#REF!</definedName>
    <definedName name="H_extra_diurna_prevista_var_man_mês" localSheetId="7">#REF!</definedName>
    <definedName name="H_extra_diurna_prevista_var_man_mês" localSheetId="8">#REF!</definedName>
    <definedName name="H_extra_diurna_prevista_var_man_mês" localSheetId="9">#REF!</definedName>
    <definedName name="H_extra_diurna_prevista_var_man_mês" localSheetId="10">#REF!</definedName>
    <definedName name="H_extra_diurna_prevista_var_man_mês" localSheetId="11">#REF!</definedName>
    <definedName name="H_extra_diurna_prevista_var_man_mês" localSheetId="12">#REF!</definedName>
    <definedName name="H_extra_diurna_prevista_var_man_mês" localSheetId="13">#REF!</definedName>
    <definedName name="H_extra_diurna_prevista_var_man_mês" localSheetId="6">#REF!</definedName>
    <definedName name="H_extra_diurna_prevista_var_man_mês" localSheetId="15">#REF!</definedName>
    <definedName name="H_extra_diurna_prevista_var_man_mês" localSheetId="14">#REF!</definedName>
    <definedName name="H_extra_diurna_prevista_var_man_mês" localSheetId="16">#REF!</definedName>
    <definedName name="H_extra_diurna_prevista_var_man_mês" localSheetId="17">#REF!</definedName>
    <definedName name="H_extra_diurna_prevista_var_man_mês" localSheetId="18">#REF!</definedName>
    <definedName name="H_extra_diurna_prevista_var_man_mês" localSheetId="19">#REF!</definedName>
    <definedName name="H_extra_diurna_prevista_var_man_mês" localSheetId="20">#REF!</definedName>
    <definedName name="H_extra_diurna_prevista_var_man_mês" localSheetId="3">#REF!</definedName>
    <definedName name="H_extra_diurna_prevista_var_man_mês" localSheetId="0">#REF!</definedName>
    <definedName name="H_extra_diurna_prevista_var_man_mês" localSheetId="1">#REF!</definedName>
    <definedName name="H_extra_diurna_prevista_var_man_mês">#REF!</definedName>
    <definedName name="H_extra_not_prevista_coleta_dom_mês" localSheetId="2">'[12]1.1 Col. Dom'!#REF!</definedName>
    <definedName name="H_extra_not_prevista_coleta_dom_mês" localSheetId="4">'[13]1.1 Col. Dom'!#REF!</definedName>
    <definedName name="H_extra_not_prevista_coleta_dom_mês" localSheetId="7">'[14]1.1 Col. Dom'!#REF!</definedName>
    <definedName name="H_extra_not_prevista_coleta_dom_mês" localSheetId="8">'[14]1.1 Col. Dom'!#REF!</definedName>
    <definedName name="H_extra_not_prevista_coleta_dom_mês" localSheetId="9">'[14]1.1 Col. Dom'!#REF!</definedName>
    <definedName name="H_extra_not_prevista_coleta_dom_mês" localSheetId="10">'[14]1.1 Col. Dom'!#REF!</definedName>
    <definedName name="H_extra_not_prevista_coleta_dom_mês" localSheetId="11">'[14]1.1 Col. Dom'!#REF!</definedName>
    <definedName name="H_extra_not_prevista_coleta_dom_mês" localSheetId="12">'[14]1.1 Col. Dom'!#REF!</definedName>
    <definedName name="H_extra_not_prevista_coleta_dom_mês" localSheetId="13">'[14]1.1 Col. Dom'!#REF!</definedName>
    <definedName name="H_extra_not_prevista_coleta_dom_mês" localSheetId="6">'[14]1.1 Col. Dom'!#REF!</definedName>
    <definedName name="H_extra_not_prevista_coleta_dom_mês" localSheetId="15">'[14]1.1 Col. Dom'!#REF!</definedName>
    <definedName name="H_extra_not_prevista_coleta_dom_mês" localSheetId="14">'[14]1.1 Col. Dom'!#REF!</definedName>
    <definedName name="H_extra_not_prevista_coleta_dom_mês" localSheetId="16">'[12]1.1 Col. Dom'!#REF!</definedName>
    <definedName name="H_extra_not_prevista_coleta_dom_mês" localSheetId="17">'[14]1.1 Col. Dom'!#REF!</definedName>
    <definedName name="H_extra_not_prevista_coleta_dom_mês" localSheetId="18">'[14]1.1 Col. Dom'!#REF!</definedName>
    <definedName name="H_extra_not_prevista_coleta_dom_mês" localSheetId="19">'[12]1.1 Col. Dom'!#REF!</definedName>
    <definedName name="H_extra_not_prevista_coleta_dom_mês" localSheetId="20">'[14]1.1 Col. Dom'!#REF!</definedName>
    <definedName name="H_extra_not_prevista_coleta_dom_mês" localSheetId="3">'[14]1.1 Col. Dom'!#REF!</definedName>
    <definedName name="H_extra_not_prevista_coleta_dom_mês" localSheetId="0">'[14]1.1 Col. Dom'!#REF!</definedName>
    <definedName name="H_extra_not_prevista_coleta_dom_mês" localSheetId="1">'[12]1.1 Col. Dom'!#REF!</definedName>
    <definedName name="H_extra_not_prevista_coleta_dom_mês">'[12]1.1 Col. Dom'!#REF!</definedName>
    <definedName name="H_extra_noturna_prevista_col_hosp_mês" localSheetId="2">#REF!</definedName>
    <definedName name="H_extra_noturna_prevista_col_hosp_mês" localSheetId="4">#REF!</definedName>
    <definedName name="H_extra_noturna_prevista_col_hosp_mês" localSheetId="7">#REF!</definedName>
    <definedName name="H_extra_noturna_prevista_col_hosp_mês" localSheetId="8">#REF!</definedName>
    <definedName name="H_extra_noturna_prevista_col_hosp_mês" localSheetId="9">#REF!</definedName>
    <definedName name="H_extra_noturna_prevista_col_hosp_mês" localSheetId="10">#REF!</definedName>
    <definedName name="H_extra_noturna_prevista_col_hosp_mês" localSheetId="11">#REF!</definedName>
    <definedName name="H_extra_noturna_prevista_col_hosp_mês" localSheetId="12">#REF!</definedName>
    <definedName name="H_extra_noturna_prevista_col_hosp_mês" localSheetId="13">#REF!</definedName>
    <definedName name="H_extra_noturna_prevista_col_hosp_mês" localSheetId="6">#REF!</definedName>
    <definedName name="H_extra_noturna_prevista_col_hosp_mês" localSheetId="15">#REF!</definedName>
    <definedName name="H_extra_noturna_prevista_col_hosp_mês" localSheetId="14">#REF!</definedName>
    <definedName name="H_extra_noturna_prevista_col_hosp_mês" localSheetId="16">#REF!</definedName>
    <definedName name="H_extra_noturna_prevista_col_hosp_mês" localSheetId="17">#REF!</definedName>
    <definedName name="H_extra_noturna_prevista_col_hosp_mês" localSheetId="18">#REF!</definedName>
    <definedName name="H_extra_noturna_prevista_col_hosp_mês" localSheetId="19">#REF!</definedName>
    <definedName name="H_extra_noturna_prevista_col_hosp_mês" localSheetId="20">#REF!</definedName>
    <definedName name="H_extra_noturna_prevista_col_hosp_mês" localSheetId="3">#REF!</definedName>
    <definedName name="H_extra_noturna_prevista_col_hosp_mês" localSheetId="0">#REF!</definedName>
    <definedName name="H_extra_noturna_prevista_col_hosp_mês" localSheetId="1">#REF!</definedName>
    <definedName name="H_extra_noturna_prevista_col_hosp_mês">#REF!</definedName>
    <definedName name="H_extra_noturna_prevista_coleta_seletiva_mês" localSheetId="2">#REF!</definedName>
    <definedName name="H_extra_noturna_prevista_coleta_seletiva_mês" localSheetId="7">#REF!</definedName>
    <definedName name="H_extra_noturna_prevista_coleta_seletiva_mês" localSheetId="8">#REF!</definedName>
    <definedName name="H_extra_noturna_prevista_coleta_seletiva_mês" localSheetId="9">#REF!</definedName>
    <definedName name="H_extra_noturna_prevista_coleta_seletiva_mês" localSheetId="10">#REF!</definedName>
    <definedName name="H_extra_noturna_prevista_coleta_seletiva_mês" localSheetId="11">#REF!</definedName>
    <definedName name="H_extra_noturna_prevista_coleta_seletiva_mês" localSheetId="12">#REF!</definedName>
    <definedName name="H_extra_noturna_prevista_coleta_seletiva_mês" localSheetId="13">#REF!</definedName>
    <definedName name="H_extra_noturna_prevista_coleta_seletiva_mês" localSheetId="6">#REF!</definedName>
    <definedName name="H_extra_noturna_prevista_coleta_seletiva_mês" localSheetId="15">#REF!</definedName>
    <definedName name="H_extra_noturna_prevista_coleta_seletiva_mês" localSheetId="14">#REF!</definedName>
    <definedName name="H_extra_noturna_prevista_coleta_seletiva_mês" localSheetId="16">#REF!</definedName>
    <definedName name="H_extra_noturna_prevista_coleta_seletiva_mês" localSheetId="17">#REF!</definedName>
    <definedName name="H_extra_noturna_prevista_coleta_seletiva_mês" localSheetId="18">#REF!</definedName>
    <definedName name="H_extra_noturna_prevista_coleta_seletiva_mês" localSheetId="19">#REF!</definedName>
    <definedName name="H_extra_noturna_prevista_coleta_seletiva_mês" localSheetId="20">#REF!</definedName>
    <definedName name="H_extra_noturna_prevista_coleta_seletiva_mês" localSheetId="3">#REF!</definedName>
    <definedName name="H_extra_noturna_prevista_coleta_seletiva_mês" localSheetId="0">#REF!</definedName>
    <definedName name="H_extra_noturna_prevista_coleta_seletiva_mês" localSheetId="1">#REF!</definedName>
    <definedName name="H_extra_noturna_prevista_coleta_seletiva_mês">#REF!</definedName>
    <definedName name="H_extra_noturna_prevista_eq_padrão_mês" localSheetId="2">#REF!</definedName>
    <definedName name="H_extra_noturna_prevista_eq_padrão_mês" localSheetId="7">#REF!</definedName>
    <definedName name="H_extra_noturna_prevista_eq_padrão_mês" localSheetId="8">#REF!</definedName>
    <definedName name="H_extra_noturna_prevista_eq_padrão_mês" localSheetId="9">#REF!</definedName>
    <definedName name="H_extra_noturna_prevista_eq_padrão_mês" localSheetId="10">#REF!</definedName>
    <definedName name="H_extra_noturna_prevista_eq_padrão_mês" localSheetId="11">#REF!</definedName>
    <definedName name="H_extra_noturna_prevista_eq_padrão_mês" localSheetId="12">#REF!</definedName>
    <definedName name="H_extra_noturna_prevista_eq_padrão_mês" localSheetId="13">#REF!</definedName>
    <definedName name="H_extra_noturna_prevista_eq_padrão_mês" localSheetId="6">#REF!</definedName>
    <definedName name="H_extra_noturna_prevista_eq_padrão_mês" localSheetId="15">#REF!</definedName>
    <definedName name="H_extra_noturna_prevista_eq_padrão_mês" localSheetId="14">#REF!</definedName>
    <definedName name="H_extra_noturna_prevista_eq_padrão_mês" localSheetId="16">#REF!</definedName>
    <definedName name="H_extra_noturna_prevista_eq_padrão_mês" localSheetId="17">#REF!</definedName>
    <definedName name="H_extra_noturna_prevista_eq_padrão_mês" localSheetId="18">#REF!</definedName>
    <definedName name="H_extra_noturna_prevista_eq_padrão_mês" localSheetId="19">#REF!</definedName>
    <definedName name="H_extra_noturna_prevista_eq_padrão_mês" localSheetId="20">#REF!</definedName>
    <definedName name="H_extra_noturna_prevista_eq_padrão_mês" localSheetId="3">#REF!</definedName>
    <definedName name="H_extra_noturna_prevista_eq_padrão_mês" localSheetId="0">#REF!</definedName>
    <definedName name="H_extra_noturna_prevista_eq_padrão_mês" localSheetId="1">#REF!</definedName>
    <definedName name="H_extra_noturna_prevista_eq_padrão_mês">#REF!</definedName>
    <definedName name="H_extra_noturna_prevista_loc_cam_bas_mês" localSheetId="2">#REF!</definedName>
    <definedName name="H_extra_noturna_prevista_loc_cam_bas_mês" localSheetId="7">#REF!</definedName>
    <definedName name="H_extra_noturna_prevista_loc_cam_bas_mês" localSheetId="8">#REF!</definedName>
    <definedName name="H_extra_noturna_prevista_loc_cam_bas_mês" localSheetId="9">#REF!</definedName>
    <definedName name="H_extra_noturna_prevista_loc_cam_bas_mês" localSheetId="10">#REF!</definedName>
    <definedName name="H_extra_noturna_prevista_loc_cam_bas_mês" localSheetId="11">#REF!</definedName>
    <definedName name="H_extra_noturna_prevista_loc_cam_bas_mês" localSheetId="12">#REF!</definedName>
    <definedName name="H_extra_noturna_prevista_loc_cam_bas_mês" localSheetId="13">#REF!</definedName>
    <definedName name="H_extra_noturna_prevista_loc_cam_bas_mês" localSheetId="6">#REF!</definedName>
    <definedName name="H_extra_noturna_prevista_loc_cam_bas_mês" localSheetId="15">#REF!</definedName>
    <definedName name="H_extra_noturna_prevista_loc_cam_bas_mês" localSheetId="14">#REF!</definedName>
    <definedName name="H_extra_noturna_prevista_loc_cam_bas_mês" localSheetId="16">#REF!</definedName>
    <definedName name="H_extra_noturna_prevista_loc_cam_bas_mês" localSheetId="17">#REF!</definedName>
    <definedName name="H_extra_noturna_prevista_loc_cam_bas_mês" localSheetId="18">#REF!</definedName>
    <definedName name="H_extra_noturna_prevista_loc_cam_bas_mês" localSheetId="19">#REF!</definedName>
    <definedName name="H_extra_noturna_prevista_loc_cam_bas_mês" localSheetId="20">#REF!</definedName>
    <definedName name="H_extra_noturna_prevista_loc_cam_bas_mês" localSheetId="3">#REF!</definedName>
    <definedName name="H_extra_noturna_prevista_loc_cam_bas_mês" localSheetId="0">#REF!</definedName>
    <definedName name="H_extra_noturna_prevista_loc_cam_bas_mês" localSheetId="1">#REF!</definedName>
    <definedName name="H_extra_noturna_prevista_loc_cam_bas_mês">#REF!</definedName>
    <definedName name="H_extra_noturna_prevista_loc_pá_carr_mês" localSheetId="2">#REF!</definedName>
    <definedName name="H_extra_noturna_prevista_loc_pá_carr_mês" localSheetId="7">#REF!</definedName>
    <definedName name="H_extra_noturna_prevista_loc_pá_carr_mês" localSheetId="8">#REF!</definedName>
    <definedName name="H_extra_noturna_prevista_loc_pá_carr_mês" localSheetId="9">#REF!</definedName>
    <definedName name="H_extra_noturna_prevista_loc_pá_carr_mês" localSheetId="10">#REF!</definedName>
    <definedName name="H_extra_noturna_prevista_loc_pá_carr_mês" localSheetId="11">#REF!</definedName>
    <definedName name="H_extra_noturna_prevista_loc_pá_carr_mês" localSheetId="12">#REF!</definedName>
    <definedName name="H_extra_noturna_prevista_loc_pá_carr_mês" localSheetId="13">#REF!</definedName>
    <definedName name="H_extra_noturna_prevista_loc_pá_carr_mês" localSheetId="6">#REF!</definedName>
    <definedName name="H_extra_noturna_prevista_loc_pá_carr_mês" localSheetId="15">#REF!</definedName>
    <definedName name="H_extra_noturna_prevista_loc_pá_carr_mês" localSheetId="14">#REF!</definedName>
    <definedName name="H_extra_noturna_prevista_loc_pá_carr_mês" localSheetId="16">#REF!</definedName>
    <definedName name="H_extra_noturna_prevista_loc_pá_carr_mês" localSheetId="17">#REF!</definedName>
    <definedName name="H_extra_noturna_prevista_loc_pá_carr_mês" localSheetId="18">#REF!</definedName>
    <definedName name="H_extra_noturna_prevista_loc_pá_carr_mês" localSheetId="19">#REF!</definedName>
    <definedName name="H_extra_noturna_prevista_loc_pá_carr_mês" localSheetId="20">#REF!</definedName>
    <definedName name="H_extra_noturna_prevista_loc_pá_carr_mês" localSheetId="3">#REF!</definedName>
    <definedName name="H_extra_noturna_prevista_loc_pá_carr_mês" localSheetId="0">#REF!</definedName>
    <definedName name="H_extra_noturna_prevista_loc_pá_carr_mês" localSheetId="1">#REF!</definedName>
    <definedName name="H_extra_noturna_prevista_loc_pá_carr_mês">#REF!</definedName>
    <definedName name="H_extra_noturna_prevista_loc_trator_mês" localSheetId="2">#REF!</definedName>
    <definedName name="H_extra_noturna_prevista_loc_trator_mês" localSheetId="7">#REF!</definedName>
    <definedName name="H_extra_noturna_prevista_loc_trator_mês" localSheetId="8">#REF!</definedName>
    <definedName name="H_extra_noturna_prevista_loc_trator_mês" localSheetId="9">#REF!</definedName>
    <definedName name="H_extra_noturna_prevista_loc_trator_mês" localSheetId="10">#REF!</definedName>
    <definedName name="H_extra_noturna_prevista_loc_trator_mês" localSheetId="11">#REF!</definedName>
    <definedName name="H_extra_noturna_prevista_loc_trator_mês" localSheetId="12">#REF!</definedName>
    <definedName name="H_extra_noturna_prevista_loc_trator_mês" localSheetId="13">#REF!</definedName>
    <definedName name="H_extra_noturna_prevista_loc_trator_mês" localSheetId="6">#REF!</definedName>
    <definedName name="H_extra_noturna_prevista_loc_trator_mês" localSheetId="15">#REF!</definedName>
    <definedName name="H_extra_noturna_prevista_loc_trator_mês" localSheetId="14">#REF!</definedName>
    <definedName name="H_extra_noturna_prevista_loc_trator_mês" localSheetId="16">#REF!</definedName>
    <definedName name="H_extra_noturna_prevista_loc_trator_mês" localSheetId="17">#REF!</definedName>
    <definedName name="H_extra_noturna_prevista_loc_trator_mês" localSheetId="18">#REF!</definedName>
    <definedName name="H_extra_noturna_prevista_loc_trator_mês" localSheetId="19">#REF!</definedName>
    <definedName name="H_extra_noturna_prevista_loc_trator_mês" localSheetId="20">#REF!</definedName>
    <definedName name="H_extra_noturna_prevista_loc_trator_mês" localSheetId="3">#REF!</definedName>
    <definedName name="H_extra_noturna_prevista_loc_trator_mês" localSheetId="0">#REF!</definedName>
    <definedName name="H_extra_noturna_prevista_loc_trator_mês" localSheetId="1">#REF!</definedName>
    <definedName name="H_extra_noturna_prevista_loc_trator_mês">#REF!</definedName>
    <definedName name="H_extra_noturna_prevista_op_aterro_mês" localSheetId="2">#REF!</definedName>
    <definedName name="H_extra_noturna_prevista_op_aterro_mês" localSheetId="7">#REF!</definedName>
    <definedName name="H_extra_noturna_prevista_op_aterro_mês" localSheetId="8">#REF!</definedName>
    <definedName name="H_extra_noturna_prevista_op_aterro_mês" localSheetId="9">#REF!</definedName>
    <definedName name="H_extra_noturna_prevista_op_aterro_mês" localSheetId="10">#REF!</definedName>
    <definedName name="H_extra_noturna_prevista_op_aterro_mês" localSheetId="11">#REF!</definedName>
    <definedName name="H_extra_noturna_prevista_op_aterro_mês" localSheetId="12">#REF!</definedName>
    <definedName name="H_extra_noturna_prevista_op_aterro_mês" localSheetId="13">#REF!</definedName>
    <definedName name="H_extra_noturna_prevista_op_aterro_mês" localSheetId="6">#REF!</definedName>
    <definedName name="H_extra_noturna_prevista_op_aterro_mês" localSheetId="15">#REF!</definedName>
    <definedName name="H_extra_noturna_prevista_op_aterro_mês" localSheetId="14">#REF!</definedName>
    <definedName name="H_extra_noturna_prevista_op_aterro_mês" localSheetId="16">#REF!</definedName>
    <definedName name="H_extra_noturna_prevista_op_aterro_mês" localSheetId="17">#REF!</definedName>
    <definedName name="H_extra_noturna_prevista_op_aterro_mês" localSheetId="18">#REF!</definedName>
    <definedName name="H_extra_noturna_prevista_op_aterro_mês" localSheetId="19">#REF!</definedName>
    <definedName name="H_extra_noturna_prevista_op_aterro_mês" localSheetId="20">#REF!</definedName>
    <definedName name="H_extra_noturna_prevista_op_aterro_mês" localSheetId="3">#REF!</definedName>
    <definedName name="H_extra_noturna_prevista_op_aterro_mês" localSheetId="0">#REF!</definedName>
    <definedName name="H_extra_noturna_prevista_op_aterro_mês" localSheetId="1">#REF!</definedName>
    <definedName name="H_extra_noturna_prevista_op_aterro_mês">#REF!</definedName>
    <definedName name="H_extra_noturna_prevista_tra_RSSS_mês" localSheetId="2">#REF!</definedName>
    <definedName name="H_extra_noturna_prevista_tra_RSSS_mês" localSheetId="7">#REF!</definedName>
    <definedName name="H_extra_noturna_prevista_tra_RSSS_mês" localSheetId="8">#REF!</definedName>
    <definedName name="H_extra_noturna_prevista_tra_RSSS_mês" localSheetId="9">#REF!</definedName>
    <definedName name="H_extra_noturna_prevista_tra_RSSS_mês" localSheetId="10">#REF!</definedName>
    <definedName name="H_extra_noturna_prevista_tra_RSSS_mês" localSheetId="11">#REF!</definedName>
    <definedName name="H_extra_noturna_prevista_tra_RSSS_mês" localSheetId="12">#REF!</definedName>
    <definedName name="H_extra_noturna_prevista_tra_RSSS_mês" localSheetId="13">#REF!</definedName>
    <definedName name="H_extra_noturna_prevista_tra_RSSS_mês" localSheetId="6">#REF!</definedName>
    <definedName name="H_extra_noturna_prevista_tra_RSSS_mês" localSheetId="15">#REF!</definedName>
    <definedName name="H_extra_noturna_prevista_tra_RSSS_mês" localSheetId="14">#REF!</definedName>
    <definedName name="H_extra_noturna_prevista_tra_RSSS_mês" localSheetId="16">#REF!</definedName>
    <definedName name="H_extra_noturna_prevista_tra_RSSS_mês" localSheetId="17">#REF!</definedName>
    <definedName name="H_extra_noturna_prevista_tra_RSSS_mês" localSheetId="18">#REF!</definedName>
    <definedName name="H_extra_noturna_prevista_tra_RSSS_mês" localSheetId="19">#REF!</definedName>
    <definedName name="H_extra_noturna_prevista_tra_RSSS_mês" localSheetId="20">#REF!</definedName>
    <definedName name="H_extra_noturna_prevista_tra_RSSS_mês" localSheetId="3">#REF!</definedName>
    <definedName name="H_extra_noturna_prevista_tra_RSSS_mês" localSheetId="0">#REF!</definedName>
    <definedName name="H_extra_noturna_prevista_tra_RSSS_mês" localSheetId="1">#REF!</definedName>
    <definedName name="H_extra_noturna_prevista_tra_RSSS_mês">#REF!</definedName>
    <definedName name="H_extra_noturna_prevista_usi_rec_com_mês" localSheetId="2">#REF!</definedName>
    <definedName name="H_extra_noturna_prevista_usi_rec_com_mês" localSheetId="7">#REF!</definedName>
    <definedName name="H_extra_noturna_prevista_usi_rec_com_mês" localSheetId="8">#REF!</definedName>
    <definedName name="H_extra_noturna_prevista_usi_rec_com_mês" localSheetId="9">#REF!</definedName>
    <definedName name="H_extra_noturna_prevista_usi_rec_com_mês" localSheetId="10">#REF!</definedName>
    <definedName name="H_extra_noturna_prevista_usi_rec_com_mês" localSheetId="11">#REF!</definedName>
    <definedName name="H_extra_noturna_prevista_usi_rec_com_mês" localSheetId="12">#REF!</definedName>
    <definedName name="H_extra_noturna_prevista_usi_rec_com_mês" localSheetId="13">#REF!</definedName>
    <definedName name="H_extra_noturna_prevista_usi_rec_com_mês" localSheetId="6">#REF!</definedName>
    <definedName name="H_extra_noturna_prevista_usi_rec_com_mês" localSheetId="15">#REF!</definedName>
    <definedName name="H_extra_noturna_prevista_usi_rec_com_mês" localSheetId="14">#REF!</definedName>
    <definedName name="H_extra_noturna_prevista_usi_rec_com_mês" localSheetId="16">#REF!</definedName>
    <definedName name="H_extra_noturna_prevista_usi_rec_com_mês" localSheetId="17">#REF!</definedName>
    <definedName name="H_extra_noturna_prevista_usi_rec_com_mês" localSheetId="18">#REF!</definedName>
    <definedName name="H_extra_noturna_prevista_usi_rec_com_mês" localSheetId="19">#REF!</definedName>
    <definedName name="H_extra_noturna_prevista_usi_rec_com_mês" localSheetId="20">#REF!</definedName>
    <definedName name="H_extra_noturna_prevista_usi_rec_com_mês" localSheetId="3">#REF!</definedName>
    <definedName name="H_extra_noturna_prevista_usi_rec_com_mês" localSheetId="0">#REF!</definedName>
    <definedName name="H_extra_noturna_prevista_usi_rec_com_mês" localSheetId="1">#REF!</definedName>
    <definedName name="H_extra_noturna_prevista_usi_rec_com_mês">#REF!</definedName>
    <definedName name="H_extra_noturna_prevista_var_man_mês" localSheetId="2">#REF!</definedName>
    <definedName name="H_extra_noturna_prevista_var_man_mês" localSheetId="7">#REF!</definedName>
    <definedName name="H_extra_noturna_prevista_var_man_mês" localSheetId="8">#REF!</definedName>
    <definedName name="H_extra_noturna_prevista_var_man_mês" localSheetId="9">#REF!</definedName>
    <definedName name="H_extra_noturna_prevista_var_man_mês" localSheetId="10">#REF!</definedName>
    <definedName name="H_extra_noturna_prevista_var_man_mês" localSheetId="11">#REF!</definedName>
    <definedName name="H_extra_noturna_prevista_var_man_mês" localSheetId="12">#REF!</definedName>
    <definedName name="H_extra_noturna_prevista_var_man_mês" localSheetId="13">#REF!</definedName>
    <definedName name="H_extra_noturna_prevista_var_man_mês" localSheetId="6">#REF!</definedName>
    <definedName name="H_extra_noturna_prevista_var_man_mês" localSheetId="15">#REF!</definedName>
    <definedName name="H_extra_noturna_prevista_var_man_mês" localSheetId="14">#REF!</definedName>
    <definedName name="H_extra_noturna_prevista_var_man_mês" localSheetId="16">#REF!</definedName>
    <definedName name="H_extra_noturna_prevista_var_man_mês" localSheetId="17">#REF!</definedName>
    <definedName name="H_extra_noturna_prevista_var_man_mês" localSheetId="18">#REF!</definedName>
    <definedName name="H_extra_noturna_prevista_var_man_mês" localSheetId="19">#REF!</definedName>
    <definedName name="H_extra_noturna_prevista_var_man_mês" localSheetId="20">#REF!</definedName>
    <definedName name="H_extra_noturna_prevista_var_man_mês" localSheetId="3">#REF!</definedName>
    <definedName name="H_extra_noturna_prevista_var_man_mês" localSheetId="0">#REF!</definedName>
    <definedName name="H_extra_noturna_prevista_var_man_mês" localSheetId="1">#REF!</definedName>
    <definedName name="H_extra_noturna_prevista_var_man_mês">#REF!</definedName>
    <definedName name="H_motorita" localSheetId="2">'[12]1.1 Col. Dom'!#REF!</definedName>
    <definedName name="H_motorita" localSheetId="4">'[13]1.1 Col. Dom'!#REF!</definedName>
    <definedName name="H_motorita" localSheetId="7">'[14]1.1 Col. Dom'!#REF!</definedName>
    <definedName name="H_motorita" localSheetId="8">'[14]1.1 Col. Dom'!#REF!</definedName>
    <definedName name="H_motorita" localSheetId="9">'[14]1.1 Col. Dom'!#REF!</definedName>
    <definedName name="H_motorita" localSheetId="10">'[14]1.1 Col. Dom'!#REF!</definedName>
    <definedName name="H_motorita" localSheetId="11">'[14]1.1 Col. Dom'!#REF!</definedName>
    <definedName name="H_motorita" localSheetId="12">'[14]1.1 Col. Dom'!#REF!</definedName>
    <definedName name="H_motorita" localSheetId="13">'[14]1.1 Col. Dom'!#REF!</definedName>
    <definedName name="H_motorita" localSheetId="6">'[14]1.1 Col. Dom'!#REF!</definedName>
    <definedName name="H_motorita" localSheetId="15">'[14]1.1 Col. Dom'!#REF!</definedName>
    <definedName name="H_motorita" localSheetId="14">'[14]1.1 Col. Dom'!#REF!</definedName>
    <definedName name="H_motorita" localSheetId="16">'[12]1.1 Col. Dom'!#REF!</definedName>
    <definedName name="H_motorita" localSheetId="17">'[14]1.1 Col. Dom'!#REF!</definedName>
    <definedName name="H_motorita" localSheetId="18">'[14]1.1 Col. Dom'!#REF!</definedName>
    <definedName name="H_motorita" localSheetId="19">'[12]1.1 Col. Dom'!#REF!</definedName>
    <definedName name="H_motorita" localSheetId="20">'[14]1.1 Col. Dom'!#REF!</definedName>
    <definedName name="H_motorita" localSheetId="3">'[14]1.1 Col. Dom'!#REF!</definedName>
    <definedName name="H_motorita" localSheetId="0">'[14]1.1 Col. Dom'!#REF!</definedName>
    <definedName name="H_motorita" localSheetId="1">'[12]1.1 Col. Dom'!#REF!</definedName>
    <definedName name="H_motorita">'[12]1.1 Col. Dom'!#REF!</definedName>
    <definedName name="he" localSheetId="2">#REF!</definedName>
    <definedName name="he" localSheetId="4">#REF!</definedName>
    <definedName name="he" localSheetId="7">#REF!</definedName>
    <definedName name="he" localSheetId="8">#REF!</definedName>
    <definedName name="he" localSheetId="9">#REF!</definedName>
    <definedName name="he" localSheetId="10">#REF!</definedName>
    <definedName name="he" localSheetId="11">#REF!</definedName>
    <definedName name="he" localSheetId="12">#REF!</definedName>
    <definedName name="he" localSheetId="13">#REF!</definedName>
    <definedName name="he" localSheetId="6">#REF!</definedName>
    <definedName name="he" localSheetId="15">#REF!</definedName>
    <definedName name="he" localSheetId="14">#REF!</definedName>
    <definedName name="he" localSheetId="16">#REF!</definedName>
    <definedName name="he" localSheetId="17">#REF!</definedName>
    <definedName name="he" localSheetId="18">#REF!</definedName>
    <definedName name="he" localSheetId="19">#REF!</definedName>
    <definedName name="he" localSheetId="20">#REF!</definedName>
    <definedName name="he" localSheetId="3">#REF!</definedName>
    <definedName name="he" localSheetId="0">#REF!</definedName>
    <definedName name="he" localSheetId="1">#REF!</definedName>
    <definedName name="he">#REF!</definedName>
    <definedName name="Header" localSheetId="2">#REF!</definedName>
    <definedName name="Header" localSheetId="7">#REF!</definedName>
    <definedName name="Header" localSheetId="8">#REF!</definedName>
    <definedName name="Header" localSheetId="9">#REF!</definedName>
    <definedName name="Header" localSheetId="10">#REF!</definedName>
    <definedName name="Header" localSheetId="11">#REF!</definedName>
    <definedName name="Header" localSheetId="12">#REF!</definedName>
    <definedName name="Header" localSheetId="13">#REF!</definedName>
    <definedName name="Header" localSheetId="6">#REF!</definedName>
    <definedName name="Header" localSheetId="15">#REF!</definedName>
    <definedName name="Header" localSheetId="14">#REF!</definedName>
    <definedName name="Header" localSheetId="16">#REF!</definedName>
    <definedName name="Header" localSheetId="17">#REF!</definedName>
    <definedName name="Header" localSheetId="18">#REF!</definedName>
    <definedName name="Header" localSheetId="19">#REF!</definedName>
    <definedName name="Header" localSheetId="20">#REF!</definedName>
    <definedName name="Header" localSheetId="3">#REF!</definedName>
    <definedName name="Header" localSheetId="0">#REF!</definedName>
    <definedName name="Header" localSheetId="1">#REF!</definedName>
    <definedName name="Header">#REF!</definedName>
    <definedName name="HH" localSheetId="2">#REF!</definedName>
    <definedName name="HH" localSheetId="7">#REF!</definedName>
    <definedName name="HH" localSheetId="8">#REF!</definedName>
    <definedName name="HH" localSheetId="9">#REF!</definedName>
    <definedName name="HH" localSheetId="10">#REF!</definedName>
    <definedName name="HH" localSheetId="11">#REF!</definedName>
    <definedName name="HH" localSheetId="12">#REF!</definedName>
    <definedName name="HH" localSheetId="13">#REF!</definedName>
    <definedName name="HH" localSheetId="6">#REF!</definedName>
    <definedName name="HH" localSheetId="15">#REF!</definedName>
    <definedName name="HH" localSheetId="14">#REF!</definedName>
    <definedName name="HH" localSheetId="16">#REF!</definedName>
    <definedName name="HH" localSheetId="17">#REF!</definedName>
    <definedName name="HH" localSheetId="18">#REF!</definedName>
    <definedName name="HH" localSheetId="19">#REF!</definedName>
    <definedName name="HH" localSheetId="20">#REF!</definedName>
    <definedName name="HH" localSheetId="3">#REF!</definedName>
    <definedName name="HH" localSheetId="0">"#ref!"</definedName>
    <definedName name="HH" localSheetId="1">#REF!</definedName>
    <definedName name="HH">#REF!</definedName>
    <definedName name="HORAS_MENSAIS" localSheetId="2">#REF!</definedName>
    <definedName name="HORAS_MENSAIS" localSheetId="7">#REF!</definedName>
    <definedName name="HORAS_MENSAIS" localSheetId="8">#REF!</definedName>
    <definedName name="HORAS_MENSAIS" localSheetId="9">#REF!</definedName>
    <definedName name="HORAS_MENSAIS" localSheetId="10">#REF!</definedName>
    <definedName name="HORAS_MENSAIS" localSheetId="11">#REF!</definedName>
    <definedName name="HORAS_MENSAIS" localSheetId="12">#REF!</definedName>
    <definedName name="HORAS_MENSAIS" localSheetId="13">#REF!</definedName>
    <definedName name="HORAS_MENSAIS" localSheetId="6">#REF!</definedName>
    <definedName name="HORAS_MENSAIS" localSheetId="15">#REF!</definedName>
    <definedName name="HORAS_MENSAIS" localSheetId="14">#REF!</definedName>
    <definedName name="HORAS_MENSAIS" localSheetId="16">#REF!</definedName>
    <definedName name="HORAS_MENSAIS" localSheetId="17">#REF!</definedName>
    <definedName name="HORAS_MENSAIS" localSheetId="18">#REF!</definedName>
    <definedName name="HORAS_MENSAIS" localSheetId="19">#REF!</definedName>
    <definedName name="HORAS_MENSAIS" localSheetId="20">#REF!</definedName>
    <definedName name="HORAS_MENSAIS" localSheetId="3">#REF!</definedName>
    <definedName name="HORAS_MENSAIS" localSheetId="0">#REF!</definedName>
    <definedName name="HORAS_MENSAIS" localSheetId="1">#REF!</definedName>
    <definedName name="HORAS_MENSAIS">#REF!</definedName>
    <definedName name="Horas_noturnas_cap_mec" localSheetId="2">#REF!</definedName>
    <definedName name="Horas_noturnas_cap_mec" localSheetId="7">#REF!</definedName>
    <definedName name="Horas_noturnas_cap_mec" localSheetId="8">#REF!</definedName>
    <definedName name="Horas_noturnas_cap_mec" localSheetId="9">#REF!</definedName>
    <definedName name="Horas_noturnas_cap_mec" localSheetId="10">#REF!</definedName>
    <definedName name="Horas_noturnas_cap_mec" localSheetId="11">#REF!</definedName>
    <definedName name="Horas_noturnas_cap_mec" localSheetId="12">#REF!</definedName>
    <definedName name="Horas_noturnas_cap_mec" localSheetId="13">#REF!</definedName>
    <definedName name="Horas_noturnas_cap_mec" localSheetId="6">#REF!</definedName>
    <definedName name="Horas_noturnas_cap_mec" localSheetId="15">#REF!</definedName>
    <definedName name="Horas_noturnas_cap_mec" localSheetId="14">#REF!</definedName>
    <definedName name="Horas_noturnas_cap_mec" localSheetId="16">#REF!</definedName>
    <definedName name="Horas_noturnas_cap_mec" localSheetId="17">#REF!</definedName>
    <definedName name="Horas_noturnas_cap_mec" localSheetId="18">#REF!</definedName>
    <definedName name="Horas_noturnas_cap_mec" localSheetId="19">#REF!</definedName>
    <definedName name="Horas_noturnas_cap_mec" localSheetId="20">#REF!</definedName>
    <definedName name="Horas_noturnas_cap_mec" localSheetId="3">#REF!</definedName>
    <definedName name="Horas_noturnas_cap_mec" localSheetId="0">#REF!</definedName>
    <definedName name="Horas_noturnas_cap_mec" localSheetId="1">#REF!</definedName>
    <definedName name="Horas_noturnas_cap_mec">#REF!</definedName>
    <definedName name="Horas_noturnas_col_hos" localSheetId="2">#REF!</definedName>
    <definedName name="Horas_noturnas_col_hos" localSheetId="7">#REF!</definedName>
    <definedName name="Horas_noturnas_col_hos" localSheetId="8">#REF!</definedName>
    <definedName name="Horas_noturnas_col_hos" localSheetId="9">#REF!</definedName>
    <definedName name="Horas_noturnas_col_hos" localSheetId="10">#REF!</definedName>
    <definedName name="Horas_noturnas_col_hos" localSheetId="11">#REF!</definedName>
    <definedName name="Horas_noturnas_col_hos" localSheetId="12">#REF!</definedName>
    <definedName name="Horas_noturnas_col_hos" localSheetId="13">#REF!</definedName>
    <definedName name="Horas_noturnas_col_hos" localSheetId="6">#REF!</definedName>
    <definedName name="Horas_noturnas_col_hos" localSheetId="15">#REF!</definedName>
    <definedName name="Horas_noturnas_col_hos" localSheetId="14">#REF!</definedName>
    <definedName name="Horas_noturnas_col_hos" localSheetId="16">#REF!</definedName>
    <definedName name="Horas_noturnas_col_hos" localSheetId="17">#REF!</definedName>
    <definedName name="Horas_noturnas_col_hos" localSheetId="18">#REF!</definedName>
    <definedName name="Horas_noturnas_col_hos" localSheetId="19">#REF!</definedName>
    <definedName name="Horas_noturnas_col_hos" localSheetId="20">#REF!</definedName>
    <definedName name="Horas_noturnas_col_hos" localSheetId="3">#REF!</definedName>
    <definedName name="Horas_noturnas_col_hos" localSheetId="0">#REF!</definedName>
    <definedName name="Horas_noturnas_col_hos" localSheetId="1">#REF!</definedName>
    <definedName name="Horas_noturnas_col_hos">#REF!</definedName>
    <definedName name="Horas_noturnas_coleta_dom" localSheetId="2">'[12]1.1 Col. Dom'!#REF!</definedName>
    <definedName name="Horas_noturnas_coleta_dom" localSheetId="4">'[13]1.1 Col. Dom'!#REF!</definedName>
    <definedName name="Horas_noturnas_coleta_dom" localSheetId="7">'[14]1.1 Col. Dom'!#REF!</definedName>
    <definedName name="Horas_noturnas_coleta_dom" localSheetId="8">'[14]1.1 Col. Dom'!#REF!</definedName>
    <definedName name="Horas_noturnas_coleta_dom" localSheetId="9">'[14]1.1 Col. Dom'!#REF!</definedName>
    <definedName name="Horas_noturnas_coleta_dom" localSheetId="10">'[14]1.1 Col. Dom'!#REF!</definedName>
    <definedName name="Horas_noturnas_coleta_dom" localSheetId="11">'[14]1.1 Col. Dom'!#REF!</definedName>
    <definedName name="Horas_noturnas_coleta_dom" localSheetId="12">'[14]1.1 Col. Dom'!#REF!</definedName>
    <definedName name="Horas_noturnas_coleta_dom" localSheetId="13">'[14]1.1 Col. Dom'!#REF!</definedName>
    <definedName name="Horas_noturnas_coleta_dom" localSheetId="6">'[14]1.1 Col. Dom'!#REF!</definedName>
    <definedName name="Horas_noturnas_coleta_dom" localSheetId="15">'[14]1.1 Col. Dom'!#REF!</definedName>
    <definedName name="Horas_noturnas_coleta_dom" localSheetId="14">'[14]1.1 Col. Dom'!#REF!</definedName>
    <definedName name="Horas_noturnas_coleta_dom" localSheetId="16">'[12]1.1 Col. Dom'!#REF!</definedName>
    <definedName name="Horas_noturnas_coleta_dom" localSheetId="17">'[14]1.1 Col. Dom'!#REF!</definedName>
    <definedName name="Horas_noturnas_coleta_dom" localSheetId="18">'[14]1.1 Col. Dom'!#REF!</definedName>
    <definedName name="Horas_noturnas_coleta_dom" localSheetId="19">'[12]1.1 Col. Dom'!#REF!</definedName>
    <definedName name="Horas_noturnas_coleta_dom" localSheetId="20">'[14]1.1 Col. Dom'!#REF!</definedName>
    <definedName name="Horas_noturnas_coleta_dom" localSheetId="3">'[14]1.1 Col. Dom'!#REF!</definedName>
    <definedName name="Horas_noturnas_coleta_dom" localSheetId="0">'[14]1.1 Col. Dom'!#REF!</definedName>
    <definedName name="Horas_noturnas_coleta_dom" localSheetId="1">'[12]1.1 Col. Dom'!#REF!</definedName>
    <definedName name="Horas_noturnas_coleta_dom">'[12]1.1 Col. Dom'!#REF!</definedName>
    <definedName name="Horas_noturnas_coleta_seletiva" localSheetId="2">#REF!</definedName>
    <definedName name="Horas_noturnas_coleta_seletiva" localSheetId="4">#REF!</definedName>
    <definedName name="Horas_noturnas_coleta_seletiva" localSheetId="7">#REF!</definedName>
    <definedName name="Horas_noturnas_coleta_seletiva" localSheetId="8">#REF!</definedName>
    <definedName name="Horas_noturnas_coleta_seletiva" localSheetId="9">#REF!</definedName>
    <definedName name="Horas_noturnas_coleta_seletiva" localSheetId="10">#REF!</definedName>
    <definedName name="Horas_noturnas_coleta_seletiva" localSheetId="11">#REF!</definedName>
    <definedName name="Horas_noturnas_coleta_seletiva" localSheetId="12">#REF!</definedName>
    <definedName name="Horas_noturnas_coleta_seletiva" localSheetId="13">#REF!</definedName>
    <definedName name="Horas_noturnas_coleta_seletiva" localSheetId="6">#REF!</definedName>
    <definedName name="Horas_noturnas_coleta_seletiva" localSheetId="15">#REF!</definedName>
    <definedName name="Horas_noturnas_coleta_seletiva" localSheetId="14">#REF!</definedName>
    <definedName name="Horas_noturnas_coleta_seletiva" localSheetId="16">#REF!</definedName>
    <definedName name="Horas_noturnas_coleta_seletiva" localSheetId="17">#REF!</definedName>
    <definedName name="Horas_noturnas_coleta_seletiva" localSheetId="18">#REF!</definedName>
    <definedName name="Horas_noturnas_coleta_seletiva" localSheetId="19">#REF!</definedName>
    <definedName name="Horas_noturnas_coleta_seletiva" localSheetId="20">#REF!</definedName>
    <definedName name="Horas_noturnas_coleta_seletiva" localSheetId="3">#REF!</definedName>
    <definedName name="Horas_noturnas_coleta_seletiva" localSheetId="0">#REF!</definedName>
    <definedName name="Horas_noturnas_coleta_seletiva" localSheetId="1">#REF!</definedName>
    <definedName name="Horas_noturnas_coleta_seletiva">#REF!</definedName>
    <definedName name="Horas_noturnas_eq_padrão" localSheetId="2">#REF!</definedName>
    <definedName name="Horas_noturnas_eq_padrão" localSheetId="7">#REF!</definedName>
    <definedName name="Horas_noturnas_eq_padrão" localSheetId="8">#REF!</definedName>
    <definedName name="Horas_noturnas_eq_padrão" localSheetId="9">#REF!</definedName>
    <definedName name="Horas_noturnas_eq_padrão" localSheetId="10">#REF!</definedName>
    <definedName name="Horas_noturnas_eq_padrão" localSheetId="11">#REF!</definedName>
    <definedName name="Horas_noturnas_eq_padrão" localSheetId="12">#REF!</definedName>
    <definedName name="Horas_noturnas_eq_padrão" localSheetId="13">#REF!</definedName>
    <definedName name="Horas_noturnas_eq_padrão" localSheetId="6">#REF!</definedName>
    <definedName name="Horas_noturnas_eq_padrão" localSheetId="15">#REF!</definedName>
    <definedName name="Horas_noturnas_eq_padrão" localSheetId="14">#REF!</definedName>
    <definedName name="Horas_noturnas_eq_padrão" localSheetId="16">#REF!</definedName>
    <definedName name="Horas_noturnas_eq_padrão" localSheetId="17">#REF!</definedName>
    <definedName name="Horas_noturnas_eq_padrão" localSheetId="18">#REF!</definedName>
    <definedName name="Horas_noturnas_eq_padrão" localSheetId="19">#REF!</definedName>
    <definedName name="Horas_noturnas_eq_padrão" localSheetId="20">#REF!</definedName>
    <definedName name="Horas_noturnas_eq_padrão" localSheetId="3">#REF!</definedName>
    <definedName name="Horas_noturnas_eq_padrão" localSheetId="0">#REF!</definedName>
    <definedName name="Horas_noturnas_eq_padrão" localSheetId="1">#REF!</definedName>
    <definedName name="Horas_noturnas_eq_padrão">#REF!</definedName>
    <definedName name="Horas_noturnas_lav_vias" localSheetId="2">#REF!</definedName>
    <definedName name="Horas_noturnas_lav_vias" localSheetId="7">#REF!</definedName>
    <definedName name="Horas_noturnas_lav_vias" localSheetId="8">#REF!</definedName>
    <definedName name="Horas_noturnas_lav_vias" localSheetId="9">#REF!</definedName>
    <definedName name="Horas_noturnas_lav_vias" localSheetId="10">#REF!</definedName>
    <definedName name="Horas_noturnas_lav_vias" localSheetId="11">#REF!</definedName>
    <definedName name="Horas_noturnas_lav_vias" localSheetId="12">#REF!</definedName>
    <definedName name="Horas_noturnas_lav_vias" localSheetId="13">#REF!</definedName>
    <definedName name="Horas_noturnas_lav_vias" localSheetId="6">#REF!</definedName>
    <definedName name="Horas_noturnas_lav_vias" localSheetId="15">#REF!</definedName>
    <definedName name="Horas_noturnas_lav_vias" localSheetId="14">#REF!</definedName>
    <definedName name="Horas_noturnas_lav_vias" localSheetId="16">#REF!</definedName>
    <definedName name="Horas_noturnas_lav_vias" localSheetId="17">#REF!</definedName>
    <definedName name="Horas_noturnas_lav_vias" localSheetId="18">#REF!</definedName>
    <definedName name="Horas_noturnas_lav_vias" localSheetId="19">#REF!</definedName>
    <definedName name="Horas_noturnas_lav_vias" localSheetId="20">#REF!</definedName>
    <definedName name="Horas_noturnas_lav_vias" localSheetId="3">#REF!</definedName>
    <definedName name="Horas_noturnas_lav_vias" localSheetId="0">#REF!</definedName>
    <definedName name="Horas_noturnas_lav_vias" localSheetId="1">#REF!</definedName>
    <definedName name="Horas_noturnas_lav_vias">#REF!</definedName>
    <definedName name="Horas_noturnas_lim_mercado" localSheetId="2">#REF!</definedName>
    <definedName name="Horas_noturnas_lim_mercado" localSheetId="7">#REF!</definedName>
    <definedName name="Horas_noturnas_lim_mercado" localSheetId="8">#REF!</definedName>
    <definedName name="Horas_noturnas_lim_mercado" localSheetId="9">#REF!</definedName>
    <definedName name="Horas_noturnas_lim_mercado" localSheetId="10">#REF!</definedName>
    <definedName name="Horas_noturnas_lim_mercado" localSheetId="11">#REF!</definedName>
    <definedName name="Horas_noturnas_lim_mercado" localSheetId="12">#REF!</definedName>
    <definedName name="Horas_noturnas_lim_mercado" localSheetId="13">#REF!</definedName>
    <definedName name="Horas_noturnas_lim_mercado" localSheetId="6">#REF!</definedName>
    <definedName name="Horas_noturnas_lim_mercado" localSheetId="15">#REF!</definedName>
    <definedName name="Horas_noturnas_lim_mercado" localSheetId="14">#REF!</definedName>
    <definedName name="Horas_noturnas_lim_mercado" localSheetId="16">#REF!</definedName>
    <definedName name="Horas_noturnas_lim_mercado" localSheetId="17">#REF!</definedName>
    <definedName name="Horas_noturnas_lim_mercado" localSheetId="18">#REF!</definedName>
    <definedName name="Horas_noturnas_lim_mercado" localSheetId="19">#REF!</definedName>
    <definedName name="Horas_noturnas_lim_mercado" localSheetId="20">#REF!</definedName>
    <definedName name="Horas_noturnas_lim_mercado" localSheetId="3">#REF!</definedName>
    <definedName name="Horas_noturnas_lim_mercado" localSheetId="0">#REF!</definedName>
    <definedName name="Horas_noturnas_lim_mercado" localSheetId="1">#REF!</definedName>
    <definedName name="Horas_noturnas_lim_mercado">#REF!</definedName>
    <definedName name="Horas_noturnas_loc_cam_bas" localSheetId="2">#REF!</definedName>
    <definedName name="Horas_noturnas_loc_cam_bas" localSheetId="7">#REF!</definedName>
    <definedName name="Horas_noturnas_loc_cam_bas" localSheetId="8">#REF!</definedName>
    <definedName name="Horas_noturnas_loc_cam_bas" localSheetId="9">#REF!</definedName>
    <definedName name="Horas_noturnas_loc_cam_bas" localSheetId="10">#REF!</definedName>
    <definedName name="Horas_noturnas_loc_cam_bas" localSheetId="11">#REF!</definedName>
    <definedName name="Horas_noturnas_loc_cam_bas" localSheetId="12">#REF!</definedName>
    <definedName name="Horas_noturnas_loc_cam_bas" localSheetId="13">#REF!</definedName>
    <definedName name="Horas_noturnas_loc_cam_bas" localSheetId="6">#REF!</definedName>
    <definedName name="Horas_noturnas_loc_cam_bas" localSheetId="15">#REF!</definedName>
    <definedName name="Horas_noturnas_loc_cam_bas" localSheetId="14">#REF!</definedName>
    <definedName name="Horas_noturnas_loc_cam_bas" localSheetId="16">#REF!</definedName>
    <definedName name="Horas_noturnas_loc_cam_bas" localSheetId="17">#REF!</definedName>
    <definedName name="Horas_noturnas_loc_cam_bas" localSheetId="18">#REF!</definedName>
    <definedName name="Horas_noturnas_loc_cam_bas" localSheetId="19">#REF!</definedName>
    <definedName name="Horas_noturnas_loc_cam_bas" localSheetId="20">#REF!</definedName>
    <definedName name="Horas_noturnas_loc_cam_bas" localSheetId="3">#REF!</definedName>
    <definedName name="Horas_noturnas_loc_cam_bas" localSheetId="0">#REF!</definedName>
    <definedName name="Horas_noturnas_loc_cam_bas" localSheetId="1">#REF!</definedName>
    <definedName name="Horas_noturnas_loc_cam_bas">#REF!</definedName>
    <definedName name="Horas_noturnas_loc_pá" localSheetId="2">#REF!</definedName>
    <definedName name="Horas_noturnas_loc_pá" localSheetId="7">#REF!</definedName>
    <definedName name="Horas_noturnas_loc_pá" localSheetId="8">#REF!</definedName>
    <definedName name="Horas_noturnas_loc_pá" localSheetId="9">#REF!</definedName>
    <definedName name="Horas_noturnas_loc_pá" localSheetId="10">#REF!</definedName>
    <definedName name="Horas_noturnas_loc_pá" localSheetId="11">#REF!</definedName>
    <definedName name="Horas_noturnas_loc_pá" localSheetId="12">#REF!</definedName>
    <definedName name="Horas_noturnas_loc_pá" localSheetId="13">#REF!</definedName>
    <definedName name="Horas_noturnas_loc_pá" localSheetId="6">#REF!</definedName>
    <definedName name="Horas_noturnas_loc_pá" localSheetId="15">#REF!</definedName>
    <definedName name="Horas_noturnas_loc_pá" localSheetId="14">#REF!</definedName>
    <definedName name="Horas_noturnas_loc_pá" localSheetId="16">#REF!</definedName>
    <definedName name="Horas_noturnas_loc_pá" localSheetId="17">#REF!</definedName>
    <definedName name="Horas_noturnas_loc_pá" localSheetId="18">#REF!</definedName>
    <definedName name="Horas_noturnas_loc_pá" localSheetId="19">#REF!</definedName>
    <definedName name="Horas_noturnas_loc_pá" localSheetId="20">#REF!</definedName>
    <definedName name="Horas_noturnas_loc_pá" localSheetId="3">#REF!</definedName>
    <definedName name="Horas_noturnas_loc_pá" localSheetId="0">#REF!</definedName>
    <definedName name="Horas_noturnas_loc_pá" localSheetId="1">#REF!</definedName>
    <definedName name="Horas_noturnas_loc_pá">#REF!</definedName>
    <definedName name="Horas_noturnas_loc_trator" localSheetId="2">#REF!</definedName>
    <definedName name="Horas_noturnas_loc_trator" localSheetId="7">#REF!</definedName>
    <definedName name="Horas_noturnas_loc_trator" localSheetId="8">#REF!</definedName>
    <definedName name="Horas_noturnas_loc_trator" localSheetId="9">#REF!</definedName>
    <definedName name="Horas_noturnas_loc_trator" localSheetId="10">#REF!</definedName>
    <definedName name="Horas_noturnas_loc_trator" localSheetId="11">#REF!</definedName>
    <definedName name="Horas_noturnas_loc_trator" localSheetId="12">#REF!</definedName>
    <definedName name="Horas_noturnas_loc_trator" localSheetId="13">#REF!</definedName>
    <definedName name="Horas_noturnas_loc_trator" localSheetId="6">#REF!</definedName>
    <definedName name="Horas_noturnas_loc_trator" localSheetId="15">#REF!</definedName>
    <definedName name="Horas_noturnas_loc_trator" localSheetId="14">#REF!</definedName>
    <definedName name="Horas_noturnas_loc_trator" localSheetId="16">#REF!</definedName>
    <definedName name="Horas_noturnas_loc_trator" localSheetId="17">#REF!</definedName>
    <definedName name="Horas_noturnas_loc_trator" localSheetId="18">#REF!</definedName>
    <definedName name="Horas_noturnas_loc_trator" localSheetId="19">#REF!</definedName>
    <definedName name="Horas_noturnas_loc_trator" localSheetId="20">#REF!</definedName>
    <definedName name="Horas_noturnas_loc_trator" localSheetId="3">#REF!</definedName>
    <definedName name="Horas_noturnas_loc_trator" localSheetId="0">#REF!</definedName>
    <definedName name="Horas_noturnas_loc_trator" localSheetId="1">#REF!</definedName>
    <definedName name="Horas_noturnas_loc_trator">#REF!</definedName>
    <definedName name="Horas_noturnas_op_aterro" localSheetId="2">#REF!</definedName>
    <definedName name="Horas_noturnas_op_aterro" localSheetId="7">#REF!</definedName>
    <definedName name="Horas_noturnas_op_aterro" localSheetId="8">#REF!</definedName>
    <definedName name="Horas_noturnas_op_aterro" localSheetId="9">#REF!</definedName>
    <definedName name="Horas_noturnas_op_aterro" localSheetId="10">#REF!</definedName>
    <definedName name="Horas_noturnas_op_aterro" localSheetId="11">#REF!</definedName>
    <definedName name="Horas_noturnas_op_aterro" localSheetId="12">#REF!</definedName>
    <definedName name="Horas_noturnas_op_aterro" localSheetId="13">#REF!</definedName>
    <definedName name="Horas_noturnas_op_aterro" localSheetId="6">#REF!</definedName>
    <definedName name="Horas_noturnas_op_aterro" localSheetId="15">#REF!</definedName>
    <definedName name="Horas_noturnas_op_aterro" localSheetId="14">#REF!</definedName>
    <definedName name="Horas_noturnas_op_aterro" localSheetId="16">#REF!</definedName>
    <definedName name="Horas_noturnas_op_aterro" localSheetId="17">#REF!</definedName>
    <definedName name="Horas_noturnas_op_aterro" localSheetId="18">#REF!</definedName>
    <definedName name="Horas_noturnas_op_aterro" localSheetId="19">#REF!</definedName>
    <definedName name="Horas_noturnas_op_aterro" localSheetId="20">#REF!</definedName>
    <definedName name="Horas_noturnas_op_aterro" localSheetId="3">#REF!</definedName>
    <definedName name="Horas_noturnas_op_aterro" localSheetId="0">#REF!</definedName>
    <definedName name="Horas_noturnas_op_aterro" localSheetId="1">#REF!</definedName>
    <definedName name="Horas_noturnas_op_aterro">#REF!</definedName>
    <definedName name="Horas_noturnas_trat_RSSS" localSheetId="2">#REF!</definedName>
    <definedName name="Horas_noturnas_trat_RSSS" localSheetId="7">#REF!</definedName>
    <definedName name="Horas_noturnas_trat_RSSS" localSheetId="8">#REF!</definedName>
    <definedName name="Horas_noturnas_trat_RSSS" localSheetId="9">#REF!</definedName>
    <definedName name="Horas_noturnas_trat_RSSS" localSheetId="10">#REF!</definedName>
    <definedName name="Horas_noturnas_trat_RSSS" localSheetId="11">#REF!</definedName>
    <definedName name="Horas_noturnas_trat_RSSS" localSheetId="12">#REF!</definedName>
    <definedName name="Horas_noturnas_trat_RSSS" localSheetId="13">#REF!</definedName>
    <definedName name="Horas_noturnas_trat_RSSS" localSheetId="6">#REF!</definedName>
    <definedName name="Horas_noturnas_trat_RSSS" localSheetId="15">#REF!</definedName>
    <definedName name="Horas_noturnas_trat_RSSS" localSheetId="14">#REF!</definedName>
    <definedName name="Horas_noturnas_trat_RSSS" localSheetId="16">#REF!</definedName>
    <definedName name="Horas_noturnas_trat_RSSS" localSheetId="17">#REF!</definedName>
    <definedName name="Horas_noturnas_trat_RSSS" localSheetId="18">#REF!</definedName>
    <definedName name="Horas_noturnas_trat_RSSS" localSheetId="19">#REF!</definedName>
    <definedName name="Horas_noturnas_trat_RSSS" localSheetId="20">#REF!</definedName>
    <definedName name="Horas_noturnas_trat_RSSS" localSheetId="3">#REF!</definedName>
    <definedName name="Horas_noturnas_trat_RSSS" localSheetId="0">#REF!</definedName>
    <definedName name="Horas_noturnas_trat_RSSS" localSheetId="1">#REF!</definedName>
    <definedName name="Horas_noturnas_trat_RSSS">#REF!</definedName>
    <definedName name="Horas_noturnas_usi_compostagem" localSheetId="2">#REF!</definedName>
    <definedName name="Horas_noturnas_usi_compostagem" localSheetId="7">#REF!</definedName>
    <definedName name="Horas_noturnas_usi_compostagem" localSheetId="8">#REF!</definedName>
    <definedName name="Horas_noturnas_usi_compostagem" localSheetId="9">#REF!</definedName>
    <definedName name="Horas_noturnas_usi_compostagem" localSheetId="10">#REF!</definedName>
    <definedName name="Horas_noturnas_usi_compostagem" localSheetId="11">#REF!</definedName>
    <definedName name="Horas_noturnas_usi_compostagem" localSheetId="12">#REF!</definedName>
    <definedName name="Horas_noturnas_usi_compostagem" localSheetId="13">#REF!</definedName>
    <definedName name="Horas_noturnas_usi_compostagem" localSheetId="6">#REF!</definedName>
    <definedName name="Horas_noturnas_usi_compostagem" localSheetId="15">#REF!</definedName>
    <definedName name="Horas_noturnas_usi_compostagem" localSheetId="14">#REF!</definedName>
    <definedName name="Horas_noturnas_usi_compostagem" localSheetId="16">#REF!</definedName>
    <definedName name="Horas_noturnas_usi_compostagem" localSheetId="17">#REF!</definedName>
    <definedName name="Horas_noturnas_usi_compostagem" localSheetId="18">#REF!</definedName>
    <definedName name="Horas_noturnas_usi_compostagem" localSheetId="19">#REF!</definedName>
    <definedName name="Horas_noturnas_usi_compostagem" localSheetId="20">#REF!</definedName>
    <definedName name="Horas_noturnas_usi_compostagem" localSheetId="3">#REF!</definedName>
    <definedName name="Horas_noturnas_usi_compostagem" localSheetId="0">#REF!</definedName>
    <definedName name="Horas_noturnas_usi_compostagem" localSheetId="1">#REF!</definedName>
    <definedName name="Horas_noturnas_usi_compostagem">#REF!</definedName>
    <definedName name="Horas_noturnas_varrição" localSheetId="2">#REF!</definedName>
    <definedName name="Horas_noturnas_varrição" localSheetId="7">#REF!</definedName>
    <definedName name="Horas_noturnas_varrição" localSheetId="8">#REF!</definedName>
    <definedName name="Horas_noturnas_varrição" localSheetId="9">#REF!</definedName>
    <definedName name="Horas_noturnas_varrição" localSheetId="10">#REF!</definedName>
    <definedName name="Horas_noturnas_varrição" localSheetId="11">#REF!</definedName>
    <definedName name="Horas_noturnas_varrição" localSheetId="12">#REF!</definedName>
    <definedName name="Horas_noturnas_varrição" localSheetId="13">#REF!</definedName>
    <definedName name="Horas_noturnas_varrição" localSheetId="6">#REF!</definedName>
    <definedName name="Horas_noturnas_varrição" localSheetId="15">#REF!</definedName>
    <definedName name="Horas_noturnas_varrição" localSheetId="14">#REF!</definedName>
    <definedName name="Horas_noturnas_varrição" localSheetId="16">#REF!</definedName>
    <definedName name="Horas_noturnas_varrição" localSheetId="17">#REF!</definedName>
    <definedName name="Horas_noturnas_varrição" localSheetId="18">#REF!</definedName>
    <definedName name="Horas_noturnas_varrição" localSheetId="19">#REF!</definedName>
    <definedName name="Horas_noturnas_varrição" localSheetId="20">#REF!</definedName>
    <definedName name="Horas_noturnas_varrição" localSheetId="3">#REF!</definedName>
    <definedName name="Horas_noturnas_varrição" localSheetId="0">#REF!</definedName>
    <definedName name="Horas_noturnas_varrição" localSheetId="1">#REF!</definedName>
    <definedName name="Horas_noturnas_varrição">#REF!</definedName>
    <definedName name="INCFIS">"Texto 3"</definedName>
    <definedName name="IndCapa" localSheetId="2">#REF!</definedName>
    <definedName name="IndCapa" localSheetId="4">#REF!</definedName>
    <definedName name="IndCapa" localSheetId="7">#REF!</definedName>
    <definedName name="IndCapa" localSheetId="8">#REF!</definedName>
    <definedName name="IndCapa" localSheetId="9">#REF!</definedName>
    <definedName name="IndCapa" localSheetId="10">#REF!</definedName>
    <definedName name="IndCapa" localSheetId="11">#REF!</definedName>
    <definedName name="IndCapa" localSheetId="12">#REF!</definedName>
    <definedName name="IndCapa" localSheetId="13">#REF!</definedName>
    <definedName name="IndCapa" localSheetId="6">#REF!</definedName>
    <definedName name="IndCapa" localSheetId="15">#REF!</definedName>
    <definedName name="IndCapa" localSheetId="14">#REF!</definedName>
    <definedName name="IndCapa" localSheetId="16">#REF!</definedName>
    <definedName name="IndCapa" localSheetId="17">#REF!</definedName>
    <definedName name="IndCapa" localSheetId="18">#REF!</definedName>
    <definedName name="IndCapa" localSheetId="19">#REF!</definedName>
    <definedName name="IndCapa" localSheetId="20">#REF!</definedName>
    <definedName name="IndCapa" localSheetId="3">#REF!</definedName>
    <definedName name="IndCapa" localSheetId="0">#REF!</definedName>
    <definedName name="IndCapa" localSheetId="1">#REF!</definedName>
    <definedName name="IndCapa">#REF!</definedName>
    <definedName name="IndDetalhes" localSheetId="2">#REF!</definedName>
    <definedName name="IndDetalhes" localSheetId="7">#REF!</definedName>
    <definedName name="IndDetalhes" localSheetId="8">#REF!</definedName>
    <definedName name="IndDetalhes" localSheetId="9">#REF!</definedName>
    <definedName name="IndDetalhes" localSheetId="10">#REF!</definedName>
    <definedName name="IndDetalhes" localSheetId="11">#REF!</definedName>
    <definedName name="IndDetalhes" localSheetId="12">#REF!</definedName>
    <definedName name="IndDetalhes" localSheetId="13">#REF!</definedName>
    <definedName name="IndDetalhes" localSheetId="6">#REF!</definedName>
    <definedName name="IndDetalhes" localSheetId="15">#REF!</definedName>
    <definedName name="IndDetalhes" localSheetId="14">#REF!</definedName>
    <definedName name="IndDetalhes" localSheetId="16">#REF!</definedName>
    <definedName name="IndDetalhes" localSheetId="17">#REF!</definedName>
    <definedName name="IndDetalhes" localSheetId="18">#REF!</definedName>
    <definedName name="IndDetalhes" localSheetId="19">#REF!</definedName>
    <definedName name="IndDetalhes" localSheetId="20">#REF!</definedName>
    <definedName name="IndDetalhes" localSheetId="3">#REF!</definedName>
    <definedName name="IndDetalhes" localSheetId="0">#REF!</definedName>
    <definedName name="IndDetalhes" localSheetId="1">#REF!</definedName>
    <definedName name="IndDetalhes">#REF!</definedName>
    <definedName name="Index_Average_of_Year" localSheetId="2">#REF!</definedName>
    <definedName name="Index_Average_of_Year" localSheetId="7">#REF!</definedName>
    <definedName name="Index_Average_of_Year" localSheetId="8">#REF!</definedName>
    <definedName name="Index_Average_of_Year" localSheetId="9">#REF!</definedName>
    <definedName name="Index_Average_of_Year" localSheetId="10">#REF!</definedName>
    <definedName name="Index_Average_of_Year" localSheetId="11">#REF!</definedName>
    <definedName name="Index_Average_of_Year" localSheetId="12">#REF!</definedName>
    <definedName name="Index_Average_of_Year" localSheetId="13">#REF!</definedName>
    <definedName name="Index_Average_of_Year" localSheetId="6">#REF!</definedName>
    <definedName name="Index_Average_of_Year" localSheetId="15">#REF!</definedName>
    <definedName name="Index_Average_of_Year" localSheetId="14">#REF!</definedName>
    <definedName name="Index_Average_of_Year" localSheetId="16">#REF!</definedName>
    <definedName name="Index_Average_of_Year" localSheetId="17">#REF!</definedName>
    <definedName name="Index_Average_of_Year" localSheetId="18">#REF!</definedName>
    <definedName name="Index_Average_of_Year" localSheetId="19">#REF!</definedName>
    <definedName name="Index_Average_of_Year" localSheetId="20">#REF!</definedName>
    <definedName name="Index_Average_of_Year" localSheetId="3">#REF!</definedName>
    <definedName name="Index_Average_of_Year" localSheetId="0">#REF!</definedName>
    <definedName name="Index_Average_of_Year" localSheetId="1">#REF!</definedName>
    <definedName name="Index_Average_of_Year">#REF!</definedName>
    <definedName name="Index_End_of_Year" localSheetId="2">#REF!</definedName>
    <definedName name="Index_End_of_Year" localSheetId="7">#REF!</definedName>
    <definedName name="Index_End_of_Year" localSheetId="8">#REF!</definedName>
    <definedName name="Index_End_of_Year" localSheetId="9">#REF!</definedName>
    <definedName name="Index_End_of_Year" localSheetId="10">#REF!</definedName>
    <definedName name="Index_End_of_Year" localSheetId="11">#REF!</definedName>
    <definedName name="Index_End_of_Year" localSheetId="12">#REF!</definedName>
    <definedName name="Index_End_of_Year" localSheetId="13">#REF!</definedName>
    <definedName name="Index_End_of_Year" localSheetId="6">#REF!</definedName>
    <definedName name="Index_End_of_Year" localSheetId="15">#REF!</definedName>
    <definedName name="Index_End_of_Year" localSheetId="14">#REF!</definedName>
    <definedName name="Index_End_of_Year" localSheetId="16">#REF!</definedName>
    <definedName name="Index_End_of_Year" localSheetId="17">#REF!</definedName>
    <definedName name="Index_End_of_Year" localSheetId="18">#REF!</definedName>
    <definedName name="Index_End_of_Year" localSheetId="19">#REF!</definedName>
    <definedName name="Index_End_of_Year" localSheetId="20">#REF!</definedName>
    <definedName name="Index_End_of_Year" localSheetId="3">#REF!</definedName>
    <definedName name="Index_End_of_Year" localSheetId="0">#REF!</definedName>
    <definedName name="Index_End_of_Year" localSheetId="1">#REF!</definedName>
    <definedName name="Index_End_of_Year">#REF!</definedName>
    <definedName name="Index_EOY_AOY" localSheetId="2">#REF!</definedName>
    <definedName name="Index_EOY_AOY" localSheetId="7">#REF!</definedName>
    <definedName name="Index_EOY_AOY" localSheetId="8">#REF!</definedName>
    <definedName name="Index_EOY_AOY" localSheetId="9">#REF!</definedName>
    <definedName name="Index_EOY_AOY" localSheetId="10">#REF!</definedName>
    <definedName name="Index_EOY_AOY" localSheetId="11">#REF!</definedName>
    <definedName name="Index_EOY_AOY" localSheetId="12">#REF!</definedName>
    <definedName name="Index_EOY_AOY" localSheetId="13">#REF!</definedName>
    <definedName name="Index_EOY_AOY" localSheetId="6">#REF!</definedName>
    <definedName name="Index_EOY_AOY" localSheetId="15">#REF!</definedName>
    <definedName name="Index_EOY_AOY" localSheetId="14">#REF!</definedName>
    <definedName name="Index_EOY_AOY" localSheetId="16">#REF!</definedName>
    <definedName name="Index_EOY_AOY" localSheetId="17">#REF!</definedName>
    <definedName name="Index_EOY_AOY" localSheetId="18">#REF!</definedName>
    <definedName name="Index_EOY_AOY" localSheetId="19">#REF!</definedName>
    <definedName name="Index_EOY_AOY" localSheetId="20">#REF!</definedName>
    <definedName name="Index_EOY_AOY" localSheetId="3">#REF!</definedName>
    <definedName name="Index_EOY_AOY" localSheetId="0">#REF!</definedName>
    <definedName name="Index_EOY_AOY" localSheetId="1">#REF!</definedName>
    <definedName name="Index_EOY_AOY">#REF!</definedName>
    <definedName name="Inflación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ício_tur_not_col_sel" localSheetId="2">#REF!</definedName>
    <definedName name="Início_tur_not_col_sel" localSheetId="4">#REF!</definedName>
    <definedName name="Início_tur_not_col_sel" localSheetId="7">#REF!</definedName>
    <definedName name="Início_tur_not_col_sel" localSheetId="8">#REF!</definedName>
    <definedName name="Início_tur_not_col_sel" localSheetId="9">#REF!</definedName>
    <definedName name="Início_tur_not_col_sel" localSheetId="10">#REF!</definedName>
    <definedName name="Início_tur_not_col_sel" localSheetId="11">#REF!</definedName>
    <definedName name="Início_tur_not_col_sel" localSheetId="12">#REF!</definedName>
    <definedName name="Início_tur_not_col_sel" localSheetId="13">#REF!</definedName>
    <definedName name="Início_tur_not_col_sel" localSheetId="6">#REF!</definedName>
    <definedName name="Início_tur_not_col_sel" localSheetId="15">#REF!</definedName>
    <definedName name="Início_tur_not_col_sel" localSheetId="14">#REF!</definedName>
    <definedName name="Início_tur_not_col_sel" localSheetId="16">#REF!</definedName>
    <definedName name="Início_tur_not_col_sel" localSheetId="17">#REF!</definedName>
    <definedName name="Início_tur_not_col_sel" localSheetId="18">#REF!</definedName>
    <definedName name="Início_tur_not_col_sel" localSheetId="19">#REF!</definedName>
    <definedName name="Início_tur_not_col_sel" localSheetId="20">#REF!</definedName>
    <definedName name="Início_tur_not_col_sel" localSheetId="3">#REF!</definedName>
    <definedName name="Início_tur_not_col_sel" localSheetId="0">#REF!</definedName>
    <definedName name="Início_tur_not_col_sel" localSheetId="1">#REF!</definedName>
    <definedName name="Início_tur_not_col_sel">#REF!</definedName>
    <definedName name="Insalub_Grau_Máx" localSheetId="2">#REF!</definedName>
    <definedName name="Insalub_Grau_Máx" localSheetId="7">#REF!</definedName>
    <definedName name="Insalub_Grau_Máx" localSheetId="8">#REF!</definedName>
    <definedName name="Insalub_Grau_Máx" localSheetId="9">#REF!</definedName>
    <definedName name="Insalub_Grau_Máx" localSheetId="10">#REF!</definedName>
    <definedName name="Insalub_Grau_Máx" localSheetId="11">#REF!</definedName>
    <definedName name="Insalub_Grau_Máx" localSheetId="12">#REF!</definedName>
    <definedName name="Insalub_Grau_Máx" localSheetId="13">#REF!</definedName>
    <definedName name="Insalub_Grau_Máx" localSheetId="6">#REF!</definedName>
    <definedName name="Insalub_Grau_Máx" localSheetId="15">#REF!</definedName>
    <definedName name="Insalub_Grau_Máx" localSheetId="14">#REF!</definedName>
    <definedName name="Insalub_Grau_Máx" localSheetId="16">#REF!</definedName>
    <definedName name="Insalub_Grau_Máx" localSheetId="17">#REF!</definedName>
    <definedName name="Insalub_Grau_Máx" localSheetId="18">#REF!</definedName>
    <definedName name="Insalub_Grau_Máx" localSheetId="19">#REF!</definedName>
    <definedName name="Insalub_Grau_Máx" localSheetId="20">#REF!</definedName>
    <definedName name="Insalub_Grau_Máx" localSheetId="3">#REF!</definedName>
    <definedName name="Insalub_Grau_Máx" localSheetId="0">#REF!</definedName>
    <definedName name="Insalub_Grau_Máx" localSheetId="1">#REF!</definedName>
    <definedName name="Insalub_Grau_Máx">#REF!</definedName>
    <definedName name="Insalub_Grau_Méd" localSheetId="2">#REF!</definedName>
    <definedName name="Insalub_Grau_Méd" localSheetId="7">#REF!</definedName>
    <definedName name="Insalub_Grau_Méd" localSheetId="8">#REF!</definedName>
    <definedName name="Insalub_Grau_Méd" localSheetId="9">#REF!</definedName>
    <definedName name="Insalub_Grau_Méd" localSheetId="10">#REF!</definedName>
    <definedName name="Insalub_Grau_Méd" localSheetId="11">#REF!</definedName>
    <definedName name="Insalub_Grau_Méd" localSheetId="12">#REF!</definedName>
    <definedName name="Insalub_Grau_Méd" localSheetId="13">#REF!</definedName>
    <definedName name="Insalub_Grau_Méd" localSheetId="6">#REF!</definedName>
    <definedName name="Insalub_Grau_Méd" localSheetId="15">#REF!</definedName>
    <definedName name="Insalub_Grau_Méd" localSheetId="14">#REF!</definedName>
    <definedName name="Insalub_Grau_Méd" localSheetId="16">#REF!</definedName>
    <definedName name="Insalub_Grau_Méd" localSheetId="17">#REF!</definedName>
    <definedName name="Insalub_Grau_Méd" localSheetId="18">#REF!</definedName>
    <definedName name="Insalub_Grau_Méd" localSheetId="19">#REF!</definedName>
    <definedName name="Insalub_Grau_Méd" localSheetId="20">#REF!</definedName>
    <definedName name="Insalub_Grau_Méd" localSheetId="3">#REF!</definedName>
    <definedName name="Insalub_Grau_Méd" localSheetId="0">#REF!</definedName>
    <definedName name="Insalub_Grau_Méd" localSheetId="1">#REF!</definedName>
    <definedName name="Insalub_Grau_Méd">#REF!</definedName>
    <definedName name="Insalub_Grau_Mín" localSheetId="2">#REF!</definedName>
    <definedName name="Insalub_Grau_Mín" localSheetId="7">#REF!</definedName>
    <definedName name="Insalub_Grau_Mín" localSheetId="8">#REF!</definedName>
    <definedName name="Insalub_Grau_Mín" localSheetId="9">#REF!</definedName>
    <definedName name="Insalub_Grau_Mín" localSheetId="10">#REF!</definedName>
    <definedName name="Insalub_Grau_Mín" localSheetId="11">#REF!</definedName>
    <definedName name="Insalub_Grau_Mín" localSheetId="12">#REF!</definedName>
    <definedName name="Insalub_Grau_Mín" localSheetId="13">#REF!</definedName>
    <definedName name="Insalub_Grau_Mín" localSheetId="6">#REF!</definedName>
    <definedName name="Insalub_Grau_Mín" localSheetId="15">#REF!</definedName>
    <definedName name="Insalub_Grau_Mín" localSheetId="14">#REF!</definedName>
    <definedName name="Insalub_Grau_Mín" localSheetId="16">#REF!</definedName>
    <definedName name="Insalub_Grau_Mín" localSheetId="17">#REF!</definedName>
    <definedName name="Insalub_Grau_Mín" localSheetId="18">#REF!</definedName>
    <definedName name="Insalub_Grau_Mín" localSheetId="19">#REF!</definedName>
    <definedName name="Insalub_Grau_Mín" localSheetId="20">#REF!</definedName>
    <definedName name="Insalub_Grau_Mín" localSheetId="3">#REF!</definedName>
    <definedName name="Insalub_Grau_Mín" localSheetId="0">#REF!</definedName>
    <definedName name="Insalub_Grau_Mín" localSheetId="1">#REF!</definedName>
    <definedName name="Insalub_Grau_Mín">#REF!</definedName>
    <definedName name="INSALUBRIDADE" localSheetId="2">#REF!</definedName>
    <definedName name="INSALUBRIDADE" localSheetId="7">#REF!</definedName>
    <definedName name="INSALUBRIDADE" localSheetId="8">#REF!</definedName>
    <definedName name="INSALUBRIDADE" localSheetId="9">#REF!</definedName>
    <definedName name="INSALUBRIDADE" localSheetId="10">#REF!</definedName>
    <definedName name="INSALUBRIDADE" localSheetId="11">#REF!</definedName>
    <definedName name="INSALUBRIDADE" localSheetId="12">#REF!</definedName>
    <definedName name="INSALUBRIDADE" localSheetId="13">#REF!</definedName>
    <definedName name="INSALUBRIDADE" localSheetId="6">#REF!</definedName>
    <definedName name="INSALUBRIDADE" localSheetId="15">#REF!</definedName>
    <definedName name="INSALUBRIDADE" localSheetId="14">#REF!</definedName>
    <definedName name="INSALUBRIDADE" localSheetId="16">#REF!</definedName>
    <definedName name="INSALUBRIDADE" localSheetId="17">#REF!</definedName>
    <definedName name="INSALUBRIDADE" localSheetId="18">#REF!</definedName>
    <definedName name="INSALUBRIDADE" localSheetId="19">#REF!</definedName>
    <definedName name="INSALUBRIDADE" localSheetId="20">#REF!</definedName>
    <definedName name="INSALUBRIDADE" localSheetId="3">#REF!</definedName>
    <definedName name="INSALUBRIDADE" localSheetId="0">#REF!</definedName>
    <definedName name="INSALUBRIDADE" localSheetId="1">#REF!</definedName>
    <definedName name="INSALUBRIDADE">#REF!</definedName>
    <definedName name="insumos" localSheetId="2">#REF!</definedName>
    <definedName name="insumos" localSheetId="7">#REF!</definedName>
    <definedName name="insumos" localSheetId="8">#REF!</definedName>
    <definedName name="insumos" localSheetId="9">#REF!</definedName>
    <definedName name="insumos" localSheetId="10">#REF!</definedName>
    <definedName name="insumos" localSheetId="11">#REF!</definedName>
    <definedName name="insumos" localSheetId="12">#REF!</definedName>
    <definedName name="insumos" localSheetId="13">#REF!</definedName>
    <definedName name="insumos" localSheetId="6">#REF!</definedName>
    <definedName name="insumos" localSheetId="15">#REF!</definedName>
    <definedName name="insumos" localSheetId="14">#REF!</definedName>
    <definedName name="insumos" localSheetId="16">#REF!</definedName>
    <definedName name="insumos" localSheetId="17">#REF!</definedName>
    <definedName name="insumos" localSheetId="18">#REF!</definedName>
    <definedName name="insumos" localSheetId="19">#REF!</definedName>
    <definedName name="insumos" localSheetId="20">#REF!</definedName>
    <definedName name="insumos" localSheetId="3">#REF!</definedName>
    <definedName name="insumos" localSheetId="0">#REF!</definedName>
    <definedName name="insumos" localSheetId="1">#REF!</definedName>
    <definedName name="insumos">#REF!</definedName>
    <definedName name="Int_Rate" localSheetId="2">#REF!</definedName>
    <definedName name="Int_Rate" localSheetId="7">#REF!</definedName>
    <definedName name="Int_Rate" localSheetId="8">#REF!</definedName>
    <definedName name="Int_Rate" localSheetId="9">#REF!</definedName>
    <definedName name="Int_Rate" localSheetId="10">#REF!</definedName>
    <definedName name="Int_Rate" localSheetId="11">#REF!</definedName>
    <definedName name="Int_Rate" localSheetId="12">#REF!</definedName>
    <definedName name="Int_Rate" localSheetId="13">#REF!</definedName>
    <definedName name="Int_Rate" localSheetId="6">#REF!</definedName>
    <definedName name="Int_Rate" localSheetId="15">#REF!</definedName>
    <definedName name="Int_Rate" localSheetId="14">#REF!</definedName>
    <definedName name="Int_Rate" localSheetId="16">#REF!</definedName>
    <definedName name="Int_Rate" localSheetId="17">#REF!</definedName>
    <definedName name="Int_Rate" localSheetId="18">#REF!</definedName>
    <definedName name="Int_Rate" localSheetId="19">#REF!</definedName>
    <definedName name="Int_Rate" localSheetId="20">#REF!</definedName>
    <definedName name="Int_Rate" localSheetId="3">#REF!</definedName>
    <definedName name="Int_Rate" localSheetId="0">#REF!</definedName>
    <definedName name="Int_Rate" localSheetId="1">#REF!</definedName>
    <definedName name="Int_Rate">#REF!</definedName>
    <definedName name="inv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P" localSheetId="2">#REF!</definedName>
    <definedName name="IP" localSheetId="4">#REF!</definedName>
    <definedName name="IP" localSheetId="7">#REF!</definedName>
    <definedName name="IP" localSheetId="8">#REF!</definedName>
    <definedName name="IP" localSheetId="9">#REF!</definedName>
    <definedName name="IP" localSheetId="10">#REF!</definedName>
    <definedName name="IP" localSheetId="11">#REF!</definedName>
    <definedName name="IP" localSheetId="12">#REF!</definedName>
    <definedName name="IP" localSheetId="13">#REF!</definedName>
    <definedName name="IP" localSheetId="6">#REF!</definedName>
    <definedName name="IP" localSheetId="15">#REF!</definedName>
    <definedName name="IP" localSheetId="14">#REF!</definedName>
    <definedName name="IP" localSheetId="16">#REF!</definedName>
    <definedName name="IP" localSheetId="17">#REF!</definedName>
    <definedName name="IP" localSheetId="18">#REF!</definedName>
    <definedName name="IP" localSheetId="19">#REF!</definedName>
    <definedName name="IP" localSheetId="20">#REF!</definedName>
    <definedName name="IP" localSheetId="3">#REF!</definedName>
    <definedName name="IP" localSheetId="0">#REF!</definedName>
    <definedName name="IP" localSheetId="1">#REF!</definedName>
    <definedName name="IP">#REF!</definedName>
    <definedName name="IQ" localSheetId="2">#REF!</definedName>
    <definedName name="IQ" localSheetId="7">#REF!</definedName>
    <definedName name="IQ" localSheetId="8">#REF!</definedName>
    <definedName name="IQ" localSheetId="9">#REF!</definedName>
    <definedName name="IQ" localSheetId="10">#REF!</definedName>
    <definedName name="IQ" localSheetId="11">#REF!</definedName>
    <definedName name="IQ" localSheetId="12">#REF!</definedName>
    <definedName name="IQ" localSheetId="13">#REF!</definedName>
    <definedName name="IQ" localSheetId="6">#REF!</definedName>
    <definedName name="IQ" localSheetId="15">#REF!</definedName>
    <definedName name="IQ" localSheetId="14">#REF!</definedName>
    <definedName name="IQ" localSheetId="16">#REF!</definedName>
    <definedName name="IQ" localSheetId="17">#REF!</definedName>
    <definedName name="IQ" localSheetId="18">#REF!</definedName>
    <definedName name="IQ" localSheetId="19">#REF!</definedName>
    <definedName name="IQ" localSheetId="20">#REF!</definedName>
    <definedName name="IQ" localSheetId="3">#REF!</definedName>
    <definedName name="IQ" localSheetId="0">#REF!</definedName>
    <definedName name="IQ" localSheetId="1">#REF!</definedName>
    <definedName name="IQ">#REF!</definedName>
    <definedName name="IR" localSheetId="2">#REF!</definedName>
    <definedName name="IR" localSheetId="7">#REF!</definedName>
    <definedName name="IR" localSheetId="8">#REF!</definedName>
    <definedName name="IR" localSheetId="9">#REF!</definedName>
    <definedName name="IR" localSheetId="10">#REF!</definedName>
    <definedName name="IR" localSheetId="11">#REF!</definedName>
    <definedName name="IR" localSheetId="12">#REF!</definedName>
    <definedName name="IR" localSheetId="13">#REF!</definedName>
    <definedName name="IR" localSheetId="6">#REF!</definedName>
    <definedName name="IR" localSheetId="15">#REF!</definedName>
    <definedName name="IR" localSheetId="14">#REF!</definedName>
    <definedName name="IR" localSheetId="16">#REF!</definedName>
    <definedName name="IR" localSheetId="17">#REF!</definedName>
    <definedName name="IR" localSheetId="18">#REF!</definedName>
    <definedName name="IR" localSheetId="19">#REF!</definedName>
    <definedName name="IR" localSheetId="20">#REF!</definedName>
    <definedName name="IR" localSheetId="3">#REF!</definedName>
    <definedName name="IR" localSheetId="0">#REF!</definedName>
    <definedName name="IR" localSheetId="1">#REF!</definedName>
    <definedName name="IR">#REF!</definedName>
    <definedName name="ITEM" localSheetId="2">#REF!</definedName>
    <definedName name="ITEM" localSheetId="7">#REF!</definedName>
    <definedName name="ITEM" localSheetId="8">#REF!</definedName>
    <definedName name="ITEM" localSheetId="9">#REF!</definedName>
    <definedName name="ITEM" localSheetId="10">#REF!</definedName>
    <definedName name="ITEM" localSheetId="11">#REF!</definedName>
    <definedName name="ITEM" localSheetId="12">#REF!</definedName>
    <definedName name="ITEM" localSheetId="13">#REF!</definedName>
    <definedName name="ITEM" localSheetId="6">#REF!</definedName>
    <definedName name="ITEM" localSheetId="15">#REF!</definedName>
    <definedName name="ITEM" localSheetId="14">#REF!</definedName>
    <definedName name="ITEM" localSheetId="16">#REF!</definedName>
    <definedName name="ITEM" localSheetId="17">#REF!</definedName>
    <definedName name="ITEM" localSheetId="18">#REF!</definedName>
    <definedName name="ITEM" localSheetId="19">#REF!</definedName>
    <definedName name="ITEM" localSheetId="20">#REF!</definedName>
    <definedName name="ITEM" localSheetId="3">#REF!</definedName>
    <definedName name="ITEM" localSheetId="0">#REF!</definedName>
    <definedName name="ITEM" localSheetId="1">#REF!</definedName>
    <definedName name="ITEM">#REF!</definedName>
    <definedName name="JA" localSheetId="2">#REF!</definedName>
    <definedName name="JA" localSheetId="7">#REF!</definedName>
    <definedName name="JA" localSheetId="8">#REF!</definedName>
    <definedName name="JA" localSheetId="9">#REF!</definedName>
    <definedName name="JA" localSheetId="10">#REF!</definedName>
    <definedName name="JA" localSheetId="11">#REF!</definedName>
    <definedName name="JA" localSheetId="12">#REF!</definedName>
    <definedName name="JA" localSheetId="13">#REF!</definedName>
    <definedName name="JA" localSheetId="6">#REF!</definedName>
    <definedName name="JA" localSheetId="15">#REF!</definedName>
    <definedName name="JA" localSheetId="14">#REF!</definedName>
    <definedName name="JA" localSheetId="16">#REF!</definedName>
    <definedName name="JA" localSheetId="17">#REF!</definedName>
    <definedName name="JA" localSheetId="18">#REF!</definedName>
    <definedName name="JA" localSheetId="19">#REF!</definedName>
    <definedName name="JA" localSheetId="20">#REF!</definedName>
    <definedName name="JA" localSheetId="3">#REF!</definedName>
    <definedName name="JA" localSheetId="0">#REF!</definedName>
    <definedName name="JA" localSheetId="1">#REF!</definedName>
    <definedName name="JA">#REF!</definedName>
    <definedName name="JOICE" localSheetId="2">#REF!</definedName>
    <definedName name="JOICE" localSheetId="7">#REF!</definedName>
    <definedName name="JOICE" localSheetId="8">#REF!</definedName>
    <definedName name="JOICE" localSheetId="9">#REF!</definedName>
    <definedName name="JOICE" localSheetId="10">#REF!</definedName>
    <definedName name="JOICE" localSheetId="11">#REF!</definedName>
    <definedName name="JOICE" localSheetId="12">#REF!</definedName>
    <definedName name="JOICE" localSheetId="13">#REF!</definedName>
    <definedName name="JOICE" localSheetId="6">#REF!</definedName>
    <definedName name="JOICE" localSheetId="15">#REF!</definedName>
    <definedName name="JOICE" localSheetId="14">#REF!</definedName>
    <definedName name="JOICE" localSheetId="16">#REF!</definedName>
    <definedName name="JOICE" localSheetId="17">#REF!</definedName>
    <definedName name="JOICE" localSheetId="18">#REF!</definedName>
    <definedName name="JOICE" localSheetId="19">#REF!</definedName>
    <definedName name="JOICE" localSheetId="20">#REF!</definedName>
    <definedName name="JOICE" localSheetId="3">#REF!</definedName>
    <definedName name="JOICE" localSheetId="0">#REF!</definedName>
    <definedName name="JOICE" localSheetId="1">#REF!</definedName>
    <definedName name="JOICE">#REF!</definedName>
    <definedName name="JT" localSheetId="2">#REF!</definedName>
    <definedName name="JT" localSheetId="7">#REF!</definedName>
    <definedName name="JT" localSheetId="8">#REF!</definedName>
    <definedName name="JT" localSheetId="9">#REF!</definedName>
    <definedName name="JT" localSheetId="10">#REF!</definedName>
    <definedName name="JT" localSheetId="11">#REF!</definedName>
    <definedName name="JT" localSheetId="12">#REF!</definedName>
    <definedName name="JT" localSheetId="13">#REF!</definedName>
    <definedName name="JT" localSheetId="6">#REF!</definedName>
    <definedName name="JT" localSheetId="15">#REF!</definedName>
    <definedName name="JT" localSheetId="14">#REF!</definedName>
    <definedName name="JT" localSheetId="16">#REF!</definedName>
    <definedName name="JT" localSheetId="17">#REF!</definedName>
    <definedName name="JT" localSheetId="18">#REF!</definedName>
    <definedName name="JT" localSheetId="19">#REF!</definedName>
    <definedName name="JT" localSheetId="20">#REF!</definedName>
    <definedName name="JT" localSheetId="3">#REF!</definedName>
    <definedName name="JT" localSheetId="0">#REF!</definedName>
    <definedName name="JT" localSheetId="1">#REF!</definedName>
    <definedName name="JT">#REF!</definedName>
    <definedName name="julio" localSheetId="2">#REF!</definedName>
    <definedName name="julio" localSheetId="7">#REF!</definedName>
    <definedName name="julio" localSheetId="8">#REF!</definedName>
    <definedName name="julio" localSheetId="9">#REF!</definedName>
    <definedName name="julio" localSheetId="10">#REF!</definedName>
    <definedName name="julio" localSheetId="11">#REF!</definedName>
    <definedName name="julio" localSheetId="12">#REF!</definedName>
    <definedName name="julio" localSheetId="13">#REF!</definedName>
    <definedName name="julio" localSheetId="6">#REF!</definedName>
    <definedName name="julio" localSheetId="15">#REF!</definedName>
    <definedName name="julio" localSheetId="14">#REF!</definedName>
    <definedName name="julio" localSheetId="16">#REF!</definedName>
    <definedName name="julio" localSheetId="17">#REF!</definedName>
    <definedName name="julio" localSheetId="18">#REF!</definedName>
    <definedName name="julio" localSheetId="19">#REF!</definedName>
    <definedName name="julio" localSheetId="20">#REF!</definedName>
    <definedName name="julio" localSheetId="3">#REF!</definedName>
    <definedName name="julio" localSheetId="0">#REF!</definedName>
    <definedName name="julio" localSheetId="1">#REF!</definedName>
    <definedName name="julio">#REF!</definedName>
    <definedName name="Kd" localSheetId="2">#REF!</definedName>
    <definedName name="Kd" localSheetId="7">#REF!</definedName>
    <definedName name="Kd" localSheetId="8">#REF!</definedName>
    <definedName name="Kd" localSheetId="9">#REF!</definedName>
    <definedName name="Kd" localSheetId="10">#REF!</definedName>
    <definedName name="Kd" localSheetId="11">#REF!</definedName>
    <definedName name="Kd" localSheetId="12">#REF!</definedName>
    <definedName name="Kd" localSheetId="13">#REF!</definedName>
    <definedName name="Kd" localSheetId="6">#REF!</definedName>
    <definedName name="Kd" localSheetId="15">#REF!</definedName>
    <definedName name="Kd" localSheetId="14">#REF!</definedName>
    <definedName name="Kd" localSheetId="16">#REF!</definedName>
    <definedName name="Kd" localSheetId="17">#REF!</definedName>
    <definedName name="Kd" localSheetId="18">#REF!</definedName>
    <definedName name="Kd" localSheetId="19">#REF!</definedName>
    <definedName name="Kd" localSheetId="20">#REF!</definedName>
    <definedName name="Kd" localSheetId="3">#REF!</definedName>
    <definedName name="Kd" localSheetId="0">#REF!</definedName>
    <definedName name="Kd" localSheetId="1">#REF!</definedName>
    <definedName name="Kd">#REF!</definedName>
    <definedName name="Ke" localSheetId="2">#REF!</definedName>
    <definedName name="Ke" localSheetId="7">#REF!</definedName>
    <definedName name="Ke" localSheetId="8">#REF!</definedName>
    <definedName name="Ke" localSheetId="9">#REF!</definedName>
    <definedName name="Ke" localSheetId="10">#REF!</definedName>
    <definedName name="Ke" localSheetId="11">#REF!</definedName>
    <definedName name="Ke" localSheetId="12">#REF!</definedName>
    <definedName name="Ke" localSheetId="13">#REF!</definedName>
    <definedName name="Ke" localSheetId="6">#REF!</definedName>
    <definedName name="Ke" localSheetId="15">#REF!</definedName>
    <definedName name="Ke" localSheetId="14">#REF!</definedName>
    <definedName name="Ke" localSheetId="16">#REF!</definedName>
    <definedName name="Ke" localSheetId="17">#REF!</definedName>
    <definedName name="Ke" localSheetId="18">#REF!</definedName>
    <definedName name="Ke" localSheetId="19">#REF!</definedName>
    <definedName name="Ke" localSheetId="20">#REF!</definedName>
    <definedName name="Ke" localSheetId="3">#REF!</definedName>
    <definedName name="Ke" localSheetId="0">#REF!</definedName>
    <definedName name="Ke" localSheetId="1">#REF!</definedName>
    <definedName name="Ke">#REF!</definedName>
    <definedName name="kk" localSheetId="2">#REF!</definedName>
    <definedName name="kk" localSheetId="7">#REF!</definedName>
    <definedName name="kk" localSheetId="8">#REF!</definedName>
    <definedName name="kk" localSheetId="9">#REF!</definedName>
    <definedName name="kk" localSheetId="10">#REF!</definedName>
    <definedName name="kk" localSheetId="11">#REF!</definedName>
    <definedName name="kk" localSheetId="12">#REF!</definedName>
    <definedName name="kk" localSheetId="13">#REF!</definedName>
    <definedName name="kk" localSheetId="6">#REF!</definedName>
    <definedName name="kk" localSheetId="15">#REF!</definedName>
    <definedName name="kk" localSheetId="14">#REF!</definedName>
    <definedName name="kk" localSheetId="16">#REF!</definedName>
    <definedName name="kk" localSheetId="17">#REF!</definedName>
    <definedName name="kk" localSheetId="18">#REF!</definedName>
    <definedName name="kk" localSheetId="19">#REF!</definedName>
    <definedName name="kk" localSheetId="20">#REF!</definedName>
    <definedName name="kk" localSheetId="3">#REF!</definedName>
    <definedName name="kk" localSheetId="0">"#ref!"</definedName>
    <definedName name="kk" localSheetId="1">#REF!</definedName>
    <definedName name="kk">#REF!</definedName>
    <definedName name="LA" localSheetId="2">#REF!</definedName>
    <definedName name="LA" localSheetId="7">#REF!</definedName>
    <definedName name="LA" localSheetId="8">#REF!</definedName>
    <definedName name="LA" localSheetId="9">#REF!</definedName>
    <definedName name="LA" localSheetId="10">#REF!</definedName>
    <definedName name="LA" localSheetId="11">#REF!</definedName>
    <definedName name="LA" localSheetId="12">#REF!</definedName>
    <definedName name="LA" localSheetId="13">#REF!</definedName>
    <definedName name="LA" localSheetId="6">#REF!</definedName>
    <definedName name="LA" localSheetId="15">#REF!</definedName>
    <definedName name="LA" localSheetId="14">#REF!</definedName>
    <definedName name="LA" localSheetId="16">#REF!</definedName>
    <definedName name="LA" localSheetId="17">#REF!</definedName>
    <definedName name="LA" localSheetId="18">#REF!</definedName>
    <definedName name="LA" localSheetId="19">#REF!</definedName>
    <definedName name="LA" localSheetId="20">#REF!</definedName>
    <definedName name="LA" localSheetId="3">#REF!</definedName>
    <definedName name="LA" localSheetId="0">#REF!</definedName>
    <definedName name="LA" localSheetId="1">#REF!</definedName>
    <definedName name="LA">#REF!</definedName>
    <definedName name="LAIR" localSheetId="2">#REF!</definedName>
    <definedName name="LAIR" localSheetId="7">#REF!</definedName>
    <definedName name="LAIR" localSheetId="8">#REF!</definedName>
    <definedName name="LAIR" localSheetId="9">#REF!</definedName>
    <definedName name="LAIR" localSheetId="10">#REF!</definedName>
    <definedName name="LAIR" localSheetId="11">#REF!</definedName>
    <definedName name="LAIR" localSheetId="12">#REF!</definedName>
    <definedName name="LAIR" localSheetId="13">#REF!</definedName>
    <definedName name="LAIR" localSheetId="6">#REF!</definedName>
    <definedName name="LAIR" localSheetId="15">#REF!</definedName>
    <definedName name="LAIR" localSheetId="14">#REF!</definedName>
    <definedName name="LAIR" localSheetId="16">#REF!</definedName>
    <definedName name="LAIR" localSheetId="17">#REF!</definedName>
    <definedName name="LAIR" localSheetId="18">#REF!</definedName>
    <definedName name="LAIR" localSheetId="19">#REF!</definedName>
    <definedName name="LAIR" localSheetId="20">#REF!</definedName>
    <definedName name="LAIR" localSheetId="3">#REF!</definedName>
    <definedName name="LAIR" localSheetId="0">#REF!</definedName>
    <definedName name="LAIR" localSheetId="1">#REF!</definedName>
    <definedName name="LAIR">#REF!</definedName>
    <definedName name="Lav" localSheetId="2">#REF!</definedName>
    <definedName name="Lav" localSheetId="7">#REF!</definedName>
    <definedName name="Lav" localSheetId="8">#REF!</definedName>
    <definedName name="Lav" localSheetId="9">#REF!</definedName>
    <definedName name="Lav" localSheetId="10">#REF!</definedName>
    <definedName name="Lav" localSheetId="11">#REF!</definedName>
    <definedName name="Lav" localSheetId="12">#REF!</definedName>
    <definedName name="Lav" localSheetId="13">#REF!</definedName>
    <definedName name="Lav" localSheetId="6">#REF!</definedName>
    <definedName name="Lav" localSheetId="15">#REF!</definedName>
    <definedName name="Lav" localSheetId="14">#REF!</definedName>
    <definedName name="Lav" localSheetId="16">#REF!</definedName>
    <definedName name="Lav" localSheetId="17">#REF!</definedName>
    <definedName name="Lav" localSheetId="18">#REF!</definedName>
    <definedName name="Lav" localSheetId="19">#REF!</definedName>
    <definedName name="Lav" localSheetId="20">#REF!</definedName>
    <definedName name="Lav" localSheetId="3">#REF!</definedName>
    <definedName name="Lav" localSheetId="0">#REF!</definedName>
    <definedName name="Lav" localSheetId="1">#REF!</definedName>
    <definedName name="Lav">#REF!</definedName>
    <definedName name="lav_eq_pub" localSheetId="2">#REF!</definedName>
    <definedName name="lav_eq_pub" localSheetId="7">#REF!</definedName>
    <definedName name="lav_eq_pub" localSheetId="8">#REF!</definedName>
    <definedName name="lav_eq_pub" localSheetId="9">#REF!</definedName>
    <definedName name="lav_eq_pub" localSheetId="10">#REF!</definedName>
    <definedName name="lav_eq_pub" localSheetId="11">#REF!</definedName>
    <definedName name="lav_eq_pub" localSheetId="12">#REF!</definedName>
    <definedName name="lav_eq_pub" localSheetId="13">#REF!</definedName>
    <definedName name="lav_eq_pub" localSheetId="6">#REF!</definedName>
    <definedName name="lav_eq_pub" localSheetId="15">#REF!</definedName>
    <definedName name="lav_eq_pub" localSheetId="14">#REF!</definedName>
    <definedName name="lav_eq_pub" localSheetId="16">#REF!</definedName>
    <definedName name="lav_eq_pub" localSheetId="17">#REF!</definedName>
    <definedName name="lav_eq_pub" localSheetId="18">#REF!</definedName>
    <definedName name="lav_eq_pub" localSheetId="19">#REF!</definedName>
    <definedName name="lav_eq_pub" localSheetId="20">#REF!</definedName>
    <definedName name="lav_eq_pub" localSheetId="3">#REF!</definedName>
    <definedName name="lav_eq_pub" localSheetId="0">#REF!</definedName>
    <definedName name="lav_eq_pub" localSheetId="1">#REF!</definedName>
    <definedName name="lav_eq_pub">#REF!</definedName>
    <definedName name="lav_eq_pub1" localSheetId="2">#REF!</definedName>
    <definedName name="lav_eq_pub1" localSheetId="7">#REF!</definedName>
    <definedName name="lav_eq_pub1" localSheetId="8">#REF!</definedName>
    <definedName name="lav_eq_pub1" localSheetId="9">#REF!</definedName>
    <definedName name="lav_eq_pub1" localSheetId="10">#REF!</definedName>
    <definedName name="lav_eq_pub1" localSheetId="11">#REF!</definedName>
    <definedName name="lav_eq_pub1" localSheetId="12">#REF!</definedName>
    <definedName name="lav_eq_pub1" localSheetId="13">#REF!</definedName>
    <definedName name="lav_eq_pub1" localSheetId="6">#REF!</definedName>
    <definedName name="lav_eq_pub1" localSheetId="15">#REF!</definedName>
    <definedName name="lav_eq_pub1" localSheetId="14">#REF!</definedName>
    <definedName name="lav_eq_pub1" localSheetId="16">#REF!</definedName>
    <definedName name="lav_eq_pub1" localSheetId="17">#REF!</definedName>
    <definedName name="lav_eq_pub1" localSheetId="18">#REF!</definedName>
    <definedName name="lav_eq_pub1" localSheetId="19">#REF!</definedName>
    <definedName name="lav_eq_pub1" localSheetId="20">#REF!</definedName>
    <definedName name="lav_eq_pub1" localSheetId="3">#REF!</definedName>
    <definedName name="lav_eq_pub1" localSheetId="0">#REF!</definedName>
    <definedName name="lav_eq_pub1" localSheetId="1">#REF!</definedName>
    <definedName name="lav_eq_pub1">#REF!</definedName>
    <definedName name="lav_eq_pub2" localSheetId="2">#REF!</definedName>
    <definedName name="lav_eq_pub2" localSheetId="7">#REF!</definedName>
    <definedName name="lav_eq_pub2" localSheetId="8">#REF!</definedName>
    <definedName name="lav_eq_pub2" localSheetId="9">#REF!</definedName>
    <definedName name="lav_eq_pub2" localSheetId="10">#REF!</definedName>
    <definedName name="lav_eq_pub2" localSheetId="11">#REF!</definedName>
    <definedName name="lav_eq_pub2" localSheetId="12">#REF!</definedName>
    <definedName name="lav_eq_pub2" localSheetId="13">#REF!</definedName>
    <definedName name="lav_eq_pub2" localSheetId="6">#REF!</definedName>
    <definedName name="lav_eq_pub2" localSheetId="15">#REF!</definedName>
    <definedName name="lav_eq_pub2" localSheetId="14">#REF!</definedName>
    <definedName name="lav_eq_pub2" localSheetId="16">#REF!</definedName>
    <definedName name="lav_eq_pub2" localSheetId="17">#REF!</definedName>
    <definedName name="lav_eq_pub2" localSheetId="18">#REF!</definedName>
    <definedName name="lav_eq_pub2" localSheetId="19">#REF!</definedName>
    <definedName name="lav_eq_pub2" localSheetId="20">#REF!</definedName>
    <definedName name="lav_eq_pub2" localSheetId="3">#REF!</definedName>
    <definedName name="lav_eq_pub2" localSheetId="0">#REF!</definedName>
    <definedName name="lav_eq_pub2" localSheetId="1">#REF!</definedName>
    <definedName name="lav_eq_pub2">#REF!</definedName>
    <definedName name="lav_eq_pub3" localSheetId="2">#REF!</definedName>
    <definedName name="lav_eq_pub3" localSheetId="7">#REF!</definedName>
    <definedName name="lav_eq_pub3" localSheetId="8">#REF!</definedName>
    <definedName name="lav_eq_pub3" localSheetId="9">#REF!</definedName>
    <definedName name="lav_eq_pub3" localSheetId="10">#REF!</definedName>
    <definedName name="lav_eq_pub3" localSheetId="11">#REF!</definedName>
    <definedName name="lav_eq_pub3" localSheetId="12">#REF!</definedName>
    <definedName name="lav_eq_pub3" localSheetId="13">#REF!</definedName>
    <definedName name="lav_eq_pub3" localSheetId="6">#REF!</definedName>
    <definedName name="lav_eq_pub3" localSheetId="15">#REF!</definedName>
    <definedName name="lav_eq_pub3" localSheetId="14">#REF!</definedName>
    <definedName name="lav_eq_pub3" localSheetId="16">#REF!</definedName>
    <definedName name="lav_eq_pub3" localSheetId="17">#REF!</definedName>
    <definedName name="lav_eq_pub3" localSheetId="18">#REF!</definedName>
    <definedName name="lav_eq_pub3" localSheetId="19">#REF!</definedName>
    <definedName name="lav_eq_pub3" localSheetId="20">#REF!</definedName>
    <definedName name="lav_eq_pub3" localSheetId="3">#REF!</definedName>
    <definedName name="lav_eq_pub3" localSheetId="0">#REF!</definedName>
    <definedName name="lav_eq_pub3" localSheetId="1">#REF!</definedName>
    <definedName name="lav_eq_pub3">#REF!</definedName>
    <definedName name="lav_eq_pub4" localSheetId="2">#REF!</definedName>
    <definedName name="lav_eq_pub4" localSheetId="7">#REF!</definedName>
    <definedName name="lav_eq_pub4" localSheetId="8">#REF!</definedName>
    <definedName name="lav_eq_pub4" localSheetId="9">#REF!</definedName>
    <definedName name="lav_eq_pub4" localSheetId="10">#REF!</definedName>
    <definedName name="lav_eq_pub4" localSheetId="11">#REF!</definedName>
    <definedName name="lav_eq_pub4" localSheetId="12">#REF!</definedName>
    <definedName name="lav_eq_pub4" localSheetId="13">#REF!</definedName>
    <definedName name="lav_eq_pub4" localSheetId="6">#REF!</definedName>
    <definedName name="lav_eq_pub4" localSheetId="15">#REF!</definedName>
    <definedName name="lav_eq_pub4" localSheetId="14">#REF!</definedName>
    <definedName name="lav_eq_pub4" localSheetId="16">#REF!</definedName>
    <definedName name="lav_eq_pub4" localSheetId="17">#REF!</definedName>
    <definedName name="lav_eq_pub4" localSheetId="18">#REF!</definedName>
    <definedName name="lav_eq_pub4" localSheetId="19">#REF!</definedName>
    <definedName name="lav_eq_pub4" localSheetId="20">#REF!</definedName>
    <definedName name="lav_eq_pub4" localSheetId="3">#REF!</definedName>
    <definedName name="lav_eq_pub4" localSheetId="0">#REF!</definedName>
    <definedName name="lav_eq_pub4" localSheetId="1">#REF!</definedName>
    <definedName name="lav_eq_pub4">#REF!</definedName>
    <definedName name="lav_eq_pub5" localSheetId="2">#REF!</definedName>
    <definedName name="lav_eq_pub5" localSheetId="7">#REF!</definedName>
    <definedName name="lav_eq_pub5" localSheetId="8">#REF!</definedName>
    <definedName name="lav_eq_pub5" localSheetId="9">#REF!</definedName>
    <definedName name="lav_eq_pub5" localSheetId="10">#REF!</definedName>
    <definedName name="lav_eq_pub5" localSheetId="11">#REF!</definedName>
    <definedName name="lav_eq_pub5" localSheetId="12">#REF!</definedName>
    <definedName name="lav_eq_pub5" localSheetId="13">#REF!</definedName>
    <definedName name="lav_eq_pub5" localSheetId="6">#REF!</definedName>
    <definedName name="lav_eq_pub5" localSheetId="15">#REF!</definedName>
    <definedName name="lav_eq_pub5" localSheetId="14">#REF!</definedName>
    <definedName name="lav_eq_pub5" localSheetId="16">#REF!</definedName>
    <definedName name="lav_eq_pub5" localSheetId="17">#REF!</definedName>
    <definedName name="lav_eq_pub5" localSheetId="18">#REF!</definedName>
    <definedName name="lav_eq_pub5" localSheetId="19">#REF!</definedName>
    <definedName name="lav_eq_pub5" localSheetId="20">#REF!</definedName>
    <definedName name="lav_eq_pub5" localSheetId="3">#REF!</definedName>
    <definedName name="lav_eq_pub5" localSheetId="0">#REF!</definedName>
    <definedName name="lav_eq_pub5" localSheetId="1">#REF!</definedName>
    <definedName name="lav_eq_pub5">#REF!</definedName>
    <definedName name="lav_eq_pub6" localSheetId="2">#REF!</definedName>
    <definedName name="lav_eq_pub6" localSheetId="7">#REF!</definedName>
    <definedName name="lav_eq_pub6" localSheetId="8">#REF!</definedName>
    <definedName name="lav_eq_pub6" localSheetId="9">#REF!</definedName>
    <definedName name="lav_eq_pub6" localSheetId="10">#REF!</definedName>
    <definedName name="lav_eq_pub6" localSheetId="11">#REF!</definedName>
    <definedName name="lav_eq_pub6" localSheetId="12">#REF!</definedName>
    <definedName name="lav_eq_pub6" localSheetId="13">#REF!</definedName>
    <definedName name="lav_eq_pub6" localSheetId="6">#REF!</definedName>
    <definedName name="lav_eq_pub6" localSheetId="15">#REF!</definedName>
    <definedName name="lav_eq_pub6" localSheetId="14">#REF!</definedName>
    <definedName name="lav_eq_pub6" localSheetId="16">#REF!</definedName>
    <definedName name="lav_eq_pub6" localSheetId="17">#REF!</definedName>
    <definedName name="lav_eq_pub6" localSheetId="18">#REF!</definedName>
    <definedName name="lav_eq_pub6" localSheetId="19">#REF!</definedName>
    <definedName name="lav_eq_pub6" localSheetId="20">#REF!</definedName>
    <definedName name="lav_eq_pub6" localSheetId="3">#REF!</definedName>
    <definedName name="lav_eq_pub6" localSheetId="0">#REF!</definedName>
    <definedName name="lav_eq_pub6" localSheetId="1">#REF!</definedName>
    <definedName name="lav_eq_pub6">#REF!</definedName>
    <definedName name="lav_eq_pub7" localSheetId="2">#REF!</definedName>
    <definedName name="lav_eq_pub7" localSheetId="7">#REF!</definedName>
    <definedName name="lav_eq_pub7" localSheetId="8">#REF!</definedName>
    <definedName name="lav_eq_pub7" localSheetId="9">#REF!</definedName>
    <definedName name="lav_eq_pub7" localSheetId="10">#REF!</definedName>
    <definedName name="lav_eq_pub7" localSheetId="11">#REF!</definedName>
    <definedName name="lav_eq_pub7" localSheetId="12">#REF!</definedName>
    <definedName name="lav_eq_pub7" localSheetId="13">#REF!</definedName>
    <definedName name="lav_eq_pub7" localSheetId="6">#REF!</definedName>
    <definedName name="lav_eq_pub7" localSheetId="15">#REF!</definedName>
    <definedName name="lav_eq_pub7" localSheetId="14">#REF!</definedName>
    <definedName name="lav_eq_pub7" localSheetId="16">#REF!</definedName>
    <definedName name="lav_eq_pub7" localSheetId="17">#REF!</definedName>
    <definedName name="lav_eq_pub7" localSheetId="18">#REF!</definedName>
    <definedName name="lav_eq_pub7" localSheetId="19">#REF!</definedName>
    <definedName name="lav_eq_pub7" localSheetId="20">#REF!</definedName>
    <definedName name="lav_eq_pub7" localSheetId="3">#REF!</definedName>
    <definedName name="lav_eq_pub7" localSheetId="0">#REF!</definedName>
    <definedName name="lav_eq_pub7" localSheetId="1">#REF!</definedName>
    <definedName name="lav_eq_pub7">#REF!</definedName>
    <definedName name="lav_eq_pub8" localSheetId="2">#REF!</definedName>
    <definedName name="lav_eq_pub8" localSheetId="7">#REF!</definedName>
    <definedName name="lav_eq_pub8" localSheetId="8">#REF!</definedName>
    <definedName name="lav_eq_pub8" localSheetId="9">#REF!</definedName>
    <definedName name="lav_eq_pub8" localSheetId="10">#REF!</definedName>
    <definedName name="lav_eq_pub8" localSheetId="11">#REF!</definedName>
    <definedName name="lav_eq_pub8" localSheetId="12">#REF!</definedName>
    <definedName name="lav_eq_pub8" localSheetId="13">#REF!</definedName>
    <definedName name="lav_eq_pub8" localSheetId="6">#REF!</definedName>
    <definedName name="lav_eq_pub8" localSheetId="15">#REF!</definedName>
    <definedName name="lav_eq_pub8" localSheetId="14">#REF!</definedName>
    <definedName name="lav_eq_pub8" localSheetId="16">#REF!</definedName>
    <definedName name="lav_eq_pub8" localSheetId="17">#REF!</definedName>
    <definedName name="lav_eq_pub8" localSheetId="18">#REF!</definedName>
    <definedName name="lav_eq_pub8" localSheetId="19">#REF!</definedName>
    <definedName name="lav_eq_pub8" localSheetId="20">#REF!</definedName>
    <definedName name="lav_eq_pub8" localSheetId="3">#REF!</definedName>
    <definedName name="lav_eq_pub8" localSheetId="0">#REF!</definedName>
    <definedName name="lav_eq_pub8" localSheetId="1">#REF!</definedName>
    <definedName name="lav_eq_pub8">#REF!</definedName>
    <definedName name="lav_eq_pub9" localSheetId="2">#REF!</definedName>
    <definedName name="lav_eq_pub9" localSheetId="7">#REF!</definedName>
    <definedName name="lav_eq_pub9" localSheetId="8">#REF!</definedName>
    <definedName name="lav_eq_pub9" localSheetId="9">#REF!</definedName>
    <definedName name="lav_eq_pub9" localSheetId="10">#REF!</definedName>
    <definedName name="lav_eq_pub9" localSheetId="11">#REF!</definedName>
    <definedName name="lav_eq_pub9" localSheetId="12">#REF!</definedName>
    <definedName name="lav_eq_pub9" localSheetId="13">#REF!</definedName>
    <definedName name="lav_eq_pub9" localSheetId="6">#REF!</definedName>
    <definedName name="lav_eq_pub9" localSheetId="15">#REF!</definedName>
    <definedName name="lav_eq_pub9" localSheetId="14">#REF!</definedName>
    <definedName name="lav_eq_pub9" localSheetId="16">#REF!</definedName>
    <definedName name="lav_eq_pub9" localSheetId="17">#REF!</definedName>
    <definedName name="lav_eq_pub9" localSheetId="18">#REF!</definedName>
    <definedName name="lav_eq_pub9" localSheetId="19">#REF!</definedName>
    <definedName name="lav_eq_pub9" localSheetId="20">#REF!</definedName>
    <definedName name="lav_eq_pub9" localSheetId="3">#REF!</definedName>
    <definedName name="lav_eq_pub9" localSheetId="0">#REF!</definedName>
    <definedName name="lav_eq_pub9" localSheetId="1">#REF!</definedName>
    <definedName name="lav_eq_pub9">#REF!</definedName>
    <definedName name="lav_escadarias" localSheetId="2">#REF!</definedName>
    <definedName name="lav_escadarias" localSheetId="7">#REF!</definedName>
    <definedName name="lav_escadarias" localSheetId="8">#REF!</definedName>
    <definedName name="lav_escadarias" localSheetId="9">#REF!</definedName>
    <definedName name="lav_escadarias" localSheetId="10">#REF!</definedName>
    <definedName name="lav_escadarias" localSheetId="11">#REF!</definedName>
    <definedName name="lav_escadarias" localSheetId="12">#REF!</definedName>
    <definedName name="lav_escadarias" localSheetId="13">#REF!</definedName>
    <definedName name="lav_escadarias" localSheetId="6">#REF!</definedName>
    <definedName name="lav_escadarias" localSheetId="15">#REF!</definedName>
    <definedName name="lav_escadarias" localSheetId="14">#REF!</definedName>
    <definedName name="lav_escadarias" localSheetId="16">#REF!</definedName>
    <definedName name="lav_escadarias" localSheetId="17">#REF!</definedName>
    <definedName name="lav_escadarias" localSheetId="18">#REF!</definedName>
    <definedName name="lav_escadarias" localSheetId="19">#REF!</definedName>
    <definedName name="lav_escadarias" localSheetId="20">#REF!</definedName>
    <definedName name="lav_escadarias" localSheetId="3">#REF!</definedName>
    <definedName name="lav_escadarias" localSheetId="0">#REF!</definedName>
    <definedName name="lav_escadarias" localSheetId="1">#REF!</definedName>
    <definedName name="lav_escadarias">#REF!</definedName>
    <definedName name="lav_feira" localSheetId="2">#REF!</definedName>
    <definedName name="lav_feira" localSheetId="7">#REF!</definedName>
    <definedName name="lav_feira" localSheetId="8">#REF!</definedName>
    <definedName name="lav_feira" localSheetId="9">#REF!</definedName>
    <definedName name="lav_feira" localSheetId="10">#REF!</definedName>
    <definedName name="lav_feira" localSheetId="11">#REF!</definedName>
    <definedName name="lav_feira" localSheetId="12">#REF!</definedName>
    <definedName name="lav_feira" localSheetId="13">#REF!</definedName>
    <definedName name="lav_feira" localSheetId="6">#REF!</definedName>
    <definedName name="lav_feira" localSheetId="15">#REF!</definedName>
    <definedName name="lav_feira" localSheetId="14">#REF!</definedName>
    <definedName name="lav_feira" localSheetId="16">#REF!</definedName>
    <definedName name="lav_feira" localSheetId="17">#REF!</definedName>
    <definedName name="lav_feira" localSheetId="18">#REF!</definedName>
    <definedName name="lav_feira" localSheetId="19">#REF!</definedName>
    <definedName name="lav_feira" localSheetId="20">#REF!</definedName>
    <definedName name="lav_feira" localSheetId="3">#REF!</definedName>
    <definedName name="lav_feira" localSheetId="0">#REF!</definedName>
    <definedName name="lav_feira" localSheetId="1">#REF!</definedName>
    <definedName name="lav_feira">#REF!</definedName>
    <definedName name="lav_feira1" localSheetId="2">#REF!</definedName>
    <definedName name="lav_feira1" localSheetId="7">#REF!</definedName>
    <definedName name="lav_feira1" localSheetId="8">#REF!</definedName>
    <definedName name="lav_feira1" localSheetId="9">#REF!</definedName>
    <definedName name="lav_feira1" localSheetId="10">#REF!</definedName>
    <definedName name="lav_feira1" localSheetId="11">#REF!</definedName>
    <definedName name="lav_feira1" localSheetId="12">#REF!</definedName>
    <definedName name="lav_feira1" localSheetId="13">#REF!</definedName>
    <definedName name="lav_feira1" localSheetId="6">#REF!</definedName>
    <definedName name="lav_feira1" localSheetId="15">#REF!</definedName>
    <definedName name="lav_feira1" localSheetId="14">#REF!</definedName>
    <definedName name="lav_feira1" localSheetId="16">#REF!</definedName>
    <definedName name="lav_feira1" localSheetId="17">#REF!</definedName>
    <definedName name="lav_feira1" localSheetId="18">#REF!</definedName>
    <definedName name="lav_feira1" localSheetId="19">#REF!</definedName>
    <definedName name="lav_feira1" localSheetId="20">#REF!</definedName>
    <definedName name="lav_feira1" localSheetId="3">#REF!</definedName>
    <definedName name="lav_feira1" localSheetId="0">#REF!</definedName>
    <definedName name="lav_feira1" localSheetId="1">#REF!</definedName>
    <definedName name="lav_feira1">#REF!</definedName>
    <definedName name="lav_feira2" localSheetId="2">#REF!</definedName>
    <definedName name="lav_feira2" localSheetId="7">#REF!</definedName>
    <definedName name="lav_feira2" localSheetId="8">#REF!</definedName>
    <definedName name="lav_feira2" localSheetId="9">#REF!</definedName>
    <definedName name="lav_feira2" localSheetId="10">#REF!</definedName>
    <definedName name="lav_feira2" localSheetId="11">#REF!</definedName>
    <definedName name="lav_feira2" localSheetId="12">#REF!</definedName>
    <definedName name="lav_feira2" localSheetId="13">#REF!</definedName>
    <definedName name="lav_feira2" localSheetId="6">#REF!</definedName>
    <definedName name="lav_feira2" localSheetId="15">#REF!</definedName>
    <definedName name="lav_feira2" localSheetId="14">#REF!</definedName>
    <definedName name="lav_feira2" localSheetId="16">#REF!</definedName>
    <definedName name="lav_feira2" localSheetId="17">#REF!</definedName>
    <definedName name="lav_feira2" localSheetId="18">#REF!</definedName>
    <definedName name="lav_feira2" localSheetId="19">#REF!</definedName>
    <definedName name="lav_feira2" localSheetId="20">#REF!</definedName>
    <definedName name="lav_feira2" localSheetId="3">#REF!</definedName>
    <definedName name="lav_feira2" localSheetId="0">#REF!</definedName>
    <definedName name="lav_feira2" localSheetId="1">#REF!</definedName>
    <definedName name="lav_feira2">#REF!</definedName>
    <definedName name="lav_feira3" localSheetId="2">#REF!</definedName>
    <definedName name="lav_feira3" localSheetId="7">#REF!</definedName>
    <definedName name="lav_feira3" localSheetId="8">#REF!</definedName>
    <definedName name="lav_feira3" localSheetId="9">#REF!</definedName>
    <definedName name="lav_feira3" localSheetId="10">#REF!</definedName>
    <definedName name="lav_feira3" localSheetId="11">#REF!</definedName>
    <definedName name="lav_feira3" localSheetId="12">#REF!</definedName>
    <definedName name="lav_feira3" localSheetId="13">#REF!</definedName>
    <definedName name="lav_feira3" localSheetId="6">#REF!</definedName>
    <definedName name="lav_feira3" localSheetId="15">#REF!</definedName>
    <definedName name="lav_feira3" localSheetId="14">#REF!</definedName>
    <definedName name="lav_feira3" localSheetId="16">#REF!</definedName>
    <definedName name="lav_feira3" localSheetId="17">#REF!</definedName>
    <definedName name="lav_feira3" localSheetId="18">#REF!</definedName>
    <definedName name="lav_feira3" localSheetId="19">#REF!</definedName>
    <definedName name="lav_feira3" localSheetId="20">#REF!</definedName>
    <definedName name="lav_feira3" localSheetId="3">#REF!</definedName>
    <definedName name="lav_feira3" localSheetId="0">#REF!</definedName>
    <definedName name="lav_feira3" localSheetId="1">#REF!</definedName>
    <definedName name="lav_feira3">#REF!</definedName>
    <definedName name="lav_feira4" localSheetId="2">#REF!</definedName>
    <definedName name="lav_feira4" localSheetId="7">#REF!</definedName>
    <definedName name="lav_feira4" localSheetId="8">#REF!</definedName>
    <definedName name="lav_feira4" localSheetId="9">#REF!</definedName>
    <definedName name="lav_feira4" localSheetId="10">#REF!</definedName>
    <definedName name="lav_feira4" localSheetId="11">#REF!</definedName>
    <definedName name="lav_feira4" localSheetId="12">#REF!</definedName>
    <definedName name="lav_feira4" localSheetId="13">#REF!</definedName>
    <definedName name="lav_feira4" localSheetId="6">#REF!</definedName>
    <definedName name="lav_feira4" localSheetId="15">#REF!</definedName>
    <definedName name="lav_feira4" localSheetId="14">#REF!</definedName>
    <definedName name="lav_feira4" localSheetId="16">#REF!</definedName>
    <definedName name="lav_feira4" localSheetId="17">#REF!</definedName>
    <definedName name="lav_feira4" localSheetId="18">#REF!</definedName>
    <definedName name="lav_feira4" localSheetId="19">#REF!</definedName>
    <definedName name="lav_feira4" localSheetId="20">#REF!</definedName>
    <definedName name="lav_feira4" localSheetId="3">#REF!</definedName>
    <definedName name="lav_feira4" localSheetId="0">#REF!</definedName>
    <definedName name="lav_feira4" localSheetId="1">#REF!</definedName>
    <definedName name="lav_feira4">#REF!</definedName>
    <definedName name="lav_feira5" localSheetId="2">#REF!</definedName>
    <definedName name="lav_feira5" localSheetId="7">#REF!</definedName>
    <definedName name="lav_feira5" localSheetId="8">#REF!</definedName>
    <definedName name="lav_feira5" localSheetId="9">#REF!</definedName>
    <definedName name="lav_feira5" localSheetId="10">#REF!</definedName>
    <definedName name="lav_feira5" localSheetId="11">#REF!</definedName>
    <definedName name="lav_feira5" localSheetId="12">#REF!</definedName>
    <definedName name="lav_feira5" localSheetId="13">#REF!</definedName>
    <definedName name="lav_feira5" localSheetId="6">#REF!</definedName>
    <definedName name="lav_feira5" localSheetId="15">#REF!</definedName>
    <definedName name="lav_feira5" localSheetId="14">#REF!</definedName>
    <definedName name="lav_feira5" localSheetId="16">#REF!</definedName>
    <definedName name="lav_feira5" localSheetId="17">#REF!</definedName>
    <definedName name="lav_feira5" localSheetId="18">#REF!</definedName>
    <definedName name="lav_feira5" localSheetId="19">#REF!</definedName>
    <definedName name="lav_feira5" localSheetId="20">#REF!</definedName>
    <definedName name="lav_feira5" localSheetId="3">#REF!</definedName>
    <definedName name="lav_feira5" localSheetId="0">#REF!</definedName>
    <definedName name="lav_feira5" localSheetId="1">#REF!</definedName>
    <definedName name="lav_feira5">#REF!</definedName>
    <definedName name="lav_feira6" localSheetId="2">#REF!</definedName>
    <definedName name="lav_feira6" localSheetId="7">#REF!</definedName>
    <definedName name="lav_feira6" localSheetId="8">#REF!</definedName>
    <definedName name="lav_feira6" localSheetId="9">#REF!</definedName>
    <definedName name="lav_feira6" localSheetId="10">#REF!</definedName>
    <definedName name="lav_feira6" localSheetId="11">#REF!</definedName>
    <definedName name="lav_feira6" localSheetId="12">#REF!</definedName>
    <definedName name="lav_feira6" localSheetId="13">#REF!</definedName>
    <definedName name="lav_feira6" localSheetId="6">#REF!</definedName>
    <definedName name="lav_feira6" localSheetId="15">#REF!</definedName>
    <definedName name="lav_feira6" localSheetId="14">#REF!</definedName>
    <definedName name="lav_feira6" localSheetId="16">#REF!</definedName>
    <definedName name="lav_feira6" localSheetId="17">#REF!</definedName>
    <definedName name="lav_feira6" localSheetId="18">#REF!</definedName>
    <definedName name="lav_feira6" localSheetId="19">#REF!</definedName>
    <definedName name="lav_feira6" localSheetId="20">#REF!</definedName>
    <definedName name="lav_feira6" localSheetId="3">#REF!</definedName>
    <definedName name="lav_feira6" localSheetId="0">#REF!</definedName>
    <definedName name="lav_feira6" localSheetId="1">#REF!</definedName>
    <definedName name="lav_feira6">#REF!</definedName>
    <definedName name="lav_feira7" localSheetId="2">#REF!</definedName>
    <definedName name="lav_feira7" localSheetId="7">#REF!</definedName>
    <definedName name="lav_feira7" localSheetId="8">#REF!</definedName>
    <definedName name="lav_feira7" localSheetId="9">#REF!</definedName>
    <definedName name="lav_feira7" localSheetId="10">#REF!</definedName>
    <definedName name="lav_feira7" localSheetId="11">#REF!</definedName>
    <definedName name="lav_feira7" localSheetId="12">#REF!</definedName>
    <definedName name="lav_feira7" localSheetId="13">#REF!</definedName>
    <definedName name="lav_feira7" localSheetId="6">#REF!</definedName>
    <definedName name="lav_feira7" localSheetId="15">#REF!</definedName>
    <definedName name="lav_feira7" localSheetId="14">#REF!</definedName>
    <definedName name="lav_feira7" localSheetId="16">#REF!</definedName>
    <definedName name="lav_feira7" localSheetId="17">#REF!</definedName>
    <definedName name="lav_feira7" localSheetId="18">#REF!</definedName>
    <definedName name="lav_feira7" localSheetId="19">#REF!</definedName>
    <definedName name="lav_feira7" localSheetId="20">#REF!</definedName>
    <definedName name="lav_feira7" localSheetId="3">#REF!</definedName>
    <definedName name="lav_feira7" localSheetId="0">#REF!</definedName>
    <definedName name="lav_feira7" localSheetId="1">#REF!</definedName>
    <definedName name="lav_feira7">#REF!</definedName>
    <definedName name="lav_feira8" localSheetId="2">#REF!</definedName>
    <definedName name="lav_feira8" localSheetId="7">#REF!</definedName>
    <definedName name="lav_feira8" localSheetId="8">#REF!</definedName>
    <definedName name="lav_feira8" localSheetId="9">#REF!</definedName>
    <definedName name="lav_feira8" localSheetId="10">#REF!</definedName>
    <definedName name="lav_feira8" localSheetId="11">#REF!</definedName>
    <definedName name="lav_feira8" localSheetId="12">#REF!</definedName>
    <definedName name="lav_feira8" localSheetId="13">#REF!</definedName>
    <definedName name="lav_feira8" localSheetId="6">#REF!</definedName>
    <definedName name="lav_feira8" localSheetId="15">#REF!</definedName>
    <definedName name="lav_feira8" localSheetId="14">#REF!</definedName>
    <definedName name="lav_feira8" localSheetId="16">#REF!</definedName>
    <definedName name="lav_feira8" localSheetId="17">#REF!</definedName>
    <definedName name="lav_feira8" localSheetId="18">#REF!</definedName>
    <definedName name="lav_feira8" localSheetId="19">#REF!</definedName>
    <definedName name="lav_feira8" localSheetId="20">#REF!</definedName>
    <definedName name="lav_feira8" localSheetId="3">#REF!</definedName>
    <definedName name="lav_feira8" localSheetId="0">#REF!</definedName>
    <definedName name="lav_feira8" localSheetId="1">#REF!</definedName>
    <definedName name="lav_feira8">#REF!</definedName>
    <definedName name="lav_feira9" localSheetId="2">#REF!</definedName>
    <definedName name="lav_feira9" localSheetId="7">#REF!</definedName>
    <definedName name="lav_feira9" localSheetId="8">#REF!</definedName>
    <definedName name="lav_feira9" localSheetId="9">#REF!</definedName>
    <definedName name="lav_feira9" localSheetId="10">#REF!</definedName>
    <definedName name="lav_feira9" localSheetId="11">#REF!</definedName>
    <definedName name="lav_feira9" localSheetId="12">#REF!</definedName>
    <definedName name="lav_feira9" localSheetId="13">#REF!</definedName>
    <definedName name="lav_feira9" localSheetId="6">#REF!</definedName>
    <definedName name="lav_feira9" localSheetId="15">#REF!</definedName>
    <definedName name="lav_feira9" localSheetId="14">#REF!</definedName>
    <definedName name="lav_feira9" localSheetId="16">#REF!</definedName>
    <definedName name="lav_feira9" localSheetId="17">#REF!</definedName>
    <definedName name="lav_feira9" localSheetId="18">#REF!</definedName>
    <definedName name="lav_feira9" localSheetId="19">#REF!</definedName>
    <definedName name="lav_feira9" localSheetId="20">#REF!</definedName>
    <definedName name="lav_feira9" localSheetId="3">#REF!</definedName>
    <definedName name="lav_feira9" localSheetId="0">#REF!</definedName>
    <definedName name="lav_feira9" localSheetId="1">#REF!</definedName>
    <definedName name="lav_feira9">#REF!</definedName>
    <definedName name="lav_mec_calç" localSheetId="2">#REF!</definedName>
    <definedName name="lav_mec_calç" localSheetId="7">#REF!</definedName>
    <definedName name="lav_mec_calç" localSheetId="8">#REF!</definedName>
    <definedName name="lav_mec_calç" localSheetId="9">#REF!</definedName>
    <definedName name="lav_mec_calç" localSheetId="10">#REF!</definedName>
    <definedName name="lav_mec_calç" localSheetId="11">#REF!</definedName>
    <definedName name="lav_mec_calç" localSheetId="12">#REF!</definedName>
    <definedName name="lav_mec_calç" localSheetId="13">#REF!</definedName>
    <definedName name="lav_mec_calç" localSheetId="6">#REF!</definedName>
    <definedName name="lav_mec_calç" localSheetId="15">#REF!</definedName>
    <definedName name="lav_mec_calç" localSheetId="14">#REF!</definedName>
    <definedName name="lav_mec_calç" localSheetId="16">#REF!</definedName>
    <definedName name="lav_mec_calç" localSheetId="17">#REF!</definedName>
    <definedName name="lav_mec_calç" localSheetId="18">#REF!</definedName>
    <definedName name="lav_mec_calç" localSheetId="19">#REF!</definedName>
    <definedName name="lav_mec_calç" localSheetId="20">#REF!</definedName>
    <definedName name="lav_mec_calç" localSheetId="3">#REF!</definedName>
    <definedName name="lav_mec_calç" localSheetId="0">#REF!</definedName>
    <definedName name="lav_mec_calç" localSheetId="1">#REF!</definedName>
    <definedName name="lav_mec_calç">#REF!</definedName>
    <definedName name="lilia" localSheetId="2">#REF!,#REF!,#REF!</definedName>
    <definedName name="lilia" localSheetId="4">#REF!,#REF!,#REF!</definedName>
    <definedName name="lilia" localSheetId="7">#REF!,#REF!,#REF!</definedName>
    <definedName name="lilia" localSheetId="8">#REF!,#REF!,#REF!</definedName>
    <definedName name="lilia" localSheetId="9">#REF!,#REF!,#REF!</definedName>
    <definedName name="lilia" localSheetId="10">#REF!,#REF!,#REF!</definedName>
    <definedName name="lilia" localSheetId="11">#REF!,#REF!,#REF!</definedName>
    <definedName name="lilia" localSheetId="12">#REF!,#REF!,#REF!</definedName>
    <definedName name="lilia" localSheetId="13">#REF!,#REF!,#REF!</definedName>
    <definedName name="lilia" localSheetId="6">#REF!,#REF!,#REF!</definedName>
    <definedName name="lilia" localSheetId="15">#REF!,#REF!,#REF!</definedName>
    <definedName name="lilia" localSheetId="14">#REF!,#REF!,#REF!</definedName>
    <definedName name="lilia" localSheetId="16">#REF!,#REF!,#REF!</definedName>
    <definedName name="lilia" localSheetId="17">#REF!,#REF!,#REF!</definedName>
    <definedName name="lilia" localSheetId="18">#REF!,#REF!,#REF!</definedName>
    <definedName name="lilia" localSheetId="19">#REF!,#REF!,#REF!</definedName>
    <definedName name="lilia" localSheetId="20">#REF!,#REF!,#REF!</definedName>
    <definedName name="lilia" localSheetId="3">#REF!,#REF!,#REF!</definedName>
    <definedName name="lilia" localSheetId="0">#REF!,#REF!,#REF!</definedName>
    <definedName name="lilia" localSheetId="1">#REF!,#REF!,#REF!</definedName>
    <definedName name="lilia">#REF!,#REF!,#REF!</definedName>
    <definedName name="LIMAT" localSheetId="2">#REF!</definedName>
    <definedName name="LIMAT" localSheetId="4">#REF!</definedName>
    <definedName name="LIMAT" localSheetId="7">#REF!</definedName>
    <definedName name="LIMAT" localSheetId="8">#REF!</definedName>
    <definedName name="LIMAT" localSheetId="9">#REF!</definedName>
    <definedName name="LIMAT" localSheetId="10">#REF!</definedName>
    <definedName name="LIMAT" localSheetId="11">#REF!</definedName>
    <definedName name="LIMAT" localSheetId="12">#REF!</definedName>
    <definedName name="LIMAT" localSheetId="13">#REF!</definedName>
    <definedName name="LIMAT" localSheetId="6">#REF!</definedName>
    <definedName name="LIMAT" localSheetId="15">#REF!</definedName>
    <definedName name="LIMAT" localSheetId="14">#REF!</definedName>
    <definedName name="LIMAT" localSheetId="16">#REF!</definedName>
    <definedName name="LIMAT" localSheetId="17">#REF!</definedName>
    <definedName name="LIMAT" localSheetId="18">#REF!</definedName>
    <definedName name="LIMAT" localSheetId="19">#REF!</definedName>
    <definedName name="LIMAT" localSheetId="20">#REF!</definedName>
    <definedName name="LIMAT" localSheetId="3">#REF!</definedName>
    <definedName name="LIMAT" localSheetId="0">#REF!</definedName>
    <definedName name="LIMAT" localSheetId="1">#REF!</definedName>
    <definedName name="LIMAT">#REF!</definedName>
    <definedName name="LINHA_INÍCIO" localSheetId="4">[9]CONTROLE!$D$12</definedName>
    <definedName name="LINHA_INÍCIO" localSheetId="7">[9]CONTROLE!$D$12</definedName>
    <definedName name="LINHA_INÍCIO" localSheetId="8">[9]CONTROLE!$D$12</definedName>
    <definedName name="LINHA_INÍCIO" localSheetId="9">[9]CONTROLE!$D$12</definedName>
    <definedName name="LINHA_INÍCIO" localSheetId="10">[9]CONTROLE!$D$12</definedName>
    <definedName name="LINHA_INÍCIO" localSheetId="11">[9]CONTROLE!$D$12</definedName>
    <definedName name="LINHA_INÍCIO" localSheetId="12">[9]CONTROLE!$D$12</definedName>
    <definedName name="LINHA_INÍCIO" localSheetId="13">[9]CONTROLE!$D$12</definedName>
    <definedName name="LINHA_INÍCIO" localSheetId="6">[9]CONTROLE!$D$12</definedName>
    <definedName name="LINHA_INÍCIO" localSheetId="15">[9]CONTROLE!$D$12</definedName>
    <definedName name="LINHA_INÍCIO" localSheetId="14">[9]CONTROLE!$D$12</definedName>
    <definedName name="LINHA_INÍCIO" localSheetId="16">[10]CONTROLE!$D$12</definedName>
    <definedName name="LINHA_INÍCIO" localSheetId="17">[9]CONTROLE!$D$12</definedName>
    <definedName name="LINHA_INÍCIO" localSheetId="18">[9]CONTROLE!$D$12</definedName>
    <definedName name="LINHA_INÍCIO" localSheetId="19">[10]CONTROLE!$D$12</definedName>
    <definedName name="LINHA_INÍCIO" localSheetId="20">[9]CONTROLE!$D$12</definedName>
    <definedName name="LINHA_INÍCIO" localSheetId="3">#N/A</definedName>
    <definedName name="LINHA_INÍCIO" localSheetId="0">#N/A</definedName>
    <definedName name="LINHA_INÍCIO" localSheetId="1">[9]CONTROLE!$D$12</definedName>
    <definedName name="LINHA_INÍCIO">[10]CONTROLE!$D$12</definedName>
    <definedName name="linha12" localSheetId="2">#REF!,#REF!,#REF!</definedName>
    <definedName name="linha12" localSheetId="4">#REF!,#REF!,#REF!</definedName>
    <definedName name="linha12" localSheetId="7">#REF!,#REF!,#REF!</definedName>
    <definedName name="linha12" localSheetId="8">#REF!,#REF!,#REF!</definedName>
    <definedName name="linha12" localSheetId="9">#REF!,#REF!,#REF!</definedName>
    <definedName name="linha12" localSheetId="10">#REF!,#REF!,#REF!</definedName>
    <definedName name="linha12" localSheetId="11">#REF!,#REF!,#REF!</definedName>
    <definedName name="linha12" localSheetId="12">#REF!,#REF!,#REF!</definedName>
    <definedName name="linha12" localSheetId="13">#REF!,#REF!,#REF!</definedName>
    <definedName name="linha12" localSheetId="6">#REF!,#REF!,#REF!</definedName>
    <definedName name="linha12" localSheetId="15">#REF!,#REF!,#REF!</definedName>
    <definedName name="linha12" localSheetId="14">#REF!,#REF!,#REF!</definedName>
    <definedName name="linha12" localSheetId="16">#REF!,#REF!,#REF!</definedName>
    <definedName name="linha12" localSheetId="17">#REF!,#REF!,#REF!</definedName>
    <definedName name="linha12" localSheetId="18">#REF!,#REF!,#REF!</definedName>
    <definedName name="linha12" localSheetId="19">#REF!,#REF!,#REF!</definedName>
    <definedName name="linha12" localSheetId="20">#REF!,#REF!,#REF!</definedName>
    <definedName name="linha12" localSheetId="3">#REF!,#REF!,#REF!</definedName>
    <definedName name="linha12" localSheetId="0">#REF!,#REF!,#REF!</definedName>
    <definedName name="linha12" localSheetId="1">#REF!,#REF!,#REF!</definedName>
    <definedName name="linha12">#REF!,#REF!,#REF!</definedName>
    <definedName name="LINHa13" localSheetId="2">#REF!,#REF!,#REF!</definedName>
    <definedName name="LINHa13" localSheetId="7">#REF!,#REF!,#REF!</definedName>
    <definedName name="LINHa13" localSheetId="8">#REF!,#REF!,#REF!</definedName>
    <definedName name="LINHa13" localSheetId="9">#REF!,#REF!,#REF!</definedName>
    <definedName name="LINHa13" localSheetId="10">#REF!,#REF!,#REF!</definedName>
    <definedName name="LINHa13" localSheetId="11">#REF!,#REF!,#REF!</definedName>
    <definedName name="LINHa13" localSheetId="12">#REF!,#REF!,#REF!</definedName>
    <definedName name="LINHa13" localSheetId="13">#REF!,#REF!,#REF!</definedName>
    <definedName name="LINHa13" localSheetId="6">#REF!,#REF!,#REF!</definedName>
    <definedName name="LINHa13" localSheetId="15">#REF!,#REF!,#REF!</definedName>
    <definedName name="LINHa13" localSheetId="14">#REF!,#REF!,#REF!</definedName>
    <definedName name="LINHa13" localSheetId="16">#REF!,#REF!,#REF!</definedName>
    <definedName name="LINHa13" localSheetId="17">#REF!,#REF!,#REF!</definedName>
    <definedName name="LINHa13" localSheetId="18">#REF!,#REF!,#REF!</definedName>
    <definedName name="LINHa13" localSheetId="19">#REF!,#REF!,#REF!</definedName>
    <definedName name="LINHa13" localSheetId="20">#REF!,#REF!,#REF!</definedName>
    <definedName name="LINHa13" localSheetId="3">#REF!,#REF!,#REF!</definedName>
    <definedName name="LINHa13" localSheetId="0">#REF!,#REF!,#REF!</definedName>
    <definedName name="LINHa13" localSheetId="1">#REF!,#REF!,#REF!</definedName>
    <definedName name="LINHa13">#REF!,#REF!,#REF!</definedName>
    <definedName name="linha14" localSheetId="2">#REF!,#REF!,#REF!</definedName>
    <definedName name="linha14" localSheetId="7">#REF!,#REF!,#REF!</definedName>
    <definedName name="linha14" localSheetId="8">#REF!,#REF!,#REF!</definedName>
    <definedName name="linha14" localSheetId="9">#REF!,#REF!,#REF!</definedName>
    <definedName name="linha14" localSheetId="10">#REF!,#REF!,#REF!</definedName>
    <definedName name="linha14" localSheetId="11">#REF!,#REF!,#REF!</definedName>
    <definedName name="linha14" localSheetId="12">#REF!,#REF!,#REF!</definedName>
    <definedName name="linha14" localSheetId="13">#REF!,#REF!,#REF!</definedName>
    <definedName name="linha14" localSheetId="6">#REF!,#REF!,#REF!</definedName>
    <definedName name="linha14" localSheetId="15">#REF!,#REF!,#REF!</definedName>
    <definedName name="linha14" localSheetId="14">#REF!,#REF!,#REF!</definedName>
    <definedName name="linha14" localSheetId="16">#REF!,#REF!,#REF!</definedName>
    <definedName name="linha14" localSheetId="17">#REF!,#REF!,#REF!</definedName>
    <definedName name="linha14" localSheetId="18">#REF!,#REF!,#REF!</definedName>
    <definedName name="linha14" localSheetId="19">#REF!,#REF!,#REF!</definedName>
    <definedName name="linha14" localSheetId="20">#REF!,#REF!,#REF!</definedName>
    <definedName name="linha14" localSheetId="3">#REF!,#REF!,#REF!</definedName>
    <definedName name="linha14" localSheetId="0">#REF!,#REF!,#REF!</definedName>
    <definedName name="linha14" localSheetId="1">#REF!,#REF!,#REF!</definedName>
    <definedName name="linha14">#REF!,#REF!,#REF!</definedName>
    <definedName name="linha15" localSheetId="2">#REF!,#REF!,#REF!</definedName>
    <definedName name="linha15" localSheetId="7">#REF!,#REF!,#REF!</definedName>
    <definedName name="linha15" localSheetId="8">#REF!,#REF!,#REF!</definedName>
    <definedName name="linha15" localSheetId="9">#REF!,#REF!,#REF!</definedName>
    <definedName name="linha15" localSheetId="10">#REF!,#REF!,#REF!</definedName>
    <definedName name="linha15" localSheetId="11">#REF!,#REF!,#REF!</definedName>
    <definedName name="linha15" localSheetId="12">#REF!,#REF!,#REF!</definedName>
    <definedName name="linha15" localSheetId="13">#REF!,#REF!,#REF!</definedName>
    <definedName name="linha15" localSheetId="6">#REF!,#REF!,#REF!</definedName>
    <definedName name="linha15" localSheetId="15">#REF!,#REF!,#REF!</definedName>
    <definedName name="linha15" localSheetId="14">#REF!,#REF!,#REF!</definedName>
    <definedName name="linha15" localSheetId="16">#REF!,#REF!,#REF!</definedName>
    <definedName name="linha15" localSheetId="17">#REF!,#REF!,#REF!</definedName>
    <definedName name="linha15" localSheetId="18">#REF!,#REF!,#REF!</definedName>
    <definedName name="linha15" localSheetId="19">#REF!,#REF!,#REF!</definedName>
    <definedName name="linha15" localSheetId="20">#REF!,#REF!,#REF!</definedName>
    <definedName name="linha15" localSheetId="3">#REF!,#REF!,#REF!</definedName>
    <definedName name="linha15" localSheetId="0">#REF!,#REF!,#REF!</definedName>
    <definedName name="linha15" localSheetId="1">#REF!,#REF!,#REF!</definedName>
    <definedName name="linha15">#REF!,#REF!,#REF!</definedName>
    <definedName name="linha17" localSheetId="2">#REF!,#REF!,#REF!</definedName>
    <definedName name="linha17" localSheetId="7">#REF!,#REF!,#REF!</definedName>
    <definedName name="linha17" localSheetId="8">#REF!,#REF!,#REF!</definedName>
    <definedName name="linha17" localSheetId="9">#REF!,#REF!,#REF!</definedName>
    <definedName name="linha17" localSheetId="10">#REF!,#REF!,#REF!</definedName>
    <definedName name="linha17" localSheetId="11">#REF!,#REF!,#REF!</definedName>
    <definedName name="linha17" localSheetId="12">#REF!,#REF!,#REF!</definedName>
    <definedName name="linha17" localSheetId="13">#REF!,#REF!,#REF!</definedName>
    <definedName name="linha17" localSheetId="6">#REF!,#REF!,#REF!</definedName>
    <definedName name="linha17" localSheetId="15">#REF!,#REF!,#REF!</definedName>
    <definedName name="linha17" localSheetId="14">#REF!,#REF!,#REF!</definedName>
    <definedName name="linha17" localSheetId="16">#REF!,#REF!,#REF!</definedName>
    <definedName name="linha17" localSheetId="17">#REF!,#REF!,#REF!</definedName>
    <definedName name="linha17" localSheetId="18">#REF!,#REF!,#REF!</definedName>
    <definedName name="linha17" localSheetId="19">#REF!,#REF!,#REF!</definedName>
    <definedName name="linha17" localSheetId="20">#REF!,#REF!,#REF!</definedName>
    <definedName name="linha17" localSheetId="3">#REF!,#REF!,#REF!</definedName>
    <definedName name="linha17" localSheetId="0">#REF!,#REF!,#REF!</definedName>
    <definedName name="linha17" localSheetId="1">#REF!,#REF!,#REF!</definedName>
    <definedName name="linha17">#REF!,#REF!,#REF!</definedName>
    <definedName name="linha18" localSheetId="2">#REF!,#REF!,#REF!</definedName>
    <definedName name="linha18" localSheetId="7">#REF!,#REF!,#REF!</definedName>
    <definedName name="linha18" localSheetId="8">#REF!,#REF!,#REF!</definedName>
    <definedName name="linha18" localSheetId="9">#REF!,#REF!,#REF!</definedName>
    <definedName name="linha18" localSheetId="10">#REF!,#REF!,#REF!</definedName>
    <definedName name="linha18" localSheetId="11">#REF!,#REF!,#REF!</definedName>
    <definedName name="linha18" localSheetId="12">#REF!,#REF!,#REF!</definedName>
    <definedName name="linha18" localSheetId="13">#REF!,#REF!,#REF!</definedName>
    <definedName name="linha18" localSheetId="6">#REF!,#REF!,#REF!</definedName>
    <definedName name="linha18" localSheetId="15">#REF!,#REF!,#REF!</definedName>
    <definedName name="linha18" localSheetId="14">#REF!,#REF!,#REF!</definedName>
    <definedName name="linha18" localSheetId="16">#REF!,#REF!,#REF!</definedName>
    <definedName name="linha18" localSheetId="17">#REF!,#REF!,#REF!</definedName>
    <definedName name="linha18" localSheetId="18">#REF!,#REF!,#REF!</definedName>
    <definedName name="linha18" localSheetId="19">#REF!,#REF!,#REF!</definedName>
    <definedName name="linha18" localSheetId="20">#REF!,#REF!,#REF!</definedName>
    <definedName name="linha18" localSheetId="3">#REF!,#REF!,#REF!</definedName>
    <definedName name="linha18" localSheetId="0">#REF!,#REF!,#REF!</definedName>
    <definedName name="linha18" localSheetId="1">#REF!,#REF!,#REF!</definedName>
    <definedName name="linha18">#REF!,#REF!,#REF!</definedName>
    <definedName name="linha20" localSheetId="2">#REF!,#REF!,#REF!</definedName>
    <definedName name="linha20" localSheetId="7">#REF!,#REF!,#REF!</definedName>
    <definedName name="linha20" localSheetId="8">#REF!,#REF!,#REF!</definedName>
    <definedName name="linha20" localSheetId="9">#REF!,#REF!,#REF!</definedName>
    <definedName name="linha20" localSheetId="10">#REF!,#REF!,#REF!</definedName>
    <definedName name="linha20" localSheetId="11">#REF!,#REF!,#REF!</definedName>
    <definedName name="linha20" localSheetId="12">#REF!,#REF!,#REF!</definedName>
    <definedName name="linha20" localSheetId="13">#REF!,#REF!,#REF!</definedName>
    <definedName name="linha20" localSheetId="6">#REF!,#REF!,#REF!</definedName>
    <definedName name="linha20" localSheetId="15">#REF!,#REF!,#REF!</definedName>
    <definedName name="linha20" localSheetId="14">#REF!,#REF!,#REF!</definedName>
    <definedName name="linha20" localSheetId="16">#REF!,#REF!,#REF!</definedName>
    <definedName name="linha20" localSheetId="17">#REF!,#REF!,#REF!</definedName>
    <definedName name="linha20" localSheetId="18">#REF!,#REF!,#REF!</definedName>
    <definedName name="linha20" localSheetId="19">#REF!,#REF!,#REF!</definedName>
    <definedName name="linha20" localSheetId="20">#REF!,#REF!,#REF!</definedName>
    <definedName name="linha20" localSheetId="3">#REF!,#REF!,#REF!</definedName>
    <definedName name="linha20" localSheetId="0">#REF!,#REF!,#REF!</definedName>
    <definedName name="linha20" localSheetId="1">#REF!,#REF!,#REF!</definedName>
    <definedName name="linha20">#REF!,#REF!,#REF!</definedName>
    <definedName name="linha22" localSheetId="2">#REF!,#REF!,#REF!</definedName>
    <definedName name="linha22" localSheetId="7">#REF!,#REF!,#REF!</definedName>
    <definedName name="linha22" localSheetId="8">#REF!,#REF!,#REF!</definedName>
    <definedName name="linha22" localSheetId="9">#REF!,#REF!,#REF!</definedName>
    <definedName name="linha22" localSheetId="10">#REF!,#REF!,#REF!</definedName>
    <definedName name="linha22" localSheetId="11">#REF!,#REF!,#REF!</definedName>
    <definedName name="linha22" localSheetId="12">#REF!,#REF!,#REF!</definedName>
    <definedName name="linha22" localSheetId="13">#REF!,#REF!,#REF!</definedName>
    <definedName name="linha22" localSheetId="6">#REF!,#REF!,#REF!</definedName>
    <definedName name="linha22" localSheetId="15">#REF!,#REF!,#REF!</definedName>
    <definedName name="linha22" localSheetId="14">#REF!,#REF!,#REF!</definedName>
    <definedName name="linha22" localSheetId="16">#REF!,#REF!,#REF!</definedName>
    <definedName name="linha22" localSheetId="17">#REF!,#REF!,#REF!</definedName>
    <definedName name="linha22" localSheetId="18">#REF!,#REF!,#REF!</definedName>
    <definedName name="linha22" localSheetId="19">#REF!,#REF!,#REF!</definedName>
    <definedName name="linha22" localSheetId="20">#REF!,#REF!,#REF!</definedName>
    <definedName name="linha22" localSheetId="3">#REF!,#REF!,#REF!</definedName>
    <definedName name="linha22" localSheetId="0">#REF!,#REF!,#REF!</definedName>
    <definedName name="linha22" localSheetId="1">#REF!,#REF!,#REF!</definedName>
    <definedName name="linha22">#REF!,#REF!,#REF!</definedName>
    <definedName name="linha23" localSheetId="2">#REF!,#REF!,#REF!</definedName>
    <definedName name="linha23" localSheetId="7">#REF!,#REF!,#REF!</definedName>
    <definedName name="linha23" localSheetId="8">#REF!,#REF!,#REF!</definedName>
    <definedName name="linha23" localSheetId="9">#REF!,#REF!,#REF!</definedName>
    <definedName name="linha23" localSheetId="10">#REF!,#REF!,#REF!</definedName>
    <definedName name="linha23" localSheetId="11">#REF!,#REF!,#REF!</definedName>
    <definedName name="linha23" localSheetId="12">#REF!,#REF!,#REF!</definedName>
    <definedName name="linha23" localSheetId="13">#REF!,#REF!,#REF!</definedName>
    <definedName name="linha23" localSheetId="6">#REF!,#REF!,#REF!</definedName>
    <definedName name="linha23" localSheetId="15">#REF!,#REF!,#REF!</definedName>
    <definedName name="linha23" localSheetId="14">#REF!,#REF!,#REF!</definedName>
    <definedName name="linha23" localSheetId="16">#REF!,#REF!,#REF!</definedName>
    <definedName name="linha23" localSheetId="17">#REF!,#REF!,#REF!</definedName>
    <definedName name="linha23" localSheetId="18">#REF!,#REF!,#REF!</definedName>
    <definedName name="linha23" localSheetId="19">#REF!,#REF!,#REF!</definedName>
    <definedName name="linha23" localSheetId="20">#REF!,#REF!,#REF!</definedName>
    <definedName name="linha23" localSheetId="3">#REF!,#REF!,#REF!</definedName>
    <definedName name="linha23" localSheetId="0">#REF!,#REF!,#REF!</definedName>
    <definedName name="linha23" localSheetId="1">#REF!,#REF!,#REF!</definedName>
    <definedName name="linha23">#REF!,#REF!,#REF!</definedName>
    <definedName name="linha24" localSheetId="2">#REF!,#REF!,#REF!</definedName>
    <definedName name="linha24" localSheetId="7">#REF!,#REF!,#REF!</definedName>
    <definedName name="linha24" localSheetId="8">#REF!,#REF!,#REF!</definedName>
    <definedName name="linha24" localSheetId="9">#REF!,#REF!,#REF!</definedName>
    <definedName name="linha24" localSheetId="10">#REF!,#REF!,#REF!</definedName>
    <definedName name="linha24" localSheetId="11">#REF!,#REF!,#REF!</definedName>
    <definedName name="linha24" localSheetId="12">#REF!,#REF!,#REF!</definedName>
    <definedName name="linha24" localSheetId="13">#REF!,#REF!,#REF!</definedName>
    <definedName name="linha24" localSheetId="6">#REF!,#REF!,#REF!</definedName>
    <definedName name="linha24" localSheetId="15">#REF!,#REF!,#REF!</definedName>
    <definedName name="linha24" localSheetId="14">#REF!,#REF!,#REF!</definedName>
    <definedName name="linha24" localSheetId="16">#REF!,#REF!,#REF!</definedName>
    <definedName name="linha24" localSheetId="17">#REF!,#REF!,#REF!</definedName>
    <definedName name="linha24" localSheetId="18">#REF!,#REF!,#REF!</definedName>
    <definedName name="linha24" localSheetId="19">#REF!,#REF!,#REF!</definedName>
    <definedName name="linha24" localSheetId="20">#REF!,#REF!,#REF!</definedName>
    <definedName name="linha24" localSheetId="3">#REF!,#REF!,#REF!</definedName>
    <definedName name="linha24" localSheetId="0">#REF!,#REF!,#REF!</definedName>
    <definedName name="linha24" localSheetId="1">#REF!,#REF!,#REF!</definedName>
    <definedName name="linha24">#REF!,#REF!,#REF!</definedName>
    <definedName name="linha25" localSheetId="2">#REF!,#REF!,#REF!</definedName>
    <definedName name="linha25" localSheetId="7">#REF!,#REF!,#REF!</definedName>
    <definedName name="linha25" localSheetId="8">#REF!,#REF!,#REF!</definedName>
    <definedName name="linha25" localSheetId="9">#REF!,#REF!,#REF!</definedName>
    <definedName name="linha25" localSheetId="10">#REF!,#REF!,#REF!</definedName>
    <definedName name="linha25" localSheetId="11">#REF!,#REF!,#REF!</definedName>
    <definedName name="linha25" localSheetId="12">#REF!,#REF!,#REF!</definedName>
    <definedName name="linha25" localSheetId="13">#REF!,#REF!,#REF!</definedName>
    <definedName name="linha25" localSheetId="6">#REF!,#REF!,#REF!</definedName>
    <definedName name="linha25" localSheetId="15">#REF!,#REF!,#REF!</definedName>
    <definedName name="linha25" localSheetId="14">#REF!,#REF!,#REF!</definedName>
    <definedName name="linha25" localSheetId="16">#REF!,#REF!,#REF!</definedName>
    <definedName name="linha25" localSheetId="17">#REF!,#REF!,#REF!</definedName>
    <definedName name="linha25" localSheetId="18">#REF!,#REF!,#REF!</definedName>
    <definedName name="linha25" localSheetId="19">#REF!,#REF!,#REF!</definedName>
    <definedName name="linha25" localSheetId="20">#REF!,#REF!,#REF!</definedName>
    <definedName name="linha25" localSheetId="3">#REF!,#REF!,#REF!</definedName>
    <definedName name="linha25" localSheetId="0">#REF!,#REF!,#REF!</definedName>
    <definedName name="linha25" localSheetId="1">#REF!,#REF!,#REF!</definedName>
    <definedName name="linha25">#REF!,#REF!,#REF!</definedName>
    <definedName name="linha26" localSheetId="2">#REF!,#REF!,#REF!</definedName>
    <definedName name="linha26" localSheetId="7">#REF!,#REF!,#REF!</definedName>
    <definedName name="linha26" localSheetId="8">#REF!,#REF!,#REF!</definedName>
    <definedName name="linha26" localSheetId="9">#REF!,#REF!,#REF!</definedName>
    <definedName name="linha26" localSheetId="10">#REF!,#REF!,#REF!</definedName>
    <definedName name="linha26" localSheetId="11">#REF!,#REF!,#REF!</definedName>
    <definedName name="linha26" localSheetId="12">#REF!,#REF!,#REF!</definedName>
    <definedName name="linha26" localSheetId="13">#REF!,#REF!,#REF!</definedName>
    <definedName name="linha26" localSheetId="6">#REF!,#REF!,#REF!</definedName>
    <definedName name="linha26" localSheetId="15">#REF!,#REF!,#REF!</definedName>
    <definedName name="linha26" localSheetId="14">#REF!,#REF!,#REF!</definedName>
    <definedName name="linha26" localSheetId="16">#REF!,#REF!,#REF!</definedName>
    <definedName name="linha26" localSheetId="17">#REF!,#REF!,#REF!</definedName>
    <definedName name="linha26" localSheetId="18">#REF!,#REF!,#REF!</definedName>
    <definedName name="linha26" localSheetId="19">#REF!,#REF!,#REF!</definedName>
    <definedName name="linha26" localSheetId="20">#REF!,#REF!,#REF!</definedName>
    <definedName name="linha26" localSheetId="3">#REF!,#REF!,#REF!</definedName>
    <definedName name="linha26" localSheetId="0">#REF!,#REF!,#REF!</definedName>
    <definedName name="linha26" localSheetId="1">#REF!,#REF!,#REF!</definedName>
    <definedName name="linha26">#REF!,#REF!,#REF!</definedName>
    <definedName name="linha27" localSheetId="2">#REF!,#REF!,#REF!</definedName>
    <definedName name="linha27" localSheetId="7">#REF!,#REF!,#REF!</definedName>
    <definedName name="linha27" localSheetId="8">#REF!,#REF!,#REF!</definedName>
    <definedName name="linha27" localSheetId="9">#REF!,#REF!,#REF!</definedName>
    <definedName name="linha27" localSheetId="10">#REF!,#REF!,#REF!</definedName>
    <definedName name="linha27" localSheetId="11">#REF!,#REF!,#REF!</definedName>
    <definedName name="linha27" localSheetId="12">#REF!,#REF!,#REF!</definedName>
    <definedName name="linha27" localSheetId="13">#REF!,#REF!,#REF!</definedName>
    <definedName name="linha27" localSheetId="6">#REF!,#REF!,#REF!</definedName>
    <definedName name="linha27" localSheetId="15">#REF!,#REF!,#REF!</definedName>
    <definedName name="linha27" localSheetId="14">#REF!,#REF!,#REF!</definedName>
    <definedName name="linha27" localSheetId="16">#REF!,#REF!,#REF!</definedName>
    <definedName name="linha27" localSheetId="17">#REF!,#REF!,#REF!</definedName>
    <definedName name="linha27" localSheetId="18">#REF!,#REF!,#REF!</definedName>
    <definedName name="linha27" localSheetId="19">#REF!,#REF!,#REF!</definedName>
    <definedName name="linha27" localSheetId="20">#REF!,#REF!,#REF!</definedName>
    <definedName name="linha27" localSheetId="3">#REF!,#REF!,#REF!</definedName>
    <definedName name="linha27" localSheetId="0">#REF!,#REF!,#REF!</definedName>
    <definedName name="linha27" localSheetId="1">#REF!,#REF!,#REF!</definedName>
    <definedName name="linha27">#REF!,#REF!,#REF!</definedName>
    <definedName name="linha29" localSheetId="2">#REF!,#REF!,#REF!</definedName>
    <definedName name="linha29" localSheetId="7">#REF!,#REF!,#REF!</definedName>
    <definedName name="linha29" localSheetId="8">#REF!,#REF!,#REF!</definedName>
    <definedName name="linha29" localSheetId="9">#REF!,#REF!,#REF!</definedName>
    <definedName name="linha29" localSheetId="10">#REF!,#REF!,#REF!</definedName>
    <definedName name="linha29" localSheetId="11">#REF!,#REF!,#REF!</definedName>
    <definedName name="linha29" localSheetId="12">#REF!,#REF!,#REF!</definedName>
    <definedName name="linha29" localSheetId="13">#REF!,#REF!,#REF!</definedName>
    <definedName name="linha29" localSheetId="6">#REF!,#REF!,#REF!</definedName>
    <definedName name="linha29" localSheetId="15">#REF!,#REF!,#REF!</definedName>
    <definedName name="linha29" localSheetId="14">#REF!,#REF!,#REF!</definedName>
    <definedName name="linha29" localSheetId="16">#REF!,#REF!,#REF!</definedName>
    <definedName name="linha29" localSheetId="17">#REF!,#REF!,#REF!</definedName>
    <definedName name="linha29" localSheetId="18">#REF!,#REF!,#REF!</definedName>
    <definedName name="linha29" localSheetId="19">#REF!,#REF!,#REF!</definedName>
    <definedName name="linha29" localSheetId="20">#REF!,#REF!,#REF!</definedName>
    <definedName name="linha29" localSheetId="3">#REF!,#REF!,#REF!</definedName>
    <definedName name="linha29" localSheetId="0">#REF!,#REF!,#REF!</definedName>
    <definedName name="linha29" localSheetId="1">#REF!,#REF!,#REF!</definedName>
    <definedName name="linha29">#REF!,#REF!,#REF!</definedName>
    <definedName name="linha30" localSheetId="2">#REF!,#REF!,#REF!</definedName>
    <definedName name="linha30" localSheetId="7">#REF!,#REF!,#REF!</definedName>
    <definedName name="linha30" localSheetId="8">#REF!,#REF!,#REF!</definedName>
    <definedName name="linha30" localSheetId="9">#REF!,#REF!,#REF!</definedName>
    <definedName name="linha30" localSheetId="10">#REF!,#REF!,#REF!</definedName>
    <definedName name="linha30" localSheetId="11">#REF!,#REF!,#REF!</definedName>
    <definedName name="linha30" localSheetId="12">#REF!,#REF!,#REF!</definedName>
    <definedName name="linha30" localSheetId="13">#REF!,#REF!,#REF!</definedName>
    <definedName name="linha30" localSheetId="6">#REF!,#REF!,#REF!</definedName>
    <definedName name="linha30" localSheetId="15">#REF!,#REF!,#REF!</definedName>
    <definedName name="linha30" localSheetId="14">#REF!,#REF!,#REF!</definedName>
    <definedName name="linha30" localSheetId="16">#REF!,#REF!,#REF!</definedName>
    <definedName name="linha30" localSheetId="17">#REF!,#REF!,#REF!</definedName>
    <definedName name="linha30" localSheetId="18">#REF!,#REF!,#REF!</definedName>
    <definedName name="linha30" localSheetId="19">#REF!,#REF!,#REF!</definedName>
    <definedName name="linha30" localSheetId="20">#REF!,#REF!,#REF!</definedName>
    <definedName name="linha30" localSheetId="3">#REF!,#REF!,#REF!</definedName>
    <definedName name="linha30" localSheetId="0">#REF!,#REF!,#REF!</definedName>
    <definedName name="linha30" localSheetId="1">#REF!,#REF!,#REF!</definedName>
    <definedName name="linha30">#REF!,#REF!,#REF!</definedName>
    <definedName name="linha31" localSheetId="2">#REF!,#REF!,#REF!</definedName>
    <definedName name="linha31" localSheetId="7">#REF!,#REF!,#REF!</definedName>
    <definedName name="linha31" localSheetId="8">#REF!,#REF!,#REF!</definedName>
    <definedName name="linha31" localSheetId="9">#REF!,#REF!,#REF!</definedName>
    <definedName name="linha31" localSheetId="10">#REF!,#REF!,#REF!</definedName>
    <definedName name="linha31" localSheetId="11">#REF!,#REF!,#REF!</definedName>
    <definedName name="linha31" localSheetId="12">#REF!,#REF!,#REF!</definedName>
    <definedName name="linha31" localSheetId="13">#REF!,#REF!,#REF!</definedName>
    <definedName name="linha31" localSheetId="6">#REF!,#REF!,#REF!</definedName>
    <definedName name="linha31" localSheetId="15">#REF!,#REF!,#REF!</definedName>
    <definedName name="linha31" localSheetId="14">#REF!,#REF!,#REF!</definedName>
    <definedName name="linha31" localSheetId="16">#REF!,#REF!,#REF!</definedName>
    <definedName name="linha31" localSheetId="17">#REF!,#REF!,#REF!</definedName>
    <definedName name="linha31" localSheetId="18">#REF!,#REF!,#REF!</definedName>
    <definedName name="linha31" localSheetId="19">#REF!,#REF!,#REF!</definedName>
    <definedName name="linha31" localSheetId="20">#REF!,#REF!,#REF!</definedName>
    <definedName name="linha31" localSheetId="3">#REF!,#REF!,#REF!</definedName>
    <definedName name="linha31" localSheetId="0">#REF!,#REF!,#REF!</definedName>
    <definedName name="linha31" localSheetId="1">#REF!,#REF!,#REF!</definedName>
    <definedName name="linha31">#REF!,#REF!,#REF!</definedName>
    <definedName name="linha32" localSheetId="2">#REF!,#REF!,#REF!</definedName>
    <definedName name="linha32" localSheetId="7">#REF!,#REF!,#REF!</definedName>
    <definedName name="linha32" localSheetId="8">#REF!,#REF!,#REF!</definedName>
    <definedName name="linha32" localSheetId="9">#REF!,#REF!,#REF!</definedName>
    <definedName name="linha32" localSheetId="10">#REF!,#REF!,#REF!</definedName>
    <definedName name="linha32" localSheetId="11">#REF!,#REF!,#REF!</definedName>
    <definedName name="linha32" localSheetId="12">#REF!,#REF!,#REF!</definedName>
    <definedName name="linha32" localSheetId="13">#REF!,#REF!,#REF!</definedName>
    <definedName name="linha32" localSheetId="6">#REF!,#REF!,#REF!</definedName>
    <definedName name="linha32" localSheetId="15">#REF!,#REF!,#REF!</definedName>
    <definedName name="linha32" localSheetId="14">#REF!,#REF!,#REF!</definedName>
    <definedName name="linha32" localSheetId="16">#REF!,#REF!,#REF!</definedName>
    <definedName name="linha32" localSheetId="17">#REF!,#REF!,#REF!</definedName>
    <definedName name="linha32" localSheetId="18">#REF!,#REF!,#REF!</definedName>
    <definedName name="linha32" localSheetId="19">#REF!,#REF!,#REF!</definedName>
    <definedName name="linha32" localSheetId="20">#REF!,#REF!,#REF!</definedName>
    <definedName name="linha32" localSheetId="3">#REF!,#REF!,#REF!</definedName>
    <definedName name="linha32" localSheetId="0">#REF!,#REF!,#REF!</definedName>
    <definedName name="linha32" localSheetId="1">#REF!,#REF!,#REF!</definedName>
    <definedName name="linha32">#REF!,#REF!,#REF!</definedName>
    <definedName name="linha34" localSheetId="2">#REF!,#REF!,#REF!</definedName>
    <definedName name="linha34" localSheetId="7">#REF!,#REF!,#REF!</definedName>
    <definedName name="linha34" localSheetId="8">#REF!,#REF!,#REF!</definedName>
    <definedName name="linha34" localSheetId="9">#REF!,#REF!,#REF!</definedName>
    <definedName name="linha34" localSheetId="10">#REF!,#REF!,#REF!</definedName>
    <definedName name="linha34" localSheetId="11">#REF!,#REF!,#REF!</definedName>
    <definedName name="linha34" localSheetId="12">#REF!,#REF!,#REF!</definedName>
    <definedName name="linha34" localSheetId="13">#REF!,#REF!,#REF!</definedName>
    <definedName name="linha34" localSheetId="6">#REF!,#REF!,#REF!</definedName>
    <definedName name="linha34" localSheetId="15">#REF!,#REF!,#REF!</definedName>
    <definedName name="linha34" localSheetId="14">#REF!,#REF!,#REF!</definedName>
    <definedName name="linha34" localSheetId="16">#REF!,#REF!,#REF!</definedName>
    <definedName name="linha34" localSheetId="17">#REF!,#REF!,#REF!</definedName>
    <definedName name="linha34" localSheetId="18">#REF!,#REF!,#REF!</definedName>
    <definedName name="linha34" localSheetId="19">#REF!,#REF!,#REF!</definedName>
    <definedName name="linha34" localSheetId="20">#REF!,#REF!,#REF!</definedName>
    <definedName name="linha34" localSheetId="3">#REF!,#REF!,#REF!</definedName>
    <definedName name="linha34" localSheetId="0">#REF!,#REF!,#REF!</definedName>
    <definedName name="linha34" localSheetId="1">#REF!,#REF!,#REF!</definedName>
    <definedName name="linha34">#REF!,#REF!,#REF!</definedName>
    <definedName name="lista" localSheetId="4">'[17]Preços Parâmetros'!$A$4:$A$181</definedName>
    <definedName name="lista" localSheetId="7">'[18]Preços Parâmetros'!$A$4:$A$181</definedName>
    <definedName name="lista" localSheetId="8">'[18]Preços Parâmetros'!$A$4:$A$181</definedName>
    <definedName name="lista" localSheetId="9">'[18]Preços Parâmetros'!$A$4:$A$181</definedName>
    <definedName name="lista" localSheetId="10">'[18]Preços Parâmetros'!$A$4:$A$181</definedName>
    <definedName name="lista" localSheetId="11">'[18]Preços Parâmetros'!$A$4:$A$181</definedName>
    <definedName name="lista" localSheetId="12">'[18]Preços Parâmetros'!$A$4:$A$181</definedName>
    <definedName name="lista" localSheetId="13">'[18]Preços Parâmetros'!$A$4:$A$181</definedName>
    <definedName name="lista" localSheetId="6">'[18]Preços Parâmetros'!$A$4:$A$181</definedName>
    <definedName name="lista" localSheetId="15">'[18]Preços Parâmetros'!$A$4:$A$181</definedName>
    <definedName name="lista" localSheetId="14">'[18]Preços Parâmetros'!$A$4:$A$181</definedName>
    <definedName name="lista" localSheetId="16">'[19]Preços Parâmetros'!$A$4:$A$181</definedName>
    <definedName name="lista" localSheetId="17">'[18]Preços Parâmetros'!$A$4:$A$181</definedName>
    <definedName name="lista" localSheetId="18">'[18]Preços Parâmetros'!$A$4:$A$181</definedName>
    <definedName name="lista" localSheetId="19">'[19]Preços Parâmetros'!$A$4:$A$181</definedName>
    <definedName name="lista" localSheetId="20">'[18]Preços Parâmetros'!$A$4:$A$181</definedName>
    <definedName name="lista" localSheetId="3">'[18]Preços Parâmetros'!$A$4:$A$181</definedName>
    <definedName name="lista" localSheetId="0">'[18]Preços Parâmetros'!$A$4:$A$181</definedName>
    <definedName name="lista">'[19]Preços Parâmetros'!$A$4:$A$181</definedName>
    <definedName name="LISTAEQ" localSheetId="2">#REF!</definedName>
    <definedName name="LISTAEQ" localSheetId="4">#REF!</definedName>
    <definedName name="LISTAEQ" localSheetId="7">#REF!</definedName>
    <definedName name="LISTAEQ" localSheetId="8">#REF!</definedName>
    <definedName name="LISTAEQ" localSheetId="9">#REF!</definedName>
    <definedName name="LISTAEQ" localSheetId="10">#REF!</definedName>
    <definedName name="LISTAEQ" localSheetId="11">#REF!</definedName>
    <definedName name="LISTAEQ" localSheetId="12">#REF!</definedName>
    <definedName name="LISTAEQ" localSheetId="13">#REF!</definedName>
    <definedName name="LISTAEQ" localSheetId="6">#REF!</definedName>
    <definedName name="LISTAEQ" localSheetId="15">#REF!</definedName>
    <definedName name="LISTAEQ" localSheetId="14">#REF!</definedName>
    <definedName name="LISTAEQ" localSheetId="16">#REF!</definedName>
    <definedName name="LISTAEQ" localSheetId="17">#REF!</definedName>
    <definedName name="LISTAEQ" localSheetId="18">#REF!</definedName>
    <definedName name="LISTAEQ" localSheetId="19">#REF!</definedName>
    <definedName name="LISTAEQ" localSheetId="20">#REF!</definedName>
    <definedName name="LISTAEQ" localSheetId="3">#REF!</definedName>
    <definedName name="LISTAEQ" localSheetId="0">#REF!</definedName>
    <definedName name="LISTAEQ" localSheetId="1">#REF!</definedName>
    <definedName name="LISTAEQ">#REF!</definedName>
    <definedName name="LISTAMO" localSheetId="2">#REF!</definedName>
    <definedName name="LISTAMO" localSheetId="7">#REF!</definedName>
    <definedName name="LISTAMO" localSheetId="8">#REF!</definedName>
    <definedName name="LISTAMO" localSheetId="9">#REF!</definedName>
    <definedName name="LISTAMO" localSheetId="10">#REF!</definedName>
    <definedName name="LISTAMO" localSheetId="11">#REF!</definedName>
    <definedName name="LISTAMO" localSheetId="12">#REF!</definedName>
    <definedName name="LISTAMO" localSheetId="13">#REF!</definedName>
    <definedName name="LISTAMO" localSheetId="6">#REF!</definedName>
    <definedName name="LISTAMO" localSheetId="15">#REF!</definedName>
    <definedName name="LISTAMO" localSheetId="14">#REF!</definedName>
    <definedName name="LISTAMO" localSheetId="16">#REF!</definedName>
    <definedName name="LISTAMO" localSheetId="17">#REF!</definedName>
    <definedName name="LISTAMO" localSheetId="18">#REF!</definedName>
    <definedName name="LISTAMO" localSheetId="19">#REF!</definedName>
    <definedName name="LISTAMO" localSheetId="20">#REF!</definedName>
    <definedName name="LISTAMO" localSheetId="3">#REF!</definedName>
    <definedName name="LISTAMO" localSheetId="0">#REF!</definedName>
    <definedName name="LISTAMO" localSheetId="1">#REF!</definedName>
    <definedName name="LISTAMO">#REF!</definedName>
    <definedName name="ListaParametros" localSheetId="4">'[17]Preços Parâmetros'!$A$4:$A$181</definedName>
    <definedName name="ListaParametros" localSheetId="7">'[18]Preços Parâmetros'!$A$4:$A$181</definedName>
    <definedName name="ListaParametros" localSheetId="8">'[18]Preços Parâmetros'!$A$4:$A$181</definedName>
    <definedName name="ListaParametros" localSheetId="9">'[18]Preços Parâmetros'!$A$4:$A$181</definedName>
    <definedName name="ListaParametros" localSheetId="10">'[18]Preços Parâmetros'!$A$4:$A$181</definedName>
    <definedName name="ListaParametros" localSheetId="11">'[18]Preços Parâmetros'!$A$4:$A$181</definedName>
    <definedName name="ListaParametros" localSheetId="12">'[18]Preços Parâmetros'!$A$4:$A$181</definedName>
    <definedName name="ListaParametros" localSheetId="13">'[18]Preços Parâmetros'!$A$4:$A$181</definedName>
    <definedName name="ListaParametros" localSheetId="6">'[18]Preços Parâmetros'!$A$4:$A$181</definedName>
    <definedName name="ListaParametros" localSheetId="15">'[18]Preços Parâmetros'!$A$4:$A$181</definedName>
    <definedName name="ListaParametros" localSheetId="14">'[18]Preços Parâmetros'!$A$4:$A$181</definedName>
    <definedName name="ListaParametros" localSheetId="16">'[19]Preços Parâmetros'!$A$4:$A$181</definedName>
    <definedName name="ListaParametros" localSheetId="17">'[18]Preços Parâmetros'!$A$4:$A$181</definedName>
    <definedName name="ListaParametros" localSheetId="18">'[18]Preços Parâmetros'!$A$4:$A$181</definedName>
    <definedName name="ListaParametros" localSheetId="19">'[19]Preços Parâmetros'!$A$4:$A$181</definedName>
    <definedName name="ListaParametros" localSheetId="20">'[18]Preços Parâmetros'!$A$4:$A$181</definedName>
    <definedName name="ListaParametros" localSheetId="3">'[18]Preços Parâmetros'!$A$4:$A$181</definedName>
    <definedName name="ListaParametros" localSheetId="0">'[18]Preços Parâmetros'!$A$4:$A$181</definedName>
    <definedName name="ListaParametros">'[19]Preços Parâmetros'!$A$4:$A$181</definedName>
    <definedName name="LL" localSheetId="7">[20]PL018407!$A$7:$E$161</definedName>
    <definedName name="LL" localSheetId="8">[20]PL018407!$A$7:$E$161</definedName>
    <definedName name="LL" localSheetId="9">[20]PL018407!$A$7:$E$161</definedName>
    <definedName name="LL" localSheetId="10">[20]PL018407!$A$7:$E$161</definedName>
    <definedName name="LL" localSheetId="11">[20]PL018407!$A$7:$E$161</definedName>
    <definedName name="LL" localSheetId="12">[20]PL018407!$A$7:$E$161</definedName>
    <definedName name="LL" localSheetId="13">[20]PL018407!$A$7:$E$161</definedName>
    <definedName name="LL" localSheetId="6">[20]PL018407!$A$7:$E$161</definedName>
    <definedName name="LL" localSheetId="3">#N/A</definedName>
    <definedName name="LL" localSheetId="0">#N/A</definedName>
    <definedName name="LL">[21]PL018407!$A$7:$E$161</definedName>
    <definedName name="lom" localSheetId="2">#REF!</definedName>
    <definedName name="lom" localSheetId="4">#REF!</definedName>
    <definedName name="lom" localSheetId="7">#REF!</definedName>
    <definedName name="lom" localSheetId="8">#REF!</definedName>
    <definedName name="lom" localSheetId="9">#REF!</definedName>
    <definedName name="lom" localSheetId="10">#REF!</definedName>
    <definedName name="lom" localSheetId="11">#REF!</definedName>
    <definedName name="lom" localSheetId="12">#REF!</definedName>
    <definedName name="lom" localSheetId="13">#REF!</definedName>
    <definedName name="lom" localSheetId="6">#REF!</definedName>
    <definedName name="lom" localSheetId="15">#REF!</definedName>
    <definedName name="lom" localSheetId="14">#REF!</definedName>
    <definedName name="lom" localSheetId="16">#REF!</definedName>
    <definedName name="lom" localSheetId="17">#REF!</definedName>
    <definedName name="lom" localSheetId="18">#REF!</definedName>
    <definedName name="lom" localSheetId="19">#REF!</definedName>
    <definedName name="lom" localSheetId="20">#REF!</definedName>
    <definedName name="lom" localSheetId="3">#REF!</definedName>
    <definedName name="lom" localSheetId="0">#REF!</definedName>
    <definedName name="lom" localSheetId="1">#REF!</definedName>
    <definedName name="lom">#REF!</definedName>
    <definedName name="Losses" localSheetId="2">#REF!</definedName>
    <definedName name="Losses" localSheetId="7">#REF!</definedName>
    <definedName name="Losses" localSheetId="8">#REF!</definedName>
    <definedName name="Losses" localSheetId="9">#REF!</definedName>
    <definedName name="Losses" localSheetId="10">#REF!</definedName>
    <definedName name="Losses" localSheetId="11">#REF!</definedName>
    <definedName name="Losses" localSheetId="12">#REF!</definedName>
    <definedName name="Losses" localSheetId="13">#REF!</definedName>
    <definedName name="Losses" localSheetId="6">#REF!</definedName>
    <definedName name="Losses" localSheetId="15">#REF!</definedName>
    <definedName name="Losses" localSheetId="14">#REF!</definedName>
    <definedName name="Losses" localSheetId="16">#REF!</definedName>
    <definedName name="Losses" localSheetId="17">#REF!</definedName>
    <definedName name="Losses" localSheetId="18">#REF!</definedName>
    <definedName name="Losses" localSheetId="19">#REF!</definedName>
    <definedName name="Losses" localSheetId="20">#REF!</definedName>
    <definedName name="Losses" localSheetId="3">#REF!</definedName>
    <definedName name="Losses" localSheetId="0">#REF!</definedName>
    <definedName name="Losses" localSheetId="1">#REF!</definedName>
    <definedName name="Losses">#REF!</definedName>
    <definedName name="M" localSheetId="2">#REF!</definedName>
    <definedName name="M" localSheetId="7">#REF!</definedName>
    <definedName name="M" localSheetId="8">#REF!</definedName>
    <definedName name="M" localSheetId="9">#REF!</definedName>
    <definedName name="M" localSheetId="10">#REF!</definedName>
    <definedName name="M" localSheetId="11">#REF!</definedName>
    <definedName name="M" localSheetId="12">#REF!</definedName>
    <definedName name="M" localSheetId="13">#REF!</definedName>
    <definedName name="M" localSheetId="6">#REF!</definedName>
    <definedName name="M" localSheetId="15">#REF!</definedName>
    <definedName name="M" localSheetId="14">#REF!</definedName>
    <definedName name="M" localSheetId="16">#REF!</definedName>
    <definedName name="M" localSheetId="17">#REF!</definedName>
    <definedName name="M" localSheetId="18">#REF!</definedName>
    <definedName name="M" localSheetId="19">#REF!</definedName>
    <definedName name="M" localSheetId="20">#REF!</definedName>
    <definedName name="M" localSheetId="3">#REF!</definedName>
    <definedName name="M" localSheetId="0">"#ref!"</definedName>
    <definedName name="M" localSheetId="1">#REF!</definedName>
    <definedName name="M">#REF!</definedName>
    <definedName name="man_ent_10km" localSheetId="2">#REF!</definedName>
    <definedName name="man_ent_10km" localSheetId="7">#REF!</definedName>
    <definedName name="man_ent_10km" localSheetId="8">#REF!</definedName>
    <definedName name="man_ent_10km" localSheetId="9">#REF!</definedName>
    <definedName name="man_ent_10km" localSheetId="10">#REF!</definedName>
    <definedName name="man_ent_10km" localSheetId="11">#REF!</definedName>
    <definedName name="man_ent_10km" localSheetId="12">#REF!</definedName>
    <definedName name="man_ent_10km" localSheetId="13">#REF!</definedName>
    <definedName name="man_ent_10km" localSheetId="6">#REF!</definedName>
    <definedName name="man_ent_10km" localSheetId="15">#REF!</definedName>
    <definedName name="man_ent_10km" localSheetId="14">#REF!</definedName>
    <definedName name="man_ent_10km" localSheetId="16">#REF!</definedName>
    <definedName name="man_ent_10km" localSheetId="17">#REF!</definedName>
    <definedName name="man_ent_10km" localSheetId="18">#REF!</definedName>
    <definedName name="man_ent_10km" localSheetId="19">#REF!</definedName>
    <definedName name="man_ent_10km" localSheetId="20">#REF!</definedName>
    <definedName name="man_ent_10km" localSheetId="3">#REF!</definedName>
    <definedName name="man_ent_10km" localSheetId="0">#REF!</definedName>
    <definedName name="man_ent_10km" localSheetId="1">#REF!</definedName>
    <definedName name="man_ent_10km">#REF!</definedName>
    <definedName name="man_ent_10km1" localSheetId="2">#REF!</definedName>
    <definedName name="man_ent_10km1" localSheetId="7">#REF!</definedName>
    <definedName name="man_ent_10km1" localSheetId="8">#REF!</definedName>
    <definedName name="man_ent_10km1" localSheetId="9">#REF!</definedName>
    <definedName name="man_ent_10km1" localSheetId="10">#REF!</definedName>
    <definedName name="man_ent_10km1" localSheetId="11">#REF!</definedName>
    <definedName name="man_ent_10km1" localSheetId="12">#REF!</definedName>
    <definedName name="man_ent_10km1" localSheetId="13">#REF!</definedName>
    <definedName name="man_ent_10km1" localSheetId="6">#REF!</definedName>
    <definedName name="man_ent_10km1" localSheetId="15">#REF!</definedName>
    <definedName name="man_ent_10km1" localSheetId="14">#REF!</definedName>
    <definedName name="man_ent_10km1" localSheetId="16">#REF!</definedName>
    <definedName name="man_ent_10km1" localSheetId="17">#REF!</definedName>
    <definedName name="man_ent_10km1" localSheetId="18">#REF!</definedName>
    <definedName name="man_ent_10km1" localSheetId="19">#REF!</definedName>
    <definedName name="man_ent_10km1" localSheetId="20">#REF!</definedName>
    <definedName name="man_ent_10km1" localSheetId="3">#REF!</definedName>
    <definedName name="man_ent_10km1" localSheetId="0">#REF!</definedName>
    <definedName name="man_ent_10km1" localSheetId="1">#REF!</definedName>
    <definedName name="man_ent_10km1">#REF!</definedName>
    <definedName name="man_ent_10km2" localSheetId="2">#REF!</definedName>
    <definedName name="man_ent_10km2" localSheetId="7">#REF!</definedName>
    <definedName name="man_ent_10km2" localSheetId="8">#REF!</definedName>
    <definedName name="man_ent_10km2" localSheetId="9">#REF!</definedName>
    <definedName name="man_ent_10km2" localSheetId="10">#REF!</definedName>
    <definedName name="man_ent_10km2" localSheetId="11">#REF!</definedName>
    <definedName name="man_ent_10km2" localSheetId="12">#REF!</definedName>
    <definedName name="man_ent_10km2" localSheetId="13">#REF!</definedName>
    <definedName name="man_ent_10km2" localSheetId="6">#REF!</definedName>
    <definedName name="man_ent_10km2" localSheetId="15">#REF!</definedName>
    <definedName name="man_ent_10km2" localSheetId="14">#REF!</definedName>
    <definedName name="man_ent_10km2" localSheetId="16">#REF!</definedName>
    <definedName name="man_ent_10km2" localSheetId="17">#REF!</definedName>
    <definedName name="man_ent_10km2" localSheetId="18">#REF!</definedName>
    <definedName name="man_ent_10km2" localSheetId="19">#REF!</definedName>
    <definedName name="man_ent_10km2" localSheetId="20">#REF!</definedName>
    <definedName name="man_ent_10km2" localSheetId="3">#REF!</definedName>
    <definedName name="man_ent_10km2" localSheetId="0">#REF!</definedName>
    <definedName name="man_ent_10km2" localSheetId="1">#REF!</definedName>
    <definedName name="man_ent_10km2">#REF!</definedName>
    <definedName name="man_ent_10km3" localSheetId="2">#REF!</definedName>
    <definedName name="man_ent_10km3" localSheetId="7">#REF!</definedName>
    <definedName name="man_ent_10km3" localSheetId="8">#REF!</definedName>
    <definedName name="man_ent_10km3" localSheetId="9">#REF!</definedName>
    <definedName name="man_ent_10km3" localSheetId="10">#REF!</definedName>
    <definedName name="man_ent_10km3" localSheetId="11">#REF!</definedName>
    <definedName name="man_ent_10km3" localSheetId="12">#REF!</definedName>
    <definedName name="man_ent_10km3" localSheetId="13">#REF!</definedName>
    <definedName name="man_ent_10km3" localSheetId="6">#REF!</definedName>
    <definedName name="man_ent_10km3" localSheetId="15">#REF!</definedName>
    <definedName name="man_ent_10km3" localSheetId="14">#REF!</definedName>
    <definedName name="man_ent_10km3" localSheetId="16">#REF!</definedName>
    <definedName name="man_ent_10km3" localSheetId="17">#REF!</definedName>
    <definedName name="man_ent_10km3" localSheetId="18">#REF!</definedName>
    <definedName name="man_ent_10km3" localSheetId="19">#REF!</definedName>
    <definedName name="man_ent_10km3" localSheetId="20">#REF!</definedName>
    <definedName name="man_ent_10km3" localSheetId="3">#REF!</definedName>
    <definedName name="man_ent_10km3" localSheetId="0">#REF!</definedName>
    <definedName name="man_ent_10km3" localSheetId="1">#REF!</definedName>
    <definedName name="man_ent_10km3">#REF!</definedName>
    <definedName name="man_ent_10km4" localSheetId="2">#REF!</definedName>
    <definedName name="man_ent_10km4" localSheetId="7">#REF!</definedName>
    <definedName name="man_ent_10km4" localSheetId="8">#REF!</definedName>
    <definedName name="man_ent_10km4" localSheetId="9">#REF!</definedName>
    <definedName name="man_ent_10km4" localSheetId="10">#REF!</definedName>
    <definedName name="man_ent_10km4" localSheetId="11">#REF!</definedName>
    <definedName name="man_ent_10km4" localSheetId="12">#REF!</definedName>
    <definedName name="man_ent_10km4" localSheetId="13">#REF!</definedName>
    <definedName name="man_ent_10km4" localSheetId="6">#REF!</definedName>
    <definedName name="man_ent_10km4" localSheetId="15">#REF!</definedName>
    <definedName name="man_ent_10km4" localSheetId="14">#REF!</definedName>
    <definedName name="man_ent_10km4" localSheetId="16">#REF!</definedName>
    <definedName name="man_ent_10km4" localSheetId="17">#REF!</definedName>
    <definedName name="man_ent_10km4" localSheetId="18">#REF!</definedName>
    <definedName name="man_ent_10km4" localSheetId="19">#REF!</definedName>
    <definedName name="man_ent_10km4" localSheetId="20">#REF!</definedName>
    <definedName name="man_ent_10km4" localSheetId="3">#REF!</definedName>
    <definedName name="man_ent_10km4" localSheetId="0">#REF!</definedName>
    <definedName name="man_ent_10km4" localSheetId="1">#REF!</definedName>
    <definedName name="man_ent_10km4">#REF!</definedName>
    <definedName name="man_ent_10km5" localSheetId="2">#REF!</definedName>
    <definedName name="man_ent_10km5" localSheetId="7">#REF!</definedName>
    <definedName name="man_ent_10km5" localSheetId="8">#REF!</definedName>
    <definedName name="man_ent_10km5" localSheetId="9">#REF!</definedName>
    <definedName name="man_ent_10km5" localSheetId="10">#REF!</definedName>
    <definedName name="man_ent_10km5" localSheetId="11">#REF!</definedName>
    <definedName name="man_ent_10km5" localSheetId="12">#REF!</definedName>
    <definedName name="man_ent_10km5" localSheetId="13">#REF!</definedName>
    <definedName name="man_ent_10km5" localSheetId="6">#REF!</definedName>
    <definedName name="man_ent_10km5" localSheetId="15">#REF!</definedName>
    <definedName name="man_ent_10km5" localSheetId="14">#REF!</definedName>
    <definedName name="man_ent_10km5" localSheetId="16">#REF!</definedName>
    <definedName name="man_ent_10km5" localSheetId="17">#REF!</definedName>
    <definedName name="man_ent_10km5" localSheetId="18">#REF!</definedName>
    <definedName name="man_ent_10km5" localSheetId="19">#REF!</definedName>
    <definedName name="man_ent_10km5" localSheetId="20">#REF!</definedName>
    <definedName name="man_ent_10km5" localSheetId="3">#REF!</definedName>
    <definedName name="man_ent_10km5" localSheetId="0">#REF!</definedName>
    <definedName name="man_ent_10km5" localSheetId="1">#REF!</definedName>
    <definedName name="man_ent_10km5">#REF!</definedName>
    <definedName name="man_ent_10km6" localSheetId="2">#REF!</definedName>
    <definedName name="man_ent_10km6" localSheetId="7">#REF!</definedName>
    <definedName name="man_ent_10km6" localSheetId="8">#REF!</definedName>
    <definedName name="man_ent_10km6" localSheetId="9">#REF!</definedName>
    <definedName name="man_ent_10km6" localSheetId="10">#REF!</definedName>
    <definedName name="man_ent_10km6" localSheetId="11">#REF!</definedName>
    <definedName name="man_ent_10km6" localSheetId="12">#REF!</definedName>
    <definedName name="man_ent_10km6" localSheetId="13">#REF!</definedName>
    <definedName name="man_ent_10km6" localSheetId="6">#REF!</definedName>
    <definedName name="man_ent_10km6" localSheetId="15">#REF!</definedName>
    <definedName name="man_ent_10km6" localSheetId="14">#REF!</definedName>
    <definedName name="man_ent_10km6" localSheetId="16">#REF!</definedName>
    <definedName name="man_ent_10km6" localSheetId="17">#REF!</definedName>
    <definedName name="man_ent_10km6" localSheetId="18">#REF!</definedName>
    <definedName name="man_ent_10km6" localSheetId="19">#REF!</definedName>
    <definedName name="man_ent_10km6" localSheetId="20">#REF!</definedName>
    <definedName name="man_ent_10km6" localSheetId="3">#REF!</definedName>
    <definedName name="man_ent_10km6" localSheetId="0">#REF!</definedName>
    <definedName name="man_ent_10km6" localSheetId="1">#REF!</definedName>
    <definedName name="man_ent_10km6">#REF!</definedName>
    <definedName name="man_ent_10km7" localSheetId="2">#REF!</definedName>
    <definedName name="man_ent_10km7" localSheetId="7">#REF!</definedName>
    <definedName name="man_ent_10km7" localSheetId="8">#REF!</definedName>
    <definedName name="man_ent_10km7" localSheetId="9">#REF!</definedName>
    <definedName name="man_ent_10km7" localSheetId="10">#REF!</definedName>
    <definedName name="man_ent_10km7" localSheetId="11">#REF!</definedName>
    <definedName name="man_ent_10km7" localSheetId="12">#REF!</definedName>
    <definedName name="man_ent_10km7" localSheetId="13">#REF!</definedName>
    <definedName name="man_ent_10km7" localSheetId="6">#REF!</definedName>
    <definedName name="man_ent_10km7" localSheetId="15">#REF!</definedName>
    <definedName name="man_ent_10km7" localSheetId="14">#REF!</definedName>
    <definedName name="man_ent_10km7" localSheetId="16">#REF!</definedName>
    <definedName name="man_ent_10km7" localSheetId="17">#REF!</definedName>
    <definedName name="man_ent_10km7" localSheetId="18">#REF!</definedName>
    <definedName name="man_ent_10km7" localSheetId="19">#REF!</definedName>
    <definedName name="man_ent_10km7" localSheetId="20">#REF!</definedName>
    <definedName name="man_ent_10km7" localSheetId="3">#REF!</definedName>
    <definedName name="man_ent_10km7" localSheetId="0">#REF!</definedName>
    <definedName name="man_ent_10km7" localSheetId="1">#REF!</definedName>
    <definedName name="man_ent_10km7">#REF!</definedName>
    <definedName name="man_ent_10km8" localSheetId="2">#REF!</definedName>
    <definedName name="man_ent_10km8" localSheetId="7">#REF!</definedName>
    <definedName name="man_ent_10km8" localSheetId="8">#REF!</definedName>
    <definedName name="man_ent_10km8" localSheetId="9">#REF!</definedName>
    <definedName name="man_ent_10km8" localSheetId="10">#REF!</definedName>
    <definedName name="man_ent_10km8" localSheetId="11">#REF!</definedName>
    <definedName name="man_ent_10km8" localSheetId="12">#REF!</definedName>
    <definedName name="man_ent_10km8" localSheetId="13">#REF!</definedName>
    <definedName name="man_ent_10km8" localSheetId="6">#REF!</definedName>
    <definedName name="man_ent_10km8" localSheetId="15">#REF!</definedName>
    <definedName name="man_ent_10km8" localSheetId="14">#REF!</definedName>
    <definedName name="man_ent_10km8" localSheetId="16">#REF!</definedName>
    <definedName name="man_ent_10km8" localSheetId="17">#REF!</definedName>
    <definedName name="man_ent_10km8" localSheetId="18">#REF!</definedName>
    <definedName name="man_ent_10km8" localSheetId="19">#REF!</definedName>
    <definedName name="man_ent_10km8" localSheetId="20">#REF!</definedName>
    <definedName name="man_ent_10km8" localSheetId="3">#REF!</definedName>
    <definedName name="man_ent_10km8" localSheetId="0">#REF!</definedName>
    <definedName name="man_ent_10km8" localSheetId="1">#REF!</definedName>
    <definedName name="man_ent_10km8">#REF!</definedName>
    <definedName name="man_ent_10km9" localSheetId="2">#REF!</definedName>
    <definedName name="man_ent_10km9" localSheetId="7">#REF!</definedName>
    <definedName name="man_ent_10km9" localSheetId="8">#REF!</definedName>
    <definedName name="man_ent_10km9" localSheetId="9">#REF!</definedName>
    <definedName name="man_ent_10km9" localSheetId="10">#REF!</definedName>
    <definedName name="man_ent_10km9" localSheetId="11">#REF!</definedName>
    <definedName name="man_ent_10km9" localSheetId="12">#REF!</definedName>
    <definedName name="man_ent_10km9" localSheetId="13">#REF!</definedName>
    <definedName name="man_ent_10km9" localSheetId="6">#REF!</definedName>
    <definedName name="man_ent_10km9" localSheetId="15">#REF!</definedName>
    <definedName name="man_ent_10km9" localSheetId="14">#REF!</definedName>
    <definedName name="man_ent_10km9" localSheetId="16">#REF!</definedName>
    <definedName name="man_ent_10km9" localSheetId="17">#REF!</definedName>
    <definedName name="man_ent_10km9" localSheetId="18">#REF!</definedName>
    <definedName name="man_ent_10km9" localSheetId="19">#REF!</definedName>
    <definedName name="man_ent_10km9" localSheetId="20">#REF!</definedName>
    <definedName name="man_ent_10km9" localSheetId="3">#REF!</definedName>
    <definedName name="man_ent_10km9" localSheetId="0">#REF!</definedName>
    <definedName name="man_ent_10km9" localSheetId="1">#REF!</definedName>
    <definedName name="man_ent_10km9">#REF!</definedName>
    <definedName name="man_ent_ac_10km" localSheetId="2">#REF!</definedName>
    <definedName name="man_ent_ac_10km" localSheetId="7">#REF!</definedName>
    <definedName name="man_ent_ac_10km" localSheetId="8">#REF!</definedName>
    <definedName name="man_ent_ac_10km" localSheetId="9">#REF!</definedName>
    <definedName name="man_ent_ac_10km" localSheetId="10">#REF!</definedName>
    <definedName name="man_ent_ac_10km" localSheetId="11">#REF!</definedName>
    <definedName name="man_ent_ac_10km" localSheetId="12">#REF!</definedName>
    <definedName name="man_ent_ac_10km" localSheetId="13">#REF!</definedName>
    <definedName name="man_ent_ac_10km" localSheetId="6">#REF!</definedName>
    <definedName name="man_ent_ac_10km" localSheetId="15">#REF!</definedName>
    <definedName name="man_ent_ac_10km" localSheetId="14">#REF!</definedName>
    <definedName name="man_ent_ac_10km" localSheetId="16">#REF!</definedName>
    <definedName name="man_ent_ac_10km" localSheetId="17">#REF!</definedName>
    <definedName name="man_ent_ac_10km" localSheetId="18">#REF!</definedName>
    <definedName name="man_ent_ac_10km" localSheetId="19">#REF!</definedName>
    <definedName name="man_ent_ac_10km" localSheetId="20">#REF!</definedName>
    <definedName name="man_ent_ac_10km" localSheetId="3">#REF!</definedName>
    <definedName name="man_ent_ac_10km" localSheetId="0">#REF!</definedName>
    <definedName name="man_ent_ac_10km" localSheetId="1">#REF!</definedName>
    <definedName name="man_ent_ac_10km">#REF!</definedName>
    <definedName name="man_ent_ac_10km1" localSheetId="2">#REF!</definedName>
    <definedName name="man_ent_ac_10km1" localSheetId="7">#REF!</definedName>
    <definedName name="man_ent_ac_10km1" localSheetId="8">#REF!</definedName>
    <definedName name="man_ent_ac_10km1" localSheetId="9">#REF!</definedName>
    <definedName name="man_ent_ac_10km1" localSheetId="10">#REF!</definedName>
    <definedName name="man_ent_ac_10km1" localSheetId="11">#REF!</definedName>
    <definedName name="man_ent_ac_10km1" localSheetId="12">#REF!</definedName>
    <definedName name="man_ent_ac_10km1" localSheetId="13">#REF!</definedName>
    <definedName name="man_ent_ac_10km1" localSheetId="6">#REF!</definedName>
    <definedName name="man_ent_ac_10km1" localSheetId="15">#REF!</definedName>
    <definedName name="man_ent_ac_10km1" localSheetId="14">#REF!</definedName>
    <definedName name="man_ent_ac_10km1" localSheetId="16">#REF!</definedName>
    <definedName name="man_ent_ac_10km1" localSheetId="17">#REF!</definedName>
    <definedName name="man_ent_ac_10km1" localSheetId="18">#REF!</definedName>
    <definedName name="man_ent_ac_10km1" localSheetId="19">#REF!</definedName>
    <definedName name="man_ent_ac_10km1" localSheetId="20">#REF!</definedName>
    <definedName name="man_ent_ac_10km1" localSheetId="3">#REF!</definedName>
    <definedName name="man_ent_ac_10km1" localSheetId="0">#REF!</definedName>
    <definedName name="man_ent_ac_10km1" localSheetId="1">#REF!</definedName>
    <definedName name="man_ent_ac_10km1">#REF!</definedName>
    <definedName name="man_ent_ac_10km2" localSheetId="2">#REF!</definedName>
    <definedName name="man_ent_ac_10km2" localSheetId="7">#REF!</definedName>
    <definedName name="man_ent_ac_10km2" localSheetId="8">#REF!</definedName>
    <definedName name="man_ent_ac_10km2" localSheetId="9">#REF!</definedName>
    <definedName name="man_ent_ac_10km2" localSheetId="10">#REF!</definedName>
    <definedName name="man_ent_ac_10km2" localSheetId="11">#REF!</definedName>
    <definedName name="man_ent_ac_10km2" localSheetId="12">#REF!</definedName>
    <definedName name="man_ent_ac_10km2" localSheetId="13">#REF!</definedName>
    <definedName name="man_ent_ac_10km2" localSheetId="6">#REF!</definedName>
    <definedName name="man_ent_ac_10km2" localSheetId="15">#REF!</definedName>
    <definedName name="man_ent_ac_10km2" localSheetId="14">#REF!</definedName>
    <definedName name="man_ent_ac_10km2" localSheetId="16">#REF!</definedName>
    <definedName name="man_ent_ac_10km2" localSheetId="17">#REF!</definedName>
    <definedName name="man_ent_ac_10km2" localSheetId="18">#REF!</definedName>
    <definedName name="man_ent_ac_10km2" localSheetId="19">#REF!</definedName>
    <definedName name="man_ent_ac_10km2" localSheetId="20">#REF!</definedName>
    <definedName name="man_ent_ac_10km2" localSheetId="3">#REF!</definedName>
    <definedName name="man_ent_ac_10km2" localSheetId="0">#REF!</definedName>
    <definedName name="man_ent_ac_10km2" localSheetId="1">#REF!</definedName>
    <definedName name="man_ent_ac_10km2">#REF!</definedName>
    <definedName name="man_ent_ac_10km3" localSheetId="2">#REF!</definedName>
    <definedName name="man_ent_ac_10km3" localSheetId="7">#REF!</definedName>
    <definedName name="man_ent_ac_10km3" localSheetId="8">#REF!</definedName>
    <definedName name="man_ent_ac_10km3" localSheetId="9">#REF!</definedName>
    <definedName name="man_ent_ac_10km3" localSheetId="10">#REF!</definedName>
    <definedName name="man_ent_ac_10km3" localSheetId="11">#REF!</definedName>
    <definedName name="man_ent_ac_10km3" localSheetId="12">#REF!</definedName>
    <definedName name="man_ent_ac_10km3" localSheetId="13">#REF!</definedName>
    <definedName name="man_ent_ac_10km3" localSheetId="6">#REF!</definedName>
    <definedName name="man_ent_ac_10km3" localSheetId="15">#REF!</definedName>
    <definedName name="man_ent_ac_10km3" localSheetId="14">#REF!</definedName>
    <definedName name="man_ent_ac_10km3" localSheetId="16">#REF!</definedName>
    <definedName name="man_ent_ac_10km3" localSheetId="17">#REF!</definedName>
    <definedName name="man_ent_ac_10km3" localSheetId="18">#REF!</definedName>
    <definedName name="man_ent_ac_10km3" localSheetId="19">#REF!</definedName>
    <definedName name="man_ent_ac_10km3" localSheetId="20">#REF!</definedName>
    <definedName name="man_ent_ac_10km3" localSheetId="3">#REF!</definedName>
    <definedName name="man_ent_ac_10km3" localSheetId="0">#REF!</definedName>
    <definedName name="man_ent_ac_10km3" localSheetId="1">#REF!</definedName>
    <definedName name="man_ent_ac_10km3">#REF!</definedName>
    <definedName name="man_ent_ac_10km4" localSheetId="2">#REF!</definedName>
    <definedName name="man_ent_ac_10km4" localSheetId="7">#REF!</definedName>
    <definedName name="man_ent_ac_10km4" localSheetId="8">#REF!</definedName>
    <definedName name="man_ent_ac_10km4" localSheetId="9">#REF!</definedName>
    <definedName name="man_ent_ac_10km4" localSheetId="10">#REF!</definedName>
    <definedName name="man_ent_ac_10km4" localSheetId="11">#REF!</definedName>
    <definedName name="man_ent_ac_10km4" localSheetId="12">#REF!</definedName>
    <definedName name="man_ent_ac_10km4" localSheetId="13">#REF!</definedName>
    <definedName name="man_ent_ac_10km4" localSheetId="6">#REF!</definedName>
    <definedName name="man_ent_ac_10km4" localSheetId="15">#REF!</definedName>
    <definedName name="man_ent_ac_10km4" localSheetId="14">#REF!</definedName>
    <definedName name="man_ent_ac_10km4" localSheetId="16">#REF!</definedName>
    <definedName name="man_ent_ac_10km4" localSheetId="17">#REF!</definedName>
    <definedName name="man_ent_ac_10km4" localSheetId="18">#REF!</definedName>
    <definedName name="man_ent_ac_10km4" localSheetId="19">#REF!</definedName>
    <definedName name="man_ent_ac_10km4" localSheetId="20">#REF!</definedName>
    <definedName name="man_ent_ac_10km4" localSheetId="3">#REF!</definedName>
    <definedName name="man_ent_ac_10km4" localSheetId="0">#REF!</definedName>
    <definedName name="man_ent_ac_10km4" localSheetId="1">#REF!</definedName>
    <definedName name="man_ent_ac_10km4">#REF!</definedName>
    <definedName name="man_ent_ac_10km5" localSheetId="2">#REF!</definedName>
    <definedName name="man_ent_ac_10km5" localSheetId="7">#REF!</definedName>
    <definedName name="man_ent_ac_10km5" localSheetId="8">#REF!</definedName>
    <definedName name="man_ent_ac_10km5" localSheetId="9">#REF!</definedName>
    <definedName name="man_ent_ac_10km5" localSheetId="10">#REF!</definedName>
    <definedName name="man_ent_ac_10km5" localSheetId="11">#REF!</definedName>
    <definedName name="man_ent_ac_10km5" localSheetId="12">#REF!</definedName>
    <definedName name="man_ent_ac_10km5" localSheetId="13">#REF!</definedName>
    <definedName name="man_ent_ac_10km5" localSheetId="6">#REF!</definedName>
    <definedName name="man_ent_ac_10km5" localSheetId="15">#REF!</definedName>
    <definedName name="man_ent_ac_10km5" localSheetId="14">#REF!</definedName>
    <definedName name="man_ent_ac_10km5" localSheetId="16">#REF!</definedName>
    <definedName name="man_ent_ac_10km5" localSheetId="17">#REF!</definedName>
    <definedName name="man_ent_ac_10km5" localSheetId="18">#REF!</definedName>
    <definedName name="man_ent_ac_10km5" localSheetId="19">#REF!</definedName>
    <definedName name="man_ent_ac_10km5" localSheetId="20">#REF!</definedName>
    <definedName name="man_ent_ac_10km5" localSheetId="3">#REF!</definedName>
    <definedName name="man_ent_ac_10km5" localSheetId="0">#REF!</definedName>
    <definedName name="man_ent_ac_10km5" localSheetId="1">#REF!</definedName>
    <definedName name="man_ent_ac_10km5">#REF!</definedName>
    <definedName name="man_ent_ac_10km6" localSheetId="2">#REF!</definedName>
    <definedName name="man_ent_ac_10km6" localSheetId="7">#REF!</definedName>
    <definedName name="man_ent_ac_10km6" localSheetId="8">#REF!</definedName>
    <definedName name="man_ent_ac_10km6" localSheetId="9">#REF!</definedName>
    <definedName name="man_ent_ac_10km6" localSheetId="10">#REF!</definedName>
    <definedName name="man_ent_ac_10km6" localSheetId="11">#REF!</definedName>
    <definedName name="man_ent_ac_10km6" localSheetId="12">#REF!</definedName>
    <definedName name="man_ent_ac_10km6" localSheetId="13">#REF!</definedName>
    <definedName name="man_ent_ac_10km6" localSheetId="6">#REF!</definedName>
    <definedName name="man_ent_ac_10km6" localSheetId="15">#REF!</definedName>
    <definedName name="man_ent_ac_10km6" localSheetId="14">#REF!</definedName>
    <definedName name="man_ent_ac_10km6" localSheetId="16">#REF!</definedName>
    <definedName name="man_ent_ac_10km6" localSheetId="17">#REF!</definedName>
    <definedName name="man_ent_ac_10km6" localSheetId="18">#REF!</definedName>
    <definedName name="man_ent_ac_10km6" localSheetId="19">#REF!</definedName>
    <definedName name="man_ent_ac_10km6" localSheetId="20">#REF!</definedName>
    <definedName name="man_ent_ac_10km6" localSheetId="3">#REF!</definedName>
    <definedName name="man_ent_ac_10km6" localSheetId="0">#REF!</definedName>
    <definedName name="man_ent_ac_10km6" localSheetId="1">#REF!</definedName>
    <definedName name="man_ent_ac_10km6">#REF!</definedName>
    <definedName name="man_ent_ac_10km7" localSheetId="2">#REF!</definedName>
    <definedName name="man_ent_ac_10km7" localSheetId="7">#REF!</definedName>
    <definedName name="man_ent_ac_10km7" localSheetId="8">#REF!</definedName>
    <definedName name="man_ent_ac_10km7" localSheetId="9">#REF!</definedName>
    <definedName name="man_ent_ac_10km7" localSheetId="10">#REF!</definedName>
    <definedName name="man_ent_ac_10km7" localSheetId="11">#REF!</definedName>
    <definedName name="man_ent_ac_10km7" localSheetId="12">#REF!</definedName>
    <definedName name="man_ent_ac_10km7" localSheetId="13">#REF!</definedName>
    <definedName name="man_ent_ac_10km7" localSheetId="6">#REF!</definedName>
    <definedName name="man_ent_ac_10km7" localSheetId="15">#REF!</definedName>
    <definedName name="man_ent_ac_10km7" localSheetId="14">#REF!</definedName>
    <definedName name="man_ent_ac_10km7" localSheetId="16">#REF!</definedName>
    <definedName name="man_ent_ac_10km7" localSheetId="17">#REF!</definedName>
    <definedName name="man_ent_ac_10km7" localSheetId="18">#REF!</definedName>
    <definedName name="man_ent_ac_10km7" localSheetId="19">#REF!</definedName>
    <definedName name="man_ent_ac_10km7" localSheetId="20">#REF!</definedName>
    <definedName name="man_ent_ac_10km7" localSheetId="3">#REF!</definedName>
    <definedName name="man_ent_ac_10km7" localSheetId="0">#REF!</definedName>
    <definedName name="man_ent_ac_10km7" localSheetId="1">#REF!</definedName>
    <definedName name="man_ent_ac_10km7">#REF!</definedName>
    <definedName name="man_ent_ac_10km8" localSheetId="2">#REF!</definedName>
    <definedName name="man_ent_ac_10km8" localSheetId="7">#REF!</definedName>
    <definedName name="man_ent_ac_10km8" localSheetId="8">#REF!</definedName>
    <definedName name="man_ent_ac_10km8" localSheetId="9">#REF!</definedName>
    <definedName name="man_ent_ac_10km8" localSheetId="10">#REF!</definedName>
    <definedName name="man_ent_ac_10km8" localSheetId="11">#REF!</definedName>
    <definedName name="man_ent_ac_10km8" localSheetId="12">#REF!</definedName>
    <definedName name="man_ent_ac_10km8" localSheetId="13">#REF!</definedName>
    <definedName name="man_ent_ac_10km8" localSheetId="6">#REF!</definedName>
    <definedName name="man_ent_ac_10km8" localSheetId="15">#REF!</definedName>
    <definedName name="man_ent_ac_10km8" localSheetId="14">#REF!</definedName>
    <definedName name="man_ent_ac_10km8" localSheetId="16">#REF!</definedName>
    <definedName name="man_ent_ac_10km8" localSheetId="17">#REF!</definedName>
    <definedName name="man_ent_ac_10km8" localSheetId="18">#REF!</definedName>
    <definedName name="man_ent_ac_10km8" localSheetId="19">#REF!</definedName>
    <definedName name="man_ent_ac_10km8" localSheetId="20">#REF!</definedName>
    <definedName name="man_ent_ac_10km8" localSheetId="3">#REF!</definedName>
    <definedName name="man_ent_ac_10km8" localSheetId="0">#REF!</definedName>
    <definedName name="man_ent_ac_10km8" localSheetId="1">#REF!</definedName>
    <definedName name="man_ent_ac_10km8">#REF!</definedName>
    <definedName name="man_ent_ac_10km9" localSheetId="2">#REF!</definedName>
    <definedName name="man_ent_ac_10km9" localSheetId="7">#REF!</definedName>
    <definedName name="man_ent_ac_10km9" localSheetId="8">#REF!</definedName>
    <definedName name="man_ent_ac_10km9" localSheetId="9">#REF!</definedName>
    <definedName name="man_ent_ac_10km9" localSheetId="10">#REF!</definedName>
    <definedName name="man_ent_ac_10km9" localSheetId="11">#REF!</definedName>
    <definedName name="man_ent_ac_10km9" localSheetId="12">#REF!</definedName>
    <definedName name="man_ent_ac_10km9" localSheetId="13">#REF!</definedName>
    <definedName name="man_ent_ac_10km9" localSheetId="6">#REF!</definedName>
    <definedName name="man_ent_ac_10km9" localSheetId="15">#REF!</definedName>
    <definedName name="man_ent_ac_10km9" localSheetId="14">#REF!</definedName>
    <definedName name="man_ent_ac_10km9" localSheetId="16">#REF!</definedName>
    <definedName name="man_ent_ac_10km9" localSheetId="17">#REF!</definedName>
    <definedName name="man_ent_ac_10km9" localSheetId="18">#REF!</definedName>
    <definedName name="man_ent_ac_10km9" localSheetId="19">#REF!</definedName>
    <definedName name="man_ent_ac_10km9" localSheetId="20">#REF!</definedName>
    <definedName name="man_ent_ac_10km9" localSheetId="3">#REF!</definedName>
    <definedName name="man_ent_ac_10km9" localSheetId="0">#REF!</definedName>
    <definedName name="man_ent_ac_10km9" localSheetId="1">#REF!</definedName>
    <definedName name="man_ent_ac_10km9">#REF!</definedName>
    <definedName name="Margem" localSheetId="2">[22]CF!#REF!</definedName>
    <definedName name="Margem" localSheetId="7">[22]CF!#REF!</definedName>
    <definedName name="Margem" localSheetId="8">[22]CF!#REF!</definedName>
    <definedName name="Margem" localSheetId="9">[22]CF!#REF!</definedName>
    <definedName name="Margem" localSheetId="10">[22]CF!#REF!</definedName>
    <definedName name="Margem" localSheetId="11">[22]CF!#REF!</definedName>
    <definedName name="Margem" localSheetId="12">[22]CF!#REF!</definedName>
    <definedName name="Margem" localSheetId="13">[22]CF!#REF!</definedName>
    <definedName name="Margem" localSheetId="6">[22]CF!#REF!</definedName>
    <definedName name="Margem" localSheetId="15">[22]CF!#REF!</definedName>
    <definedName name="Margem" localSheetId="14">[22]CF!#REF!</definedName>
    <definedName name="Margem" localSheetId="16">[22]CF!#REF!</definedName>
    <definedName name="Margem" localSheetId="17">[22]CF!#REF!</definedName>
    <definedName name="Margem" localSheetId="18">[22]CF!#REF!</definedName>
    <definedName name="Margem" localSheetId="19">[22]CF!#REF!</definedName>
    <definedName name="Margem" localSheetId="20">[22]CF!#REF!</definedName>
    <definedName name="Margem" localSheetId="0">[22]CF!#REF!</definedName>
    <definedName name="Margem" localSheetId="1">[22]CF!#REF!</definedName>
    <definedName name="Margem">[22]CF!#REF!</definedName>
    <definedName name="MARQUISE" localSheetId="2">#REF!</definedName>
    <definedName name="MARQUISE" localSheetId="4">#REF!</definedName>
    <definedName name="MARQUISE" localSheetId="7">#REF!</definedName>
    <definedName name="MARQUISE" localSheetId="8">#REF!</definedName>
    <definedName name="MARQUISE" localSheetId="9">#REF!</definedName>
    <definedName name="MARQUISE" localSheetId="10">#REF!</definedName>
    <definedName name="MARQUISE" localSheetId="11">#REF!</definedName>
    <definedName name="MARQUISE" localSheetId="12">#REF!</definedName>
    <definedName name="MARQUISE" localSheetId="13">#REF!</definedName>
    <definedName name="MARQUISE" localSheetId="6">#REF!</definedName>
    <definedName name="MARQUISE" localSheetId="15">#REF!</definedName>
    <definedName name="MARQUISE" localSheetId="14">#REF!</definedName>
    <definedName name="MARQUISE" localSheetId="16">#REF!</definedName>
    <definedName name="MARQUISE" localSheetId="17">#REF!</definedName>
    <definedName name="MARQUISE" localSheetId="18">#REF!</definedName>
    <definedName name="MARQUISE" localSheetId="19">#REF!</definedName>
    <definedName name="MARQUISE" localSheetId="20">#REF!</definedName>
    <definedName name="MARQUISE" localSheetId="3">#REF!</definedName>
    <definedName name="MARQUISE" localSheetId="0">#REF!</definedName>
    <definedName name="MARQUISE" localSheetId="1">#REF!</definedName>
    <definedName name="MARQUISE">#REF!</definedName>
    <definedName name="MAT" localSheetId="2">#REF!</definedName>
    <definedName name="MAT" localSheetId="7">#REF!</definedName>
    <definedName name="MAT" localSheetId="8">#REF!</definedName>
    <definedName name="MAT" localSheetId="9">#REF!</definedName>
    <definedName name="MAT" localSheetId="10">#REF!</definedName>
    <definedName name="MAT" localSheetId="11">#REF!</definedName>
    <definedName name="MAT" localSheetId="12">#REF!</definedName>
    <definedName name="MAT" localSheetId="13">#REF!</definedName>
    <definedName name="MAT" localSheetId="6">#REF!</definedName>
    <definedName name="MAT" localSheetId="15">#REF!</definedName>
    <definedName name="MAT" localSheetId="14">#REF!</definedName>
    <definedName name="MAT" localSheetId="16">#REF!</definedName>
    <definedName name="MAT" localSheetId="17">#REF!</definedName>
    <definedName name="MAT" localSheetId="18">#REF!</definedName>
    <definedName name="MAT" localSheetId="19">#REF!</definedName>
    <definedName name="MAT" localSheetId="20">#REF!</definedName>
    <definedName name="MAT" localSheetId="3">#REF!</definedName>
    <definedName name="MAT" localSheetId="0">#REF!</definedName>
    <definedName name="MAT" localSheetId="1">#REF!</definedName>
    <definedName name="MAT">#REF!</definedName>
    <definedName name="Mec" localSheetId="2">#REF!</definedName>
    <definedName name="Mec" localSheetId="7">#REF!</definedName>
    <definedName name="Mec" localSheetId="8">#REF!</definedName>
    <definedName name="Mec" localSheetId="9">#REF!</definedName>
    <definedName name="Mec" localSheetId="10">#REF!</definedName>
    <definedName name="Mec" localSheetId="11">#REF!</definedName>
    <definedName name="Mec" localSheetId="12">#REF!</definedName>
    <definedName name="Mec" localSheetId="13">#REF!</definedName>
    <definedName name="Mec" localSheetId="6">#REF!</definedName>
    <definedName name="Mec" localSheetId="15">#REF!</definedName>
    <definedName name="Mec" localSheetId="14">#REF!</definedName>
    <definedName name="Mec" localSheetId="16">#REF!</definedName>
    <definedName name="Mec" localSheetId="17">#REF!</definedName>
    <definedName name="Mec" localSheetId="18">#REF!</definedName>
    <definedName name="Mec" localSheetId="19">#REF!</definedName>
    <definedName name="Mec" localSheetId="20">#REF!</definedName>
    <definedName name="Mec" localSheetId="3">#REF!</definedName>
    <definedName name="Mec" localSheetId="0">#REF!</definedName>
    <definedName name="Mec" localSheetId="1">#REF!</definedName>
    <definedName name="Mec">#REF!</definedName>
    <definedName name="mec_10km" localSheetId="2">#REF!</definedName>
    <definedName name="mec_10km" localSheetId="7">#REF!</definedName>
    <definedName name="mec_10km" localSheetId="8">#REF!</definedName>
    <definedName name="mec_10km" localSheetId="9">#REF!</definedName>
    <definedName name="mec_10km" localSheetId="10">#REF!</definedName>
    <definedName name="mec_10km" localSheetId="11">#REF!</definedName>
    <definedName name="mec_10km" localSheetId="12">#REF!</definedName>
    <definedName name="mec_10km" localSheetId="13">#REF!</definedName>
    <definedName name="mec_10km" localSheetId="6">#REF!</definedName>
    <definedName name="mec_10km" localSheetId="15">#REF!</definedName>
    <definedName name="mec_10km" localSheetId="14">#REF!</definedName>
    <definedName name="mec_10km" localSheetId="16">#REF!</definedName>
    <definedName name="mec_10km" localSheetId="17">#REF!</definedName>
    <definedName name="mec_10km" localSheetId="18">#REF!</definedName>
    <definedName name="mec_10km" localSheetId="19">#REF!</definedName>
    <definedName name="mec_10km" localSheetId="20">#REF!</definedName>
    <definedName name="mec_10km" localSheetId="3">#REF!</definedName>
    <definedName name="mec_10km" localSheetId="0">#REF!</definedName>
    <definedName name="mec_10km" localSheetId="1">#REF!</definedName>
    <definedName name="mec_10km">#REF!</definedName>
    <definedName name="mec_10km1" localSheetId="2">#REF!</definedName>
    <definedName name="mec_10km1" localSheetId="7">#REF!</definedName>
    <definedName name="mec_10km1" localSheetId="8">#REF!</definedName>
    <definedName name="mec_10km1" localSheetId="9">#REF!</definedName>
    <definedName name="mec_10km1" localSheetId="10">#REF!</definedName>
    <definedName name="mec_10km1" localSheetId="11">#REF!</definedName>
    <definedName name="mec_10km1" localSheetId="12">#REF!</definedName>
    <definedName name="mec_10km1" localSheetId="13">#REF!</definedName>
    <definedName name="mec_10km1" localSheetId="6">#REF!</definedName>
    <definedName name="mec_10km1" localSheetId="15">#REF!</definedName>
    <definedName name="mec_10km1" localSheetId="14">#REF!</definedName>
    <definedName name="mec_10km1" localSheetId="16">#REF!</definedName>
    <definedName name="mec_10km1" localSheetId="17">#REF!</definedName>
    <definedName name="mec_10km1" localSheetId="18">#REF!</definedName>
    <definedName name="mec_10km1" localSheetId="19">#REF!</definedName>
    <definedName name="mec_10km1" localSheetId="20">#REF!</definedName>
    <definedName name="mec_10km1" localSheetId="3">#REF!</definedName>
    <definedName name="mec_10km1" localSheetId="0">#REF!</definedName>
    <definedName name="mec_10km1" localSheetId="1">#REF!</definedName>
    <definedName name="mec_10km1">#REF!</definedName>
    <definedName name="mec_10km2" localSheetId="2">#REF!</definedName>
    <definedName name="mec_10km2" localSheetId="7">#REF!</definedName>
    <definedName name="mec_10km2" localSheetId="8">#REF!</definedName>
    <definedName name="mec_10km2" localSheetId="9">#REF!</definedName>
    <definedName name="mec_10km2" localSheetId="10">#REF!</definedName>
    <definedName name="mec_10km2" localSheetId="11">#REF!</definedName>
    <definedName name="mec_10km2" localSheetId="12">#REF!</definedName>
    <definedName name="mec_10km2" localSheetId="13">#REF!</definedName>
    <definedName name="mec_10km2" localSheetId="6">#REF!</definedName>
    <definedName name="mec_10km2" localSheetId="15">#REF!</definedName>
    <definedName name="mec_10km2" localSheetId="14">#REF!</definedName>
    <definedName name="mec_10km2" localSheetId="16">#REF!</definedName>
    <definedName name="mec_10km2" localSheetId="17">#REF!</definedName>
    <definedName name="mec_10km2" localSheetId="18">#REF!</definedName>
    <definedName name="mec_10km2" localSheetId="19">#REF!</definedName>
    <definedName name="mec_10km2" localSheetId="20">#REF!</definedName>
    <definedName name="mec_10km2" localSheetId="3">#REF!</definedName>
    <definedName name="mec_10km2" localSheetId="0">#REF!</definedName>
    <definedName name="mec_10km2" localSheetId="1">#REF!</definedName>
    <definedName name="mec_10km2">#REF!</definedName>
    <definedName name="mec_10km3" localSheetId="2">#REF!</definedName>
    <definedName name="mec_10km3" localSheetId="7">#REF!</definedName>
    <definedName name="mec_10km3" localSheetId="8">#REF!</definedName>
    <definedName name="mec_10km3" localSheetId="9">#REF!</definedName>
    <definedName name="mec_10km3" localSheetId="10">#REF!</definedName>
    <definedName name="mec_10km3" localSheetId="11">#REF!</definedName>
    <definedName name="mec_10km3" localSheetId="12">#REF!</definedName>
    <definedName name="mec_10km3" localSheetId="13">#REF!</definedName>
    <definedName name="mec_10km3" localSheetId="6">#REF!</definedName>
    <definedName name="mec_10km3" localSheetId="15">#REF!</definedName>
    <definedName name="mec_10km3" localSheetId="14">#REF!</definedName>
    <definedName name="mec_10km3" localSheetId="16">#REF!</definedName>
    <definedName name="mec_10km3" localSheetId="17">#REF!</definedName>
    <definedName name="mec_10km3" localSheetId="18">#REF!</definedName>
    <definedName name="mec_10km3" localSheetId="19">#REF!</definedName>
    <definedName name="mec_10km3" localSheetId="20">#REF!</definedName>
    <definedName name="mec_10km3" localSheetId="3">#REF!</definedName>
    <definedName name="mec_10km3" localSheetId="0">#REF!</definedName>
    <definedName name="mec_10km3" localSheetId="1">#REF!</definedName>
    <definedName name="mec_10km3">#REF!</definedName>
    <definedName name="mec_10km4" localSheetId="2">#REF!</definedName>
    <definedName name="mec_10km4" localSheetId="7">#REF!</definedName>
    <definedName name="mec_10km4" localSheetId="8">#REF!</definedName>
    <definedName name="mec_10km4" localSheetId="9">#REF!</definedName>
    <definedName name="mec_10km4" localSheetId="10">#REF!</definedName>
    <definedName name="mec_10km4" localSheetId="11">#REF!</definedName>
    <definedName name="mec_10km4" localSheetId="12">#REF!</definedName>
    <definedName name="mec_10km4" localSheetId="13">#REF!</definedName>
    <definedName name="mec_10km4" localSheetId="6">#REF!</definedName>
    <definedName name="mec_10km4" localSheetId="15">#REF!</definedName>
    <definedName name="mec_10km4" localSheetId="14">#REF!</definedName>
    <definedName name="mec_10km4" localSheetId="16">#REF!</definedName>
    <definedName name="mec_10km4" localSheetId="17">#REF!</definedName>
    <definedName name="mec_10km4" localSheetId="18">#REF!</definedName>
    <definedName name="mec_10km4" localSheetId="19">#REF!</definedName>
    <definedName name="mec_10km4" localSheetId="20">#REF!</definedName>
    <definedName name="mec_10km4" localSheetId="3">#REF!</definedName>
    <definedName name="mec_10km4" localSheetId="0">#REF!</definedName>
    <definedName name="mec_10km4" localSheetId="1">#REF!</definedName>
    <definedName name="mec_10km4">#REF!</definedName>
    <definedName name="mec_10km5" localSheetId="2">#REF!</definedName>
    <definedName name="mec_10km5" localSheetId="7">#REF!</definedName>
    <definedName name="mec_10km5" localSheetId="8">#REF!</definedName>
    <definedName name="mec_10km5" localSheetId="9">#REF!</definedName>
    <definedName name="mec_10km5" localSheetId="10">#REF!</definedName>
    <definedName name="mec_10km5" localSheetId="11">#REF!</definedName>
    <definedName name="mec_10km5" localSheetId="12">#REF!</definedName>
    <definedName name="mec_10km5" localSheetId="13">#REF!</definedName>
    <definedName name="mec_10km5" localSheetId="6">#REF!</definedName>
    <definedName name="mec_10km5" localSheetId="15">#REF!</definedName>
    <definedName name="mec_10km5" localSheetId="14">#REF!</definedName>
    <definedName name="mec_10km5" localSheetId="16">#REF!</definedName>
    <definedName name="mec_10km5" localSheetId="17">#REF!</definedName>
    <definedName name="mec_10km5" localSheetId="18">#REF!</definedName>
    <definedName name="mec_10km5" localSheetId="19">#REF!</definedName>
    <definedName name="mec_10km5" localSheetId="20">#REF!</definedName>
    <definedName name="mec_10km5" localSheetId="3">#REF!</definedName>
    <definedName name="mec_10km5" localSheetId="0">#REF!</definedName>
    <definedName name="mec_10km5" localSheetId="1">#REF!</definedName>
    <definedName name="mec_10km5">#REF!</definedName>
    <definedName name="mec_10km6" localSheetId="2">#REF!</definedName>
    <definedName name="mec_10km6" localSheetId="7">#REF!</definedName>
    <definedName name="mec_10km6" localSheetId="8">#REF!</definedName>
    <definedName name="mec_10km6" localSheetId="9">#REF!</definedName>
    <definedName name="mec_10km6" localSheetId="10">#REF!</definedName>
    <definedName name="mec_10km6" localSheetId="11">#REF!</definedName>
    <definedName name="mec_10km6" localSheetId="12">#REF!</definedName>
    <definedName name="mec_10km6" localSheetId="13">#REF!</definedName>
    <definedName name="mec_10km6" localSheetId="6">#REF!</definedName>
    <definedName name="mec_10km6" localSheetId="15">#REF!</definedName>
    <definedName name="mec_10km6" localSheetId="14">#REF!</definedName>
    <definedName name="mec_10km6" localSheetId="16">#REF!</definedName>
    <definedName name="mec_10km6" localSheetId="17">#REF!</definedName>
    <definedName name="mec_10km6" localSheetId="18">#REF!</definedName>
    <definedName name="mec_10km6" localSheetId="19">#REF!</definedName>
    <definedName name="mec_10km6" localSheetId="20">#REF!</definedName>
    <definedName name="mec_10km6" localSheetId="3">#REF!</definedName>
    <definedName name="mec_10km6" localSheetId="0">#REF!</definedName>
    <definedName name="mec_10km6" localSheetId="1">#REF!</definedName>
    <definedName name="mec_10km6">#REF!</definedName>
    <definedName name="mec_10km7" localSheetId="2">#REF!</definedName>
    <definedName name="mec_10km7" localSheetId="7">#REF!</definedName>
    <definedName name="mec_10km7" localSheetId="8">#REF!</definedName>
    <definedName name="mec_10km7" localSheetId="9">#REF!</definedName>
    <definedName name="mec_10km7" localSheetId="10">#REF!</definedName>
    <definedName name="mec_10km7" localSheetId="11">#REF!</definedName>
    <definedName name="mec_10km7" localSheetId="12">#REF!</definedName>
    <definedName name="mec_10km7" localSheetId="13">#REF!</definedName>
    <definedName name="mec_10km7" localSheetId="6">#REF!</definedName>
    <definedName name="mec_10km7" localSheetId="15">#REF!</definedName>
    <definedName name="mec_10km7" localSheetId="14">#REF!</definedName>
    <definedName name="mec_10km7" localSheetId="16">#REF!</definedName>
    <definedName name="mec_10km7" localSheetId="17">#REF!</definedName>
    <definedName name="mec_10km7" localSheetId="18">#REF!</definedName>
    <definedName name="mec_10km7" localSheetId="19">#REF!</definedName>
    <definedName name="mec_10km7" localSheetId="20">#REF!</definedName>
    <definedName name="mec_10km7" localSheetId="3">#REF!</definedName>
    <definedName name="mec_10km7" localSheetId="0">#REF!</definedName>
    <definedName name="mec_10km7" localSheetId="1">#REF!</definedName>
    <definedName name="mec_10km7">#REF!</definedName>
    <definedName name="mec_10km8" localSheetId="2">#REF!</definedName>
    <definedName name="mec_10km8" localSheetId="7">#REF!</definedName>
    <definedName name="mec_10km8" localSheetId="8">#REF!</definedName>
    <definedName name="mec_10km8" localSheetId="9">#REF!</definedName>
    <definedName name="mec_10km8" localSheetId="10">#REF!</definedName>
    <definedName name="mec_10km8" localSheetId="11">#REF!</definedName>
    <definedName name="mec_10km8" localSheetId="12">#REF!</definedName>
    <definedName name="mec_10km8" localSheetId="13">#REF!</definedName>
    <definedName name="mec_10km8" localSheetId="6">#REF!</definedName>
    <definedName name="mec_10km8" localSheetId="15">#REF!</definedName>
    <definedName name="mec_10km8" localSheetId="14">#REF!</definedName>
    <definedName name="mec_10km8" localSheetId="16">#REF!</definedName>
    <definedName name="mec_10km8" localSheetId="17">#REF!</definedName>
    <definedName name="mec_10km8" localSheetId="18">#REF!</definedName>
    <definedName name="mec_10km8" localSheetId="19">#REF!</definedName>
    <definedName name="mec_10km8" localSheetId="20">#REF!</definedName>
    <definedName name="mec_10km8" localSheetId="3">#REF!</definedName>
    <definedName name="mec_10km8" localSheetId="0">#REF!</definedName>
    <definedName name="mec_10km8" localSheetId="1">#REF!</definedName>
    <definedName name="mec_10km8">#REF!</definedName>
    <definedName name="mec_10km9" localSheetId="2">#REF!</definedName>
    <definedName name="mec_10km9" localSheetId="7">#REF!</definedName>
    <definedName name="mec_10km9" localSheetId="8">#REF!</definedName>
    <definedName name="mec_10km9" localSheetId="9">#REF!</definedName>
    <definedName name="mec_10km9" localSheetId="10">#REF!</definedName>
    <definedName name="mec_10km9" localSheetId="11">#REF!</definedName>
    <definedName name="mec_10km9" localSheetId="12">#REF!</definedName>
    <definedName name="mec_10km9" localSheetId="13">#REF!</definedName>
    <definedName name="mec_10km9" localSheetId="6">#REF!</definedName>
    <definedName name="mec_10km9" localSheetId="15">#REF!</definedName>
    <definedName name="mec_10km9" localSheetId="14">#REF!</definedName>
    <definedName name="mec_10km9" localSheetId="16">#REF!</definedName>
    <definedName name="mec_10km9" localSheetId="17">#REF!</definedName>
    <definedName name="mec_10km9" localSheetId="18">#REF!</definedName>
    <definedName name="mec_10km9" localSheetId="19">#REF!</definedName>
    <definedName name="mec_10km9" localSheetId="20">#REF!</definedName>
    <definedName name="mec_10km9" localSheetId="3">#REF!</definedName>
    <definedName name="mec_10km9" localSheetId="0">#REF!</definedName>
    <definedName name="mec_10km9" localSheetId="1">#REF!</definedName>
    <definedName name="mec_10km9">#REF!</definedName>
    <definedName name="mec_ac_10km" localSheetId="2">#REF!</definedName>
    <definedName name="mec_ac_10km" localSheetId="7">#REF!</definedName>
    <definedName name="mec_ac_10km" localSheetId="8">#REF!</definedName>
    <definedName name="mec_ac_10km" localSheetId="9">#REF!</definedName>
    <definedName name="mec_ac_10km" localSheetId="10">#REF!</definedName>
    <definedName name="mec_ac_10km" localSheetId="11">#REF!</definedName>
    <definedName name="mec_ac_10km" localSheetId="12">#REF!</definedName>
    <definedName name="mec_ac_10km" localSheetId="13">#REF!</definedName>
    <definedName name="mec_ac_10km" localSheetId="6">#REF!</definedName>
    <definedName name="mec_ac_10km" localSheetId="15">#REF!</definedName>
    <definedName name="mec_ac_10km" localSheetId="14">#REF!</definedName>
    <definedName name="mec_ac_10km" localSheetId="16">#REF!</definedName>
    <definedName name="mec_ac_10km" localSheetId="17">#REF!</definedName>
    <definedName name="mec_ac_10km" localSheetId="18">#REF!</definedName>
    <definedName name="mec_ac_10km" localSheetId="19">#REF!</definedName>
    <definedName name="mec_ac_10km" localSheetId="20">#REF!</definedName>
    <definedName name="mec_ac_10km" localSheetId="3">#REF!</definedName>
    <definedName name="mec_ac_10km" localSheetId="0">#REF!</definedName>
    <definedName name="mec_ac_10km" localSheetId="1">#REF!</definedName>
    <definedName name="mec_ac_10km">#REF!</definedName>
    <definedName name="mec_ac_10km1" localSheetId="2">#REF!</definedName>
    <definedName name="mec_ac_10km1" localSheetId="7">#REF!</definedName>
    <definedName name="mec_ac_10km1" localSheetId="8">#REF!</definedName>
    <definedName name="mec_ac_10km1" localSheetId="9">#REF!</definedName>
    <definedName name="mec_ac_10km1" localSheetId="10">#REF!</definedName>
    <definedName name="mec_ac_10km1" localSheetId="11">#REF!</definedName>
    <definedName name="mec_ac_10km1" localSheetId="12">#REF!</definedName>
    <definedName name="mec_ac_10km1" localSheetId="13">#REF!</definedName>
    <definedName name="mec_ac_10km1" localSheetId="6">#REF!</definedName>
    <definedName name="mec_ac_10km1" localSheetId="15">#REF!</definedName>
    <definedName name="mec_ac_10km1" localSheetId="14">#REF!</definedName>
    <definedName name="mec_ac_10km1" localSheetId="16">#REF!</definedName>
    <definedName name="mec_ac_10km1" localSheetId="17">#REF!</definedName>
    <definedName name="mec_ac_10km1" localSheetId="18">#REF!</definedName>
    <definedName name="mec_ac_10km1" localSheetId="19">#REF!</definedName>
    <definedName name="mec_ac_10km1" localSheetId="20">#REF!</definedName>
    <definedName name="mec_ac_10km1" localSheetId="3">#REF!</definedName>
    <definedName name="mec_ac_10km1" localSheetId="0">#REF!</definedName>
    <definedName name="mec_ac_10km1" localSheetId="1">#REF!</definedName>
    <definedName name="mec_ac_10km1">#REF!</definedName>
    <definedName name="mec_ac_10km2" localSheetId="2">#REF!</definedName>
    <definedName name="mec_ac_10km2" localSheetId="7">#REF!</definedName>
    <definedName name="mec_ac_10km2" localSheetId="8">#REF!</definedName>
    <definedName name="mec_ac_10km2" localSheetId="9">#REF!</definedName>
    <definedName name="mec_ac_10km2" localSheetId="10">#REF!</definedName>
    <definedName name="mec_ac_10km2" localSheetId="11">#REF!</definedName>
    <definedName name="mec_ac_10km2" localSheetId="12">#REF!</definedName>
    <definedName name="mec_ac_10km2" localSheetId="13">#REF!</definedName>
    <definedName name="mec_ac_10km2" localSheetId="6">#REF!</definedName>
    <definedName name="mec_ac_10km2" localSheetId="15">#REF!</definedName>
    <definedName name="mec_ac_10km2" localSheetId="14">#REF!</definedName>
    <definedName name="mec_ac_10km2" localSheetId="16">#REF!</definedName>
    <definedName name="mec_ac_10km2" localSheetId="17">#REF!</definedName>
    <definedName name="mec_ac_10km2" localSheetId="18">#REF!</definedName>
    <definedName name="mec_ac_10km2" localSheetId="19">#REF!</definedName>
    <definedName name="mec_ac_10km2" localSheetId="20">#REF!</definedName>
    <definedName name="mec_ac_10km2" localSheetId="3">#REF!</definedName>
    <definedName name="mec_ac_10km2" localSheetId="0">#REF!</definedName>
    <definedName name="mec_ac_10km2" localSheetId="1">#REF!</definedName>
    <definedName name="mec_ac_10km2">#REF!</definedName>
    <definedName name="mec_ac_10km3" localSheetId="2">#REF!</definedName>
    <definedName name="mec_ac_10km3" localSheetId="7">#REF!</definedName>
    <definedName name="mec_ac_10km3" localSheetId="8">#REF!</definedName>
    <definedName name="mec_ac_10km3" localSheetId="9">#REF!</definedName>
    <definedName name="mec_ac_10km3" localSheetId="10">#REF!</definedName>
    <definedName name="mec_ac_10km3" localSheetId="11">#REF!</definedName>
    <definedName name="mec_ac_10km3" localSheetId="12">#REF!</definedName>
    <definedName name="mec_ac_10km3" localSheetId="13">#REF!</definedName>
    <definedName name="mec_ac_10km3" localSheetId="6">#REF!</definedName>
    <definedName name="mec_ac_10km3" localSheetId="15">#REF!</definedName>
    <definedName name="mec_ac_10km3" localSheetId="14">#REF!</definedName>
    <definedName name="mec_ac_10km3" localSheetId="16">#REF!</definedName>
    <definedName name="mec_ac_10km3" localSheetId="17">#REF!</definedName>
    <definedName name="mec_ac_10km3" localSheetId="18">#REF!</definedName>
    <definedName name="mec_ac_10km3" localSheetId="19">#REF!</definedName>
    <definedName name="mec_ac_10km3" localSheetId="20">#REF!</definedName>
    <definedName name="mec_ac_10km3" localSheetId="3">#REF!</definedName>
    <definedName name="mec_ac_10km3" localSheetId="0">#REF!</definedName>
    <definedName name="mec_ac_10km3" localSheetId="1">#REF!</definedName>
    <definedName name="mec_ac_10km3">#REF!</definedName>
    <definedName name="mec_ac_10km4" localSheetId="2">#REF!</definedName>
    <definedName name="mec_ac_10km4" localSheetId="7">#REF!</definedName>
    <definedName name="mec_ac_10km4" localSheetId="8">#REF!</definedName>
    <definedName name="mec_ac_10km4" localSheetId="9">#REF!</definedName>
    <definedName name="mec_ac_10km4" localSheetId="10">#REF!</definedName>
    <definedName name="mec_ac_10km4" localSheetId="11">#REF!</definedName>
    <definedName name="mec_ac_10km4" localSheetId="12">#REF!</definedName>
    <definedName name="mec_ac_10km4" localSheetId="13">#REF!</definedName>
    <definedName name="mec_ac_10km4" localSheetId="6">#REF!</definedName>
    <definedName name="mec_ac_10km4" localSheetId="15">#REF!</definedName>
    <definedName name="mec_ac_10km4" localSheetId="14">#REF!</definedName>
    <definedName name="mec_ac_10km4" localSheetId="16">#REF!</definedName>
    <definedName name="mec_ac_10km4" localSheetId="17">#REF!</definedName>
    <definedName name="mec_ac_10km4" localSheetId="18">#REF!</definedName>
    <definedName name="mec_ac_10km4" localSheetId="19">#REF!</definedName>
    <definedName name="mec_ac_10km4" localSheetId="20">#REF!</definedName>
    <definedName name="mec_ac_10km4" localSheetId="3">#REF!</definedName>
    <definedName name="mec_ac_10km4" localSheetId="0">#REF!</definedName>
    <definedName name="mec_ac_10km4" localSheetId="1">#REF!</definedName>
    <definedName name="mec_ac_10km4">#REF!</definedName>
    <definedName name="mec_ac_10km5" localSheetId="2">#REF!</definedName>
    <definedName name="mec_ac_10km5" localSheetId="7">#REF!</definedName>
    <definedName name="mec_ac_10km5" localSheetId="8">#REF!</definedName>
    <definedName name="mec_ac_10km5" localSheetId="9">#REF!</definedName>
    <definedName name="mec_ac_10km5" localSheetId="10">#REF!</definedName>
    <definedName name="mec_ac_10km5" localSheetId="11">#REF!</definedName>
    <definedName name="mec_ac_10km5" localSheetId="12">#REF!</definedName>
    <definedName name="mec_ac_10km5" localSheetId="13">#REF!</definedName>
    <definedName name="mec_ac_10km5" localSheetId="6">#REF!</definedName>
    <definedName name="mec_ac_10km5" localSheetId="15">#REF!</definedName>
    <definedName name="mec_ac_10km5" localSheetId="14">#REF!</definedName>
    <definedName name="mec_ac_10km5" localSheetId="16">#REF!</definedName>
    <definedName name="mec_ac_10km5" localSheetId="17">#REF!</definedName>
    <definedName name="mec_ac_10km5" localSheetId="18">#REF!</definedName>
    <definedName name="mec_ac_10km5" localSheetId="19">#REF!</definedName>
    <definedName name="mec_ac_10km5" localSheetId="20">#REF!</definedName>
    <definedName name="mec_ac_10km5" localSheetId="3">#REF!</definedName>
    <definedName name="mec_ac_10km5" localSheetId="0">#REF!</definedName>
    <definedName name="mec_ac_10km5" localSheetId="1">#REF!</definedName>
    <definedName name="mec_ac_10km5">#REF!</definedName>
    <definedName name="mec_ac_10km6" localSheetId="2">#REF!</definedName>
    <definedName name="mec_ac_10km6" localSheetId="7">#REF!</definedName>
    <definedName name="mec_ac_10km6" localSheetId="8">#REF!</definedName>
    <definedName name="mec_ac_10km6" localSheetId="9">#REF!</definedName>
    <definedName name="mec_ac_10km6" localSheetId="10">#REF!</definedName>
    <definedName name="mec_ac_10km6" localSheetId="11">#REF!</definedName>
    <definedName name="mec_ac_10km6" localSheetId="12">#REF!</definedName>
    <definedName name="mec_ac_10km6" localSheetId="13">#REF!</definedName>
    <definedName name="mec_ac_10km6" localSheetId="6">#REF!</definedName>
    <definedName name="mec_ac_10km6" localSheetId="15">#REF!</definedName>
    <definedName name="mec_ac_10km6" localSheetId="14">#REF!</definedName>
    <definedName name="mec_ac_10km6" localSheetId="16">#REF!</definedName>
    <definedName name="mec_ac_10km6" localSheetId="17">#REF!</definedName>
    <definedName name="mec_ac_10km6" localSheetId="18">#REF!</definedName>
    <definedName name="mec_ac_10km6" localSheetId="19">#REF!</definedName>
    <definedName name="mec_ac_10km6" localSheetId="20">#REF!</definedName>
    <definedName name="mec_ac_10km6" localSheetId="3">#REF!</definedName>
    <definedName name="mec_ac_10km6" localSheetId="0">#REF!</definedName>
    <definedName name="mec_ac_10km6" localSheetId="1">#REF!</definedName>
    <definedName name="mec_ac_10km6">#REF!</definedName>
    <definedName name="mec_ac_10km7" localSheetId="2">#REF!</definedName>
    <definedName name="mec_ac_10km7" localSheetId="7">#REF!</definedName>
    <definedName name="mec_ac_10km7" localSheetId="8">#REF!</definedName>
    <definedName name="mec_ac_10km7" localSheetId="9">#REF!</definedName>
    <definedName name="mec_ac_10km7" localSheetId="10">#REF!</definedName>
    <definedName name="mec_ac_10km7" localSheetId="11">#REF!</definedName>
    <definedName name="mec_ac_10km7" localSheetId="12">#REF!</definedName>
    <definedName name="mec_ac_10km7" localSheetId="13">#REF!</definedName>
    <definedName name="mec_ac_10km7" localSheetId="6">#REF!</definedName>
    <definedName name="mec_ac_10km7" localSheetId="15">#REF!</definedName>
    <definedName name="mec_ac_10km7" localSheetId="14">#REF!</definedName>
    <definedName name="mec_ac_10km7" localSheetId="16">#REF!</definedName>
    <definedName name="mec_ac_10km7" localSheetId="17">#REF!</definedName>
    <definedName name="mec_ac_10km7" localSheetId="18">#REF!</definedName>
    <definedName name="mec_ac_10km7" localSheetId="19">#REF!</definedName>
    <definedName name="mec_ac_10km7" localSheetId="20">#REF!</definedName>
    <definedName name="mec_ac_10km7" localSheetId="3">#REF!</definedName>
    <definedName name="mec_ac_10km7" localSheetId="0">#REF!</definedName>
    <definedName name="mec_ac_10km7" localSheetId="1">#REF!</definedName>
    <definedName name="mec_ac_10km7">#REF!</definedName>
    <definedName name="mec_ac_10km8" localSheetId="2">#REF!</definedName>
    <definedName name="mec_ac_10km8" localSheetId="7">#REF!</definedName>
    <definedName name="mec_ac_10km8" localSheetId="8">#REF!</definedName>
    <definedName name="mec_ac_10km8" localSheetId="9">#REF!</definedName>
    <definedName name="mec_ac_10km8" localSheetId="10">#REF!</definedName>
    <definedName name="mec_ac_10km8" localSheetId="11">#REF!</definedName>
    <definedName name="mec_ac_10km8" localSheetId="12">#REF!</definedName>
    <definedName name="mec_ac_10km8" localSheetId="13">#REF!</definedName>
    <definedName name="mec_ac_10km8" localSheetId="6">#REF!</definedName>
    <definedName name="mec_ac_10km8" localSheetId="15">#REF!</definedName>
    <definedName name="mec_ac_10km8" localSheetId="14">#REF!</definedName>
    <definedName name="mec_ac_10km8" localSheetId="16">#REF!</definedName>
    <definedName name="mec_ac_10km8" localSheetId="17">#REF!</definedName>
    <definedName name="mec_ac_10km8" localSheetId="18">#REF!</definedName>
    <definedName name="mec_ac_10km8" localSheetId="19">#REF!</definedName>
    <definedName name="mec_ac_10km8" localSheetId="20">#REF!</definedName>
    <definedName name="mec_ac_10km8" localSheetId="3">#REF!</definedName>
    <definedName name="mec_ac_10km8" localSheetId="0">#REF!</definedName>
    <definedName name="mec_ac_10km8" localSheetId="1">#REF!</definedName>
    <definedName name="mec_ac_10km8">#REF!</definedName>
    <definedName name="mec_ac_10km9" localSheetId="2">#REF!</definedName>
    <definedName name="mec_ac_10km9" localSheetId="7">#REF!</definedName>
    <definedName name="mec_ac_10km9" localSheetId="8">#REF!</definedName>
    <definedName name="mec_ac_10km9" localSheetId="9">#REF!</definedName>
    <definedName name="mec_ac_10km9" localSheetId="10">#REF!</definedName>
    <definedName name="mec_ac_10km9" localSheetId="11">#REF!</definedName>
    <definedName name="mec_ac_10km9" localSheetId="12">#REF!</definedName>
    <definedName name="mec_ac_10km9" localSheetId="13">#REF!</definedName>
    <definedName name="mec_ac_10km9" localSheetId="6">#REF!</definedName>
    <definedName name="mec_ac_10km9" localSheetId="15">#REF!</definedName>
    <definedName name="mec_ac_10km9" localSheetId="14">#REF!</definedName>
    <definedName name="mec_ac_10km9" localSheetId="16">#REF!</definedName>
    <definedName name="mec_ac_10km9" localSheetId="17">#REF!</definedName>
    <definedName name="mec_ac_10km9" localSheetId="18">#REF!</definedName>
    <definedName name="mec_ac_10km9" localSheetId="19">#REF!</definedName>
    <definedName name="mec_ac_10km9" localSheetId="20">#REF!</definedName>
    <definedName name="mec_ac_10km9" localSheetId="3">#REF!</definedName>
    <definedName name="mec_ac_10km9" localSheetId="0">#REF!</definedName>
    <definedName name="mec_ac_10km9" localSheetId="1">#REF!</definedName>
    <definedName name="mec_ac_10km9">#REF!</definedName>
    <definedName name="MecP" localSheetId="2">#REF!</definedName>
    <definedName name="MecP" localSheetId="7">#REF!</definedName>
    <definedName name="MecP" localSheetId="8">#REF!</definedName>
    <definedName name="MecP" localSheetId="9">#REF!</definedName>
    <definedName name="MecP" localSheetId="10">#REF!</definedName>
    <definedName name="MecP" localSheetId="11">#REF!</definedName>
    <definedName name="MecP" localSheetId="12">#REF!</definedName>
    <definedName name="MecP" localSheetId="13">#REF!</definedName>
    <definedName name="MecP" localSheetId="6">#REF!</definedName>
    <definedName name="MecP" localSheetId="15">#REF!</definedName>
    <definedName name="MecP" localSheetId="14">#REF!</definedName>
    <definedName name="MecP" localSheetId="16">#REF!</definedName>
    <definedName name="MecP" localSheetId="17">#REF!</definedName>
    <definedName name="MecP" localSheetId="18">#REF!</definedName>
    <definedName name="MecP" localSheetId="19">#REF!</definedName>
    <definedName name="MecP" localSheetId="20">#REF!</definedName>
    <definedName name="MecP" localSheetId="3">#REF!</definedName>
    <definedName name="MecP" localSheetId="0">#REF!</definedName>
    <definedName name="MecP" localSheetId="1">#REF!</definedName>
    <definedName name="MecP">#REF!</definedName>
    <definedName name="MED" localSheetId="2">#REF!</definedName>
    <definedName name="MED" localSheetId="7">#REF!</definedName>
    <definedName name="MED" localSheetId="8">#REF!</definedName>
    <definedName name="MED" localSheetId="9">#REF!</definedName>
    <definedName name="MED" localSheetId="10">#REF!</definedName>
    <definedName name="MED" localSheetId="11">#REF!</definedName>
    <definedName name="MED" localSheetId="12">#REF!</definedName>
    <definedName name="MED" localSheetId="13">#REF!</definedName>
    <definedName name="MED" localSheetId="6">#REF!</definedName>
    <definedName name="MED" localSheetId="15">#REF!</definedName>
    <definedName name="MED" localSheetId="14">#REF!</definedName>
    <definedName name="MED" localSheetId="16">#REF!</definedName>
    <definedName name="MED" localSheetId="17">#REF!</definedName>
    <definedName name="MED" localSheetId="18">#REF!</definedName>
    <definedName name="MED" localSheetId="19">#REF!</definedName>
    <definedName name="MED" localSheetId="20">#REF!</definedName>
    <definedName name="MED" localSheetId="3">#REF!</definedName>
    <definedName name="MED" localSheetId="0">#REF!</definedName>
    <definedName name="MED" localSheetId="1">#REF!</definedName>
    <definedName name="MED">#REF!</definedName>
    <definedName name="MEDI" localSheetId="2">#REF!</definedName>
    <definedName name="MEDI" localSheetId="7">#REF!</definedName>
    <definedName name="MEDI" localSheetId="8">#REF!</definedName>
    <definedName name="MEDI" localSheetId="9">#REF!</definedName>
    <definedName name="MEDI" localSheetId="10">#REF!</definedName>
    <definedName name="MEDI" localSheetId="11">#REF!</definedName>
    <definedName name="MEDI" localSheetId="12">#REF!</definedName>
    <definedName name="MEDI" localSheetId="13">#REF!</definedName>
    <definedName name="MEDI" localSheetId="6">#REF!</definedName>
    <definedName name="MEDI" localSheetId="15">#REF!</definedName>
    <definedName name="MEDI" localSheetId="14">#REF!</definedName>
    <definedName name="MEDI" localSheetId="16">#REF!</definedName>
    <definedName name="MEDI" localSheetId="17">#REF!</definedName>
    <definedName name="MEDI" localSheetId="18">#REF!</definedName>
    <definedName name="MEDI" localSheetId="19">#REF!</definedName>
    <definedName name="MEDI" localSheetId="20">#REF!</definedName>
    <definedName name="MEDI" localSheetId="3">#REF!</definedName>
    <definedName name="MEDI" localSheetId="0">#REF!</definedName>
    <definedName name="MEDI" localSheetId="1">#REF!</definedName>
    <definedName name="MEDI">#REF!</definedName>
    <definedName name="Média_km_diária_Cam_Comp" localSheetId="2">'[12]1.1 Col. Dom'!#REF!</definedName>
    <definedName name="Média_km_diária_Cam_Comp" localSheetId="4">'[13]1.1 Col. Dom'!#REF!</definedName>
    <definedName name="Média_km_diária_Cam_Comp" localSheetId="7">'[14]1.1 Col. Dom'!#REF!</definedName>
    <definedName name="Média_km_diária_Cam_Comp" localSheetId="8">'[14]1.1 Col. Dom'!#REF!</definedName>
    <definedName name="Média_km_diária_Cam_Comp" localSheetId="9">'[14]1.1 Col. Dom'!#REF!</definedName>
    <definedName name="Média_km_diária_Cam_Comp" localSheetId="10">'[14]1.1 Col. Dom'!#REF!</definedName>
    <definedName name="Média_km_diária_Cam_Comp" localSheetId="11">'[14]1.1 Col. Dom'!#REF!</definedName>
    <definedName name="Média_km_diária_Cam_Comp" localSheetId="12">'[14]1.1 Col. Dom'!#REF!</definedName>
    <definedName name="Média_km_diária_Cam_Comp" localSheetId="13">'[14]1.1 Col. Dom'!#REF!</definedName>
    <definedName name="Média_km_diária_Cam_Comp" localSheetId="6">'[14]1.1 Col. Dom'!#REF!</definedName>
    <definedName name="Média_km_diária_Cam_Comp" localSheetId="15">'[14]1.1 Col. Dom'!#REF!</definedName>
    <definedName name="Média_km_diária_Cam_Comp" localSheetId="14">'[14]1.1 Col. Dom'!#REF!</definedName>
    <definedName name="Média_km_diária_Cam_Comp" localSheetId="16">'[12]1.1 Col. Dom'!#REF!</definedName>
    <definedName name="Média_km_diária_Cam_Comp" localSheetId="17">'[14]1.1 Col. Dom'!#REF!</definedName>
    <definedName name="Média_km_diária_Cam_Comp" localSheetId="18">'[14]1.1 Col. Dom'!#REF!</definedName>
    <definedName name="Média_km_diária_Cam_Comp" localSheetId="19">'[12]1.1 Col. Dom'!#REF!</definedName>
    <definedName name="Média_km_diária_Cam_Comp" localSheetId="20">'[14]1.1 Col. Dom'!#REF!</definedName>
    <definedName name="Média_km_diária_Cam_Comp" localSheetId="3">'[14]1.1 Col. Dom'!#REF!</definedName>
    <definedName name="Média_km_diária_Cam_Comp" localSheetId="0">'[14]1.1 Col. Dom'!#REF!</definedName>
    <definedName name="Média_km_diária_Cam_Comp" localSheetId="1">'[12]1.1 Col. Dom'!#REF!</definedName>
    <definedName name="Média_km_diária_Cam_Comp">'[12]1.1 Col. Dom'!#REF!</definedName>
    <definedName name="Média_km_diária_veículo_leve" localSheetId="2">'[12]1.1 Col. Dom'!#REF!</definedName>
    <definedName name="Média_km_diária_veículo_leve" localSheetId="4">'[13]1.1 Col. Dom'!#REF!</definedName>
    <definedName name="Média_km_diária_veículo_leve" localSheetId="7">'[14]1.1 Col. Dom'!#REF!</definedName>
    <definedName name="Média_km_diária_veículo_leve" localSheetId="8">'[14]1.1 Col. Dom'!#REF!</definedName>
    <definedName name="Média_km_diária_veículo_leve" localSheetId="9">'[14]1.1 Col. Dom'!#REF!</definedName>
    <definedName name="Média_km_diária_veículo_leve" localSheetId="10">'[14]1.1 Col. Dom'!#REF!</definedName>
    <definedName name="Média_km_diária_veículo_leve" localSheetId="11">'[14]1.1 Col. Dom'!#REF!</definedName>
    <definedName name="Média_km_diária_veículo_leve" localSheetId="12">'[14]1.1 Col. Dom'!#REF!</definedName>
    <definedName name="Média_km_diária_veículo_leve" localSheetId="13">'[14]1.1 Col. Dom'!#REF!</definedName>
    <definedName name="Média_km_diária_veículo_leve" localSheetId="6">'[14]1.1 Col. Dom'!#REF!</definedName>
    <definedName name="Média_km_diária_veículo_leve" localSheetId="15">'[14]1.1 Col. Dom'!#REF!</definedName>
    <definedName name="Média_km_diária_veículo_leve" localSheetId="14">'[14]1.1 Col. Dom'!#REF!</definedName>
    <definedName name="Média_km_diária_veículo_leve" localSheetId="16">'[12]1.1 Col. Dom'!#REF!</definedName>
    <definedName name="Média_km_diária_veículo_leve" localSheetId="17">'[14]1.1 Col. Dom'!#REF!</definedName>
    <definedName name="Média_km_diária_veículo_leve" localSheetId="18">'[14]1.1 Col. Dom'!#REF!</definedName>
    <definedName name="Média_km_diária_veículo_leve" localSheetId="19">'[12]1.1 Col. Dom'!#REF!</definedName>
    <definedName name="Média_km_diária_veículo_leve" localSheetId="20">'[14]1.1 Col. Dom'!#REF!</definedName>
    <definedName name="Média_km_diária_veículo_leve" localSheetId="3">'[14]1.1 Col. Dom'!#REF!</definedName>
    <definedName name="Média_km_diária_veículo_leve" localSheetId="0">'[14]1.1 Col. Dom'!#REF!</definedName>
    <definedName name="Média_km_diária_veículo_leve" localSheetId="1">'[12]1.1 Col. Dom'!#REF!</definedName>
    <definedName name="Média_km_diária_veículo_leve">'[12]1.1 Col. Dom'!#REF!</definedName>
    <definedName name="mem" localSheetId="2">#REF!</definedName>
    <definedName name="mem" localSheetId="4">#REF!</definedName>
    <definedName name="mem" localSheetId="7">#REF!</definedName>
    <definedName name="mem" localSheetId="8">#REF!</definedName>
    <definedName name="mem" localSheetId="9">#REF!</definedName>
    <definedName name="mem" localSheetId="10">#REF!</definedName>
    <definedName name="mem" localSheetId="11">#REF!</definedName>
    <definedName name="mem" localSheetId="12">#REF!</definedName>
    <definedName name="mem" localSheetId="13">#REF!</definedName>
    <definedName name="mem" localSheetId="6">#REF!</definedName>
    <definedName name="mem" localSheetId="15">#REF!</definedName>
    <definedName name="mem" localSheetId="14">#REF!</definedName>
    <definedName name="mem" localSheetId="16">#REF!</definedName>
    <definedName name="mem" localSheetId="17">#REF!</definedName>
    <definedName name="mem" localSheetId="18">#REF!</definedName>
    <definedName name="mem" localSheetId="19">#REF!</definedName>
    <definedName name="mem" localSheetId="20">#REF!</definedName>
    <definedName name="mem" localSheetId="3">#REF!</definedName>
    <definedName name="mem" localSheetId="0">#REF!</definedName>
    <definedName name="mem" localSheetId="1">#REF!</definedName>
    <definedName name="mem">#REF!</definedName>
    <definedName name="Memória" localSheetId="2">#REF!</definedName>
    <definedName name="Memória" localSheetId="7">#REF!</definedName>
    <definedName name="Memória" localSheetId="8">#REF!</definedName>
    <definedName name="Memória" localSheetId="9">#REF!</definedName>
    <definedName name="Memória" localSheetId="10">#REF!</definedName>
    <definedName name="Memória" localSheetId="11">#REF!</definedName>
    <definedName name="Memória" localSheetId="12">#REF!</definedName>
    <definedName name="Memória" localSheetId="13">#REF!</definedName>
    <definedName name="Memória" localSheetId="6">#REF!</definedName>
    <definedName name="Memória" localSheetId="15">#REF!</definedName>
    <definedName name="Memória" localSheetId="14">#REF!</definedName>
    <definedName name="Memória" localSheetId="16">#REF!</definedName>
    <definedName name="Memória" localSheetId="17">#REF!</definedName>
    <definedName name="Memória" localSheetId="18">#REF!</definedName>
    <definedName name="Memória" localSheetId="19">#REF!</definedName>
    <definedName name="Memória" localSheetId="20">#REF!</definedName>
    <definedName name="Memória" localSheetId="3">#REF!</definedName>
    <definedName name="Memória" localSheetId="0">#REF!</definedName>
    <definedName name="Memória" localSheetId="1">#REF!</definedName>
    <definedName name="Memória">#REF!</definedName>
    <definedName name="MERC">"Texto 14"</definedName>
    <definedName name="meses_ano" localSheetId="2">#REF!</definedName>
    <definedName name="meses_ano" localSheetId="4">#REF!</definedName>
    <definedName name="meses_ano" localSheetId="7">#REF!</definedName>
    <definedName name="meses_ano" localSheetId="8">#REF!</definedName>
    <definedName name="meses_ano" localSheetId="9">#REF!</definedName>
    <definedName name="meses_ano" localSheetId="10">#REF!</definedName>
    <definedName name="meses_ano" localSheetId="11">#REF!</definedName>
    <definedName name="meses_ano" localSheetId="12">#REF!</definedName>
    <definedName name="meses_ano" localSheetId="13">#REF!</definedName>
    <definedName name="meses_ano" localSheetId="6">#REF!</definedName>
    <definedName name="meses_ano" localSheetId="15">#REF!</definedName>
    <definedName name="meses_ano" localSheetId="14">#REF!</definedName>
    <definedName name="meses_ano" localSheetId="16">#REF!</definedName>
    <definedName name="meses_ano" localSheetId="17">#REF!</definedName>
    <definedName name="meses_ano" localSheetId="18">#REF!</definedName>
    <definedName name="meses_ano" localSheetId="19">#REF!</definedName>
    <definedName name="meses_ano" localSheetId="20">#REF!</definedName>
    <definedName name="meses_ano" localSheetId="3">#REF!</definedName>
    <definedName name="meses_ano" localSheetId="0">#REF!</definedName>
    <definedName name="meses_ano" localSheetId="1">#REF!</definedName>
    <definedName name="meses_ano">#REF!</definedName>
    <definedName name="MG" localSheetId="2">#REF!</definedName>
    <definedName name="MG" localSheetId="7">#REF!</definedName>
    <definedName name="MG" localSheetId="8">#REF!</definedName>
    <definedName name="MG" localSheetId="9">#REF!</definedName>
    <definedName name="MG" localSheetId="10">#REF!</definedName>
    <definedName name="MG" localSheetId="11">#REF!</definedName>
    <definedName name="MG" localSheetId="12">#REF!</definedName>
    <definedName name="MG" localSheetId="13">#REF!</definedName>
    <definedName name="MG" localSheetId="6">#REF!</definedName>
    <definedName name="MG" localSheetId="15">#REF!</definedName>
    <definedName name="MG" localSheetId="14">#REF!</definedName>
    <definedName name="MG" localSheetId="16">#REF!</definedName>
    <definedName name="MG" localSheetId="17">#REF!</definedName>
    <definedName name="MG" localSheetId="18">#REF!</definedName>
    <definedName name="MG" localSheetId="19">#REF!</definedName>
    <definedName name="MG" localSheetId="20">#REF!</definedName>
    <definedName name="MG" localSheetId="3">#REF!</definedName>
    <definedName name="MG" localSheetId="0">#REF!</definedName>
    <definedName name="MG" localSheetId="1">#REF!</definedName>
    <definedName name="MG">#REF!</definedName>
    <definedName name="ml_ft3">'[16]Material Densities'!$I$3</definedName>
    <definedName name="ml_gal">'[16]Material Densities'!$I$5</definedName>
    <definedName name="ml_yd3">'[16]Material Densities'!$I$4</definedName>
    <definedName name="MLH0" localSheetId="2">#REF!</definedName>
    <definedName name="MLH0" localSheetId="4">#REF!</definedName>
    <definedName name="MLH0" localSheetId="7">#REF!</definedName>
    <definedName name="MLH0" localSheetId="8">#REF!</definedName>
    <definedName name="MLH0" localSheetId="9">#REF!</definedName>
    <definedName name="MLH0" localSheetId="10">#REF!</definedName>
    <definedName name="MLH0" localSheetId="11">#REF!</definedName>
    <definedName name="MLH0" localSheetId="12">#REF!</definedName>
    <definedName name="MLH0" localSheetId="13">#REF!</definedName>
    <definedName name="MLH0" localSheetId="6">#REF!</definedName>
    <definedName name="MLH0" localSheetId="15">#REF!</definedName>
    <definedName name="MLH0" localSheetId="14">#REF!</definedName>
    <definedName name="MLH0" localSheetId="16">#REF!</definedName>
    <definedName name="MLH0" localSheetId="17">#REF!</definedName>
    <definedName name="MLH0" localSheetId="18">#REF!</definedName>
    <definedName name="MLH0" localSheetId="19">#REF!</definedName>
    <definedName name="MLH0" localSheetId="20">#REF!</definedName>
    <definedName name="MLH0" localSheetId="3">#REF!</definedName>
    <definedName name="MLH0" localSheetId="0">#REF!</definedName>
    <definedName name="MLH0" localSheetId="1">#REF!</definedName>
    <definedName name="MLH0">#REF!</definedName>
    <definedName name="MO" localSheetId="2">#REF!</definedName>
    <definedName name="MO" localSheetId="7">#REF!</definedName>
    <definedName name="MO" localSheetId="8">#REF!</definedName>
    <definedName name="MO" localSheetId="9">#REF!</definedName>
    <definedName name="MO" localSheetId="10">#REF!</definedName>
    <definedName name="MO" localSheetId="11">#REF!</definedName>
    <definedName name="MO" localSheetId="12">#REF!</definedName>
    <definedName name="MO" localSheetId="13">#REF!</definedName>
    <definedName name="MO" localSheetId="6">#REF!</definedName>
    <definedName name="MO" localSheetId="15">#REF!</definedName>
    <definedName name="MO" localSheetId="14">#REF!</definedName>
    <definedName name="MO" localSheetId="16">#REF!</definedName>
    <definedName name="MO" localSheetId="17">#REF!</definedName>
    <definedName name="MO" localSheetId="18">#REF!</definedName>
    <definedName name="MO" localSheetId="19">#REF!</definedName>
    <definedName name="MO" localSheetId="20">#REF!</definedName>
    <definedName name="MO" localSheetId="3">#REF!</definedName>
    <definedName name="MO" localSheetId="0">#REF!</definedName>
    <definedName name="MO" localSheetId="1">#REF!</definedName>
    <definedName name="MO">#REF!</definedName>
    <definedName name="MObr" localSheetId="2">#REF!</definedName>
    <definedName name="MObr" localSheetId="7">#REF!</definedName>
    <definedName name="MObr" localSheetId="8">#REF!</definedName>
    <definedName name="MObr" localSheetId="9">#REF!</definedName>
    <definedName name="MObr" localSheetId="10">#REF!</definedName>
    <definedName name="MObr" localSheetId="11">#REF!</definedName>
    <definedName name="MObr" localSheetId="12">#REF!</definedName>
    <definedName name="MObr" localSheetId="13">#REF!</definedName>
    <definedName name="MObr" localSheetId="6">#REF!</definedName>
    <definedName name="MObr" localSheetId="15">#REF!</definedName>
    <definedName name="MObr" localSheetId="14">#REF!</definedName>
    <definedName name="MObr" localSheetId="16">#REF!</definedName>
    <definedName name="MObr" localSheetId="17">#REF!</definedName>
    <definedName name="MObr" localSheetId="18">#REF!</definedName>
    <definedName name="MObr" localSheetId="19">#REF!</definedName>
    <definedName name="MObr" localSheetId="20">#REF!</definedName>
    <definedName name="MObr" localSheetId="3">#REF!</definedName>
    <definedName name="MObr" localSheetId="0">#REF!</definedName>
    <definedName name="MObr" localSheetId="1">#REF!</definedName>
    <definedName name="MObr">#REF!</definedName>
    <definedName name="monumentos" localSheetId="2">#REF!</definedName>
    <definedName name="monumentos" localSheetId="7">#REF!</definedName>
    <definedName name="monumentos" localSheetId="8">#REF!</definedName>
    <definedName name="monumentos" localSheetId="9">#REF!</definedName>
    <definedName name="monumentos" localSheetId="10">#REF!</definedName>
    <definedName name="monumentos" localSheetId="11">#REF!</definedName>
    <definedName name="monumentos" localSheetId="12">#REF!</definedName>
    <definedName name="monumentos" localSheetId="13">#REF!</definedName>
    <definedName name="monumentos" localSheetId="6">#REF!</definedName>
    <definedName name="monumentos" localSheetId="15">#REF!</definedName>
    <definedName name="monumentos" localSheetId="14">#REF!</definedName>
    <definedName name="monumentos" localSheetId="16">#REF!</definedName>
    <definedName name="monumentos" localSheetId="17">#REF!</definedName>
    <definedName name="monumentos" localSheetId="18">#REF!</definedName>
    <definedName name="monumentos" localSheetId="19">#REF!</definedName>
    <definedName name="monumentos" localSheetId="20">#REF!</definedName>
    <definedName name="monumentos" localSheetId="3">#REF!</definedName>
    <definedName name="monumentos" localSheetId="0">#REF!</definedName>
    <definedName name="monumentos" localSheetId="1">#REF!</definedName>
    <definedName name="monumentos">#REF!</definedName>
    <definedName name="monumentos1" localSheetId="2">#REF!</definedName>
    <definedName name="monumentos1" localSheetId="7">#REF!</definedName>
    <definedName name="monumentos1" localSheetId="8">#REF!</definedName>
    <definedName name="monumentos1" localSheetId="9">#REF!</definedName>
    <definedName name="monumentos1" localSheetId="10">#REF!</definedName>
    <definedName name="monumentos1" localSheetId="11">#REF!</definedName>
    <definedName name="monumentos1" localSheetId="12">#REF!</definedName>
    <definedName name="monumentos1" localSheetId="13">#REF!</definedName>
    <definedName name="monumentos1" localSheetId="6">#REF!</definedName>
    <definedName name="monumentos1" localSheetId="15">#REF!</definedName>
    <definedName name="monumentos1" localSheetId="14">#REF!</definedName>
    <definedName name="monumentos1" localSheetId="16">#REF!</definedName>
    <definedName name="monumentos1" localSheetId="17">#REF!</definedName>
    <definedName name="monumentos1" localSheetId="18">#REF!</definedName>
    <definedName name="monumentos1" localSheetId="19">#REF!</definedName>
    <definedName name="monumentos1" localSheetId="20">#REF!</definedName>
    <definedName name="monumentos1" localSheetId="3">#REF!</definedName>
    <definedName name="monumentos1" localSheetId="0">#REF!</definedName>
    <definedName name="monumentos1" localSheetId="1">#REF!</definedName>
    <definedName name="monumentos1">#REF!</definedName>
    <definedName name="monumentos2" localSheetId="2">#REF!</definedName>
    <definedName name="monumentos2" localSheetId="7">#REF!</definedName>
    <definedName name="monumentos2" localSheetId="8">#REF!</definedName>
    <definedName name="monumentos2" localSheetId="9">#REF!</definedName>
    <definedName name="monumentos2" localSheetId="10">#REF!</definedName>
    <definedName name="monumentos2" localSheetId="11">#REF!</definedName>
    <definedName name="monumentos2" localSheetId="12">#REF!</definedName>
    <definedName name="monumentos2" localSheetId="13">#REF!</definedName>
    <definedName name="monumentos2" localSheetId="6">#REF!</definedName>
    <definedName name="monumentos2" localSheetId="15">#REF!</definedName>
    <definedName name="monumentos2" localSheetId="14">#REF!</definedName>
    <definedName name="monumentos2" localSheetId="16">#REF!</definedName>
    <definedName name="monumentos2" localSheetId="17">#REF!</definedName>
    <definedName name="monumentos2" localSheetId="18">#REF!</definedName>
    <definedName name="monumentos2" localSheetId="19">#REF!</definedName>
    <definedName name="monumentos2" localSheetId="20">#REF!</definedName>
    <definedName name="monumentos2" localSheetId="3">#REF!</definedName>
    <definedName name="monumentos2" localSheetId="0">#REF!</definedName>
    <definedName name="monumentos2" localSheetId="1">#REF!</definedName>
    <definedName name="monumentos2">#REF!</definedName>
    <definedName name="monumentos3" localSheetId="2">#REF!</definedName>
    <definedName name="monumentos3" localSheetId="7">#REF!</definedName>
    <definedName name="monumentos3" localSheetId="8">#REF!</definedName>
    <definedName name="monumentos3" localSheetId="9">#REF!</definedName>
    <definedName name="monumentos3" localSheetId="10">#REF!</definedName>
    <definedName name="monumentos3" localSheetId="11">#REF!</definedName>
    <definedName name="monumentos3" localSheetId="12">#REF!</definedName>
    <definedName name="monumentos3" localSheetId="13">#REF!</definedName>
    <definedName name="monumentos3" localSheetId="6">#REF!</definedName>
    <definedName name="monumentos3" localSheetId="15">#REF!</definedName>
    <definedName name="monumentos3" localSheetId="14">#REF!</definedName>
    <definedName name="monumentos3" localSheetId="16">#REF!</definedName>
    <definedName name="monumentos3" localSheetId="17">#REF!</definedName>
    <definedName name="monumentos3" localSheetId="18">#REF!</definedName>
    <definedName name="monumentos3" localSheetId="19">#REF!</definedName>
    <definedName name="monumentos3" localSheetId="20">#REF!</definedName>
    <definedName name="monumentos3" localSheetId="3">#REF!</definedName>
    <definedName name="monumentos3" localSheetId="0">#REF!</definedName>
    <definedName name="monumentos3" localSheetId="1">#REF!</definedName>
    <definedName name="monumentos3">#REF!</definedName>
    <definedName name="monumentos4" localSheetId="2">#REF!</definedName>
    <definedName name="monumentos4" localSheetId="7">#REF!</definedName>
    <definedName name="monumentos4" localSheetId="8">#REF!</definedName>
    <definedName name="monumentos4" localSheetId="9">#REF!</definedName>
    <definedName name="monumentos4" localSheetId="10">#REF!</definedName>
    <definedName name="monumentos4" localSheetId="11">#REF!</definedName>
    <definedName name="monumentos4" localSheetId="12">#REF!</definedName>
    <definedName name="monumentos4" localSheetId="13">#REF!</definedName>
    <definedName name="monumentos4" localSheetId="6">#REF!</definedName>
    <definedName name="monumentos4" localSheetId="15">#REF!</definedName>
    <definedName name="monumentos4" localSheetId="14">#REF!</definedName>
    <definedName name="monumentos4" localSheetId="16">#REF!</definedName>
    <definedName name="monumentos4" localSheetId="17">#REF!</definedName>
    <definedName name="monumentos4" localSheetId="18">#REF!</definedName>
    <definedName name="monumentos4" localSheetId="19">#REF!</definedName>
    <definedName name="monumentos4" localSheetId="20">#REF!</definedName>
    <definedName name="monumentos4" localSheetId="3">#REF!</definedName>
    <definedName name="monumentos4" localSheetId="0">#REF!</definedName>
    <definedName name="monumentos4" localSheetId="1">#REF!</definedName>
    <definedName name="monumentos4">#REF!</definedName>
    <definedName name="monumentos5" localSheetId="2">#REF!</definedName>
    <definedName name="monumentos5" localSheetId="7">#REF!</definedName>
    <definedName name="monumentos5" localSheetId="8">#REF!</definedName>
    <definedName name="monumentos5" localSheetId="9">#REF!</definedName>
    <definedName name="monumentos5" localSheetId="10">#REF!</definedName>
    <definedName name="monumentos5" localSheetId="11">#REF!</definedName>
    <definedName name="monumentos5" localSheetId="12">#REF!</definedName>
    <definedName name="monumentos5" localSheetId="13">#REF!</definedName>
    <definedName name="monumentos5" localSheetId="6">#REF!</definedName>
    <definedName name="monumentos5" localSheetId="15">#REF!</definedName>
    <definedName name="monumentos5" localSheetId="14">#REF!</definedName>
    <definedName name="monumentos5" localSheetId="16">#REF!</definedName>
    <definedName name="monumentos5" localSheetId="17">#REF!</definedName>
    <definedName name="monumentos5" localSheetId="18">#REF!</definedName>
    <definedName name="monumentos5" localSheetId="19">#REF!</definedName>
    <definedName name="monumentos5" localSheetId="20">#REF!</definedName>
    <definedName name="monumentos5" localSheetId="3">#REF!</definedName>
    <definedName name="monumentos5" localSheetId="0">#REF!</definedName>
    <definedName name="monumentos5" localSheetId="1">#REF!</definedName>
    <definedName name="monumentos5">#REF!</definedName>
    <definedName name="monumentos6" localSheetId="2">#REF!</definedName>
    <definedName name="monumentos6" localSheetId="7">#REF!</definedName>
    <definedName name="monumentos6" localSheetId="8">#REF!</definedName>
    <definedName name="monumentos6" localSheetId="9">#REF!</definedName>
    <definedName name="monumentos6" localSheetId="10">#REF!</definedName>
    <definedName name="monumentos6" localSheetId="11">#REF!</definedName>
    <definedName name="monumentos6" localSheetId="12">#REF!</definedName>
    <definedName name="monumentos6" localSheetId="13">#REF!</definedName>
    <definedName name="monumentos6" localSheetId="6">#REF!</definedName>
    <definedName name="monumentos6" localSheetId="15">#REF!</definedName>
    <definedName name="monumentos6" localSheetId="14">#REF!</definedName>
    <definedName name="monumentos6" localSheetId="16">#REF!</definedName>
    <definedName name="monumentos6" localSheetId="17">#REF!</definedName>
    <definedName name="monumentos6" localSheetId="18">#REF!</definedName>
    <definedName name="monumentos6" localSheetId="19">#REF!</definedName>
    <definedName name="monumentos6" localSheetId="20">#REF!</definedName>
    <definedName name="monumentos6" localSheetId="3">#REF!</definedName>
    <definedName name="monumentos6" localSheetId="0">#REF!</definedName>
    <definedName name="monumentos6" localSheetId="1">#REF!</definedName>
    <definedName name="monumentos6">#REF!</definedName>
    <definedName name="monumentos7" localSheetId="2">#REF!</definedName>
    <definedName name="monumentos7" localSheetId="7">#REF!</definedName>
    <definedName name="monumentos7" localSheetId="8">#REF!</definedName>
    <definedName name="monumentos7" localSheetId="9">#REF!</definedName>
    <definedName name="monumentos7" localSheetId="10">#REF!</definedName>
    <definedName name="monumentos7" localSheetId="11">#REF!</definedName>
    <definedName name="monumentos7" localSheetId="12">#REF!</definedName>
    <definedName name="monumentos7" localSheetId="13">#REF!</definedName>
    <definedName name="monumentos7" localSheetId="6">#REF!</definedName>
    <definedName name="monumentos7" localSheetId="15">#REF!</definedName>
    <definedName name="monumentos7" localSheetId="14">#REF!</definedName>
    <definedName name="monumentos7" localSheetId="16">#REF!</definedName>
    <definedName name="monumentos7" localSheetId="17">#REF!</definedName>
    <definedName name="monumentos7" localSheetId="18">#REF!</definedName>
    <definedName name="monumentos7" localSheetId="19">#REF!</definedName>
    <definedName name="monumentos7" localSheetId="20">#REF!</definedName>
    <definedName name="monumentos7" localSheetId="3">#REF!</definedName>
    <definedName name="monumentos7" localSheetId="0">#REF!</definedName>
    <definedName name="monumentos7" localSheetId="1">#REF!</definedName>
    <definedName name="monumentos7">#REF!</definedName>
    <definedName name="monumentos8" localSheetId="2">#REF!</definedName>
    <definedName name="monumentos8" localSheetId="7">#REF!</definedName>
    <definedName name="monumentos8" localSheetId="8">#REF!</definedName>
    <definedName name="monumentos8" localSheetId="9">#REF!</definedName>
    <definedName name="monumentos8" localSheetId="10">#REF!</definedName>
    <definedName name="monumentos8" localSheetId="11">#REF!</definedName>
    <definedName name="monumentos8" localSheetId="12">#REF!</definedName>
    <definedName name="monumentos8" localSheetId="13">#REF!</definedName>
    <definedName name="monumentos8" localSheetId="6">#REF!</definedName>
    <definedName name="monumentos8" localSheetId="15">#REF!</definedName>
    <definedName name="monumentos8" localSheetId="14">#REF!</definedName>
    <definedName name="monumentos8" localSheetId="16">#REF!</definedName>
    <definedName name="monumentos8" localSheetId="17">#REF!</definedName>
    <definedName name="monumentos8" localSheetId="18">#REF!</definedName>
    <definedName name="monumentos8" localSheetId="19">#REF!</definedName>
    <definedName name="monumentos8" localSheetId="20">#REF!</definedName>
    <definedName name="monumentos8" localSheetId="3">#REF!</definedName>
    <definedName name="monumentos8" localSheetId="0">#REF!</definedName>
    <definedName name="monumentos8" localSheetId="1">#REF!</definedName>
    <definedName name="monumentos8">#REF!</definedName>
    <definedName name="monumentos9" localSheetId="2">#REF!</definedName>
    <definedName name="monumentos9" localSheetId="7">#REF!</definedName>
    <definedName name="monumentos9" localSheetId="8">#REF!</definedName>
    <definedName name="monumentos9" localSheetId="9">#REF!</definedName>
    <definedName name="monumentos9" localSheetId="10">#REF!</definedName>
    <definedName name="monumentos9" localSheetId="11">#REF!</definedName>
    <definedName name="monumentos9" localSheetId="12">#REF!</definedName>
    <definedName name="monumentos9" localSheetId="13">#REF!</definedName>
    <definedName name="monumentos9" localSheetId="6">#REF!</definedName>
    <definedName name="monumentos9" localSheetId="15">#REF!</definedName>
    <definedName name="monumentos9" localSheetId="14">#REF!</definedName>
    <definedName name="monumentos9" localSheetId="16">#REF!</definedName>
    <definedName name="monumentos9" localSheetId="17">#REF!</definedName>
    <definedName name="monumentos9" localSheetId="18">#REF!</definedName>
    <definedName name="monumentos9" localSheetId="19">#REF!</definedName>
    <definedName name="monumentos9" localSheetId="20">#REF!</definedName>
    <definedName name="monumentos9" localSheetId="3">#REF!</definedName>
    <definedName name="monumentos9" localSheetId="0">#REF!</definedName>
    <definedName name="monumentos9" localSheetId="1">#REF!</definedName>
    <definedName name="monumentos9">#REF!</definedName>
    <definedName name="Motorista_diu_cap_mec" localSheetId="2">#REF!</definedName>
    <definedName name="Motorista_diu_cap_mec" localSheetId="7">#REF!</definedName>
    <definedName name="Motorista_diu_cap_mec" localSheetId="8">#REF!</definedName>
    <definedName name="Motorista_diu_cap_mec" localSheetId="9">#REF!</definedName>
    <definedName name="Motorista_diu_cap_mec" localSheetId="10">#REF!</definedName>
    <definedName name="Motorista_diu_cap_mec" localSheetId="11">#REF!</definedName>
    <definedName name="Motorista_diu_cap_mec" localSheetId="12">#REF!</definedName>
    <definedName name="Motorista_diu_cap_mec" localSheetId="13">#REF!</definedName>
    <definedName name="Motorista_diu_cap_mec" localSheetId="6">#REF!</definedName>
    <definedName name="Motorista_diu_cap_mec" localSheetId="15">#REF!</definedName>
    <definedName name="Motorista_diu_cap_mec" localSheetId="14">#REF!</definedName>
    <definedName name="Motorista_diu_cap_mec" localSheetId="16">#REF!</definedName>
    <definedName name="Motorista_diu_cap_mec" localSheetId="17">#REF!</definedName>
    <definedName name="Motorista_diu_cap_mec" localSheetId="18">#REF!</definedName>
    <definedName name="Motorista_diu_cap_mec" localSheetId="19">#REF!</definedName>
    <definedName name="Motorista_diu_cap_mec" localSheetId="20">#REF!</definedName>
    <definedName name="Motorista_diu_cap_mec" localSheetId="3">#REF!</definedName>
    <definedName name="Motorista_diu_cap_mec" localSheetId="0">#REF!</definedName>
    <definedName name="Motorista_diu_cap_mec" localSheetId="1">#REF!</definedName>
    <definedName name="Motorista_diu_cap_mec">#REF!</definedName>
    <definedName name="Motorista_diu_cap_mec_res" localSheetId="2">#REF!</definedName>
    <definedName name="Motorista_diu_cap_mec_res" localSheetId="7">#REF!</definedName>
    <definedName name="Motorista_diu_cap_mec_res" localSheetId="8">#REF!</definedName>
    <definedName name="Motorista_diu_cap_mec_res" localSheetId="9">#REF!</definedName>
    <definedName name="Motorista_diu_cap_mec_res" localSheetId="10">#REF!</definedName>
    <definedName name="Motorista_diu_cap_mec_res" localSheetId="11">#REF!</definedName>
    <definedName name="Motorista_diu_cap_mec_res" localSheetId="12">#REF!</definedName>
    <definedName name="Motorista_diu_cap_mec_res" localSheetId="13">#REF!</definedName>
    <definedName name="Motorista_diu_cap_mec_res" localSheetId="6">#REF!</definedName>
    <definedName name="Motorista_diu_cap_mec_res" localSheetId="15">#REF!</definedName>
    <definedName name="Motorista_diu_cap_mec_res" localSheetId="14">#REF!</definedName>
    <definedName name="Motorista_diu_cap_mec_res" localSheetId="16">#REF!</definedName>
    <definedName name="Motorista_diu_cap_mec_res" localSheetId="17">#REF!</definedName>
    <definedName name="Motorista_diu_cap_mec_res" localSheetId="18">#REF!</definedName>
    <definedName name="Motorista_diu_cap_mec_res" localSheetId="19">#REF!</definedName>
    <definedName name="Motorista_diu_cap_mec_res" localSheetId="20">#REF!</definedName>
    <definedName name="Motorista_diu_cap_mec_res" localSheetId="3">#REF!</definedName>
    <definedName name="Motorista_diu_cap_mec_res" localSheetId="0">#REF!</definedName>
    <definedName name="Motorista_diu_cap_mec_res" localSheetId="1">#REF!</definedName>
    <definedName name="Motorista_diu_cap_mec_res">#REF!</definedName>
    <definedName name="Motorista_diu_col_dom" localSheetId="2">'[12]1.1 Col. Dom'!#REF!</definedName>
    <definedName name="Motorista_diu_col_dom" localSheetId="4">'[13]1.1 Col. Dom'!#REF!</definedName>
    <definedName name="Motorista_diu_col_dom" localSheetId="7">'[14]1.1 Col. Dom'!#REF!</definedName>
    <definedName name="Motorista_diu_col_dom" localSheetId="8">'[14]1.1 Col. Dom'!#REF!</definedName>
    <definedName name="Motorista_diu_col_dom" localSheetId="9">'[14]1.1 Col. Dom'!#REF!</definedName>
    <definedName name="Motorista_diu_col_dom" localSheetId="10">'[14]1.1 Col. Dom'!#REF!</definedName>
    <definedName name="Motorista_diu_col_dom" localSheetId="11">'[14]1.1 Col. Dom'!#REF!</definedName>
    <definedName name="Motorista_diu_col_dom" localSheetId="12">'[14]1.1 Col. Dom'!#REF!</definedName>
    <definedName name="Motorista_diu_col_dom" localSheetId="13">'[14]1.1 Col. Dom'!#REF!</definedName>
    <definedName name="Motorista_diu_col_dom" localSheetId="6">'[14]1.1 Col. Dom'!#REF!</definedName>
    <definedName name="Motorista_diu_col_dom" localSheetId="15">'[14]1.1 Col. Dom'!#REF!</definedName>
    <definedName name="Motorista_diu_col_dom" localSheetId="14">'[14]1.1 Col. Dom'!#REF!</definedName>
    <definedName name="Motorista_diu_col_dom" localSheetId="16">'[12]1.1 Col. Dom'!#REF!</definedName>
    <definedName name="Motorista_diu_col_dom" localSheetId="17">'[14]1.1 Col. Dom'!#REF!</definedName>
    <definedName name="Motorista_diu_col_dom" localSheetId="18">'[14]1.1 Col. Dom'!#REF!</definedName>
    <definedName name="Motorista_diu_col_dom" localSheetId="19">'[12]1.1 Col. Dom'!#REF!</definedName>
    <definedName name="Motorista_diu_col_dom" localSheetId="20">'[14]1.1 Col. Dom'!#REF!</definedName>
    <definedName name="Motorista_diu_col_dom" localSheetId="3">'[14]1.1 Col. Dom'!#REF!</definedName>
    <definedName name="Motorista_diu_col_dom" localSheetId="0">'[14]1.1 Col. Dom'!#REF!</definedName>
    <definedName name="Motorista_diu_col_dom" localSheetId="1">'[12]1.1 Col. Dom'!#REF!</definedName>
    <definedName name="Motorista_diu_col_dom">'[12]1.1 Col. Dom'!#REF!</definedName>
    <definedName name="Motorista_diu_col_dom_res" localSheetId="2">'[12]1.1 Col. Dom'!#REF!</definedName>
    <definedName name="Motorista_diu_col_dom_res" localSheetId="4">'[13]1.1 Col. Dom'!#REF!</definedName>
    <definedName name="Motorista_diu_col_dom_res" localSheetId="7">'[14]1.1 Col. Dom'!#REF!</definedName>
    <definedName name="Motorista_diu_col_dom_res" localSheetId="8">'[14]1.1 Col. Dom'!#REF!</definedName>
    <definedName name="Motorista_diu_col_dom_res" localSheetId="9">'[14]1.1 Col. Dom'!#REF!</definedName>
    <definedName name="Motorista_diu_col_dom_res" localSheetId="10">'[14]1.1 Col. Dom'!#REF!</definedName>
    <definedName name="Motorista_diu_col_dom_res" localSheetId="11">'[14]1.1 Col. Dom'!#REF!</definedName>
    <definedName name="Motorista_diu_col_dom_res" localSheetId="12">'[14]1.1 Col. Dom'!#REF!</definedName>
    <definedName name="Motorista_diu_col_dom_res" localSheetId="13">'[14]1.1 Col. Dom'!#REF!</definedName>
    <definedName name="Motorista_diu_col_dom_res" localSheetId="6">'[14]1.1 Col. Dom'!#REF!</definedName>
    <definedName name="Motorista_diu_col_dom_res" localSheetId="15">'[14]1.1 Col. Dom'!#REF!</definedName>
    <definedName name="Motorista_diu_col_dom_res" localSheetId="14">'[14]1.1 Col. Dom'!#REF!</definedName>
    <definedName name="Motorista_diu_col_dom_res" localSheetId="16">'[12]1.1 Col. Dom'!#REF!</definedName>
    <definedName name="Motorista_diu_col_dom_res" localSheetId="17">'[14]1.1 Col. Dom'!#REF!</definedName>
    <definedName name="Motorista_diu_col_dom_res" localSheetId="18">'[14]1.1 Col. Dom'!#REF!</definedName>
    <definedName name="Motorista_diu_col_dom_res" localSheetId="19">'[12]1.1 Col. Dom'!#REF!</definedName>
    <definedName name="Motorista_diu_col_dom_res" localSheetId="20">'[14]1.1 Col. Dom'!#REF!</definedName>
    <definedName name="Motorista_diu_col_dom_res" localSheetId="3">'[14]1.1 Col. Dom'!#REF!</definedName>
    <definedName name="Motorista_diu_col_dom_res" localSheetId="0">'[14]1.1 Col. Dom'!#REF!</definedName>
    <definedName name="Motorista_diu_col_dom_res" localSheetId="1">'[12]1.1 Col. Dom'!#REF!</definedName>
    <definedName name="Motorista_diu_col_dom_res">'[12]1.1 Col. Dom'!#REF!</definedName>
    <definedName name="Motorista_diu_col_hosp" localSheetId="2">#REF!</definedName>
    <definedName name="Motorista_diu_col_hosp" localSheetId="4">#REF!</definedName>
    <definedName name="Motorista_diu_col_hosp" localSheetId="7">#REF!</definedName>
    <definedName name="Motorista_diu_col_hosp" localSheetId="8">#REF!</definedName>
    <definedName name="Motorista_diu_col_hosp" localSheetId="9">#REF!</definedName>
    <definedName name="Motorista_diu_col_hosp" localSheetId="10">#REF!</definedName>
    <definedName name="Motorista_diu_col_hosp" localSheetId="11">#REF!</definedName>
    <definedName name="Motorista_diu_col_hosp" localSheetId="12">#REF!</definedName>
    <definedName name="Motorista_diu_col_hosp" localSheetId="13">#REF!</definedName>
    <definedName name="Motorista_diu_col_hosp" localSheetId="6">#REF!</definedName>
    <definedName name="Motorista_diu_col_hosp" localSheetId="15">#REF!</definedName>
    <definedName name="Motorista_diu_col_hosp" localSheetId="14">#REF!</definedName>
    <definedName name="Motorista_diu_col_hosp" localSheetId="16">#REF!</definedName>
    <definedName name="Motorista_diu_col_hosp" localSheetId="17">#REF!</definedName>
    <definedName name="Motorista_diu_col_hosp" localSheetId="18">#REF!</definedName>
    <definedName name="Motorista_diu_col_hosp" localSheetId="19">#REF!</definedName>
    <definedName name="Motorista_diu_col_hosp" localSheetId="20">#REF!</definedName>
    <definedName name="Motorista_diu_col_hosp" localSheetId="3">#REF!</definedName>
    <definedName name="Motorista_diu_col_hosp" localSheetId="0">#REF!</definedName>
    <definedName name="Motorista_diu_col_hosp" localSheetId="1">#REF!</definedName>
    <definedName name="Motorista_diu_col_hosp">#REF!</definedName>
    <definedName name="Motorista_diu_col_hosp_res" localSheetId="2">#REF!</definedName>
    <definedName name="Motorista_diu_col_hosp_res" localSheetId="7">#REF!</definedName>
    <definedName name="Motorista_diu_col_hosp_res" localSheetId="8">#REF!</definedName>
    <definedName name="Motorista_diu_col_hosp_res" localSheetId="9">#REF!</definedName>
    <definedName name="Motorista_diu_col_hosp_res" localSheetId="10">#REF!</definedName>
    <definedName name="Motorista_diu_col_hosp_res" localSheetId="11">#REF!</definedName>
    <definedName name="Motorista_diu_col_hosp_res" localSheetId="12">#REF!</definedName>
    <definedName name="Motorista_diu_col_hosp_res" localSheetId="13">#REF!</definedName>
    <definedName name="Motorista_diu_col_hosp_res" localSheetId="6">#REF!</definedName>
    <definedName name="Motorista_diu_col_hosp_res" localSheetId="15">#REF!</definedName>
    <definedName name="Motorista_diu_col_hosp_res" localSheetId="14">#REF!</definedName>
    <definedName name="Motorista_diu_col_hosp_res" localSheetId="16">#REF!</definedName>
    <definedName name="Motorista_diu_col_hosp_res" localSheetId="17">#REF!</definedName>
    <definedName name="Motorista_diu_col_hosp_res" localSheetId="18">#REF!</definedName>
    <definedName name="Motorista_diu_col_hosp_res" localSheetId="19">#REF!</definedName>
    <definedName name="Motorista_diu_col_hosp_res" localSheetId="20">#REF!</definedName>
    <definedName name="Motorista_diu_col_hosp_res" localSheetId="3">#REF!</definedName>
    <definedName name="Motorista_diu_col_hosp_res" localSheetId="0">#REF!</definedName>
    <definedName name="Motorista_diu_col_hosp_res" localSheetId="1">#REF!</definedName>
    <definedName name="Motorista_diu_col_hosp_res">#REF!</definedName>
    <definedName name="Motorista_diu_col_sel" localSheetId="2">#REF!</definedName>
    <definedName name="Motorista_diu_col_sel" localSheetId="7">#REF!</definedName>
    <definedName name="Motorista_diu_col_sel" localSheetId="8">#REF!</definedName>
    <definedName name="Motorista_diu_col_sel" localSheetId="9">#REF!</definedName>
    <definedName name="Motorista_diu_col_sel" localSheetId="10">#REF!</definedName>
    <definedName name="Motorista_diu_col_sel" localSheetId="11">#REF!</definedName>
    <definedName name="Motorista_diu_col_sel" localSheetId="12">#REF!</definedName>
    <definedName name="Motorista_diu_col_sel" localSheetId="13">#REF!</definedName>
    <definedName name="Motorista_diu_col_sel" localSheetId="6">#REF!</definedName>
    <definedName name="Motorista_diu_col_sel" localSheetId="15">#REF!</definedName>
    <definedName name="Motorista_diu_col_sel" localSheetId="14">#REF!</definedName>
    <definedName name="Motorista_diu_col_sel" localSheetId="16">#REF!</definedName>
    <definedName name="Motorista_diu_col_sel" localSheetId="17">#REF!</definedName>
    <definedName name="Motorista_diu_col_sel" localSheetId="18">#REF!</definedName>
    <definedName name="Motorista_diu_col_sel" localSheetId="19">#REF!</definedName>
    <definedName name="Motorista_diu_col_sel" localSheetId="20">#REF!</definedName>
    <definedName name="Motorista_diu_col_sel" localSheetId="3">#REF!</definedName>
    <definedName name="Motorista_diu_col_sel" localSheetId="0">#REF!</definedName>
    <definedName name="Motorista_diu_col_sel" localSheetId="1">#REF!</definedName>
    <definedName name="Motorista_diu_col_sel">#REF!</definedName>
    <definedName name="Motorista_diu_eq_padrão" localSheetId="2">#REF!</definedName>
    <definedName name="Motorista_diu_eq_padrão" localSheetId="7">#REF!</definedName>
    <definedName name="Motorista_diu_eq_padrão" localSheetId="8">#REF!</definedName>
    <definedName name="Motorista_diu_eq_padrão" localSheetId="9">#REF!</definedName>
    <definedName name="Motorista_diu_eq_padrão" localSheetId="10">#REF!</definedName>
    <definedName name="Motorista_diu_eq_padrão" localSheetId="11">#REF!</definedName>
    <definedName name="Motorista_diu_eq_padrão" localSheetId="12">#REF!</definedName>
    <definedName name="Motorista_diu_eq_padrão" localSheetId="13">#REF!</definedName>
    <definedName name="Motorista_diu_eq_padrão" localSheetId="6">#REF!</definedName>
    <definedName name="Motorista_diu_eq_padrão" localSheetId="15">#REF!</definedName>
    <definedName name="Motorista_diu_eq_padrão" localSheetId="14">#REF!</definedName>
    <definedName name="Motorista_diu_eq_padrão" localSheetId="16">#REF!</definedName>
    <definedName name="Motorista_diu_eq_padrão" localSheetId="17">#REF!</definedName>
    <definedName name="Motorista_diu_eq_padrão" localSheetId="18">#REF!</definedName>
    <definedName name="Motorista_diu_eq_padrão" localSheetId="19">#REF!</definedName>
    <definedName name="Motorista_diu_eq_padrão" localSheetId="20">#REF!</definedName>
    <definedName name="Motorista_diu_eq_padrão" localSheetId="3">#REF!</definedName>
    <definedName name="Motorista_diu_eq_padrão" localSheetId="0">#REF!</definedName>
    <definedName name="Motorista_diu_eq_padrão" localSheetId="1">#REF!</definedName>
    <definedName name="Motorista_diu_eq_padrão">#REF!</definedName>
    <definedName name="Motorista_diu_eq_padrão_res" localSheetId="2">#REF!</definedName>
    <definedName name="Motorista_diu_eq_padrão_res" localSheetId="7">#REF!</definedName>
    <definedName name="Motorista_diu_eq_padrão_res" localSheetId="8">#REF!</definedName>
    <definedName name="Motorista_diu_eq_padrão_res" localSheetId="9">#REF!</definedName>
    <definedName name="Motorista_diu_eq_padrão_res" localSheetId="10">#REF!</definedName>
    <definedName name="Motorista_diu_eq_padrão_res" localSheetId="11">#REF!</definedName>
    <definedName name="Motorista_diu_eq_padrão_res" localSheetId="12">#REF!</definedName>
    <definedName name="Motorista_diu_eq_padrão_res" localSheetId="13">#REF!</definedName>
    <definedName name="Motorista_diu_eq_padrão_res" localSheetId="6">#REF!</definedName>
    <definedName name="Motorista_diu_eq_padrão_res" localSheetId="15">#REF!</definedName>
    <definedName name="Motorista_diu_eq_padrão_res" localSheetId="14">#REF!</definedName>
    <definedName name="Motorista_diu_eq_padrão_res" localSheetId="16">#REF!</definedName>
    <definedName name="Motorista_diu_eq_padrão_res" localSheetId="17">#REF!</definedName>
    <definedName name="Motorista_diu_eq_padrão_res" localSheetId="18">#REF!</definedName>
    <definedName name="Motorista_diu_eq_padrão_res" localSheetId="19">#REF!</definedName>
    <definedName name="Motorista_diu_eq_padrão_res" localSheetId="20">#REF!</definedName>
    <definedName name="Motorista_diu_eq_padrão_res" localSheetId="3">#REF!</definedName>
    <definedName name="Motorista_diu_eq_padrão_res" localSheetId="0">#REF!</definedName>
    <definedName name="Motorista_diu_eq_padrão_res" localSheetId="1">#REF!</definedName>
    <definedName name="Motorista_diu_eq_padrão_res">#REF!</definedName>
    <definedName name="Motorista_diu_lav_vias" localSheetId="2">#REF!</definedName>
    <definedName name="Motorista_diu_lav_vias" localSheetId="7">#REF!</definedName>
    <definedName name="Motorista_diu_lav_vias" localSheetId="8">#REF!</definedName>
    <definedName name="Motorista_diu_lav_vias" localSheetId="9">#REF!</definedName>
    <definedName name="Motorista_diu_lav_vias" localSheetId="10">#REF!</definedName>
    <definedName name="Motorista_diu_lav_vias" localSheetId="11">#REF!</definedName>
    <definedName name="Motorista_diu_lav_vias" localSheetId="12">#REF!</definedName>
    <definedName name="Motorista_diu_lav_vias" localSheetId="13">#REF!</definedName>
    <definedName name="Motorista_diu_lav_vias" localSheetId="6">#REF!</definedName>
    <definedName name="Motorista_diu_lav_vias" localSheetId="15">#REF!</definedName>
    <definedName name="Motorista_diu_lav_vias" localSheetId="14">#REF!</definedName>
    <definedName name="Motorista_diu_lav_vias" localSheetId="16">#REF!</definedName>
    <definedName name="Motorista_diu_lav_vias" localSheetId="17">#REF!</definedName>
    <definedName name="Motorista_diu_lav_vias" localSheetId="18">#REF!</definedName>
    <definedName name="Motorista_diu_lav_vias" localSheetId="19">#REF!</definedName>
    <definedName name="Motorista_diu_lav_vias" localSheetId="20">#REF!</definedName>
    <definedName name="Motorista_diu_lav_vias" localSheetId="3">#REF!</definedName>
    <definedName name="Motorista_diu_lav_vias" localSheetId="0">#REF!</definedName>
    <definedName name="Motorista_diu_lav_vias" localSheetId="1">#REF!</definedName>
    <definedName name="Motorista_diu_lav_vias">#REF!</definedName>
    <definedName name="Motorista_diu_lav_vias_res" localSheetId="2">#REF!</definedName>
    <definedName name="Motorista_diu_lav_vias_res" localSheetId="7">#REF!</definedName>
    <definedName name="Motorista_diu_lav_vias_res" localSheetId="8">#REF!</definedName>
    <definedName name="Motorista_diu_lav_vias_res" localSheetId="9">#REF!</definedName>
    <definedName name="Motorista_diu_lav_vias_res" localSheetId="10">#REF!</definedName>
    <definedName name="Motorista_diu_lav_vias_res" localSheetId="11">#REF!</definedName>
    <definedName name="Motorista_diu_lav_vias_res" localSheetId="12">#REF!</definedName>
    <definedName name="Motorista_diu_lav_vias_res" localSheetId="13">#REF!</definedName>
    <definedName name="Motorista_diu_lav_vias_res" localSheetId="6">#REF!</definedName>
    <definedName name="Motorista_diu_lav_vias_res" localSheetId="15">#REF!</definedName>
    <definedName name="Motorista_diu_lav_vias_res" localSheetId="14">#REF!</definedName>
    <definedName name="Motorista_diu_lav_vias_res" localSheetId="16">#REF!</definedName>
    <definedName name="Motorista_diu_lav_vias_res" localSheetId="17">#REF!</definedName>
    <definedName name="Motorista_diu_lav_vias_res" localSheetId="18">#REF!</definedName>
    <definedName name="Motorista_diu_lav_vias_res" localSheetId="19">#REF!</definedName>
    <definedName name="Motorista_diu_lav_vias_res" localSheetId="20">#REF!</definedName>
    <definedName name="Motorista_diu_lav_vias_res" localSheetId="3">#REF!</definedName>
    <definedName name="Motorista_diu_lav_vias_res" localSheetId="0">#REF!</definedName>
    <definedName name="Motorista_diu_lav_vias_res" localSheetId="1">#REF!</definedName>
    <definedName name="Motorista_diu_lav_vias_res">#REF!</definedName>
    <definedName name="Motorista_diu_loc_cam_bas" localSheetId="2">#REF!</definedName>
    <definedName name="Motorista_diu_loc_cam_bas" localSheetId="7">#REF!</definedName>
    <definedName name="Motorista_diu_loc_cam_bas" localSheetId="8">#REF!</definedName>
    <definedName name="Motorista_diu_loc_cam_bas" localSheetId="9">#REF!</definedName>
    <definedName name="Motorista_diu_loc_cam_bas" localSheetId="10">#REF!</definedName>
    <definedName name="Motorista_diu_loc_cam_bas" localSheetId="11">#REF!</definedName>
    <definedName name="Motorista_diu_loc_cam_bas" localSheetId="12">#REF!</definedName>
    <definedName name="Motorista_diu_loc_cam_bas" localSheetId="13">#REF!</definedName>
    <definedName name="Motorista_diu_loc_cam_bas" localSheetId="6">#REF!</definedName>
    <definedName name="Motorista_diu_loc_cam_bas" localSheetId="15">#REF!</definedName>
    <definedName name="Motorista_diu_loc_cam_bas" localSheetId="14">#REF!</definedName>
    <definedName name="Motorista_diu_loc_cam_bas" localSheetId="16">#REF!</definedName>
    <definedName name="Motorista_diu_loc_cam_bas" localSheetId="17">#REF!</definedName>
    <definedName name="Motorista_diu_loc_cam_bas" localSheetId="18">#REF!</definedName>
    <definedName name="Motorista_diu_loc_cam_bas" localSheetId="19">#REF!</definedName>
    <definedName name="Motorista_diu_loc_cam_bas" localSheetId="20">#REF!</definedName>
    <definedName name="Motorista_diu_loc_cam_bas" localSheetId="3">#REF!</definedName>
    <definedName name="Motorista_diu_loc_cam_bas" localSheetId="0">#REF!</definedName>
    <definedName name="Motorista_diu_loc_cam_bas" localSheetId="1">#REF!</definedName>
    <definedName name="Motorista_diu_loc_cam_bas">#REF!</definedName>
    <definedName name="Motorista_diu_loc_cam_bas_res" localSheetId="2">#REF!</definedName>
    <definedName name="Motorista_diu_loc_cam_bas_res" localSheetId="7">#REF!</definedName>
    <definedName name="Motorista_diu_loc_cam_bas_res" localSheetId="8">#REF!</definedName>
    <definedName name="Motorista_diu_loc_cam_bas_res" localSheetId="9">#REF!</definedName>
    <definedName name="Motorista_diu_loc_cam_bas_res" localSheetId="10">#REF!</definedName>
    <definedName name="Motorista_diu_loc_cam_bas_res" localSheetId="11">#REF!</definedName>
    <definedName name="Motorista_diu_loc_cam_bas_res" localSheetId="12">#REF!</definedName>
    <definedName name="Motorista_diu_loc_cam_bas_res" localSheetId="13">#REF!</definedName>
    <definedName name="Motorista_diu_loc_cam_bas_res" localSheetId="6">#REF!</definedName>
    <definedName name="Motorista_diu_loc_cam_bas_res" localSheetId="15">#REF!</definedName>
    <definedName name="Motorista_diu_loc_cam_bas_res" localSheetId="14">#REF!</definedName>
    <definedName name="Motorista_diu_loc_cam_bas_res" localSheetId="16">#REF!</definedName>
    <definedName name="Motorista_diu_loc_cam_bas_res" localSheetId="17">#REF!</definedName>
    <definedName name="Motorista_diu_loc_cam_bas_res" localSheetId="18">#REF!</definedName>
    <definedName name="Motorista_diu_loc_cam_bas_res" localSheetId="19">#REF!</definedName>
    <definedName name="Motorista_diu_loc_cam_bas_res" localSheetId="20">#REF!</definedName>
    <definedName name="Motorista_diu_loc_cam_bas_res" localSheetId="3">#REF!</definedName>
    <definedName name="Motorista_diu_loc_cam_bas_res" localSheetId="0">#REF!</definedName>
    <definedName name="Motorista_diu_loc_cam_bas_res" localSheetId="1">#REF!</definedName>
    <definedName name="Motorista_diu_loc_cam_bas_res">#REF!</definedName>
    <definedName name="Motorista_diu_op_aterro" localSheetId="2">#REF!</definedName>
    <definedName name="Motorista_diu_op_aterro" localSheetId="7">#REF!</definedName>
    <definedName name="Motorista_diu_op_aterro" localSheetId="8">#REF!</definedName>
    <definedName name="Motorista_diu_op_aterro" localSheetId="9">#REF!</definedName>
    <definedName name="Motorista_diu_op_aterro" localSheetId="10">#REF!</definedName>
    <definedName name="Motorista_diu_op_aterro" localSheetId="11">#REF!</definedName>
    <definedName name="Motorista_diu_op_aterro" localSheetId="12">#REF!</definedName>
    <definedName name="Motorista_diu_op_aterro" localSheetId="13">#REF!</definedName>
    <definedName name="Motorista_diu_op_aterro" localSheetId="6">#REF!</definedName>
    <definedName name="Motorista_diu_op_aterro" localSheetId="15">#REF!</definedName>
    <definedName name="Motorista_diu_op_aterro" localSheetId="14">#REF!</definedName>
    <definedName name="Motorista_diu_op_aterro" localSheetId="16">#REF!</definedName>
    <definedName name="Motorista_diu_op_aterro" localSheetId="17">#REF!</definedName>
    <definedName name="Motorista_diu_op_aterro" localSheetId="18">#REF!</definedName>
    <definedName name="Motorista_diu_op_aterro" localSheetId="19">#REF!</definedName>
    <definedName name="Motorista_diu_op_aterro" localSheetId="20">#REF!</definedName>
    <definedName name="Motorista_diu_op_aterro" localSheetId="3">#REF!</definedName>
    <definedName name="Motorista_diu_op_aterro" localSheetId="0">#REF!</definedName>
    <definedName name="Motorista_diu_op_aterro" localSheetId="1">#REF!</definedName>
    <definedName name="Motorista_diu_op_aterro">#REF!</definedName>
    <definedName name="Motorista_diu_op_aterro_res" localSheetId="2">#REF!</definedName>
    <definedName name="Motorista_diu_op_aterro_res" localSheetId="7">#REF!</definedName>
    <definedName name="Motorista_diu_op_aterro_res" localSheetId="8">#REF!</definedName>
    <definedName name="Motorista_diu_op_aterro_res" localSheetId="9">#REF!</definedName>
    <definedName name="Motorista_diu_op_aterro_res" localSheetId="10">#REF!</definedName>
    <definedName name="Motorista_diu_op_aterro_res" localSheetId="11">#REF!</definedName>
    <definedName name="Motorista_diu_op_aterro_res" localSheetId="12">#REF!</definedName>
    <definedName name="Motorista_diu_op_aterro_res" localSheetId="13">#REF!</definedName>
    <definedName name="Motorista_diu_op_aterro_res" localSheetId="6">#REF!</definedName>
    <definedName name="Motorista_diu_op_aterro_res" localSheetId="15">#REF!</definedName>
    <definedName name="Motorista_diu_op_aterro_res" localSheetId="14">#REF!</definedName>
    <definedName name="Motorista_diu_op_aterro_res" localSheetId="16">#REF!</definedName>
    <definedName name="Motorista_diu_op_aterro_res" localSheetId="17">#REF!</definedName>
    <definedName name="Motorista_diu_op_aterro_res" localSheetId="18">#REF!</definedName>
    <definedName name="Motorista_diu_op_aterro_res" localSheetId="19">#REF!</definedName>
    <definedName name="Motorista_diu_op_aterro_res" localSheetId="20">#REF!</definedName>
    <definedName name="Motorista_diu_op_aterro_res" localSheetId="3">#REF!</definedName>
    <definedName name="Motorista_diu_op_aterro_res" localSheetId="0">#REF!</definedName>
    <definedName name="Motorista_diu_op_aterro_res" localSheetId="1">#REF!</definedName>
    <definedName name="Motorista_diu_op_aterro_res">#REF!</definedName>
    <definedName name="Motorista_not_cap_mec" localSheetId="2">#REF!</definedName>
    <definedName name="Motorista_not_cap_mec" localSheetId="7">#REF!</definedName>
    <definedName name="Motorista_not_cap_mec" localSheetId="8">#REF!</definedName>
    <definedName name="Motorista_not_cap_mec" localSheetId="9">#REF!</definedName>
    <definedName name="Motorista_not_cap_mec" localSheetId="10">#REF!</definedName>
    <definedName name="Motorista_not_cap_mec" localSheetId="11">#REF!</definedName>
    <definedName name="Motorista_not_cap_mec" localSheetId="12">#REF!</definedName>
    <definedName name="Motorista_not_cap_mec" localSheetId="13">#REF!</definedName>
    <definedName name="Motorista_not_cap_mec" localSheetId="6">#REF!</definedName>
    <definedName name="Motorista_not_cap_mec" localSheetId="15">#REF!</definedName>
    <definedName name="Motorista_not_cap_mec" localSheetId="14">#REF!</definedName>
    <definedName name="Motorista_not_cap_mec" localSheetId="16">#REF!</definedName>
    <definedName name="Motorista_not_cap_mec" localSheetId="17">#REF!</definedName>
    <definedName name="Motorista_not_cap_mec" localSheetId="18">#REF!</definedName>
    <definedName name="Motorista_not_cap_mec" localSheetId="19">#REF!</definedName>
    <definedName name="Motorista_not_cap_mec" localSheetId="20">#REF!</definedName>
    <definedName name="Motorista_not_cap_mec" localSheetId="3">#REF!</definedName>
    <definedName name="Motorista_not_cap_mec" localSheetId="0">#REF!</definedName>
    <definedName name="Motorista_not_cap_mec" localSheetId="1">#REF!</definedName>
    <definedName name="Motorista_not_cap_mec">#REF!</definedName>
    <definedName name="Motorista_not_cap_mec_res" localSheetId="2">#REF!</definedName>
    <definedName name="Motorista_not_cap_mec_res" localSheetId="7">#REF!</definedName>
    <definedName name="Motorista_not_cap_mec_res" localSheetId="8">#REF!</definedName>
    <definedName name="Motorista_not_cap_mec_res" localSheetId="9">#REF!</definedName>
    <definedName name="Motorista_not_cap_mec_res" localSheetId="10">#REF!</definedName>
    <definedName name="Motorista_not_cap_mec_res" localSheetId="11">#REF!</definedName>
    <definedName name="Motorista_not_cap_mec_res" localSheetId="12">#REF!</definedName>
    <definedName name="Motorista_not_cap_mec_res" localSheetId="13">#REF!</definedName>
    <definedName name="Motorista_not_cap_mec_res" localSheetId="6">#REF!</definedName>
    <definedName name="Motorista_not_cap_mec_res" localSheetId="15">#REF!</definedName>
    <definedName name="Motorista_not_cap_mec_res" localSheetId="14">#REF!</definedName>
    <definedName name="Motorista_not_cap_mec_res" localSheetId="16">#REF!</definedName>
    <definedName name="Motorista_not_cap_mec_res" localSheetId="17">#REF!</definedName>
    <definedName name="Motorista_not_cap_mec_res" localSheetId="18">#REF!</definedName>
    <definedName name="Motorista_not_cap_mec_res" localSheetId="19">#REF!</definedName>
    <definedName name="Motorista_not_cap_mec_res" localSheetId="20">#REF!</definedName>
    <definedName name="Motorista_not_cap_mec_res" localSheetId="3">#REF!</definedName>
    <definedName name="Motorista_not_cap_mec_res" localSheetId="0">#REF!</definedName>
    <definedName name="Motorista_not_cap_mec_res" localSheetId="1">#REF!</definedName>
    <definedName name="Motorista_not_cap_mec_res">#REF!</definedName>
    <definedName name="Motorista_not_col_dom" localSheetId="2">'[12]1.1 Col. Dom'!#REF!</definedName>
    <definedName name="Motorista_not_col_dom" localSheetId="4">'[13]1.1 Col. Dom'!#REF!</definedName>
    <definedName name="Motorista_not_col_dom" localSheetId="7">'[14]1.1 Col. Dom'!#REF!</definedName>
    <definedName name="Motorista_not_col_dom" localSheetId="8">'[14]1.1 Col. Dom'!#REF!</definedName>
    <definedName name="Motorista_not_col_dom" localSheetId="9">'[14]1.1 Col. Dom'!#REF!</definedName>
    <definedName name="Motorista_not_col_dom" localSheetId="10">'[14]1.1 Col. Dom'!#REF!</definedName>
    <definedName name="Motorista_not_col_dom" localSheetId="11">'[14]1.1 Col. Dom'!#REF!</definedName>
    <definedName name="Motorista_not_col_dom" localSheetId="12">'[14]1.1 Col. Dom'!#REF!</definedName>
    <definedName name="Motorista_not_col_dom" localSheetId="13">'[14]1.1 Col. Dom'!#REF!</definedName>
    <definedName name="Motorista_not_col_dom" localSheetId="6">'[14]1.1 Col. Dom'!#REF!</definedName>
    <definedName name="Motorista_not_col_dom" localSheetId="15">'[14]1.1 Col. Dom'!#REF!</definedName>
    <definedName name="Motorista_not_col_dom" localSheetId="14">'[14]1.1 Col. Dom'!#REF!</definedName>
    <definedName name="Motorista_not_col_dom" localSheetId="16">'[12]1.1 Col. Dom'!#REF!</definedName>
    <definedName name="Motorista_not_col_dom" localSheetId="17">'[14]1.1 Col. Dom'!#REF!</definedName>
    <definedName name="Motorista_not_col_dom" localSheetId="18">'[14]1.1 Col. Dom'!#REF!</definedName>
    <definedName name="Motorista_not_col_dom" localSheetId="19">'[12]1.1 Col. Dom'!#REF!</definedName>
    <definedName name="Motorista_not_col_dom" localSheetId="20">'[14]1.1 Col. Dom'!#REF!</definedName>
    <definedName name="Motorista_not_col_dom" localSheetId="3">'[14]1.1 Col. Dom'!#REF!</definedName>
    <definedName name="Motorista_not_col_dom" localSheetId="0">'[14]1.1 Col. Dom'!#REF!</definedName>
    <definedName name="Motorista_not_col_dom" localSheetId="1">'[12]1.1 Col. Dom'!#REF!</definedName>
    <definedName name="Motorista_not_col_dom">'[12]1.1 Col. Dom'!#REF!</definedName>
    <definedName name="Motorista_not_col_dom_res" localSheetId="2">'[12]1.1 Col. Dom'!#REF!</definedName>
    <definedName name="Motorista_not_col_dom_res" localSheetId="4">'[13]1.1 Col. Dom'!#REF!</definedName>
    <definedName name="Motorista_not_col_dom_res" localSheetId="7">'[14]1.1 Col. Dom'!#REF!</definedName>
    <definedName name="Motorista_not_col_dom_res" localSheetId="8">'[14]1.1 Col. Dom'!#REF!</definedName>
    <definedName name="Motorista_not_col_dom_res" localSheetId="9">'[14]1.1 Col. Dom'!#REF!</definedName>
    <definedName name="Motorista_not_col_dom_res" localSheetId="10">'[14]1.1 Col. Dom'!#REF!</definedName>
    <definedName name="Motorista_not_col_dom_res" localSheetId="11">'[14]1.1 Col. Dom'!#REF!</definedName>
    <definedName name="Motorista_not_col_dom_res" localSheetId="12">'[14]1.1 Col. Dom'!#REF!</definedName>
    <definedName name="Motorista_not_col_dom_res" localSheetId="13">'[14]1.1 Col. Dom'!#REF!</definedName>
    <definedName name="Motorista_not_col_dom_res" localSheetId="6">'[14]1.1 Col. Dom'!#REF!</definedName>
    <definedName name="Motorista_not_col_dom_res" localSheetId="15">'[14]1.1 Col. Dom'!#REF!</definedName>
    <definedName name="Motorista_not_col_dom_res" localSheetId="14">'[14]1.1 Col. Dom'!#REF!</definedName>
    <definedName name="Motorista_not_col_dom_res" localSheetId="16">'[12]1.1 Col. Dom'!#REF!</definedName>
    <definedName name="Motorista_not_col_dom_res" localSheetId="17">'[14]1.1 Col. Dom'!#REF!</definedName>
    <definedName name="Motorista_not_col_dom_res" localSheetId="18">'[14]1.1 Col. Dom'!#REF!</definedName>
    <definedName name="Motorista_not_col_dom_res" localSheetId="19">'[12]1.1 Col. Dom'!#REF!</definedName>
    <definedName name="Motorista_not_col_dom_res" localSheetId="20">'[14]1.1 Col. Dom'!#REF!</definedName>
    <definedName name="Motorista_not_col_dom_res" localSheetId="3">'[14]1.1 Col. Dom'!#REF!</definedName>
    <definedName name="Motorista_not_col_dom_res" localSheetId="0">'[14]1.1 Col. Dom'!#REF!</definedName>
    <definedName name="Motorista_not_col_dom_res" localSheetId="1">'[12]1.1 Col. Dom'!#REF!</definedName>
    <definedName name="Motorista_not_col_dom_res">'[12]1.1 Col. Dom'!#REF!</definedName>
    <definedName name="Motorista_not_col_hosp" localSheetId="2">#REF!</definedName>
    <definedName name="Motorista_not_col_hosp" localSheetId="4">#REF!</definedName>
    <definedName name="Motorista_not_col_hosp" localSheetId="7">#REF!</definedName>
    <definedName name="Motorista_not_col_hosp" localSheetId="8">#REF!</definedName>
    <definedName name="Motorista_not_col_hosp" localSheetId="9">#REF!</definedName>
    <definedName name="Motorista_not_col_hosp" localSheetId="10">#REF!</definedName>
    <definedName name="Motorista_not_col_hosp" localSheetId="11">#REF!</definedName>
    <definedName name="Motorista_not_col_hosp" localSheetId="12">#REF!</definedName>
    <definedName name="Motorista_not_col_hosp" localSheetId="13">#REF!</definedName>
    <definedName name="Motorista_not_col_hosp" localSheetId="6">#REF!</definedName>
    <definedName name="Motorista_not_col_hosp" localSheetId="15">#REF!</definedName>
    <definedName name="Motorista_not_col_hosp" localSheetId="14">#REF!</definedName>
    <definedName name="Motorista_not_col_hosp" localSheetId="16">#REF!</definedName>
    <definedName name="Motorista_not_col_hosp" localSheetId="17">#REF!</definedName>
    <definedName name="Motorista_not_col_hosp" localSheetId="18">#REF!</definedName>
    <definedName name="Motorista_not_col_hosp" localSheetId="19">#REF!</definedName>
    <definedName name="Motorista_not_col_hosp" localSheetId="20">#REF!</definedName>
    <definedName name="Motorista_not_col_hosp" localSheetId="3">#REF!</definedName>
    <definedName name="Motorista_not_col_hosp" localSheetId="0">#REF!</definedName>
    <definedName name="Motorista_not_col_hosp" localSheetId="1">#REF!</definedName>
    <definedName name="Motorista_not_col_hosp">#REF!</definedName>
    <definedName name="Motorista_not_col_hosp_res" localSheetId="2">#REF!</definedName>
    <definedName name="Motorista_not_col_hosp_res" localSheetId="7">#REF!</definedName>
    <definedName name="Motorista_not_col_hosp_res" localSheetId="8">#REF!</definedName>
    <definedName name="Motorista_not_col_hosp_res" localSheetId="9">#REF!</definedName>
    <definedName name="Motorista_not_col_hosp_res" localSheetId="10">#REF!</definedName>
    <definedName name="Motorista_not_col_hosp_res" localSheetId="11">#REF!</definedName>
    <definedName name="Motorista_not_col_hosp_res" localSheetId="12">#REF!</definedName>
    <definedName name="Motorista_not_col_hosp_res" localSheetId="13">#REF!</definedName>
    <definedName name="Motorista_not_col_hosp_res" localSheetId="6">#REF!</definedName>
    <definedName name="Motorista_not_col_hosp_res" localSheetId="15">#REF!</definedName>
    <definedName name="Motorista_not_col_hosp_res" localSheetId="14">#REF!</definedName>
    <definedName name="Motorista_not_col_hosp_res" localSheetId="16">#REF!</definedName>
    <definedName name="Motorista_not_col_hosp_res" localSheetId="17">#REF!</definedName>
    <definedName name="Motorista_not_col_hosp_res" localSheetId="18">#REF!</definedName>
    <definedName name="Motorista_not_col_hosp_res" localSheetId="19">#REF!</definedName>
    <definedName name="Motorista_not_col_hosp_res" localSheetId="20">#REF!</definedName>
    <definedName name="Motorista_not_col_hosp_res" localSheetId="3">#REF!</definedName>
    <definedName name="Motorista_not_col_hosp_res" localSheetId="0">#REF!</definedName>
    <definedName name="Motorista_not_col_hosp_res" localSheetId="1">#REF!</definedName>
    <definedName name="Motorista_not_col_hosp_res">#REF!</definedName>
    <definedName name="Motorista_not_col_sel" localSheetId="2">#REF!</definedName>
    <definedName name="Motorista_not_col_sel" localSheetId="7">#REF!</definedName>
    <definedName name="Motorista_not_col_sel" localSheetId="8">#REF!</definedName>
    <definedName name="Motorista_not_col_sel" localSheetId="9">#REF!</definedName>
    <definedName name="Motorista_not_col_sel" localSheetId="10">#REF!</definedName>
    <definedName name="Motorista_not_col_sel" localSheetId="11">#REF!</definedName>
    <definedName name="Motorista_not_col_sel" localSheetId="12">#REF!</definedName>
    <definedName name="Motorista_not_col_sel" localSheetId="13">#REF!</definedName>
    <definedName name="Motorista_not_col_sel" localSheetId="6">#REF!</definedName>
    <definedName name="Motorista_not_col_sel" localSheetId="15">#REF!</definedName>
    <definedName name="Motorista_not_col_sel" localSheetId="14">#REF!</definedName>
    <definedName name="Motorista_not_col_sel" localSheetId="16">#REF!</definedName>
    <definedName name="Motorista_not_col_sel" localSheetId="17">#REF!</definedName>
    <definedName name="Motorista_not_col_sel" localSheetId="18">#REF!</definedName>
    <definedName name="Motorista_not_col_sel" localSheetId="19">#REF!</definedName>
    <definedName name="Motorista_not_col_sel" localSheetId="20">#REF!</definedName>
    <definedName name="Motorista_not_col_sel" localSheetId="3">#REF!</definedName>
    <definedName name="Motorista_not_col_sel" localSheetId="0">#REF!</definedName>
    <definedName name="Motorista_not_col_sel" localSheetId="1">#REF!</definedName>
    <definedName name="Motorista_not_col_sel">#REF!</definedName>
    <definedName name="Motorista_not_col_sel_res" localSheetId="2">#REF!</definedName>
    <definedName name="Motorista_not_col_sel_res" localSheetId="7">#REF!</definedName>
    <definedName name="Motorista_not_col_sel_res" localSheetId="8">#REF!</definedName>
    <definedName name="Motorista_not_col_sel_res" localSheetId="9">#REF!</definedName>
    <definedName name="Motorista_not_col_sel_res" localSheetId="10">#REF!</definedName>
    <definedName name="Motorista_not_col_sel_res" localSheetId="11">#REF!</definedName>
    <definedName name="Motorista_not_col_sel_res" localSheetId="12">#REF!</definedName>
    <definedName name="Motorista_not_col_sel_res" localSheetId="13">#REF!</definedName>
    <definedName name="Motorista_not_col_sel_res" localSheetId="6">#REF!</definedName>
    <definedName name="Motorista_not_col_sel_res" localSheetId="15">#REF!</definedName>
    <definedName name="Motorista_not_col_sel_res" localSheetId="14">#REF!</definedName>
    <definedName name="Motorista_not_col_sel_res" localSheetId="16">#REF!</definedName>
    <definedName name="Motorista_not_col_sel_res" localSheetId="17">#REF!</definedName>
    <definedName name="Motorista_not_col_sel_res" localSheetId="18">#REF!</definedName>
    <definedName name="Motorista_not_col_sel_res" localSheetId="19">#REF!</definedName>
    <definedName name="Motorista_not_col_sel_res" localSheetId="20">#REF!</definedName>
    <definedName name="Motorista_not_col_sel_res" localSheetId="3">#REF!</definedName>
    <definedName name="Motorista_not_col_sel_res" localSheetId="0">#REF!</definedName>
    <definedName name="Motorista_not_col_sel_res" localSheetId="1">#REF!</definedName>
    <definedName name="Motorista_not_col_sel_res">#REF!</definedName>
    <definedName name="Motorista_not_eq_padrão" localSheetId="2">#REF!</definedName>
    <definedName name="Motorista_not_eq_padrão" localSheetId="7">#REF!</definedName>
    <definedName name="Motorista_not_eq_padrão" localSheetId="8">#REF!</definedName>
    <definedName name="Motorista_not_eq_padrão" localSheetId="9">#REF!</definedName>
    <definedName name="Motorista_not_eq_padrão" localSheetId="10">#REF!</definedName>
    <definedName name="Motorista_not_eq_padrão" localSheetId="11">#REF!</definedName>
    <definedName name="Motorista_not_eq_padrão" localSheetId="12">#REF!</definedName>
    <definedName name="Motorista_not_eq_padrão" localSheetId="13">#REF!</definedName>
    <definedName name="Motorista_not_eq_padrão" localSheetId="6">#REF!</definedName>
    <definedName name="Motorista_not_eq_padrão" localSheetId="15">#REF!</definedName>
    <definedName name="Motorista_not_eq_padrão" localSheetId="14">#REF!</definedName>
    <definedName name="Motorista_not_eq_padrão" localSheetId="16">#REF!</definedName>
    <definedName name="Motorista_not_eq_padrão" localSheetId="17">#REF!</definedName>
    <definedName name="Motorista_not_eq_padrão" localSheetId="18">#REF!</definedName>
    <definedName name="Motorista_not_eq_padrão" localSheetId="19">#REF!</definedName>
    <definedName name="Motorista_not_eq_padrão" localSheetId="20">#REF!</definedName>
    <definedName name="Motorista_not_eq_padrão" localSheetId="3">#REF!</definedName>
    <definedName name="Motorista_not_eq_padrão" localSheetId="0">#REF!</definedName>
    <definedName name="Motorista_not_eq_padrão" localSheetId="1">#REF!</definedName>
    <definedName name="Motorista_not_eq_padrão">#REF!</definedName>
    <definedName name="Motorista_not_eq_padrão_res" localSheetId="2">#REF!</definedName>
    <definedName name="Motorista_not_eq_padrão_res" localSheetId="7">#REF!</definedName>
    <definedName name="Motorista_not_eq_padrão_res" localSheetId="8">#REF!</definedName>
    <definedName name="Motorista_not_eq_padrão_res" localSheetId="9">#REF!</definedName>
    <definedName name="Motorista_not_eq_padrão_res" localSheetId="10">#REF!</definedName>
    <definedName name="Motorista_not_eq_padrão_res" localSheetId="11">#REF!</definedName>
    <definedName name="Motorista_not_eq_padrão_res" localSheetId="12">#REF!</definedName>
    <definedName name="Motorista_not_eq_padrão_res" localSheetId="13">#REF!</definedName>
    <definedName name="Motorista_not_eq_padrão_res" localSheetId="6">#REF!</definedName>
    <definedName name="Motorista_not_eq_padrão_res" localSheetId="15">#REF!</definedName>
    <definedName name="Motorista_not_eq_padrão_res" localSheetId="14">#REF!</definedName>
    <definedName name="Motorista_not_eq_padrão_res" localSheetId="16">#REF!</definedName>
    <definedName name="Motorista_not_eq_padrão_res" localSheetId="17">#REF!</definedName>
    <definedName name="Motorista_not_eq_padrão_res" localSheetId="18">#REF!</definedName>
    <definedName name="Motorista_not_eq_padrão_res" localSheetId="19">#REF!</definedName>
    <definedName name="Motorista_not_eq_padrão_res" localSheetId="20">#REF!</definedName>
    <definedName name="Motorista_not_eq_padrão_res" localSheetId="3">#REF!</definedName>
    <definedName name="Motorista_not_eq_padrão_res" localSheetId="0">#REF!</definedName>
    <definedName name="Motorista_not_eq_padrão_res" localSheetId="1">#REF!</definedName>
    <definedName name="Motorista_not_eq_padrão_res">#REF!</definedName>
    <definedName name="Motorista_not_lav_vias" localSheetId="2">#REF!</definedName>
    <definedName name="Motorista_not_lav_vias" localSheetId="7">#REF!</definedName>
    <definedName name="Motorista_not_lav_vias" localSheetId="8">#REF!</definedName>
    <definedName name="Motorista_not_lav_vias" localSheetId="9">#REF!</definedName>
    <definedName name="Motorista_not_lav_vias" localSheetId="10">#REF!</definedName>
    <definedName name="Motorista_not_lav_vias" localSheetId="11">#REF!</definedName>
    <definedName name="Motorista_not_lav_vias" localSheetId="12">#REF!</definedName>
    <definedName name="Motorista_not_lav_vias" localSheetId="13">#REF!</definedName>
    <definedName name="Motorista_not_lav_vias" localSheetId="6">#REF!</definedName>
    <definedName name="Motorista_not_lav_vias" localSheetId="15">#REF!</definedName>
    <definedName name="Motorista_not_lav_vias" localSheetId="14">#REF!</definedName>
    <definedName name="Motorista_not_lav_vias" localSheetId="16">#REF!</definedName>
    <definedName name="Motorista_not_lav_vias" localSheetId="17">#REF!</definedName>
    <definedName name="Motorista_not_lav_vias" localSheetId="18">#REF!</definedName>
    <definedName name="Motorista_not_lav_vias" localSheetId="19">#REF!</definedName>
    <definedName name="Motorista_not_lav_vias" localSheetId="20">#REF!</definedName>
    <definedName name="Motorista_not_lav_vias" localSheetId="3">#REF!</definedName>
    <definedName name="Motorista_not_lav_vias" localSheetId="0">#REF!</definedName>
    <definedName name="Motorista_not_lav_vias" localSheetId="1">#REF!</definedName>
    <definedName name="Motorista_not_lav_vias">#REF!</definedName>
    <definedName name="Motorista_not_lav_vias_res" localSheetId="2">#REF!</definedName>
    <definedName name="Motorista_not_lav_vias_res" localSheetId="7">#REF!</definedName>
    <definedName name="Motorista_not_lav_vias_res" localSheetId="8">#REF!</definedName>
    <definedName name="Motorista_not_lav_vias_res" localSheetId="9">#REF!</definedName>
    <definedName name="Motorista_not_lav_vias_res" localSheetId="10">#REF!</definedName>
    <definedName name="Motorista_not_lav_vias_res" localSheetId="11">#REF!</definedName>
    <definedName name="Motorista_not_lav_vias_res" localSheetId="12">#REF!</definedName>
    <definedName name="Motorista_not_lav_vias_res" localSheetId="13">#REF!</definedName>
    <definedName name="Motorista_not_lav_vias_res" localSheetId="6">#REF!</definedName>
    <definedName name="Motorista_not_lav_vias_res" localSheetId="15">#REF!</definedName>
    <definedName name="Motorista_not_lav_vias_res" localSheetId="14">#REF!</definedName>
    <definedName name="Motorista_not_lav_vias_res" localSheetId="16">#REF!</definedName>
    <definedName name="Motorista_not_lav_vias_res" localSheetId="17">#REF!</definedName>
    <definedName name="Motorista_not_lav_vias_res" localSheetId="18">#REF!</definedName>
    <definedName name="Motorista_not_lav_vias_res" localSheetId="19">#REF!</definedName>
    <definedName name="Motorista_not_lav_vias_res" localSheetId="20">#REF!</definedName>
    <definedName name="Motorista_not_lav_vias_res" localSheetId="3">#REF!</definedName>
    <definedName name="Motorista_not_lav_vias_res" localSheetId="0">#REF!</definedName>
    <definedName name="Motorista_not_lav_vias_res" localSheetId="1">#REF!</definedName>
    <definedName name="Motorista_not_lav_vias_res">#REF!</definedName>
    <definedName name="Motorista_not_loc_cam_bas" localSheetId="2">#REF!</definedName>
    <definedName name="Motorista_not_loc_cam_bas" localSheetId="7">#REF!</definedName>
    <definedName name="Motorista_not_loc_cam_bas" localSheetId="8">#REF!</definedName>
    <definedName name="Motorista_not_loc_cam_bas" localSheetId="9">#REF!</definedName>
    <definedName name="Motorista_not_loc_cam_bas" localSheetId="10">#REF!</definedName>
    <definedName name="Motorista_not_loc_cam_bas" localSheetId="11">#REF!</definedName>
    <definedName name="Motorista_not_loc_cam_bas" localSheetId="12">#REF!</definedName>
    <definedName name="Motorista_not_loc_cam_bas" localSheetId="13">#REF!</definedName>
    <definedName name="Motorista_not_loc_cam_bas" localSheetId="6">#REF!</definedName>
    <definedName name="Motorista_not_loc_cam_bas" localSheetId="15">#REF!</definedName>
    <definedName name="Motorista_not_loc_cam_bas" localSheetId="14">#REF!</definedName>
    <definedName name="Motorista_not_loc_cam_bas" localSheetId="16">#REF!</definedName>
    <definedName name="Motorista_not_loc_cam_bas" localSheetId="17">#REF!</definedName>
    <definedName name="Motorista_not_loc_cam_bas" localSheetId="18">#REF!</definedName>
    <definedName name="Motorista_not_loc_cam_bas" localSheetId="19">#REF!</definedName>
    <definedName name="Motorista_not_loc_cam_bas" localSheetId="20">#REF!</definedName>
    <definedName name="Motorista_not_loc_cam_bas" localSheetId="3">#REF!</definedName>
    <definedName name="Motorista_not_loc_cam_bas" localSheetId="0">#REF!</definedName>
    <definedName name="Motorista_not_loc_cam_bas" localSheetId="1">#REF!</definedName>
    <definedName name="Motorista_not_loc_cam_bas">#REF!</definedName>
    <definedName name="Motorista_not_loc_cam_bas_res" localSheetId="2">#REF!</definedName>
    <definedName name="Motorista_not_loc_cam_bas_res" localSheetId="7">#REF!</definedName>
    <definedName name="Motorista_not_loc_cam_bas_res" localSheetId="8">#REF!</definedName>
    <definedName name="Motorista_not_loc_cam_bas_res" localSheetId="9">#REF!</definedName>
    <definedName name="Motorista_not_loc_cam_bas_res" localSheetId="10">#REF!</definedName>
    <definedName name="Motorista_not_loc_cam_bas_res" localSheetId="11">#REF!</definedName>
    <definedName name="Motorista_not_loc_cam_bas_res" localSheetId="12">#REF!</definedName>
    <definedName name="Motorista_not_loc_cam_bas_res" localSheetId="13">#REF!</definedName>
    <definedName name="Motorista_not_loc_cam_bas_res" localSheetId="6">#REF!</definedName>
    <definedName name="Motorista_not_loc_cam_bas_res" localSheetId="15">#REF!</definedName>
    <definedName name="Motorista_not_loc_cam_bas_res" localSheetId="14">#REF!</definedName>
    <definedName name="Motorista_not_loc_cam_bas_res" localSheetId="16">#REF!</definedName>
    <definedName name="Motorista_not_loc_cam_bas_res" localSheetId="17">#REF!</definedName>
    <definedName name="Motorista_not_loc_cam_bas_res" localSheetId="18">#REF!</definedName>
    <definedName name="Motorista_not_loc_cam_bas_res" localSheetId="19">#REF!</definedName>
    <definedName name="Motorista_not_loc_cam_bas_res" localSheetId="20">#REF!</definedName>
    <definedName name="Motorista_not_loc_cam_bas_res" localSheetId="3">#REF!</definedName>
    <definedName name="Motorista_not_loc_cam_bas_res" localSheetId="0">#REF!</definedName>
    <definedName name="Motorista_not_loc_cam_bas_res" localSheetId="1">#REF!</definedName>
    <definedName name="Motorista_not_loc_cam_bas_res">#REF!</definedName>
    <definedName name="Motorista_not_op_aterro" localSheetId="2">#REF!</definedName>
    <definedName name="Motorista_not_op_aterro" localSheetId="7">#REF!</definedName>
    <definedName name="Motorista_not_op_aterro" localSheetId="8">#REF!</definedName>
    <definedName name="Motorista_not_op_aterro" localSheetId="9">#REF!</definedName>
    <definedName name="Motorista_not_op_aterro" localSheetId="10">#REF!</definedName>
    <definedName name="Motorista_not_op_aterro" localSheetId="11">#REF!</definedName>
    <definedName name="Motorista_not_op_aterro" localSheetId="12">#REF!</definedName>
    <definedName name="Motorista_not_op_aterro" localSheetId="13">#REF!</definedName>
    <definedName name="Motorista_not_op_aterro" localSheetId="6">#REF!</definedName>
    <definedName name="Motorista_not_op_aterro" localSheetId="15">#REF!</definedName>
    <definedName name="Motorista_not_op_aterro" localSheetId="14">#REF!</definedName>
    <definedName name="Motorista_not_op_aterro" localSheetId="16">#REF!</definedName>
    <definedName name="Motorista_not_op_aterro" localSheetId="17">#REF!</definedName>
    <definedName name="Motorista_not_op_aterro" localSheetId="18">#REF!</definedName>
    <definedName name="Motorista_not_op_aterro" localSheetId="19">#REF!</definedName>
    <definedName name="Motorista_not_op_aterro" localSheetId="20">#REF!</definedName>
    <definedName name="Motorista_not_op_aterro" localSheetId="3">#REF!</definedName>
    <definedName name="Motorista_not_op_aterro" localSheetId="0">#REF!</definedName>
    <definedName name="Motorista_not_op_aterro" localSheetId="1">#REF!</definedName>
    <definedName name="Motorista_not_op_aterro">#REF!</definedName>
    <definedName name="Motorista_not_op_aterro_res" localSheetId="2">#REF!</definedName>
    <definedName name="Motorista_not_op_aterro_res" localSheetId="7">#REF!</definedName>
    <definedName name="Motorista_not_op_aterro_res" localSheetId="8">#REF!</definedName>
    <definedName name="Motorista_not_op_aterro_res" localSheetId="9">#REF!</definedName>
    <definedName name="Motorista_not_op_aterro_res" localSheetId="10">#REF!</definedName>
    <definedName name="Motorista_not_op_aterro_res" localSheetId="11">#REF!</definedName>
    <definedName name="Motorista_not_op_aterro_res" localSheetId="12">#REF!</definedName>
    <definedName name="Motorista_not_op_aterro_res" localSheetId="13">#REF!</definedName>
    <definedName name="Motorista_not_op_aterro_res" localSheetId="6">#REF!</definedName>
    <definedName name="Motorista_not_op_aterro_res" localSheetId="15">#REF!</definedName>
    <definedName name="Motorista_not_op_aterro_res" localSheetId="14">#REF!</definedName>
    <definedName name="Motorista_not_op_aterro_res" localSheetId="16">#REF!</definedName>
    <definedName name="Motorista_not_op_aterro_res" localSheetId="17">#REF!</definedName>
    <definedName name="Motorista_not_op_aterro_res" localSheetId="18">#REF!</definedName>
    <definedName name="Motorista_not_op_aterro_res" localSheetId="19">#REF!</definedName>
    <definedName name="Motorista_not_op_aterro_res" localSheetId="20">#REF!</definedName>
    <definedName name="Motorista_not_op_aterro_res" localSheetId="3">#REF!</definedName>
    <definedName name="Motorista_not_op_aterro_res" localSheetId="0">#REF!</definedName>
    <definedName name="Motorista_not_op_aterro_res" localSheetId="1">#REF!</definedName>
    <definedName name="Motorista_not_op_aterro_res">#REF!</definedName>
    <definedName name="Motorita_diu_col_sel_res" localSheetId="2">#REF!</definedName>
    <definedName name="Motorita_diu_col_sel_res" localSheetId="7">#REF!</definedName>
    <definedName name="Motorita_diu_col_sel_res" localSheetId="8">#REF!</definedName>
    <definedName name="Motorita_diu_col_sel_res" localSheetId="9">#REF!</definedName>
    <definedName name="Motorita_diu_col_sel_res" localSheetId="10">#REF!</definedName>
    <definedName name="Motorita_diu_col_sel_res" localSheetId="11">#REF!</definedName>
    <definedName name="Motorita_diu_col_sel_res" localSheetId="12">#REF!</definedName>
    <definedName name="Motorita_diu_col_sel_res" localSheetId="13">#REF!</definedName>
    <definedName name="Motorita_diu_col_sel_res" localSheetId="6">#REF!</definedName>
    <definedName name="Motorita_diu_col_sel_res" localSheetId="15">#REF!</definedName>
    <definedName name="Motorita_diu_col_sel_res" localSheetId="14">#REF!</definedName>
    <definedName name="Motorita_diu_col_sel_res" localSheetId="16">#REF!</definedName>
    <definedName name="Motorita_diu_col_sel_res" localSheetId="17">#REF!</definedName>
    <definedName name="Motorita_diu_col_sel_res" localSheetId="18">#REF!</definedName>
    <definedName name="Motorita_diu_col_sel_res" localSheetId="19">#REF!</definedName>
    <definedName name="Motorita_diu_col_sel_res" localSheetId="20">#REF!</definedName>
    <definedName name="Motorita_diu_col_sel_res" localSheetId="3">#REF!</definedName>
    <definedName name="Motorita_diu_col_sel_res" localSheetId="0">#REF!</definedName>
    <definedName name="Motorita_diu_col_sel_res" localSheetId="1">#REF!</definedName>
    <definedName name="Motorita_diu_col_sel_res">#REF!</definedName>
    <definedName name="MP" localSheetId="2">#REF!</definedName>
    <definedName name="MP" localSheetId="7">#REF!</definedName>
    <definedName name="MP" localSheetId="8">#REF!</definedName>
    <definedName name="MP" localSheetId="9">#REF!</definedName>
    <definedName name="MP" localSheetId="10">#REF!</definedName>
    <definedName name="MP" localSheetId="11">#REF!</definedName>
    <definedName name="MP" localSheetId="12">#REF!</definedName>
    <definedName name="MP" localSheetId="13">#REF!</definedName>
    <definedName name="MP" localSheetId="6">#REF!</definedName>
    <definedName name="MP" localSheetId="15">#REF!</definedName>
    <definedName name="MP" localSheetId="14">#REF!</definedName>
    <definedName name="MP" localSheetId="16">#REF!</definedName>
    <definedName name="MP" localSheetId="17">#REF!</definedName>
    <definedName name="MP" localSheetId="18">#REF!</definedName>
    <definedName name="MP" localSheetId="19">#REF!</definedName>
    <definedName name="MP" localSheetId="20">#REF!</definedName>
    <definedName name="MP" localSheetId="3">#REF!</definedName>
    <definedName name="MP" localSheetId="0">#REF!</definedName>
    <definedName name="MP" localSheetId="1">#REF!</definedName>
    <definedName name="MP">#REF!</definedName>
    <definedName name="Munk" localSheetId="2">#REF!</definedName>
    <definedName name="Munk" localSheetId="7">#REF!</definedName>
    <definedName name="Munk" localSheetId="8">#REF!</definedName>
    <definedName name="Munk" localSheetId="9">#REF!</definedName>
    <definedName name="Munk" localSheetId="10">#REF!</definedName>
    <definedName name="Munk" localSheetId="11">#REF!</definedName>
    <definedName name="Munk" localSheetId="12">#REF!</definedName>
    <definedName name="Munk" localSheetId="13">#REF!</definedName>
    <definedName name="Munk" localSheetId="6">#REF!</definedName>
    <definedName name="Munk" localSheetId="15">#REF!</definedName>
    <definedName name="Munk" localSheetId="14">#REF!</definedName>
    <definedName name="Munk" localSheetId="16">#REF!</definedName>
    <definedName name="Munk" localSheetId="17">#REF!</definedName>
    <definedName name="Munk" localSheetId="18">#REF!</definedName>
    <definedName name="Munk" localSheetId="19">#REF!</definedName>
    <definedName name="Munk" localSheetId="20">#REF!</definedName>
    <definedName name="Munk" localSheetId="3">#REF!</definedName>
    <definedName name="Munk" localSheetId="0">#REF!</definedName>
    <definedName name="Munk" localSheetId="1">#REF!</definedName>
    <definedName name="Munk">#REF!</definedName>
    <definedName name="N" localSheetId="2">#REF!</definedName>
    <definedName name="N" localSheetId="7">#REF!</definedName>
    <definedName name="N" localSheetId="8">#REF!</definedName>
    <definedName name="N" localSheetId="9">#REF!</definedName>
    <definedName name="N" localSheetId="10">#REF!</definedName>
    <definedName name="N" localSheetId="11">#REF!</definedName>
    <definedName name="N" localSheetId="12">#REF!</definedName>
    <definedName name="N" localSheetId="13">#REF!</definedName>
    <definedName name="N" localSheetId="6">#REF!</definedName>
    <definedName name="N" localSheetId="15">#REF!</definedName>
    <definedName name="N" localSheetId="14">#REF!</definedName>
    <definedName name="N" localSheetId="16">#REF!</definedName>
    <definedName name="N" localSheetId="17">#REF!</definedName>
    <definedName name="N" localSheetId="18">#REF!</definedName>
    <definedName name="N" localSheetId="19">#REF!</definedName>
    <definedName name="N" localSheetId="20">#REF!</definedName>
    <definedName name="N" localSheetId="3">#REF!</definedName>
    <definedName name="N" localSheetId="0">"#ref!"</definedName>
    <definedName name="N" localSheetId="1">#REF!</definedName>
    <definedName name="N">#REF!</definedName>
    <definedName name="N_de_caminhões_coletores" localSheetId="2">'[12]1.1 Col. Dom'!#REF!</definedName>
    <definedName name="N_de_caminhões_coletores" localSheetId="4">'[13]1.1 Col. Dom'!#REF!</definedName>
    <definedName name="N_de_caminhões_coletores" localSheetId="7">'[14]1.1 Col. Dom'!#REF!</definedName>
    <definedName name="N_de_caminhões_coletores" localSheetId="8">'[14]1.1 Col. Dom'!#REF!</definedName>
    <definedName name="N_de_caminhões_coletores" localSheetId="9">'[14]1.1 Col. Dom'!#REF!</definedName>
    <definedName name="N_de_caminhões_coletores" localSheetId="10">'[14]1.1 Col. Dom'!#REF!</definedName>
    <definedName name="N_de_caminhões_coletores" localSheetId="11">'[14]1.1 Col. Dom'!#REF!</definedName>
    <definedName name="N_de_caminhões_coletores" localSheetId="12">'[14]1.1 Col. Dom'!#REF!</definedName>
    <definedName name="N_de_caminhões_coletores" localSheetId="13">'[14]1.1 Col. Dom'!#REF!</definedName>
    <definedName name="N_de_caminhões_coletores" localSheetId="6">'[14]1.1 Col. Dom'!#REF!</definedName>
    <definedName name="N_de_caminhões_coletores" localSheetId="15">'[14]1.1 Col. Dom'!#REF!</definedName>
    <definedName name="N_de_caminhões_coletores" localSheetId="14">'[14]1.1 Col. Dom'!#REF!</definedName>
    <definedName name="N_de_caminhões_coletores" localSheetId="16">'[12]1.1 Col. Dom'!#REF!</definedName>
    <definedName name="N_de_caminhões_coletores" localSheetId="17">'[14]1.1 Col. Dom'!#REF!</definedName>
    <definedName name="N_de_caminhões_coletores" localSheetId="18">'[14]1.1 Col. Dom'!#REF!</definedName>
    <definedName name="N_de_caminhões_coletores" localSheetId="19">'[12]1.1 Col. Dom'!#REF!</definedName>
    <definedName name="N_de_caminhões_coletores" localSheetId="20">'[14]1.1 Col. Dom'!#REF!</definedName>
    <definedName name="N_de_caminhões_coletores" localSheetId="3">'[14]1.1 Col. Dom'!#REF!</definedName>
    <definedName name="N_de_caminhões_coletores" localSheetId="0">'[14]1.1 Col. Dom'!#REF!</definedName>
    <definedName name="N_de_caminhões_coletores" localSheetId="1">'[12]1.1 Col. Dom'!#REF!</definedName>
    <definedName name="N_de_caminhões_coletores">'[12]1.1 Col. Dom'!#REF!</definedName>
    <definedName name="n_de_feriados" localSheetId="2">#REF!</definedName>
    <definedName name="n_de_feriados" localSheetId="4">#REF!</definedName>
    <definedName name="n_de_feriados" localSheetId="7">#REF!</definedName>
    <definedName name="n_de_feriados" localSheetId="8">#REF!</definedName>
    <definedName name="n_de_feriados" localSheetId="9">#REF!</definedName>
    <definedName name="n_de_feriados" localSheetId="10">#REF!</definedName>
    <definedName name="n_de_feriados" localSheetId="11">#REF!</definedName>
    <definedName name="n_de_feriados" localSheetId="12">#REF!</definedName>
    <definedName name="n_de_feriados" localSheetId="13">#REF!</definedName>
    <definedName name="n_de_feriados" localSheetId="6">#REF!</definedName>
    <definedName name="n_de_feriados" localSheetId="15">#REF!</definedName>
    <definedName name="n_de_feriados" localSheetId="14">#REF!</definedName>
    <definedName name="n_de_feriados" localSheetId="16">#REF!</definedName>
    <definedName name="n_de_feriados" localSheetId="17">#REF!</definedName>
    <definedName name="n_de_feriados" localSheetId="18">#REF!</definedName>
    <definedName name="n_de_feriados" localSheetId="19">#REF!</definedName>
    <definedName name="n_de_feriados" localSheetId="20">#REF!</definedName>
    <definedName name="n_de_feriados" localSheetId="3">#REF!</definedName>
    <definedName name="n_de_feriados" localSheetId="0">#REF!</definedName>
    <definedName name="n_de_feriados" localSheetId="1">#REF!</definedName>
    <definedName name="n_de_feriados">#REF!</definedName>
    <definedName name="n_de_meses_no_ano" localSheetId="2">#REF!</definedName>
    <definedName name="n_de_meses_no_ano" localSheetId="7">#REF!</definedName>
    <definedName name="n_de_meses_no_ano" localSheetId="8">#REF!</definedName>
    <definedName name="n_de_meses_no_ano" localSheetId="9">#REF!</definedName>
    <definedName name="n_de_meses_no_ano" localSheetId="10">#REF!</definedName>
    <definedName name="n_de_meses_no_ano" localSheetId="11">#REF!</definedName>
    <definedName name="n_de_meses_no_ano" localSheetId="12">#REF!</definedName>
    <definedName name="n_de_meses_no_ano" localSheetId="13">#REF!</definedName>
    <definedName name="n_de_meses_no_ano" localSheetId="6">#REF!</definedName>
    <definedName name="n_de_meses_no_ano" localSheetId="15">#REF!</definedName>
    <definedName name="n_de_meses_no_ano" localSheetId="14">#REF!</definedName>
    <definedName name="n_de_meses_no_ano" localSheetId="16">#REF!</definedName>
    <definedName name="n_de_meses_no_ano" localSheetId="17">#REF!</definedName>
    <definedName name="n_de_meses_no_ano" localSheetId="18">#REF!</definedName>
    <definedName name="n_de_meses_no_ano" localSheetId="19">#REF!</definedName>
    <definedName name="n_de_meses_no_ano" localSheetId="20">#REF!</definedName>
    <definedName name="n_de_meses_no_ano" localSheetId="3">#REF!</definedName>
    <definedName name="n_de_meses_no_ano" localSheetId="0">#REF!</definedName>
    <definedName name="n_de_meses_no_ano" localSheetId="1">#REF!</definedName>
    <definedName name="n_de_meses_no_ano">#REF!</definedName>
    <definedName name="N_de_passagens" localSheetId="2">#REF!</definedName>
    <definedName name="N_de_passagens" localSheetId="7">#REF!</definedName>
    <definedName name="N_de_passagens" localSheetId="8">#REF!</definedName>
    <definedName name="N_de_passagens" localSheetId="9">#REF!</definedName>
    <definedName name="N_de_passagens" localSheetId="10">#REF!</definedName>
    <definedName name="N_de_passagens" localSheetId="11">#REF!</definedName>
    <definedName name="N_de_passagens" localSheetId="12">#REF!</definedName>
    <definedName name="N_de_passagens" localSheetId="13">#REF!</definedName>
    <definedName name="N_de_passagens" localSheetId="6">#REF!</definedName>
    <definedName name="N_de_passagens" localSheetId="15">#REF!</definedName>
    <definedName name="N_de_passagens" localSheetId="14">#REF!</definedName>
    <definedName name="N_de_passagens" localSheetId="16">#REF!</definedName>
    <definedName name="N_de_passagens" localSheetId="17">#REF!</definedName>
    <definedName name="N_de_passagens" localSheetId="18">#REF!</definedName>
    <definedName name="N_de_passagens" localSheetId="19">#REF!</definedName>
    <definedName name="N_de_passagens" localSheetId="20">#REF!</definedName>
    <definedName name="N_de_passagens" localSheetId="3">#REF!</definedName>
    <definedName name="N_de_passagens" localSheetId="0">#REF!</definedName>
    <definedName name="N_de_passagens" localSheetId="1">#REF!</definedName>
    <definedName name="N_de_passagens">#REF!</definedName>
    <definedName name="n_horas_diárias" localSheetId="2">#REF!</definedName>
    <definedName name="n_horas_diárias" localSheetId="7">#REF!</definedName>
    <definedName name="n_horas_diárias" localSheetId="8">#REF!</definedName>
    <definedName name="n_horas_diárias" localSheetId="9">#REF!</definedName>
    <definedName name="n_horas_diárias" localSheetId="10">#REF!</definedName>
    <definedName name="n_horas_diárias" localSheetId="11">#REF!</definedName>
    <definedName name="n_horas_diárias" localSheetId="12">#REF!</definedName>
    <definedName name="n_horas_diárias" localSheetId="13">#REF!</definedName>
    <definedName name="n_horas_diárias" localSheetId="6">#REF!</definedName>
    <definedName name="n_horas_diárias" localSheetId="15">#REF!</definedName>
    <definedName name="n_horas_diárias" localSheetId="14">#REF!</definedName>
    <definedName name="n_horas_diárias" localSheetId="16">#REF!</definedName>
    <definedName name="n_horas_diárias" localSheetId="17">#REF!</definedName>
    <definedName name="n_horas_diárias" localSheetId="18">#REF!</definedName>
    <definedName name="n_horas_diárias" localSheetId="19">#REF!</definedName>
    <definedName name="n_horas_diárias" localSheetId="20">#REF!</definedName>
    <definedName name="n_horas_diárias" localSheetId="3">#REF!</definedName>
    <definedName name="n_horas_diárias" localSheetId="0">#REF!</definedName>
    <definedName name="n_horas_diárias" localSheetId="1">#REF!</definedName>
    <definedName name="n_horas_diárias">#REF!</definedName>
    <definedName name="N_veículos_leves" localSheetId="2">'[12]1.1 Col. Dom'!#REF!</definedName>
    <definedName name="N_veículos_leves" localSheetId="4">'[13]1.1 Col. Dom'!#REF!</definedName>
    <definedName name="N_veículos_leves" localSheetId="7">'[14]1.1 Col. Dom'!#REF!</definedName>
    <definedName name="N_veículos_leves" localSheetId="8">'[14]1.1 Col. Dom'!#REF!</definedName>
    <definedName name="N_veículos_leves" localSheetId="9">'[14]1.1 Col. Dom'!#REF!</definedName>
    <definedName name="N_veículos_leves" localSheetId="10">'[14]1.1 Col. Dom'!#REF!</definedName>
    <definedName name="N_veículos_leves" localSheetId="11">'[14]1.1 Col. Dom'!#REF!</definedName>
    <definedName name="N_veículos_leves" localSheetId="12">'[14]1.1 Col. Dom'!#REF!</definedName>
    <definedName name="N_veículos_leves" localSheetId="13">'[14]1.1 Col. Dom'!#REF!</definedName>
    <definedName name="N_veículos_leves" localSheetId="6">'[14]1.1 Col. Dom'!#REF!</definedName>
    <definedName name="N_veículos_leves" localSheetId="15">'[14]1.1 Col. Dom'!#REF!</definedName>
    <definedName name="N_veículos_leves" localSheetId="14">'[14]1.1 Col. Dom'!#REF!</definedName>
    <definedName name="N_veículos_leves" localSheetId="16">'[12]1.1 Col. Dom'!#REF!</definedName>
    <definedName name="N_veículos_leves" localSheetId="17">'[14]1.1 Col. Dom'!#REF!</definedName>
    <definedName name="N_veículos_leves" localSheetId="18">'[14]1.1 Col. Dom'!#REF!</definedName>
    <definedName name="N_veículos_leves" localSheetId="19">'[12]1.1 Col. Dom'!#REF!</definedName>
    <definedName name="N_veículos_leves" localSheetId="20">'[14]1.1 Col. Dom'!#REF!</definedName>
    <definedName name="N_veículos_leves" localSheetId="3">'[14]1.1 Col. Dom'!#REF!</definedName>
    <definedName name="N_veículos_leves" localSheetId="0">'[14]1.1 Col. Dom'!#REF!</definedName>
    <definedName name="N_veículos_leves" localSheetId="1">'[12]1.1 Col. Dom'!#REF!</definedName>
    <definedName name="N_veículos_leves">'[12]1.1 Col. Dom'!#REF!</definedName>
    <definedName name="OA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e" localSheetId="2">#REF!</definedName>
    <definedName name="oae" localSheetId="4">#REF!</definedName>
    <definedName name="oae" localSheetId="7">#REF!</definedName>
    <definedName name="oae" localSheetId="8">#REF!</definedName>
    <definedName name="oae" localSheetId="9">#REF!</definedName>
    <definedName name="oae" localSheetId="10">#REF!</definedName>
    <definedName name="oae" localSheetId="11">#REF!</definedName>
    <definedName name="oae" localSheetId="12">#REF!</definedName>
    <definedName name="oae" localSheetId="13">#REF!</definedName>
    <definedName name="oae" localSheetId="6">#REF!</definedName>
    <definedName name="oae" localSheetId="15">#REF!</definedName>
    <definedName name="oae" localSheetId="14">#REF!</definedName>
    <definedName name="oae" localSheetId="16">#REF!</definedName>
    <definedName name="oae" localSheetId="17">#REF!</definedName>
    <definedName name="oae" localSheetId="18">#REF!</definedName>
    <definedName name="oae" localSheetId="19">#REF!</definedName>
    <definedName name="oae" localSheetId="20">#REF!</definedName>
    <definedName name="oae" localSheetId="3">#REF!</definedName>
    <definedName name="oae" localSheetId="0">#REF!</definedName>
    <definedName name="oae" localSheetId="1">#REF!</definedName>
    <definedName name="oae">#REF!</definedName>
    <definedName name="Op_balança_diu_op_aterro" localSheetId="2">#REF!</definedName>
    <definedName name="Op_balança_diu_op_aterro" localSheetId="7">#REF!</definedName>
    <definedName name="Op_balança_diu_op_aterro" localSheetId="8">#REF!</definedName>
    <definedName name="Op_balança_diu_op_aterro" localSheetId="9">#REF!</definedName>
    <definedName name="Op_balança_diu_op_aterro" localSheetId="10">#REF!</definedName>
    <definedName name="Op_balança_diu_op_aterro" localSheetId="11">#REF!</definedName>
    <definedName name="Op_balança_diu_op_aterro" localSheetId="12">#REF!</definedName>
    <definedName name="Op_balança_diu_op_aterro" localSheetId="13">#REF!</definedName>
    <definedName name="Op_balança_diu_op_aterro" localSheetId="6">#REF!</definedName>
    <definedName name="Op_balança_diu_op_aterro" localSheetId="15">#REF!</definedName>
    <definedName name="Op_balança_diu_op_aterro" localSheetId="14">#REF!</definedName>
    <definedName name="Op_balança_diu_op_aterro" localSheetId="16">#REF!</definedName>
    <definedName name="Op_balança_diu_op_aterro" localSheetId="17">#REF!</definedName>
    <definedName name="Op_balança_diu_op_aterro" localSheetId="18">#REF!</definedName>
    <definedName name="Op_balança_diu_op_aterro" localSheetId="19">#REF!</definedName>
    <definedName name="Op_balança_diu_op_aterro" localSheetId="20">#REF!</definedName>
    <definedName name="Op_balança_diu_op_aterro" localSheetId="3">#REF!</definedName>
    <definedName name="Op_balança_diu_op_aterro" localSheetId="0">#REF!</definedName>
    <definedName name="Op_balança_diu_op_aterro" localSheetId="1">#REF!</definedName>
    <definedName name="Op_balança_diu_op_aterro">#REF!</definedName>
    <definedName name="Op_balança_diu_op_aterro_res" localSheetId="2">#REF!</definedName>
    <definedName name="Op_balança_diu_op_aterro_res" localSheetId="7">#REF!</definedName>
    <definedName name="Op_balança_diu_op_aterro_res" localSheetId="8">#REF!</definedName>
    <definedName name="Op_balança_diu_op_aterro_res" localSheetId="9">#REF!</definedName>
    <definedName name="Op_balança_diu_op_aterro_res" localSheetId="10">#REF!</definedName>
    <definedName name="Op_balança_diu_op_aterro_res" localSheetId="11">#REF!</definedName>
    <definedName name="Op_balança_diu_op_aterro_res" localSheetId="12">#REF!</definedName>
    <definedName name="Op_balança_diu_op_aterro_res" localSheetId="13">#REF!</definedName>
    <definedName name="Op_balança_diu_op_aterro_res" localSheetId="6">#REF!</definedName>
    <definedName name="Op_balança_diu_op_aterro_res" localSheetId="15">#REF!</definedName>
    <definedName name="Op_balança_diu_op_aterro_res" localSheetId="14">#REF!</definedName>
    <definedName name="Op_balança_diu_op_aterro_res" localSheetId="16">#REF!</definedName>
    <definedName name="Op_balança_diu_op_aterro_res" localSheetId="17">#REF!</definedName>
    <definedName name="Op_balança_diu_op_aterro_res" localSheetId="18">#REF!</definedName>
    <definedName name="Op_balança_diu_op_aterro_res" localSheetId="19">#REF!</definedName>
    <definedName name="Op_balança_diu_op_aterro_res" localSheetId="20">#REF!</definedName>
    <definedName name="Op_balança_diu_op_aterro_res" localSheetId="3">#REF!</definedName>
    <definedName name="Op_balança_diu_op_aterro_res" localSheetId="0">#REF!</definedName>
    <definedName name="Op_balança_diu_op_aterro_res" localSheetId="1">#REF!</definedName>
    <definedName name="Op_balança_diu_op_aterro_res">#REF!</definedName>
    <definedName name="Op_balança_not_op_aterro" localSheetId="2">#REF!</definedName>
    <definedName name="Op_balança_not_op_aterro" localSheetId="7">#REF!</definedName>
    <definedName name="Op_balança_not_op_aterro" localSheetId="8">#REF!</definedName>
    <definedName name="Op_balança_not_op_aterro" localSheetId="9">#REF!</definedName>
    <definedName name="Op_balança_not_op_aterro" localSheetId="10">#REF!</definedName>
    <definedName name="Op_balança_not_op_aterro" localSheetId="11">#REF!</definedName>
    <definedName name="Op_balança_not_op_aterro" localSheetId="12">#REF!</definedName>
    <definedName name="Op_balança_not_op_aterro" localSheetId="13">#REF!</definedName>
    <definedName name="Op_balança_not_op_aterro" localSheetId="6">#REF!</definedName>
    <definedName name="Op_balança_not_op_aterro" localSheetId="15">#REF!</definedName>
    <definedName name="Op_balança_not_op_aterro" localSheetId="14">#REF!</definedName>
    <definedName name="Op_balança_not_op_aterro" localSheetId="16">#REF!</definedName>
    <definedName name="Op_balança_not_op_aterro" localSheetId="17">#REF!</definedName>
    <definedName name="Op_balança_not_op_aterro" localSheetId="18">#REF!</definedName>
    <definedName name="Op_balança_not_op_aterro" localSheetId="19">#REF!</definedName>
    <definedName name="Op_balança_not_op_aterro" localSheetId="20">#REF!</definedName>
    <definedName name="Op_balança_not_op_aterro" localSheetId="3">#REF!</definedName>
    <definedName name="Op_balança_not_op_aterro" localSheetId="0">#REF!</definedName>
    <definedName name="Op_balança_not_op_aterro" localSheetId="1">#REF!</definedName>
    <definedName name="Op_balança_not_op_aterro">#REF!</definedName>
    <definedName name="Op_balança_not_op_aterro_res" localSheetId="2">#REF!</definedName>
    <definedName name="Op_balança_not_op_aterro_res" localSheetId="7">#REF!</definedName>
    <definedName name="Op_balança_not_op_aterro_res" localSheetId="8">#REF!</definedName>
    <definedName name="Op_balança_not_op_aterro_res" localSheetId="9">#REF!</definedName>
    <definedName name="Op_balança_not_op_aterro_res" localSheetId="10">#REF!</definedName>
    <definedName name="Op_balança_not_op_aterro_res" localSheetId="11">#REF!</definedName>
    <definedName name="Op_balança_not_op_aterro_res" localSheetId="12">#REF!</definedName>
    <definedName name="Op_balança_not_op_aterro_res" localSheetId="13">#REF!</definedName>
    <definedName name="Op_balança_not_op_aterro_res" localSheetId="6">#REF!</definedName>
    <definedName name="Op_balança_not_op_aterro_res" localSheetId="15">#REF!</definedName>
    <definedName name="Op_balança_not_op_aterro_res" localSheetId="14">#REF!</definedName>
    <definedName name="Op_balança_not_op_aterro_res" localSheetId="16">#REF!</definedName>
    <definedName name="Op_balança_not_op_aterro_res" localSheetId="17">#REF!</definedName>
    <definedName name="Op_balança_not_op_aterro_res" localSheetId="18">#REF!</definedName>
    <definedName name="Op_balança_not_op_aterro_res" localSheetId="19">#REF!</definedName>
    <definedName name="Op_balança_not_op_aterro_res" localSheetId="20">#REF!</definedName>
    <definedName name="Op_balança_not_op_aterro_res" localSheetId="3">#REF!</definedName>
    <definedName name="Op_balança_not_op_aterro_res" localSheetId="0">#REF!</definedName>
    <definedName name="Op_balança_not_op_aterro_res" localSheetId="1">#REF!</definedName>
    <definedName name="Op_balança_not_op_aterro_res">#REF!</definedName>
    <definedName name="Op_diu_usi_rec_comp" localSheetId="2">#REF!</definedName>
    <definedName name="Op_diu_usi_rec_comp" localSheetId="7">#REF!</definedName>
    <definedName name="Op_diu_usi_rec_comp" localSheetId="8">#REF!</definedName>
    <definedName name="Op_diu_usi_rec_comp" localSheetId="9">#REF!</definedName>
    <definedName name="Op_diu_usi_rec_comp" localSheetId="10">#REF!</definedName>
    <definedName name="Op_diu_usi_rec_comp" localSheetId="11">#REF!</definedName>
    <definedName name="Op_diu_usi_rec_comp" localSheetId="12">#REF!</definedName>
    <definedName name="Op_diu_usi_rec_comp" localSheetId="13">#REF!</definedName>
    <definedName name="Op_diu_usi_rec_comp" localSheetId="6">#REF!</definedName>
    <definedName name="Op_diu_usi_rec_comp" localSheetId="15">#REF!</definedName>
    <definedName name="Op_diu_usi_rec_comp" localSheetId="14">#REF!</definedName>
    <definedName name="Op_diu_usi_rec_comp" localSheetId="16">#REF!</definedName>
    <definedName name="Op_diu_usi_rec_comp" localSheetId="17">#REF!</definedName>
    <definedName name="Op_diu_usi_rec_comp" localSheetId="18">#REF!</definedName>
    <definedName name="Op_diu_usi_rec_comp" localSheetId="19">#REF!</definedName>
    <definedName name="Op_diu_usi_rec_comp" localSheetId="20">#REF!</definedName>
    <definedName name="Op_diu_usi_rec_comp" localSheetId="3">#REF!</definedName>
    <definedName name="Op_diu_usi_rec_comp" localSheetId="0">#REF!</definedName>
    <definedName name="Op_diu_usi_rec_comp" localSheetId="1">#REF!</definedName>
    <definedName name="Op_diu_usi_rec_comp">#REF!</definedName>
    <definedName name="Op_diu_usi_rec_comp_res" localSheetId="2">#REF!</definedName>
    <definedName name="Op_diu_usi_rec_comp_res" localSheetId="7">#REF!</definedName>
    <definedName name="Op_diu_usi_rec_comp_res" localSheetId="8">#REF!</definedName>
    <definedName name="Op_diu_usi_rec_comp_res" localSheetId="9">#REF!</definedName>
    <definedName name="Op_diu_usi_rec_comp_res" localSheetId="10">#REF!</definedName>
    <definedName name="Op_diu_usi_rec_comp_res" localSheetId="11">#REF!</definedName>
    <definedName name="Op_diu_usi_rec_comp_res" localSheetId="12">#REF!</definedName>
    <definedName name="Op_diu_usi_rec_comp_res" localSheetId="13">#REF!</definedName>
    <definedName name="Op_diu_usi_rec_comp_res" localSheetId="6">#REF!</definedName>
    <definedName name="Op_diu_usi_rec_comp_res" localSheetId="15">#REF!</definedName>
    <definedName name="Op_diu_usi_rec_comp_res" localSheetId="14">#REF!</definedName>
    <definedName name="Op_diu_usi_rec_comp_res" localSheetId="16">#REF!</definedName>
    <definedName name="Op_diu_usi_rec_comp_res" localSheetId="17">#REF!</definedName>
    <definedName name="Op_diu_usi_rec_comp_res" localSheetId="18">#REF!</definedName>
    <definedName name="Op_diu_usi_rec_comp_res" localSheetId="19">#REF!</definedName>
    <definedName name="Op_diu_usi_rec_comp_res" localSheetId="20">#REF!</definedName>
    <definedName name="Op_diu_usi_rec_comp_res" localSheetId="3">#REF!</definedName>
    <definedName name="Op_diu_usi_rec_comp_res" localSheetId="0">#REF!</definedName>
    <definedName name="Op_diu_usi_rec_comp_res" localSheetId="1">#REF!</definedName>
    <definedName name="Op_diu_usi_rec_comp_res">#REF!</definedName>
    <definedName name="Op_diu_usi_tra_RSSS" localSheetId="2">#REF!</definedName>
    <definedName name="Op_diu_usi_tra_RSSS" localSheetId="7">#REF!</definedName>
    <definedName name="Op_diu_usi_tra_RSSS" localSheetId="8">#REF!</definedName>
    <definedName name="Op_diu_usi_tra_RSSS" localSheetId="9">#REF!</definedName>
    <definedName name="Op_diu_usi_tra_RSSS" localSheetId="10">#REF!</definedName>
    <definedName name="Op_diu_usi_tra_RSSS" localSheetId="11">#REF!</definedName>
    <definedName name="Op_diu_usi_tra_RSSS" localSheetId="12">#REF!</definedName>
    <definedName name="Op_diu_usi_tra_RSSS" localSheetId="13">#REF!</definedName>
    <definedName name="Op_diu_usi_tra_RSSS" localSheetId="6">#REF!</definedName>
    <definedName name="Op_diu_usi_tra_RSSS" localSheetId="15">#REF!</definedName>
    <definedName name="Op_diu_usi_tra_RSSS" localSheetId="14">#REF!</definedName>
    <definedName name="Op_diu_usi_tra_RSSS" localSheetId="16">#REF!</definedName>
    <definedName name="Op_diu_usi_tra_RSSS" localSheetId="17">#REF!</definedName>
    <definedName name="Op_diu_usi_tra_RSSS" localSheetId="18">#REF!</definedName>
    <definedName name="Op_diu_usi_tra_RSSS" localSheetId="19">#REF!</definedName>
    <definedName name="Op_diu_usi_tra_RSSS" localSheetId="20">#REF!</definedName>
    <definedName name="Op_diu_usi_tra_RSSS" localSheetId="3">#REF!</definedName>
    <definedName name="Op_diu_usi_tra_RSSS" localSheetId="0">#REF!</definedName>
    <definedName name="Op_diu_usi_tra_RSSS" localSheetId="1">#REF!</definedName>
    <definedName name="Op_diu_usi_tra_RSSS">#REF!</definedName>
    <definedName name="Op_diu_usi_tra_RSSS_res" localSheetId="2">#REF!</definedName>
    <definedName name="Op_diu_usi_tra_RSSS_res" localSheetId="7">#REF!</definedName>
    <definedName name="Op_diu_usi_tra_RSSS_res" localSheetId="8">#REF!</definedName>
    <definedName name="Op_diu_usi_tra_RSSS_res" localSheetId="9">#REF!</definedName>
    <definedName name="Op_diu_usi_tra_RSSS_res" localSheetId="10">#REF!</definedName>
    <definedName name="Op_diu_usi_tra_RSSS_res" localSheetId="11">#REF!</definedName>
    <definedName name="Op_diu_usi_tra_RSSS_res" localSheetId="12">#REF!</definedName>
    <definedName name="Op_diu_usi_tra_RSSS_res" localSheetId="13">#REF!</definedName>
    <definedName name="Op_diu_usi_tra_RSSS_res" localSheetId="6">#REF!</definedName>
    <definedName name="Op_diu_usi_tra_RSSS_res" localSheetId="15">#REF!</definedName>
    <definedName name="Op_diu_usi_tra_RSSS_res" localSheetId="14">#REF!</definedName>
    <definedName name="Op_diu_usi_tra_RSSS_res" localSheetId="16">#REF!</definedName>
    <definedName name="Op_diu_usi_tra_RSSS_res" localSheetId="17">#REF!</definedName>
    <definedName name="Op_diu_usi_tra_RSSS_res" localSheetId="18">#REF!</definedName>
    <definedName name="Op_diu_usi_tra_RSSS_res" localSheetId="19">#REF!</definedName>
    <definedName name="Op_diu_usi_tra_RSSS_res" localSheetId="20">#REF!</definedName>
    <definedName name="Op_diu_usi_tra_RSSS_res" localSheetId="3">#REF!</definedName>
    <definedName name="Op_diu_usi_tra_RSSS_res" localSheetId="0">#REF!</definedName>
    <definedName name="Op_diu_usi_tra_RSSS_res" localSheetId="1">#REF!</definedName>
    <definedName name="Op_diu_usi_tra_RSSS_res">#REF!</definedName>
    <definedName name="Op_maq_diu_cap_mec" localSheetId="2">#REF!</definedName>
    <definedName name="Op_maq_diu_cap_mec" localSheetId="7">#REF!</definedName>
    <definedName name="Op_maq_diu_cap_mec" localSheetId="8">#REF!</definedName>
    <definedName name="Op_maq_diu_cap_mec" localSheetId="9">#REF!</definedName>
    <definedName name="Op_maq_diu_cap_mec" localSheetId="10">#REF!</definedName>
    <definedName name="Op_maq_diu_cap_mec" localSheetId="11">#REF!</definedName>
    <definedName name="Op_maq_diu_cap_mec" localSheetId="12">#REF!</definedName>
    <definedName name="Op_maq_diu_cap_mec" localSheetId="13">#REF!</definedName>
    <definedName name="Op_maq_diu_cap_mec" localSheetId="6">#REF!</definedName>
    <definedName name="Op_maq_diu_cap_mec" localSheetId="15">#REF!</definedName>
    <definedName name="Op_maq_diu_cap_mec" localSheetId="14">#REF!</definedName>
    <definedName name="Op_maq_diu_cap_mec" localSheetId="16">#REF!</definedName>
    <definedName name="Op_maq_diu_cap_mec" localSheetId="17">#REF!</definedName>
    <definedName name="Op_maq_diu_cap_mec" localSheetId="18">#REF!</definedName>
    <definedName name="Op_maq_diu_cap_mec" localSheetId="19">#REF!</definedName>
    <definedName name="Op_maq_diu_cap_mec" localSheetId="20">#REF!</definedName>
    <definedName name="Op_maq_diu_cap_mec" localSheetId="3">#REF!</definedName>
    <definedName name="Op_maq_diu_cap_mec" localSheetId="0">#REF!</definedName>
    <definedName name="Op_maq_diu_cap_mec" localSheetId="1">#REF!</definedName>
    <definedName name="Op_maq_diu_cap_mec">#REF!</definedName>
    <definedName name="Op_maq_diu_cap_mec_res" localSheetId="2">#REF!</definedName>
    <definedName name="Op_maq_diu_cap_mec_res" localSheetId="7">#REF!</definedName>
    <definedName name="Op_maq_diu_cap_mec_res" localSheetId="8">#REF!</definedName>
    <definedName name="Op_maq_diu_cap_mec_res" localSheetId="9">#REF!</definedName>
    <definedName name="Op_maq_diu_cap_mec_res" localSheetId="10">#REF!</definedName>
    <definedName name="Op_maq_diu_cap_mec_res" localSheetId="11">#REF!</definedName>
    <definedName name="Op_maq_diu_cap_mec_res" localSheetId="12">#REF!</definedName>
    <definedName name="Op_maq_diu_cap_mec_res" localSheetId="13">#REF!</definedName>
    <definedName name="Op_maq_diu_cap_mec_res" localSheetId="6">#REF!</definedName>
    <definedName name="Op_maq_diu_cap_mec_res" localSheetId="15">#REF!</definedName>
    <definedName name="Op_maq_diu_cap_mec_res" localSheetId="14">#REF!</definedName>
    <definedName name="Op_maq_diu_cap_mec_res" localSheetId="16">#REF!</definedName>
    <definedName name="Op_maq_diu_cap_mec_res" localSheetId="17">#REF!</definedName>
    <definedName name="Op_maq_diu_cap_mec_res" localSheetId="18">#REF!</definedName>
    <definedName name="Op_maq_diu_cap_mec_res" localSheetId="19">#REF!</definedName>
    <definedName name="Op_maq_diu_cap_mec_res" localSheetId="20">#REF!</definedName>
    <definedName name="Op_maq_diu_cap_mec_res" localSheetId="3">#REF!</definedName>
    <definedName name="Op_maq_diu_cap_mec_res" localSheetId="0">#REF!</definedName>
    <definedName name="Op_maq_diu_cap_mec_res" localSheetId="1">#REF!</definedName>
    <definedName name="Op_maq_diu_cap_mec_res">#REF!</definedName>
    <definedName name="Op_máq_diu_op_aterro" localSheetId="2">#REF!</definedName>
    <definedName name="Op_máq_diu_op_aterro" localSheetId="7">#REF!</definedName>
    <definedName name="Op_máq_diu_op_aterro" localSheetId="8">#REF!</definedName>
    <definedName name="Op_máq_diu_op_aterro" localSheetId="9">#REF!</definedName>
    <definedName name="Op_máq_diu_op_aterro" localSheetId="10">#REF!</definedName>
    <definedName name="Op_máq_diu_op_aterro" localSheetId="11">#REF!</definedName>
    <definedName name="Op_máq_diu_op_aterro" localSheetId="12">#REF!</definedName>
    <definedName name="Op_máq_diu_op_aterro" localSheetId="13">#REF!</definedName>
    <definedName name="Op_máq_diu_op_aterro" localSheetId="6">#REF!</definedName>
    <definedName name="Op_máq_diu_op_aterro" localSheetId="15">#REF!</definedName>
    <definedName name="Op_máq_diu_op_aterro" localSheetId="14">#REF!</definedName>
    <definedName name="Op_máq_diu_op_aterro" localSheetId="16">#REF!</definedName>
    <definedName name="Op_máq_diu_op_aterro" localSheetId="17">#REF!</definedName>
    <definedName name="Op_máq_diu_op_aterro" localSheetId="18">#REF!</definedName>
    <definedName name="Op_máq_diu_op_aterro" localSheetId="19">#REF!</definedName>
    <definedName name="Op_máq_diu_op_aterro" localSheetId="20">#REF!</definedName>
    <definedName name="Op_máq_diu_op_aterro" localSheetId="3">#REF!</definedName>
    <definedName name="Op_máq_diu_op_aterro" localSheetId="0">#REF!</definedName>
    <definedName name="Op_máq_diu_op_aterro" localSheetId="1">#REF!</definedName>
    <definedName name="Op_máq_diu_op_aterro">#REF!</definedName>
    <definedName name="Op_máq_diu_op_aterro_res" localSheetId="2">#REF!</definedName>
    <definedName name="Op_máq_diu_op_aterro_res" localSheetId="7">#REF!</definedName>
    <definedName name="Op_máq_diu_op_aterro_res" localSheetId="8">#REF!</definedName>
    <definedName name="Op_máq_diu_op_aterro_res" localSheetId="9">#REF!</definedName>
    <definedName name="Op_máq_diu_op_aterro_res" localSheetId="10">#REF!</definedName>
    <definedName name="Op_máq_diu_op_aterro_res" localSheetId="11">#REF!</definedName>
    <definedName name="Op_máq_diu_op_aterro_res" localSheetId="12">#REF!</definedName>
    <definedName name="Op_máq_diu_op_aterro_res" localSheetId="13">#REF!</definedName>
    <definedName name="Op_máq_diu_op_aterro_res" localSheetId="6">#REF!</definedName>
    <definedName name="Op_máq_diu_op_aterro_res" localSheetId="15">#REF!</definedName>
    <definedName name="Op_máq_diu_op_aterro_res" localSheetId="14">#REF!</definedName>
    <definedName name="Op_máq_diu_op_aterro_res" localSheetId="16">#REF!</definedName>
    <definedName name="Op_máq_diu_op_aterro_res" localSheetId="17">#REF!</definedName>
    <definedName name="Op_máq_diu_op_aterro_res" localSheetId="18">#REF!</definedName>
    <definedName name="Op_máq_diu_op_aterro_res" localSheetId="19">#REF!</definedName>
    <definedName name="Op_máq_diu_op_aterro_res" localSheetId="20">#REF!</definedName>
    <definedName name="Op_máq_diu_op_aterro_res" localSheetId="3">#REF!</definedName>
    <definedName name="Op_máq_diu_op_aterro_res" localSheetId="0">#REF!</definedName>
    <definedName name="Op_máq_diu_op_aterro_res" localSheetId="1">#REF!</definedName>
    <definedName name="Op_máq_diu_op_aterro_res">#REF!</definedName>
    <definedName name="Op_maq_not_cap_mec" localSheetId="2">#REF!</definedName>
    <definedName name="Op_maq_not_cap_mec" localSheetId="7">#REF!</definedName>
    <definedName name="Op_maq_not_cap_mec" localSheetId="8">#REF!</definedName>
    <definedName name="Op_maq_not_cap_mec" localSheetId="9">#REF!</definedName>
    <definedName name="Op_maq_not_cap_mec" localSheetId="10">#REF!</definedName>
    <definedName name="Op_maq_not_cap_mec" localSheetId="11">#REF!</definedName>
    <definedName name="Op_maq_not_cap_mec" localSheetId="12">#REF!</definedName>
    <definedName name="Op_maq_not_cap_mec" localSheetId="13">#REF!</definedName>
    <definedName name="Op_maq_not_cap_mec" localSheetId="6">#REF!</definedName>
    <definedName name="Op_maq_not_cap_mec" localSheetId="15">#REF!</definedName>
    <definedName name="Op_maq_not_cap_mec" localSheetId="14">#REF!</definedName>
    <definedName name="Op_maq_not_cap_mec" localSheetId="16">#REF!</definedName>
    <definedName name="Op_maq_not_cap_mec" localSheetId="17">#REF!</definedName>
    <definedName name="Op_maq_not_cap_mec" localSheetId="18">#REF!</definedName>
    <definedName name="Op_maq_not_cap_mec" localSheetId="19">#REF!</definedName>
    <definedName name="Op_maq_not_cap_mec" localSheetId="20">#REF!</definedName>
    <definedName name="Op_maq_not_cap_mec" localSheetId="3">#REF!</definedName>
    <definedName name="Op_maq_not_cap_mec" localSheetId="0">#REF!</definedName>
    <definedName name="Op_maq_not_cap_mec" localSheetId="1">#REF!</definedName>
    <definedName name="Op_maq_not_cap_mec">#REF!</definedName>
    <definedName name="Op_maq_not_cap_mec_res" localSheetId="2">#REF!</definedName>
    <definedName name="Op_maq_not_cap_mec_res" localSheetId="7">#REF!</definedName>
    <definedName name="Op_maq_not_cap_mec_res" localSheetId="8">#REF!</definedName>
    <definedName name="Op_maq_not_cap_mec_res" localSheetId="9">#REF!</definedName>
    <definedName name="Op_maq_not_cap_mec_res" localSheetId="10">#REF!</definedName>
    <definedName name="Op_maq_not_cap_mec_res" localSheetId="11">#REF!</definedName>
    <definedName name="Op_maq_not_cap_mec_res" localSheetId="12">#REF!</definedName>
    <definedName name="Op_maq_not_cap_mec_res" localSheetId="13">#REF!</definedName>
    <definedName name="Op_maq_not_cap_mec_res" localSheetId="6">#REF!</definedName>
    <definedName name="Op_maq_not_cap_mec_res" localSheetId="15">#REF!</definedName>
    <definedName name="Op_maq_not_cap_mec_res" localSheetId="14">#REF!</definedName>
    <definedName name="Op_maq_not_cap_mec_res" localSheetId="16">#REF!</definedName>
    <definedName name="Op_maq_not_cap_mec_res" localSheetId="17">#REF!</definedName>
    <definedName name="Op_maq_not_cap_mec_res" localSheetId="18">#REF!</definedName>
    <definedName name="Op_maq_not_cap_mec_res" localSheetId="19">#REF!</definedName>
    <definedName name="Op_maq_not_cap_mec_res" localSheetId="20">#REF!</definedName>
    <definedName name="Op_maq_not_cap_mec_res" localSheetId="3">#REF!</definedName>
    <definedName name="Op_maq_not_cap_mec_res" localSheetId="0">#REF!</definedName>
    <definedName name="Op_maq_not_cap_mec_res" localSheetId="1">#REF!</definedName>
    <definedName name="Op_maq_not_cap_mec_res">#REF!</definedName>
    <definedName name="Op_máq_not_op_aterro" localSheetId="2">#REF!</definedName>
    <definedName name="Op_máq_not_op_aterro" localSheetId="7">#REF!</definedName>
    <definedName name="Op_máq_not_op_aterro" localSheetId="8">#REF!</definedName>
    <definedName name="Op_máq_not_op_aterro" localSheetId="9">#REF!</definedName>
    <definedName name="Op_máq_not_op_aterro" localSheetId="10">#REF!</definedName>
    <definedName name="Op_máq_not_op_aterro" localSheetId="11">#REF!</definedName>
    <definedName name="Op_máq_not_op_aterro" localSheetId="12">#REF!</definedName>
    <definedName name="Op_máq_not_op_aterro" localSheetId="13">#REF!</definedName>
    <definedName name="Op_máq_not_op_aterro" localSheetId="6">#REF!</definedName>
    <definedName name="Op_máq_not_op_aterro" localSheetId="15">#REF!</definedName>
    <definedName name="Op_máq_not_op_aterro" localSheetId="14">#REF!</definedName>
    <definedName name="Op_máq_not_op_aterro" localSheetId="16">#REF!</definedName>
    <definedName name="Op_máq_not_op_aterro" localSheetId="17">#REF!</definedName>
    <definedName name="Op_máq_not_op_aterro" localSheetId="18">#REF!</definedName>
    <definedName name="Op_máq_not_op_aterro" localSheetId="19">#REF!</definedName>
    <definedName name="Op_máq_not_op_aterro" localSheetId="20">#REF!</definedName>
    <definedName name="Op_máq_not_op_aterro" localSheetId="3">#REF!</definedName>
    <definedName name="Op_máq_not_op_aterro" localSheetId="0">#REF!</definedName>
    <definedName name="Op_máq_not_op_aterro" localSheetId="1">#REF!</definedName>
    <definedName name="Op_máq_not_op_aterro">#REF!</definedName>
    <definedName name="Op_máq_not_op_aterro_res" localSheetId="2">#REF!</definedName>
    <definedName name="Op_máq_not_op_aterro_res" localSheetId="7">#REF!</definedName>
    <definedName name="Op_máq_not_op_aterro_res" localSheetId="8">#REF!</definedName>
    <definedName name="Op_máq_not_op_aterro_res" localSheetId="9">#REF!</definedName>
    <definedName name="Op_máq_not_op_aterro_res" localSheetId="10">#REF!</definedName>
    <definedName name="Op_máq_not_op_aterro_res" localSheetId="11">#REF!</definedName>
    <definedName name="Op_máq_not_op_aterro_res" localSheetId="12">#REF!</definedName>
    <definedName name="Op_máq_not_op_aterro_res" localSheetId="13">#REF!</definedName>
    <definedName name="Op_máq_not_op_aterro_res" localSheetId="6">#REF!</definedName>
    <definedName name="Op_máq_not_op_aterro_res" localSheetId="15">#REF!</definedName>
    <definedName name="Op_máq_not_op_aterro_res" localSheetId="14">#REF!</definedName>
    <definedName name="Op_máq_not_op_aterro_res" localSheetId="16">#REF!</definedName>
    <definedName name="Op_máq_not_op_aterro_res" localSheetId="17">#REF!</definedName>
    <definedName name="Op_máq_not_op_aterro_res" localSheetId="18">#REF!</definedName>
    <definedName name="Op_máq_not_op_aterro_res" localSheetId="19">#REF!</definedName>
    <definedName name="Op_máq_not_op_aterro_res" localSheetId="20">#REF!</definedName>
    <definedName name="Op_máq_not_op_aterro_res" localSheetId="3">#REF!</definedName>
    <definedName name="Op_máq_not_op_aterro_res" localSheetId="0">#REF!</definedName>
    <definedName name="Op_máq_not_op_aterro_res" localSheetId="1">#REF!</definedName>
    <definedName name="Op_máq_not_op_aterro_res">#REF!</definedName>
    <definedName name="Op_not_usi_rec_comp" localSheetId="2">#REF!</definedName>
    <definedName name="Op_not_usi_rec_comp" localSheetId="7">#REF!</definedName>
    <definedName name="Op_not_usi_rec_comp" localSheetId="8">#REF!</definedName>
    <definedName name="Op_not_usi_rec_comp" localSheetId="9">#REF!</definedName>
    <definedName name="Op_not_usi_rec_comp" localSheetId="10">#REF!</definedName>
    <definedName name="Op_not_usi_rec_comp" localSheetId="11">#REF!</definedName>
    <definedName name="Op_not_usi_rec_comp" localSheetId="12">#REF!</definedName>
    <definedName name="Op_not_usi_rec_comp" localSheetId="13">#REF!</definedName>
    <definedName name="Op_not_usi_rec_comp" localSheetId="6">#REF!</definedName>
    <definedName name="Op_not_usi_rec_comp" localSheetId="15">#REF!</definedName>
    <definedName name="Op_not_usi_rec_comp" localSheetId="14">#REF!</definedName>
    <definedName name="Op_not_usi_rec_comp" localSheetId="16">#REF!</definedName>
    <definedName name="Op_not_usi_rec_comp" localSheetId="17">#REF!</definedName>
    <definedName name="Op_not_usi_rec_comp" localSheetId="18">#REF!</definedName>
    <definedName name="Op_not_usi_rec_comp" localSheetId="19">#REF!</definedName>
    <definedName name="Op_not_usi_rec_comp" localSheetId="20">#REF!</definedName>
    <definedName name="Op_not_usi_rec_comp" localSheetId="3">#REF!</definedName>
    <definedName name="Op_not_usi_rec_comp" localSheetId="0">#REF!</definedName>
    <definedName name="Op_not_usi_rec_comp" localSheetId="1">#REF!</definedName>
    <definedName name="Op_not_usi_rec_comp">#REF!</definedName>
    <definedName name="Op_not_usi_rec_comp_res" localSheetId="2">#REF!</definedName>
    <definedName name="Op_not_usi_rec_comp_res" localSheetId="7">#REF!</definedName>
    <definedName name="Op_not_usi_rec_comp_res" localSheetId="8">#REF!</definedName>
    <definedName name="Op_not_usi_rec_comp_res" localSheetId="9">#REF!</definedName>
    <definedName name="Op_not_usi_rec_comp_res" localSheetId="10">#REF!</definedName>
    <definedName name="Op_not_usi_rec_comp_res" localSheetId="11">#REF!</definedName>
    <definedName name="Op_not_usi_rec_comp_res" localSheetId="12">#REF!</definedName>
    <definedName name="Op_not_usi_rec_comp_res" localSheetId="13">#REF!</definedName>
    <definedName name="Op_not_usi_rec_comp_res" localSheetId="6">#REF!</definedName>
    <definedName name="Op_not_usi_rec_comp_res" localSheetId="15">#REF!</definedName>
    <definedName name="Op_not_usi_rec_comp_res" localSheetId="14">#REF!</definedName>
    <definedName name="Op_not_usi_rec_comp_res" localSheetId="16">#REF!</definedName>
    <definedName name="Op_not_usi_rec_comp_res" localSheetId="17">#REF!</definedName>
    <definedName name="Op_not_usi_rec_comp_res" localSheetId="18">#REF!</definedName>
    <definedName name="Op_not_usi_rec_comp_res" localSheetId="19">#REF!</definedName>
    <definedName name="Op_not_usi_rec_comp_res" localSheetId="20">#REF!</definedName>
    <definedName name="Op_not_usi_rec_comp_res" localSheetId="3">#REF!</definedName>
    <definedName name="Op_not_usi_rec_comp_res" localSheetId="0">#REF!</definedName>
    <definedName name="Op_not_usi_rec_comp_res" localSheetId="1">#REF!</definedName>
    <definedName name="Op_not_usi_rec_comp_res">#REF!</definedName>
    <definedName name="Op_not_usi_tra_RSSS" localSheetId="2">#REF!</definedName>
    <definedName name="Op_not_usi_tra_RSSS" localSheetId="7">#REF!</definedName>
    <definedName name="Op_not_usi_tra_RSSS" localSheetId="8">#REF!</definedName>
    <definedName name="Op_not_usi_tra_RSSS" localSheetId="9">#REF!</definedName>
    <definedName name="Op_not_usi_tra_RSSS" localSheetId="10">#REF!</definedName>
    <definedName name="Op_not_usi_tra_RSSS" localSheetId="11">#REF!</definedName>
    <definedName name="Op_not_usi_tra_RSSS" localSheetId="12">#REF!</definedName>
    <definedName name="Op_not_usi_tra_RSSS" localSheetId="13">#REF!</definedName>
    <definedName name="Op_not_usi_tra_RSSS" localSheetId="6">#REF!</definedName>
    <definedName name="Op_not_usi_tra_RSSS" localSheetId="15">#REF!</definedName>
    <definedName name="Op_not_usi_tra_RSSS" localSheetId="14">#REF!</definedName>
    <definedName name="Op_not_usi_tra_RSSS" localSheetId="16">#REF!</definedName>
    <definedName name="Op_not_usi_tra_RSSS" localSheetId="17">#REF!</definedName>
    <definedName name="Op_not_usi_tra_RSSS" localSheetId="18">#REF!</definedName>
    <definedName name="Op_not_usi_tra_RSSS" localSheetId="19">#REF!</definedName>
    <definedName name="Op_not_usi_tra_RSSS" localSheetId="20">#REF!</definedName>
    <definedName name="Op_not_usi_tra_RSSS" localSheetId="3">#REF!</definedName>
    <definedName name="Op_not_usi_tra_RSSS" localSheetId="0">#REF!</definedName>
    <definedName name="Op_not_usi_tra_RSSS" localSheetId="1">#REF!</definedName>
    <definedName name="Op_not_usi_tra_RSSS">#REF!</definedName>
    <definedName name="Op_not_usi_tra_RSSS_res" localSheetId="2">#REF!</definedName>
    <definedName name="Op_not_usi_tra_RSSS_res" localSheetId="7">#REF!</definedName>
    <definedName name="Op_not_usi_tra_RSSS_res" localSheetId="8">#REF!</definedName>
    <definedName name="Op_not_usi_tra_RSSS_res" localSheetId="9">#REF!</definedName>
    <definedName name="Op_not_usi_tra_RSSS_res" localSheetId="10">#REF!</definedName>
    <definedName name="Op_not_usi_tra_RSSS_res" localSheetId="11">#REF!</definedName>
    <definedName name="Op_not_usi_tra_RSSS_res" localSheetId="12">#REF!</definedName>
    <definedName name="Op_not_usi_tra_RSSS_res" localSheetId="13">#REF!</definedName>
    <definedName name="Op_not_usi_tra_RSSS_res" localSheetId="6">#REF!</definedName>
    <definedName name="Op_not_usi_tra_RSSS_res" localSheetId="15">#REF!</definedName>
    <definedName name="Op_not_usi_tra_RSSS_res" localSheetId="14">#REF!</definedName>
    <definedName name="Op_not_usi_tra_RSSS_res" localSheetId="16">#REF!</definedName>
    <definedName name="Op_not_usi_tra_RSSS_res" localSheetId="17">#REF!</definedName>
    <definedName name="Op_not_usi_tra_RSSS_res" localSheetId="18">#REF!</definedName>
    <definedName name="Op_not_usi_tra_RSSS_res" localSheetId="19">#REF!</definedName>
    <definedName name="Op_not_usi_tra_RSSS_res" localSheetId="20">#REF!</definedName>
    <definedName name="Op_not_usi_tra_RSSS_res" localSheetId="3">#REF!</definedName>
    <definedName name="Op_not_usi_tra_RSSS_res" localSheetId="0">#REF!</definedName>
    <definedName name="Op_not_usi_tra_RSSS_res" localSheetId="1">#REF!</definedName>
    <definedName name="Op_not_usi_tra_RSSS_res">#REF!</definedName>
    <definedName name="Op_pá_diu_eq_padrão" localSheetId="2">#REF!</definedName>
    <definedName name="Op_pá_diu_eq_padrão" localSheetId="7">#REF!</definedName>
    <definedName name="Op_pá_diu_eq_padrão" localSheetId="8">#REF!</definedName>
    <definedName name="Op_pá_diu_eq_padrão" localSheetId="9">#REF!</definedName>
    <definedName name="Op_pá_diu_eq_padrão" localSheetId="10">#REF!</definedName>
    <definedName name="Op_pá_diu_eq_padrão" localSheetId="11">#REF!</definedName>
    <definedName name="Op_pá_diu_eq_padrão" localSheetId="12">#REF!</definedName>
    <definedName name="Op_pá_diu_eq_padrão" localSheetId="13">#REF!</definedName>
    <definedName name="Op_pá_diu_eq_padrão" localSheetId="6">#REF!</definedName>
    <definedName name="Op_pá_diu_eq_padrão" localSheetId="15">#REF!</definedName>
    <definedName name="Op_pá_diu_eq_padrão" localSheetId="14">#REF!</definedName>
    <definedName name="Op_pá_diu_eq_padrão" localSheetId="16">#REF!</definedName>
    <definedName name="Op_pá_diu_eq_padrão" localSheetId="17">#REF!</definedName>
    <definedName name="Op_pá_diu_eq_padrão" localSheetId="18">#REF!</definedName>
    <definedName name="Op_pá_diu_eq_padrão" localSheetId="19">#REF!</definedName>
    <definedName name="Op_pá_diu_eq_padrão" localSheetId="20">#REF!</definedName>
    <definedName name="Op_pá_diu_eq_padrão" localSheetId="3">#REF!</definedName>
    <definedName name="Op_pá_diu_eq_padrão" localSheetId="0">#REF!</definedName>
    <definedName name="Op_pá_diu_eq_padrão" localSheetId="1">#REF!</definedName>
    <definedName name="Op_pá_diu_eq_padrão">#REF!</definedName>
    <definedName name="Op_pá_diu_eq_padrão_res" localSheetId="2">#REF!</definedName>
    <definedName name="Op_pá_diu_eq_padrão_res" localSheetId="7">#REF!</definedName>
    <definedName name="Op_pá_diu_eq_padrão_res" localSheetId="8">#REF!</definedName>
    <definedName name="Op_pá_diu_eq_padrão_res" localSheetId="9">#REF!</definedName>
    <definedName name="Op_pá_diu_eq_padrão_res" localSheetId="10">#REF!</definedName>
    <definedName name="Op_pá_diu_eq_padrão_res" localSheetId="11">#REF!</definedName>
    <definedName name="Op_pá_diu_eq_padrão_res" localSheetId="12">#REF!</definedName>
    <definedName name="Op_pá_diu_eq_padrão_res" localSheetId="13">#REF!</definedName>
    <definedName name="Op_pá_diu_eq_padrão_res" localSheetId="6">#REF!</definedName>
    <definedName name="Op_pá_diu_eq_padrão_res" localSheetId="15">#REF!</definedName>
    <definedName name="Op_pá_diu_eq_padrão_res" localSheetId="14">#REF!</definedName>
    <definedName name="Op_pá_diu_eq_padrão_res" localSheetId="16">#REF!</definedName>
    <definedName name="Op_pá_diu_eq_padrão_res" localSheetId="17">#REF!</definedName>
    <definedName name="Op_pá_diu_eq_padrão_res" localSheetId="18">#REF!</definedName>
    <definedName name="Op_pá_diu_eq_padrão_res" localSheetId="19">#REF!</definedName>
    <definedName name="Op_pá_diu_eq_padrão_res" localSheetId="20">#REF!</definedName>
    <definedName name="Op_pá_diu_eq_padrão_res" localSheetId="3">#REF!</definedName>
    <definedName name="Op_pá_diu_eq_padrão_res" localSheetId="0">#REF!</definedName>
    <definedName name="Op_pá_diu_eq_padrão_res" localSheetId="1">#REF!</definedName>
    <definedName name="Op_pá_diu_eq_padrão_res">#REF!</definedName>
    <definedName name="Op_pá_diu_loc_pá" localSheetId="2">#REF!</definedName>
    <definedName name="Op_pá_diu_loc_pá" localSheetId="7">#REF!</definedName>
    <definedName name="Op_pá_diu_loc_pá" localSheetId="8">#REF!</definedName>
    <definedName name="Op_pá_diu_loc_pá" localSheetId="9">#REF!</definedName>
    <definedName name="Op_pá_diu_loc_pá" localSheetId="10">#REF!</definedName>
    <definedName name="Op_pá_diu_loc_pá" localSheetId="11">#REF!</definedName>
    <definedName name="Op_pá_diu_loc_pá" localSheetId="12">#REF!</definedName>
    <definedName name="Op_pá_diu_loc_pá" localSheetId="13">#REF!</definedName>
    <definedName name="Op_pá_diu_loc_pá" localSheetId="6">#REF!</definedName>
    <definedName name="Op_pá_diu_loc_pá" localSheetId="15">#REF!</definedName>
    <definedName name="Op_pá_diu_loc_pá" localSheetId="14">#REF!</definedName>
    <definedName name="Op_pá_diu_loc_pá" localSheetId="16">#REF!</definedName>
    <definedName name="Op_pá_diu_loc_pá" localSheetId="17">#REF!</definedName>
    <definedName name="Op_pá_diu_loc_pá" localSheetId="18">#REF!</definedName>
    <definedName name="Op_pá_diu_loc_pá" localSheetId="19">#REF!</definedName>
    <definedName name="Op_pá_diu_loc_pá" localSheetId="20">#REF!</definedName>
    <definedName name="Op_pá_diu_loc_pá" localSheetId="3">#REF!</definedName>
    <definedName name="Op_pá_diu_loc_pá" localSheetId="0">#REF!</definedName>
    <definedName name="Op_pá_diu_loc_pá" localSheetId="1">#REF!</definedName>
    <definedName name="Op_pá_diu_loc_pá">#REF!</definedName>
    <definedName name="Op_pá_diu_loc_pá_res" localSheetId="2">#REF!</definedName>
    <definedName name="Op_pá_diu_loc_pá_res" localSheetId="7">#REF!</definedName>
    <definedName name="Op_pá_diu_loc_pá_res" localSheetId="8">#REF!</definedName>
    <definedName name="Op_pá_diu_loc_pá_res" localSheetId="9">#REF!</definedName>
    <definedName name="Op_pá_diu_loc_pá_res" localSheetId="10">#REF!</definedName>
    <definedName name="Op_pá_diu_loc_pá_res" localSheetId="11">#REF!</definedName>
    <definedName name="Op_pá_diu_loc_pá_res" localSheetId="12">#REF!</definedName>
    <definedName name="Op_pá_diu_loc_pá_res" localSheetId="13">#REF!</definedName>
    <definedName name="Op_pá_diu_loc_pá_res" localSheetId="6">#REF!</definedName>
    <definedName name="Op_pá_diu_loc_pá_res" localSheetId="15">#REF!</definedName>
    <definedName name="Op_pá_diu_loc_pá_res" localSheetId="14">#REF!</definedName>
    <definedName name="Op_pá_diu_loc_pá_res" localSheetId="16">#REF!</definedName>
    <definedName name="Op_pá_diu_loc_pá_res" localSheetId="17">#REF!</definedName>
    <definedName name="Op_pá_diu_loc_pá_res" localSheetId="18">#REF!</definedName>
    <definedName name="Op_pá_diu_loc_pá_res" localSheetId="19">#REF!</definedName>
    <definedName name="Op_pá_diu_loc_pá_res" localSheetId="20">#REF!</definedName>
    <definedName name="Op_pá_diu_loc_pá_res" localSheetId="3">#REF!</definedName>
    <definedName name="Op_pá_diu_loc_pá_res" localSheetId="0">#REF!</definedName>
    <definedName name="Op_pá_diu_loc_pá_res" localSheetId="1">#REF!</definedName>
    <definedName name="Op_pá_diu_loc_pá_res">#REF!</definedName>
    <definedName name="Op_pá_not_eq_padrão" localSheetId="2">#REF!</definedName>
    <definedName name="Op_pá_not_eq_padrão" localSheetId="7">#REF!</definedName>
    <definedName name="Op_pá_not_eq_padrão" localSheetId="8">#REF!</definedName>
    <definedName name="Op_pá_not_eq_padrão" localSheetId="9">#REF!</definedName>
    <definedName name="Op_pá_not_eq_padrão" localSheetId="10">#REF!</definedName>
    <definedName name="Op_pá_not_eq_padrão" localSheetId="11">#REF!</definedName>
    <definedName name="Op_pá_not_eq_padrão" localSheetId="12">#REF!</definedName>
    <definedName name="Op_pá_not_eq_padrão" localSheetId="13">#REF!</definedName>
    <definedName name="Op_pá_not_eq_padrão" localSheetId="6">#REF!</definedName>
    <definedName name="Op_pá_not_eq_padrão" localSheetId="15">#REF!</definedName>
    <definedName name="Op_pá_not_eq_padrão" localSheetId="14">#REF!</definedName>
    <definedName name="Op_pá_not_eq_padrão" localSheetId="16">#REF!</definedName>
    <definedName name="Op_pá_not_eq_padrão" localSheetId="17">#REF!</definedName>
    <definedName name="Op_pá_not_eq_padrão" localSheetId="18">#REF!</definedName>
    <definedName name="Op_pá_not_eq_padrão" localSheetId="19">#REF!</definedName>
    <definedName name="Op_pá_not_eq_padrão" localSheetId="20">#REF!</definedName>
    <definedName name="Op_pá_not_eq_padrão" localSheetId="3">#REF!</definedName>
    <definedName name="Op_pá_not_eq_padrão" localSheetId="0">#REF!</definedName>
    <definedName name="Op_pá_not_eq_padrão" localSheetId="1">#REF!</definedName>
    <definedName name="Op_pá_not_eq_padrão">#REF!</definedName>
    <definedName name="Op_pá_not_eq_padrão_res" localSheetId="2">#REF!</definedName>
    <definedName name="Op_pá_not_eq_padrão_res" localSheetId="7">#REF!</definedName>
    <definedName name="Op_pá_not_eq_padrão_res" localSheetId="8">#REF!</definedName>
    <definedName name="Op_pá_not_eq_padrão_res" localSheetId="9">#REF!</definedName>
    <definedName name="Op_pá_not_eq_padrão_res" localSheetId="10">#REF!</definedName>
    <definedName name="Op_pá_not_eq_padrão_res" localSheetId="11">#REF!</definedName>
    <definedName name="Op_pá_not_eq_padrão_res" localSheetId="12">#REF!</definedName>
    <definedName name="Op_pá_not_eq_padrão_res" localSheetId="13">#REF!</definedName>
    <definedName name="Op_pá_not_eq_padrão_res" localSheetId="6">#REF!</definedName>
    <definedName name="Op_pá_not_eq_padrão_res" localSheetId="15">#REF!</definedName>
    <definedName name="Op_pá_not_eq_padrão_res" localSheetId="14">#REF!</definedName>
    <definedName name="Op_pá_not_eq_padrão_res" localSheetId="16">#REF!</definedName>
    <definedName name="Op_pá_not_eq_padrão_res" localSheetId="17">#REF!</definedName>
    <definedName name="Op_pá_not_eq_padrão_res" localSheetId="18">#REF!</definedName>
    <definedName name="Op_pá_not_eq_padrão_res" localSheetId="19">#REF!</definedName>
    <definedName name="Op_pá_not_eq_padrão_res" localSheetId="20">#REF!</definedName>
    <definedName name="Op_pá_not_eq_padrão_res" localSheetId="3">#REF!</definedName>
    <definedName name="Op_pá_not_eq_padrão_res" localSheetId="0">#REF!</definedName>
    <definedName name="Op_pá_not_eq_padrão_res" localSheetId="1">#REF!</definedName>
    <definedName name="Op_pá_not_eq_padrão_res">#REF!</definedName>
    <definedName name="Op_pá_not_loc_pá" localSheetId="2">#REF!</definedName>
    <definedName name="Op_pá_not_loc_pá" localSheetId="7">#REF!</definedName>
    <definedName name="Op_pá_not_loc_pá" localSheetId="8">#REF!</definedName>
    <definedName name="Op_pá_not_loc_pá" localSheetId="9">#REF!</definedName>
    <definedName name="Op_pá_not_loc_pá" localSheetId="10">#REF!</definedName>
    <definedName name="Op_pá_not_loc_pá" localSheetId="11">#REF!</definedName>
    <definedName name="Op_pá_not_loc_pá" localSheetId="12">#REF!</definedName>
    <definedName name="Op_pá_not_loc_pá" localSheetId="13">#REF!</definedName>
    <definedName name="Op_pá_not_loc_pá" localSheetId="6">#REF!</definedName>
    <definedName name="Op_pá_not_loc_pá" localSheetId="15">#REF!</definedName>
    <definedName name="Op_pá_not_loc_pá" localSheetId="14">#REF!</definedName>
    <definedName name="Op_pá_not_loc_pá" localSheetId="16">#REF!</definedName>
    <definedName name="Op_pá_not_loc_pá" localSheetId="17">#REF!</definedName>
    <definedName name="Op_pá_not_loc_pá" localSheetId="18">#REF!</definedName>
    <definedName name="Op_pá_not_loc_pá" localSheetId="19">#REF!</definedName>
    <definedName name="Op_pá_not_loc_pá" localSheetId="20">#REF!</definedName>
    <definedName name="Op_pá_not_loc_pá" localSheetId="3">#REF!</definedName>
    <definedName name="Op_pá_not_loc_pá" localSheetId="0">#REF!</definedName>
    <definedName name="Op_pá_not_loc_pá" localSheetId="1">#REF!</definedName>
    <definedName name="Op_pá_not_loc_pá">#REF!</definedName>
    <definedName name="Op_pá_not_loc_pá_res" localSheetId="2">#REF!</definedName>
    <definedName name="Op_pá_not_loc_pá_res" localSheetId="7">#REF!</definedName>
    <definedName name="Op_pá_not_loc_pá_res" localSheetId="8">#REF!</definedName>
    <definedName name="Op_pá_not_loc_pá_res" localSheetId="9">#REF!</definedName>
    <definedName name="Op_pá_not_loc_pá_res" localSheetId="10">#REF!</definedName>
    <definedName name="Op_pá_not_loc_pá_res" localSheetId="11">#REF!</definedName>
    <definedName name="Op_pá_not_loc_pá_res" localSheetId="12">#REF!</definedName>
    <definedName name="Op_pá_not_loc_pá_res" localSheetId="13">#REF!</definedName>
    <definedName name="Op_pá_not_loc_pá_res" localSheetId="6">#REF!</definedName>
    <definedName name="Op_pá_not_loc_pá_res" localSheetId="15">#REF!</definedName>
    <definedName name="Op_pá_not_loc_pá_res" localSheetId="14">#REF!</definedName>
    <definedName name="Op_pá_not_loc_pá_res" localSheetId="16">#REF!</definedName>
    <definedName name="Op_pá_not_loc_pá_res" localSheetId="17">#REF!</definedName>
    <definedName name="Op_pá_not_loc_pá_res" localSheetId="18">#REF!</definedName>
    <definedName name="Op_pá_not_loc_pá_res" localSheetId="19">#REF!</definedName>
    <definedName name="Op_pá_not_loc_pá_res" localSheetId="20">#REF!</definedName>
    <definedName name="Op_pá_not_loc_pá_res" localSheetId="3">#REF!</definedName>
    <definedName name="Op_pá_not_loc_pá_res" localSheetId="0">#REF!</definedName>
    <definedName name="Op_pá_not_loc_pá_res" localSheetId="1">#REF!</definedName>
    <definedName name="Op_pá_not_loc_pá_res">#REF!</definedName>
    <definedName name="Op_roç_diu_eq_padrão" localSheetId="2">#REF!</definedName>
    <definedName name="Op_roç_diu_eq_padrão" localSheetId="7">#REF!</definedName>
    <definedName name="Op_roç_diu_eq_padrão" localSheetId="8">#REF!</definedName>
    <definedName name="Op_roç_diu_eq_padrão" localSheetId="9">#REF!</definedName>
    <definedName name="Op_roç_diu_eq_padrão" localSheetId="10">#REF!</definedName>
    <definedName name="Op_roç_diu_eq_padrão" localSheetId="11">#REF!</definedName>
    <definedName name="Op_roç_diu_eq_padrão" localSheetId="12">#REF!</definedName>
    <definedName name="Op_roç_diu_eq_padrão" localSheetId="13">#REF!</definedName>
    <definedName name="Op_roç_diu_eq_padrão" localSheetId="6">#REF!</definedName>
    <definedName name="Op_roç_diu_eq_padrão" localSheetId="15">#REF!</definedName>
    <definedName name="Op_roç_diu_eq_padrão" localSheetId="14">#REF!</definedName>
    <definedName name="Op_roç_diu_eq_padrão" localSheetId="16">#REF!</definedName>
    <definedName name="Op_roç_diu_eq_padrão" localSheetId="17">#REF!</definedName>
    <definedName name="Op_roç_diu_eq_padrão" localSheetId="18">#REF!</definedName>
    <definedName name="Op_roç_diu_eq_padrão" localSheetId="19">#REF!</definedName>
    <definedName name="Op_roç_diu_eq_padrão" localSheetId="20">#REF!</definedName>
    <definedName name="Op_roç_diu_eq_padrão" localSheetId="3">#REF!</definedName>
    <definedName name="Op_roç_diu_eq_padrão" localSheetId="0">#REF!</definedName>
    <definedName name="Op_roç_diu_eq_padrão" localSheetId="1">#REF!</definedName>
    <definedName name="Op_roç_diu_eq_padrão">#REF!</definedName>
    <definedName name="Op_roç_diu_eq_padrão_res" localSheetId="2">#REF!</definedName>
    <definedName name="Op_roç_diu_eq_padrão_res" localSheetId="7">#REF!</definedName>
    <definedName name="Op_roç_diu_eq_padrão_res" localSheetId="8">#REF!</definedName>
    <definedName name="Op_roç_diu_eq_padrão_res" localSheetId="9">#REF!</definedName>
    <definedName name="Op_roç_diu_eq_padrão_res" localSheetId="10">#REF!</definedName>
    <definedName name="Op_roç_diu_eq_padrão_res" localSheetId="11">#REF!</definedName>
    <definedName name="Op_roç_diu_eq_padrão_res" localSheetId="12">#REF!</definedName>
    <definedName name="Op_roç_diu_eq_padrão_res" localSheetId="13">#REF!</definedName>
    <definedName name="Op_roç_diu_eq_padrão_res" localSheetId="6">#REF!</definedName>
    <definedName name="Op_roç_diu_eq_padrão_res" localSheetId="15">#REF!</definedName>
    <definedName name="Op_roç_diu_eq_padrão_res" localSheetId="14">#REF!</definedName>
    <definedName name="Op_roç_diu_eq_padrão_res" localSheetId="16">#REF!</definedName>
    <definedName name="Op_roç_diu_eq_padrão_res" localSheetId="17">#REF!</definedName>
    <definedName name="Op_roç_diu_eq_padrão_res" localSheetId="18">#REF!</definedName>
    <definedName name="Op_roç_diu_eq_padrão_res" localSheetId="19">#REF!</definedName>
    <definedName name="Op_roç_diu_eq_padrão_res" localSheetId="20">#REF!</definedName>
    <definedName name="Op_roç_diu_eq_padrão_res" localSheetId="3">#REF!</definedName>
    <definedName name="Op_roç_diu_eq_padrão_res" localSheetId="0">#REF!</definedName>
    <definedName name="Op_roç_diu_eq_padrão_res" localSheetId="1">#REF!</definedName>
    <definedName name="Op_roç_diu_eq_padrão_res">#REF!</definedName>
    <definedName name="Op_roç_not_eq_padrão" localSheetId="2">#REF!</definedName>
    <definedName name="Op_roç_not_eq_padrão" localSheetId="7">#REF!</definedName>
    <definedName name="Op_roç_not_eq_padrão" localSheetId="8">#REF!</definedName>
    <definedName name="Op_roç_not_eq_padrão" localSheetId="9">#REF!</definedName>
    <definedName name="Op_roç_not_eq_padrão" localSheetId="10">#REF!</definedName>
    <definedName name="Op_roç_not_eq_padrão" localSheetId="11">#REF!</definedName>
    <definedName name="Op_roç_not_eq_padrão" localSheetId="12">#REF!</definedName>
    <definedName name="Op_roç_not_eq_padrão" localSheetId="13">#REF!</definedName>
    <definedName name="Op_roç_not_eq_padrão" localSheetId="6">#REF!</definedName>
    <definedName name="Op_roç_not_eq_padrão" localSheetId="15">#REF!</definedName>
    <definedName name="Op_roç_not_eq_padrão" localSheetId="14">#REF!</definedName>
    <definedName name="Op_roç_not_eq_padrão" localSheetId="16">#REF!</definedName>
    <definedName name="Op_roç_not_eq_padrão" localSheetId="17">#REF!</definedName>
    <definedName name="Op_roç_not_eq_padrão" localSheetId="18">#REF!</definedName>
    <definedName name="Op_roç_not_eq_padrão" localSheetId="19">#REF!</definedName>
    <definedName name="Op_roç_not_eq_padrão" localSheetId="20">#REF!</definedName>
    <definedName name="Op_roç_not_eq_padrão" localSheetId="3">#REF!</definedName>
    <definedName name="Op_roç_not_eq_padrão" localSheetId="0">#REF!</definedName>
    <definedName name="Op_roç_not_eq_padrão" localSheetId="1">#REF!</definedName>
    <definedName name="Op_roç_not_eq_padrão">#REF!</definedName>
    <definedName name="Op_roç_not_eq_padrão_res" localSheetId="2">#REF!</definedName>
    <definedName name="Op_roç_not_eq_padrão_res" localSheetId="7">#REF!</definedName>
    <definedName name="Op_roç_not_eq_padrão_res" localSheetId="8">#REF!</definedName>
    <definedName name="Op_roç_not_eq_padrão_res" localSheetId="9">#REF!</definedName>
    <definedName name="Op_roç_not_eq_padrão_res" localSheetId="10">#REF!</definedName>
    <definedName name="Op_roç_not_eq_padrão_res" localSheetId="11">#REF!</definedName>
    <definedName name="Op_roç_not_eq_padrão_res" localSheetId="12">#REF!</definedName>
    <definedName name="Op_roç_not_eq_padrão_res" localSheetId="13">#REF!</definedName>
    <definedName name="Op_roç_not_eq_padrão_res" localSheetId="6">#REF!</definedName>
    <definedName name="Op_roç_not_eq_padrão_res" localSheetId="15">#REF!</definedName>
    <definedName name="Op_roç_not_eq_padrão_res" localSheetId="14">#REF!</definedName>
    <definedName name="Op_roç_not_eq_padrão_res" localSheetId="16">#REF!</definedName>
    <definedName name="Op_roç_not_eq_padrão_res" localSheetId="17">#REF!</definedName>
    <definedName name="Op_roç_not_eq_padrão_res" localSheetId="18">#REF!</definedName>
    <definedName name="Op_roç_not_eq_padrão_res" localSheetId="19">#REF!</definedName>
    <definedName name="Op_roç_not_eq_padrão_res" localSheetId="20">#REF!</definedName>
    <definedName name="Op_roç_not_eq_padrão_res" localSheetId="3">#REF!</definedName>
    <definedName name="Op_roç_not_eq_padrão_res" localSheetId="0">#REF!</definedName>
    <definedName name="Op_roç_not_eq_padrão_res" localSheetId="1">#REF!</definedName>
    <definedName name="Op_roç_not_eq_padrão_res">#REF!</definedName>
    <definedName name="OPAG">"Texto 5"</definedName>
    <definedName name="Oper_scenario" localSheetId="2">#REF!</definedName>
    <definedName name="Oper_scenario" localSheetId="4">#REF!</definedName>
    <definedName name="Oper_scenario" localSheetId="7">#REF!</definedName>
    <definedName name="Oper_scenario" localSheetId="8">#REF!</definedName>
    <definedName name="Oper_scenario" localSheetId="9">#REF!</definedName>
    <definedName name="Oper_scenario" localSheetId="10">#REF!</definedName>
    <definedName name="Oper_scenario" localSheetId="11">#REF!</definedName>
    <definedName name="Oper_scenario" localSheetId="12">#REF!</definedName>
    <definedName name="Oper_scenario" localSheetId="13">#REF!</definedName>
    <definedName name="Oper_scenario" localSheetId="6">#REF!</definedName>
    <definedName name="Oper_scenario" localSheetId="15">#REF!</definedName>
    <definedName name="Oper_scenario" localSheetId="14">#REF!</definedName>
    <definedName name="Oper_scenario" localSheetId="16">#REF!</definedName>
    <definedName name="Oper_scenario" localSheetId="17">#REF!</definedName>
    <definedName name="Oper_scenario" localSheetId="18">#REF!</definedName>
    <definedName name="Oper_scenario" localSheetId="19">#REF!</definedName>
    <definedName name="Oper_scenario" localSheetId="20">#REF!</definedName>
    <definedName name="Oper_scenario" localSheetId="3">#REF!</definedName>
    <definedName name="Oper_scenario" localSheetId="0">#REF!</definedName>
    <definedName name="Oper_scenario" localSheetId="1">#REF!</definedName>
    <definedName name="Oper_scenario">#REF!</definedName>
    <definedName name="ORACLE" localSheetId="2">#REF!</definedName>
    <definedName name="ORACLE" localSheetId="7">#REF!</definedName>
    <definedName name="ORACLE" localSheetId="8">#REF!</definedName>
    <definedName name="ORACLE" localSheetId="9">#REF!</definedName>
    <definedName name="ORACLE" localSheetId="10">#REF!</definedName>
    <definedName name="ORACLE" localSheetId="11">#REF!</definedName>
    <definedName name="ORACLE" localSheetId="12">#REF!</definedName>
    <definedName name="ORACLE" localSheetId="13">#REF!</definedName>
    <definedName name="ORACLE" localSheetId="6">#REF!</definedName>
    <definedName name="ORACLE" localSheetId="15">#REF!</definedName>
    <definedName name="ORACLE" localSheetId="14">#REF!</definedName>
    <definedName name="ORACLE" localSheetId="16">#REF!</definedName>
    <definedName name="ORACLE" localSheetId="17">#REF!</definedName>
    <definedName name="ORACLE" localSheetId="18">#REF!</definedName>
    <definedName name="ORACLE" localSheetId="19">#REF!</definedName>
    <definedName name="ORACLE" localSheetId="20">#REF!</definedName>
    <definedName name="ORACLE" localSheetId="3">#REF!</definedName>
    <definedName name="ORACLE" localSheetId="0">#REF!</definedName>
    <definedName name="ORACLE" localSheetId="1">#REF!</definedName>
    <definedName name="ORACLE">#REF!</definedName>
    <definedName name="Orç" localSheetId="2">#REF!</definedName>
    <definedName name="Orç" localSheetId="7">#REF!</definedName>
    <definedName name="Orç" localSheetId="8">#REF!</definedName>
    <definedName name="Orç" localSheetId="9">#REF!</definedName>
    <definedName name="Orç" localSheetId="10">#REF!</definedName>
    <definedName name="Orç" localSheetId="11">#REF!</definedName>
    <definedName name="Orç" localSheetId="12">#REF!</definedName>
    <definedName name="Orç" localSheetId="13">#REF!</definedName>
    <definedName name="Orç" localSheetId="6">#REF!</definedName>
    <definedName name="Orç" localSheetId="15">#REF!</definedName>
    <definedName name="Orç" localSheetId="14">#REF!</definedName>
    <definedName name="Orç" localSheetId="16">#REF!</definedName>
    <definedName name="Orç" localSheetId="17">#REF!</definedName>
    <definedName name="Orç" localSheetId="18">#REF!</definedName>
    <definedName name="Orç" localSheetId="19">#REF!</definedName>
    <definedName name="Orç" localSheetId="20">#REF!</definedName>
    <definedName name="Orç" localSheetId="3">#REF!</definedName>
    <definedName name="Orç" localSheetId="0">#REF!</definedName>
    <definedName name="Orç" localSheetId="1">#REF!</definedName>
    <definedName name="Orç">#REF!</definedName>
    <definedName name="Orç1" localSheetId="2">#REF!</definedName>
    <definedName name="Orç1" localSheetId="7">#REF!</definedName>
    <definedName name="Orç1" localSheetId="8">#REF!</definedName>
    <definedName name="Orç1" localSheetId="9">#REF!</definedName>
    <definedName name="Orç1" localSheetId="10">#REF!</definedName>
    <definedName name="Orç1" localSheetId="11">#REF!</definedName>
    <definedName name="Orç1" localSheetId="12">#REF!</definedName>
    <definedName name="Orç1" localSheetId="13">#REF!</definedName>
    <definedName name="Orç1" localSheetId="6">#REF!</definedName>
    <definedName name="Orç1" localSheetId="15">#REF!</definedName>
    <definedName name="Orç1" localSheetId="14">#REF!</definedName>
    <definedName name="Orç1" localSheetId="16">#REF!</definedName>
    <definedName name="Orç1" localSheetId="17">#REF!</definedName>
    <definedName name="Orç1" localSheetId="18">#REF!</definedName>
    <definedName name="Orç1" localSheetId="19">#REF!</definedName>
    <definedName name="Orç1" localSheetId="20">#REF!</definedName>
    <definedName name="Orç1" localSheetId="3">#REF!</definedName>
    <definedName name="Orç1" localSheetId="0">#REF!</definedName>
    <definedName name="Orç1" localSheetId="1">#REF!</definedName>
    <definedName name="Orç1">#REF!</definedName>
    <definedName name="ORCAMENTO" localSheetId="2">#REF!</definedName>
    <definedName name="ORCAMENTO" localSheetId="7">#REF!</definedName>
    <definedName name="ORCAMENTO" localSheetId="8">#REF!</definedName>
    <definedName name="ORCAMENTO" localSheetId="9">#REF!</definedName>
    <definedName name="ORCAMENTO" localSheetId="10">#REF!</definedName>
    <definedName name="ORCAMENTO" localSheetId="11">#REF!</definedName>
    <definedName name="ORCAMENTO" localSheetId="12">#REF!</definedName>
    <definedName name="ORCAMENTO" localSheetId="13">#REF!</definedName>
    <definedName name="ORCAMENTO" localSheetId="6">#REF!</definedName>
    <definedName name="ORCAMENTO" localSheetId="15">#REF!</definedName>
    <definedName name="ORCAMENTO" localSheetId="14">#REF!</definedName>
    <definedName name="ORCAMENTO" localSheetId="16">#REF!</definedName>
    <definedName name="ORCAMENTO" localSheetId="17">#REF!</definedName>
    <definedName name="ORCAMENTO" localSheetId="18">#REF!</definedName>
    <definedName name="ORCAMENTO" localSheetId="19">#REF!</definedName>
    <definedName name="ORCAMENTO" localSheetId="20">#REF!</definedName>
    <definedName name="ORCAMENTO" localSheetId="3">#REF!</definedName>
    <definedName name="ORCAMENTO" localSheetId="0">#REF!</definedName>
    <definedName name="ORCAMENTO" localSheetId="1">#REF!</definedName>
    <definedName name="ORCAMENTO">#REF!</definedName>
    <definedName name="ORGADM">"Texto 4"</definedName>
    <definedName name="origen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UTCON">"Texto 15"</definedName>
    <definedName name="OUTRO" localSheetId="2">#REF!</definedName>
    <definedName name="OUTRO" localSheetId="4">#REF!</definedName>
    <definedName name="OUTRO" localSheetId="7">#REF!</definedName>
    <definedName name="OUTRO" localSheetId="8">#REF!</definedName>
    <definedName name="OUTRO" localSheetId="9">#REF!</definedName>
    <definedName name="OUTRO" localSheetId="10">#REF!</definedName>
    <definedName name="OUTRO" localSheetId="11">#REF!</definedName>
    <definedName name="OUTRO" localSheetId="12">#REF!</definedName>
    <definedName name="OUTRO" localSheetId="13">#REF!</definedName>
    <definedName name="OUTRO" localSheetId="6">#REF!</definedName>
    <definedName name="OUTRO" localSheetId="15">#REF!</definedName>
    <definedName name="OUTRO" localSheetId="14">#REF!</definedName>
    <definedName name="OUTRO" localSheetId="16">#REF!</definedName>
    <definedName name="OUTRO" localSheetId="17">#REF!</definedName>
    <definedName name="OUTRO" localSheetId="18">#REF!</definedName>
    <definedName name="OUTRO" localSheetId="19">#REF!</definedName>
    <definedName name="OUTRO" localSheetId="20">#REF!</definedName>
    <definedName name="OUTRO" localSheetId="3">#REF!</definedName>
    <definedName name="OUTRO" localSheetId="0">"#ref!"</definedName>
    <definedName name="OUTRO" localSheetId="1">#REF!</definedName>
    <definedName name="OUTRO">#REF!</definedName>
    <definedName name="p" localSheetId="2">#REF!</definedName>
    <definedName name="p" localSheetId="7">#REF!</definedName>
    <definedName name="p" localSheetId="8">#REF!</definedName>
    <definedName name="p" localSheetId="9">#REF!</definedName>
    <definedName name="p" localSheetId="10">#REF!</definedName>
    <definedName name="p" localSheetId="11">#REF!</definedName>
    <definedName name="p" localSheetId="12">#REF!</definedName>
    <definedName name="p" localSheetId="13">#REF!</definedName>
    <definedName name="p" localSheetId="6">#REF!</definedName>
    <definedName name="p" localSheetId="15">#REF!</definedName>
    <definedName name="p" localSheetId="14">#REF!</definedName>
    <definedName name="p" localSheetId="16">#REF!</definedName>
    <definedName name="p" localSheetId="17">#REF!</definedName>
    <definedName name="p" localSheetId="18">#REF!</definedName>
    <definedName name="p" localSheetId="19">#REF!</definedName>
    <definedName name="p" localSheetId="20">#REF!</definedName>
    <definedName name="p" localSheetId="3">#REF!</definedName>
    <definedName name="p" localSheetId="0">#REF!</definedName>
    <definedName name="p" localSheetId="1">#REF!</definedName>
    <definedName name="p">#REF!</definedName>
    <definedName name="PaCar" localSheetId="2">#REF!</definedName>
    <definedName name="PaCar" localSheetId="7">#REF!</definedName>
    <definedName name="PaCar" localSheetId="8">#REF!</definedName>
    <definedName name="PaCar" localSheetId="9">#REF!</definedName>
    <definedName name="PaCar" localSheetId="10">#REF!</definedName>
    <definedName name="PaCar" localSheetId="11">#REF!</definedName>
    <definedName name="PaCar" localSheetId="12">#REF!</definedName>
    <definedName name="PaCar" localSheetId="13">#REF!</definedName>
    <definedName name="PaCar" localSheetId="6">#REF!</definedName>
    <definedName name="PaCar" localSheetId="15">#REF!</definedName>
    <definedName name="PaCar" localSheetId="14">#REF!</definedName>
    <definedName name="PaCar" localSheetId="16">#REF!</definedName>
    <definedName name="PaCar" localSheetId="17">#REF!</definedName>
    <definedName name="PaCar" localSheetId="18">#REF!</definedName>
    <definedName name="PaCar" localSheetId="19">#REF!</definedName>
    <definedName name="PaCar" localSheetId="20">#REF!</definedName>
    <definedName name="PaCar" localSheetId="3">#REF!</definedName>
    <definedName name="PaCar" localSheetId="0">#REF!</definedName>
    <definedName name="PaCar" localSheetId="1">#REF!</definedName>
    <definedName name="PaCar">#REF!</definedName>
    <definedName name="pato" localSheetId="4">[23]Capa!$A$1:$D$137</definedName>
    <definedName name="pato" localSheetId="7">[24]Capa!$A$1:$D$137</definedName>
    <definedName name="pato" localSheetId="8">[24]Capa!$A$1:$D$137</definedName>
    <definedName name="pato" localSheetId="9">[24]Capa!$A$1:$D$137</definedName>
    <definedName name="pato" localSheetId="10">[24]Capa!$A$1:$D$137</definedName>
    <definedName name="pato" localSheetId="11">[24]Capa!$A$1:$D$137</definedName>
    <definedName name="pato" localSheetId="12">[24]Capa!$A$1:$D$137</definedName>
    <definedName name="pato" localSheetId="13">[24]Capa!$A$1:$D$137</definedName>
    <definedName name="pato" localSheetId="6">[24]Capa!$A$1:$D$137</definedName>
    <definedName name="pato" localSheetId="15">[24]Capa!$A$1:$D$137</definedName>
    <definedName name="pato" localSheetId="14">[24]Capa!$A$1:$D$137</definedName>
    <definedName name="pato" localSheetId="16">[25]Capa!$A$1:$D$137</definedName>
    <definedName name="pato" localSheetId="17">[24]Capa!$A$1:$D$137</definedName>
    <definedName name="pato" localSheetId="18">[24]Capa!$A$1:$D$137</definedName>
    <definedName name="pato" localSheetId="19">[25]Capa!$A$1:$D$137</definedName>
    <definedName name="pato" localSheetId="20">[24]Capa!$A$1:$D$137</definedName>
    <definedName name="pato" localSheetId="3">[24]Capa!$A$1:$D$137</definedName>
    <definedName name="pato" localSheetId="0">[24]Capa!$A$1:$D$137</definedName>
    <definedName name="pato">[25]Capa!$A$1:$D$137</definedName>
    <definedName name="paulo" localSheetId="2">#REF!</definedName>
    <definedName name="paulo" localSheetId="4">#REF!</definedName>
    <definedName name="paulo" localSheetId="7">#REF!</definedName>
    <definedName name="paulo" localSheetId="8">#REF!</definedName>
    <definedName name="paulo" localSheetId="9">#REF!</definedName>
    <definedName name="paulo" localSheetId="10">#REF!</definedName>
    <definedName name="paulo" localSheetId="11">#REF!</definedName>
    <definedName name="paulo" localSheetId="12">#REF!</definedName>
    <definedName name="paulo" localSheetId="13">#REF!</definedName>
    <definedName name="paulo" localSheetId="6">#REF!</definedName>
    <definedName name="paulo" localSheetId="15">#REF!</definedName>
    <definedName name="paulo" localSheetId="14">#REF!</definedName>
    <definedName name="paulo" localSheetId="16">#REF!</definedName>
    <definedName name="paulo" localSheetId="17">#REF!</definedName>
    <definedName name="paulo" localSheetId="18">#REF!</definedName>
    <definedName name="paulo" localSheetId="19">#REF!</definedName>
    <definedName name="paulo" localSheetId="20">#REF!</definedName>
    <definedName name="paulo" localSheetId="3">#REF!</definedName>
    <definedName name="paulo" localSheetId="0">#REF!</definedName>
    <definedName name="paulo" localSheetId="1">#REF!</definedName>
    <definedName name="paulo">#REF!</definedName>
    <definedName name="pav" localSheetId="2">#REF!</definedName>
    <definedName name="pav" localSheetId="7">#REF!</definedName>
    <definedName name="pav" localSheetId="8">#REF!</definedName>
    <definedName name="pav" localSheetId="9">#REF!</definedName>
    <definedName name="pav" localSheetId="10">#REF!</definedName>
    <definedName name="pav" localSheetId="11">#REF!</definedName>
    <definedName name="pav" localSheetId="12">#REF!</definedName>
    <definedName name="pav" localSheetId="13">#REF!</definedName>
    <definedName name="pav" localSheetId="6">#REF!</definedName>
    <definedName name="pav" localSheetId="15">#REF!</definedName>
    <definedName name="pav" localSheetId="14">#REF!</definedName>
    <definedName name="pav" localSheetId="16">#REF!</definedName>
    <definedName name="pav" localSheetId="17">#REF!</definedName>
    <definedName name="pav" localSheetId="18">#REF!</definedName>
    <definedName name="pav" localSheetId="19">#REF!</definedName>
    <definedName name="pav" localSheetId="20">#REF!</definedName>
    <definedName name="pav" localSheetId="3">#REF!</definedName>
    <definedName name="pav" localSheetId="0">#REF!</definedName>
    <definedName name="pav" localSheetId="1">#REF!</definedName>
    <definedName name="pav">#REF!</definedName>
    <definedName name="Payment_Needed">"Pagamento necessário"</definedName>
    <definedName name="PE" localSheetId="2">#REF!</definedName>
    <definedName name="PE" localSheetId="4">#REF!</definedName>
    <definedName name="PE" localSheetId="7">#REF!</definedName>
    <definedName name="PE" localSheetId="8">#REF!</definedName>
    <definedName name="PE" localSheetId="9">#REF!</definedName>
    <definedName name="PE" localSheetId="10">#REF!</definedName>
    <definedName name="PE" localSheetId="11">#REF!</definedName>
    <definedName name="PE" localSheetId="12">#REF!</definedName>
    <definedName name="PE" localSheetId="13">#REF!</definedName>
    <definedName name="PE" localSheetId="6">#REF!</definedName>
    <definedName name="PE" localSheetId="15">#REF!</definedName>
    <definedName name="PE" localSheetId="14">#REF!</definedName>
    <definedName name="PE" localSheetId="16">#REF!</definedName>
    <definedName name="PE" localSheetId="17">#REF!</definedName>
    <definedName name="PE" localSheetId="18">#REF!</definedName>
    <definedName name="PE" localSheetId="19">#REF!</definedName>
    <definedName name="PE" localSheetId="20">#REF!</definedName>
    <definedName name="PE" localSheetId="3">#REF!</definedName>
    <definedName name="PE" localSheetId="0">#REF!</definedName>
    <definedName name="PE" localSheetId="1">#REF!</definedName>
    <definedName name="PE">#REF!</definedName>
    <definedName name="pedagio" localSheetId="2">#REF!</definedName>
    <definedName name="pedagio" localSheetId="7">#REF!</definedName>
    <definedName name="pedagio" localSheetId="8">#REF!</definedName>
    <definedName name="pedagio" localSheetId="9">#REF!</definedName>
    <definedName name="pedagio" localSheetId="10">#REF!</definedName>
    <definedName name="pedagio" localSheetId="11">#REF!</definedName>
    <definedName name="pedagio" localSheetId="12">#REF!</definedName>
    <definedName name="pedagio" localSheetId="13">#REF!</definedName>
    <definedName name="pedagio" localSheetId="6">#REF!</definedName>
    <definedName name="pedagio" localSheetId="15">#REF!</definedName>
    <definedName name="pedagio" localSheetId="14">#REF!</definedName>
    <definedName name="pedagio" localSheetId="16">#REF!</definedName>
    <definedName name="pedagio" localSheetId="17">#REF!</definedName>
    <definedName name="pedagio" localSheetId="18">#REF!</definedName>
    <definedName name="pedagio" localSheetId="19">#REF!</definedName>
    <definedName name="pedagio" localSheetId="20">#REF!</definedName>
    <definedName name="pedagio" localSheetId="3">#REF!</definedName>
    <definedName name="pedagio" localSheetId="0">#REF!</definedName>
    <definedName name="pedagio" localSheetId="1">#REF!</definedName>
    <definedName name="pedagio">#REF!</definedName>
    <definedName name="pedagio_arrecadador" localSheetId="2">#REF!</definedName>
    <definedName name="pedagio_arrecadador" localSheetId="7">#REF!</definedName>
    <definedName name="pedagio_arrecadador" localSheetId="8">#REF!</definedName>
    <definedName name="pedagio_arrecadador" localSheetId="9">#REF!</definedName>
    <definedName name="pedagio_arrecadador" localSheetId="10">#REF!</definedName>
    <definedName name="pedagio_arrecadador" localSheetId="11">#REF!</definedName>
    <definedName name="pedagio_arrecadador" localSheetId="12">#REF!</definedName>
    <definedName name="pedagio_arrecadador" localSheetId="13">#REF!</definedName>
    <definedName name="pedagio_arrecadador" localSheetId="6">#REF!</definedName>
    <definedName name="pedagio_arrecadador" localSheetId="15">#REF!</definedName>
    <definedName name="pedagio_arrecadador" localSheetId="14">#REF!</definedName>
    <definedName name="pedagio_arrecadador" localSheetId="16">#REF!</definedName>
    <definedName name="pedagio_arrecadador" localSheetId="17">#REF!</definedName>
    <definedName name="pedagio_arrecadador" localSheetId="18">#REF!</definedName>
    <definedName name="pedagio_arrecadador" localSheetId="19">#REF!</definedName>
    <definedName name="pedagio_arrecadador" localSheetId="20">#REF!</definedName>
    <definedName name="pedagio_arrecadador" localSheetId="3">#REF!</definedName>
    <definedName name="pedagio_arrecadador" localSheetId="0">#REF!</definedName>
    <definedName name="pedagio_arrecadador" localSheetId="1">#REF!</definedName>
    <definedName name="pedagio_arrecadador">#REF!</definedName>
    <definedName name="pedagio_aux_financ" localSheetId="2">#REF!</definedName>
    <definedName name="pedagio_aux_financ" localSheetId="7">#REF!</definedName>
    <definedName name="pedagio_aux_financ" localSheetId="8">#REF!</definedName>
    <definedName name="pedagio_aux_financ" localSheetId="9">#REF!</definedName>
    <definedName name="pedagio_aux_financ" localSheetId="10">#REF!</definedName>
    <definedName name="pedagio_aux_financ" localSheetId="11">#REF!</definedName>
    <definedName name="pedagio_aux_financ" localSheetId="12">#REF!</definedName>
    <definedName name="pedagio_aux_financ" localSheetId="13">#REF!</definedName>
    <definedName name="pedagio_aux_financ" localSheetId="6">#REF!</definedName>
    <definedName name="pedagio_aux_financ" localSheetId="15">#REF!</definedName>
    <definedName name="pedagio_aux_financ" localSheetId="14">#REF!</definedName>
    <definedName name="pedagio_aux_financ" localSheetId="16">#REF!</definedName>
    <definedName name="pedagio_aux_financ" localSheetId="17">#REF!</definedName>
    <definedName name="pedagio_aux_financ" localSheetId="18">#REF!</definedName>
    <definedName name="pedagio_aux_financ" localSheetId="19">#REF!</definedName>
    <definedName name="pedagio_aux_financ" localSheetId="20">#REF!</definedName>
    <definedName name="pedagio_aux_financ" localSheetId="3">#REF!</definedName>
    <definedName name="pedagio_aux_financ" localSheetId="0">#REF!</definedName>
    <definedName name="pedagio_aux_financ" localSheetId="1">#REF!</definedName>
    <definedName name="pedagio_aux_financ">#REF!</definedName>
    <definedName name="pedagio_aux_pista" localSheetId="2">#REF!</definedName>
    <definedName name="pedagio_aux_pista" localSheetId="7">#REF!</definedName>
    <definedName name="pedagio_aux_pista" localSheetId="8">#REF!</definedName>
    <definedName name="pedagio_aux_pista" localSheetId="9">#REF!</definedName>
    <definedName name="pedagio_aux_pista" localSheetId="10">#REF!</definedName>
    <definedName name="pedagio_aux_pista" localSheetId="11">#REF!</definedName>
    <definedName name="pedagio_aux_pista" localSheetId="12">#REF!</definedName>
    <definedName name="pedagio_aux_pista" localSheetId="13">#REF!</definedName>
    <definedName name="pedagio_aux_pista" localSheetId="6">#REF!</definedName>
    <definedName name="pedagio_aux_pista" localSheetId="15">#REF!</definedName>
    <definedName name="pedagio_aux_pista" localSheetId="14">#REF!</definedName>
    <definedName name="pedagio_aux_pista" localSheetId="16">#REF!</definedName>
    <definedName name="pedagio_aux_pista" localSheetId="17">#REF!</definedName>
    <definedName name="pedagio_aux_pista" localSheetId="18">#REF!</definedName>
    <definedName name="pedagio_aux_pista" localSheetId="19">#REF!</definedName>
    <definedName name="pedagio_aux_pista" localSheetId="20">#REF!</definedName>
    <definedName name="pedagio_aux_pista" localSheetId="3">#REF!</definedName>
    <definedName name="pedagio_aux_pista" localSheetId="0">#REF!</definedName>
    <definedName name="pedagio_aux_pista" localSheetId="1">#REF!</definedName>
    <definedName name="pedagio_aux_pista">#REF!</definedName>
    <definedName name="pedagio_cont_pça" localSheetId="2">#REF!</definedName>
    <definedName name="pedagio_cont_pça" localSheetId="7">#REF!</definedName>
    <definedName name="pedagio_cont_pça" localSheetId="8">#REF!</definedName>
    <definedName name="pedagio_cont_pça" localSheetId="9">#REF!</definedName>
    <definedName name="pedagio_cont_pça" localSheetId="10">#REF!</definedName>
    <definedName name="pedagio_cont_pça" localSheetId="11">#REF!</definedName>
    <definedName name="pedagio_cont_pça" localSheetId="12">#REF!</definedName>
    <definedName name="pedagio_cont_pça" localSheetId="13">#REF!</definedName>
    <definedName name="pedagio_cont_pça" localSheetId="6">#REF!</definedName>
    <definedName name="pedagio_cont_pça" localSheetId="15">#REF!</definedName>
    <definedName name="pedagio_cont_pça" localSheetId="14">#REF!</definedName>
    <definedName name="pedagio_cont_pça" localSheetId="16">#REF!</definedName>
    <definedName name="pedagio_cont_pça" localSheetId="17">#REF!</definedName>
    <definedName name="pedagio_cont_pça" localSheetId="18">#REF!</definedName>
    <definedName name="pedagio_cont_pça" localSheetId="19">#REF!</definedName>
    <definedName name="pedagio_cont_pça" localSheetId="20">#REF!</definedName>
    <definedName name="pedagio_cont_pça" localSheetId="3">#REF!</definedName>
    <definedName name="pedagio_cont_pça" localSheetId="0">#REF!</definedName>
    <definedName name="pedagio_cont_pça" localSheetId="1">#REF!</definedName>
    <definedName name="pedagio_cont_pça">#REF!</definedName>
    <definedName name="pedagio_coordenador" localSheetId="2">#REF!</definedName>
    <definedName name="pedagio_coordenador" localSheetId="7">#REF!</definedName>
    <definedName name="pedagio_coordenador" localSheetId="8">#REF!</definedName>
    <definedName name="pedagio_coordenador" localSheetId="9">#REF!</definedName>
    <definedName name="pedagio_coordenador" localSheetId="10">#REF!</definedName>
    <definedName name="pedagio_coordenador" localSheetId="11">#REF!</definedName>
    <definedName name="pedagio_coordenador" localSheetId="12">#REF!</definedName>
    <definedName name="pedagio_coordenador" localSheetId="13">#REF!</definedName>
    <definedName name="pedagio_coordenador" localSheetId="6">#REF!</definedName>
    <definedName name="pedagio_coordenador" localSheetId="15">#REF!</definedName>
    <definedName name="pedagio_coordenador" localSheetId="14">#REF!</definedName>
    <definedName name="pedagio_coordenador" localSheetId="16">#REF!</definedName>
    <definedName name="pedagio_coordenador" localSheetId="17">#REF!</definedName>
    <definedName name="pedagio_coordenador" localSheetId="18">#REF!</definedName>
    <definedName name="pedagio_coordenador" localSheetId="19">#REF!</definedName>
    <definedName name="pedagio_coordenador" localSheetId="20">#REF!</definedName>
    <definedName name="pedagio_coordenador" localSheetId="3">#REF!</definedName>
    <definedName name="pedagio_coordenador" localSheetId="0">#REF!</definedName>
    <definedName name="pedagio_coordenador" localSheetId="1">#REF!</definedName>
    <definedName name="pedagio_coordenador">#REF!</definedName>
    <definedName name="pedagio_enc_arrec" localSheetId="2">#REF!</definedName>
    <definedName name="pedagio_enc_arrec" localSheetId="7">#REF!</definedName>
    <definedName name="pedagio_enc_arrec" localSheetId="8">#REF!</definedName>
    <definedName name="pedagio_enc_arrec" localSheetId="9">#REF!</definedName>
    <definedName name="pedagio_enc_arrec" localSheetId="10">#REF!</definedName>
    <definedName name="pedagio_enc_arrec" localSheetId="11">#REF!</definedName>
    <definedName name="pedagio_enc_arrec" localSheetId="12">#REF!</definedName>
    <definedName name="pedagio_enc_arrec" localSheetId="13">#REF!</definedName>
    <definedName name="pedagio_enc_arrec" localSheetId="6">#REF!</definedName>
    <definedName name="pedagio_enc_arrec" localSheetId="15">#REF!</definedName>
    <definedName name="pedagio_enc_arrec" localSheetId="14">#REF!</definedName>
    <definedName name="pedagio_enc_arrec" localSheetId="16">#REF!</definedName>
    <definedName name="pedagio_enc_arrec" localSheetId="17">#REF!</definedName>
    <definedName name="pedagio_enc_arrec" localSheetId="18">#REF!</definedName>
    <definedName name="pedagio_enc_arrec" localSheetId="19">#REF!</definedName>
    <definedName name="pedagio_enc_arrec" localSheetId="20">#REF!</definedName>
    <definedName name="pedagio_enc_arrec" localSheetId="3">#REF!</definedName>
    <definedName name="pedagio_enc_arrec" localSheetId="0">#REF!</definedName>
    <definedName name="pedagio_enc_arrec" localSheetId="1">#REF!</definedName>
    <definedName name="pedagio_enc_arrec">#REF!</definedName>
    <definedName name="pedagio_servente" localSheetId="2">#REF!</definedName>
    <definedName name="pedagio_servente" localSheetId="7">#REF!</definedName>
    <definedName name="pedagio_servente" localSheetId="8">#REF!</definedName>
    <definedName name="pedagio_servente" localSheetId="9">#REF!</definedName>
    <definedName name="pedagio_servente" localSheetId="10">#REF!</definedName>
    <definedName name="pedagio_servente" localSheetId="11">#REF!</definedName>
    <definedName name="pedagio_servente" localSheetId="12">#REF!</definedName>
    <definedName name="pedagio_servente" localSheetId="13">#REF!</definedName>
    <definedName name="pedagio_servente" localSheetId="6">#REF!</definedName>
    <definedName name="pedagio_servente" localSheetId="15">#REF!</definedName>
    <definedName name="pedagio_servente" localSheetId="14">#REF!</definedName>
    <definedName name="pedagio_servente" localSheetId="16">#REF!</definedName>
    <definedName name="pedagio_servente" localSheetId="17">#REF!</definedName>
    <definedName name="pedagio_servente" localSheetId="18">#REF!</definedName>
    <definedName name="pedagio_servente" localSheetId="19">#REF!</definedName>
    <definedName name="pedagio_servente" localSheetId="20">#REF!</definedName>
    <definedName name="pedagio_servente" localSheetId="3">#REF!</definedName>
    <definedName name="pedagio_servente" localSheetId="0">#REF!</definedName>
    <definedName name="pedagio_servente" localSheetId="1">#REF!</definedName>
    <definedName name="pedagio_servente">#REF!</definedName>
    <definedName name="pedagio_supervisor" localSheetId="2">#REF!</definedName>
    <definedName name="pedagio_supervisor" localSheetId="7">#REF!</definedName>
    <definedName name="pedagio_supervisor" localSheetId="8">#REF!</definedName>
    <definedName name="pedagio_supervisor" localSheetId="9">#REF!</definedName>
    <definedName name="pedagio_supervisor" localSheetId="10">#REF!</definedName>
    <definedName name="pedagio_supervisor" localSheetId="11">#REF!</definedName>
    <definedName name="pedagio_supervisor" localSheetId="12">#REF!</definedName>
    <definedName name="pedagio_supervisor" localSheetId="13">#REF!</definedName>
    <definedName name="pedagio_supervisor" localSheetId="6">#REF!</definedName>
    <definedName name="pedagio_supervisor" localSheetId="15">#REF!</definedName>
    <definedName name="pedagio_supervisor" localSheetId="14">#REF!</definedName>
    <definedName name="pedagio_supervisor" localSheetId="16">#REF!</definedName>
    <definedName name="pedagio_supervisor" localSheetId="17">#REF!</definedName>
    <definedName name="pedagio_supervisor" localSheetId="18">#REF!</definedName>
    <definedName name="pedagio_supervisor" localSheetId="19">#REF!</definedName>
    <definedName name="pedagio_supervisor" localSheetId="20">#REF!</definedName>
    <definedName name="pedagio_supervisor" localSheetId="3">#REF!</definedName>
    <definedName name="pedagio_supervisor" localSheetId="0">#REF!</definedName>
    <definedName name="pedagio_supervisor" localSheetId="1">#REF!</definedName>
    <definedName name="pedagio_supervisor">#REF!</definedName>
    <definedName name="pedagio_vigilante" localSheetId="2">#REF!</definedName>
    <definedName name="pedagio_vigilante" localSheetId="7">#REF!</definedName>
    <definedName name="pedagio_vigilante" localSheetId="8">#REF!</definedName>
    <definedName name="pedagio_vigilante" localSheetId="9">#REF!</definedName>
    <definedName name="pedagio_vigilante" localSheetId="10">#REF!</definedName>
    <definedName name="pedagio_vigilante" localSheetId="11">#REF!</definedName>
    <definedName name="pedagio_vigilante" localSheetId="12">#REF!</definedName>
    <definedName name="pedagio_vigilante" localSheetId="13">#REF!</definedName>
    <definedName name="pedagio_vigilante" localSheetId="6">#REF!</definedName>
    <definedName name="pedagio_vigilante" localSheetId="15">#REF!</definedName>
    <definedName name="pedagio_vigilante" localSheetId="14">#REF!</definedName>
    <definedName name="pedagio_vigilante" localSheetId="16">#REF!</definedName>
    <definedName name="pedagio_vigilante" localSheetId="17">#REF!</definedName>
    <definedName name="pedagio_vigilante" localSheetId="18">#REF!</definedName>
    <definedName name="pedagio_vigilante" localSheetId="19">#REF!</definedName>
    <definedName name="pedagio_vigilante" localSheetId="20">#REF!</definedName>
    <definedName name="pedagio_vigilante" localSheetId="3">#REF!</definedName>
    <definedName name="pedagio_vigilante" localSheetId="0">#REF!</definedName>
    <definedName name="pedagio_vigilante" localSheetId="1">#REF!</definedName>
    <definedName name="pedagio_vigilante">#REF!</definedName>
    <definedName name="per" localSheetId="2">#REF!</definedName>
    <definedName name="per" localSheetId="7">#REF!</definedName>
    <definedName name="per" localSheetId="8">#REF!</definedName>
    <definedName name="per" localSheetId="9">#REF!</definedName>
    <definedName name="per" localSheetId="10">#REF!</definedName>
    <definedName name="per" localSheetId="11">#REF!</definedName>
    <definedName name="per" localSheetId="12">#REF!</definedName>
    <definedName name="per" localSheetId="13">#REF!</definedName>
    <definedName name="per" localSheetId="6">#REF!</definedName>
    <definedName name="per" localSheetId="15">#REF!</definedName>
    <definedName name="per" localSheetId="14">#REF!</definedName>
    <definedName name="per" localSheetId="16">#REF!</definedName>
    <definedName name="per" localSheetId="17">#REF!</definedName>
    <definedName name="per" localSheetId="18">#REF!</definedName>
    <definedName name="per" localSheetId="19">#REF!</definedName>
    <definedName name="per" localSheetId="20">#REF!</definedName>
    <definedName name="per" localSheetId="3">#REF!</definedName>
    <definedName name="per" localSheetId="0">#REF!</definedName>
    <definedName name="per" localSheetId="1">#REF!</definedName>
    <definedName name="per">#REF!</definedName>
    <definedName name="per_dias" localSheetId="2">#REF!</definedName>
    <definedName name="per_dias" localSheetId="7">#REF!</definedName>
    <definedName name="per_dias" localSheetId="8">#REF!</definedName>
    <definedName name="per_dias" localSheetId="9">#REF!</definedName>
    <definedName name="per_dias" localSheetId="10">#REF!</definedName>
    <definedName name="per_dias" localSheetId="11">#REF!</definedName>
    <definedName name="per_dias" localSheetId="12">#REF!</definedName>
    <definedName name="per_dias" localSheetId="13">#REF!</definedName>
    <definedName name="per_dias" localSheetId="6">#REF!</definedName>
    <definedName name="per_dias" localSheetId="15">#REF!</definedName>
    <definedName name="per_dias" localSheetId="14">#REF!</definedName>
    <definedName name="per_dias" localSheetId="16">#REF!</definedName>
    <definedName name="per_dias" localSheetId="17">#REF!</definedName>
    <definedName name="per_dias" localSheetId="18">#REF!</definedName>
    <definedName name="per_dias" localSheetId="19">#REF!</definedName>
    <definedName name="per_dias" localSheetId="20">#REF!</definedName>
    <definedName name="per_dias" localSheetId="3">#REF!</definedName>
    <definedName name="per_dias" localSheetId="0">#REF!</definedName>
    <definedName name="per_dias" localSheetId="1">#REF!</definedName>
    <definedName name="per_dias">#REF!</definedName>
    <definedName name="Pesagem_3o" localSheetId="2">#REF!</definedName>
    <definedName name="Pesagem_3o" localSheetId="7">#REF!</definedName>
    <definedName name="Pesagem_3o" localSheetId="8">#REF!</definedName>
    <definedName name="Pesagem_3o" localSheetId="9">#REF!</definedName>
    <definedName name="Pesagem_3o" localSheetId="10">#REF!</definedName>
    <definedName name="Pesagem_3o" localSheetId="11">#REF!</definedName>
    <definedName name="Pesagem_3o" localSheetId="12">#REF!</definedName>
    <definedName name="Pesagem_3o" localSheetId="13">#REF!</definedName>
    <definedName name="Pesagem_3o" localSheetId="6">#REF!</definedName>
    <definedName name="Pesagem_3o" localSheetId="15">#REF!</definedName>
    <definedName name="Pesagem_3o" localSheetId="14">#REF!</definedName>
    <definedName name="Pesagem_3o" localSheetId="16">#REF!</definedName>
    <definedName name="Pesagem_3o" localSheetId="17">#REF!</definedName>
    <definedName name="Pesagem_3o" localSheetId="18">#REF!</definedName>
    <definedName name="Pesagem_3o" localSheetId="19">#REF!</definedName>
    <definedName name="Pesagem_3o" localSheetId="20">#REF!</definedName>
    <definedName name="Pesagem_3o" localSheetId="3">#REF!</definedName>
    <definedName name="Pesagem_3o" localSheetId="0">#REF!</definedName>
    <definedName name="Pesagem_3o" localSheetId="1">#REF!</definedName>
    <definedName name="Pesagem_3o">#REF!</definedName>
    <definedName name="PI" localSheetId="2">#REF!</definedName>
    <definedName name="PI" localSheetId="7">#REF!</definedName>
    <definedName name="PI" localSheetId="8">#REF!</definedName>
    <definedName name="PI" localSheetId="9">#REF!</definedName>
    <definedName name="PI" localSheetId="10">#REF!</definedName>
    <definedName name="PI" localSheetId="11">#REF!</definedName>
    <definedName name="PI" localSheetId="12">#REF!</definedName>
    <definedName name="PI" localSheetId="13">#REF!</definedName>
    <definedName name="PI" localSheetId="6">#REF!</definedName>
    <definedName name="PI" localSheetId="15">#REF!</definedName>
    <definedName name="PI" localSheetId="14">#REF!</definedName>
    <definedName name="PI" localSheetId="16">#REF!</definedName>
    <definedName name="PI" localSheetId="17">#REF!</definedName>
    <definedName name="PI" localSheetId="18">#REF!</definedName>
    <definedName name="PI" localSheetId="19">#REF!</definedName>
    <definedName name="PI" localSheetId="20">#REF!</definedName>
    <definedName name="PI" localSheetId="3">#REF!</definedName>
    <definedName name="PI" localSheetId="0">#REF!</definedName>
    <definedName name="PI" localSheetId="1">#REF!</definedName>
    <definedName name="PI">#REF!</definedName>
    <definedName name="Pin" localSheetId="2">#REF!</definedName>
    <definedName name="Pin" localSheetId="7">#REF!</definedName>
    <definedName name="Pin" localSheetId="8">#REF!</definedName>
    <definedName name="Pin" localSheetId="9">#REF!</definedName>
    <definedName name="Pin" localSheetId="10">#REF!</definedName>
    <definedName name="Pin" localSheetId="11">#REF!</definedName>
    <definedName name="Pin" localSheetId="12">#REF!</definedName>
    <definedName name="Pin" localSheetId="13">#REF!</definedName>
    <definedName name="Pin" localSheetId="6">#REF!</definedName>
    <definedName name="Pin" localSheetId="15">#REF!</definedName>
    <definedName name="Pin" localSheetId="14">#REF!</definedName>
    <definedName name="Pin" localSheetId="16">#REF!</definedName>
    <definedName name="Pin" localSheetId="17">#REF!</definedName>
    <definedName name="Pin" localSheetId="18">#REF!</definedName>
    <definedName name="Pin" localSheetId="19">#REF!</definedName>
    <definedName name="Pin" localSheetId="20">#REF!</definedName>
    <definedName name="Pin" localSheetId="3">#REF!</definedName>
    <definedName name="Pin" localSheetId="0">#REF!</definedName>
    <definedName name="Pin" localSheetId="1">#REF!</definedName>
    <definedName name="Pin">#REF!</definedName>
    <definedName name="PJ" localSheetId="2">#REF!</definedName>
    <definedName name="PJ" localSheetId="7">#REF!</definedName>
    <definedName name="PJ" localSheetId="8">#REF!</definedName>
    <definedName name="PJ" localSheetId="9">#REF!</definedName>
    <definedName name="PJ" localSheetId="10">#REF!</definedName>
    <definedName name="PJ" localSheetId="11">#REF!</definedName>
    <definedName name="PJ" localSheetId="12">#REF!</definedName>
    <definedName name="PJ" localSheetId="13">#REF!</definedName>
    <definedName name="PJ" localSheetId="6">#REF!</definedName>
    <definedName name="PJ" localSheetId="15">#REF!</definedName>
    <definedName name="PJ" localSheetId="14">#REF!</definedName>
    <definedName name="PJ" localSheetId="16">#REF!</definedName>
    <definedName name="PJ" localSheetId="17">#REF!</definedName>
    <definedName name="PJ" localSheetId="18">#REF!</definedName>
    <definedName name="PJ" localSheetId="19">#REF!</definedName>
    <definedName name="PJ" localSheetId="20">#REF!</definedName>
    <definedName name="PJ" localSheetId="3">#REF!</definedName>
    <definedName name="PJ" localSheetId="0">#REF!</definedName>
    <definedName name="PJ" localSheetId="1">#REF!</definedName>
    <definedName name="PJ">#REF!</definedName>
    <definedName name="PL_ABC" localSheetId="2">#REF!</definedName>
    <definedName name="PL_ABC" localSheetId="7">#REF!</definedName>
    <definedName name="PL_ABC" localSheetId="8">#REF!</definedName>
    <definedName name="PL_ABC" localSheetId="9">#REF!</definedName>
    <definedName name="PL_ABC" localSheetId="10">#REF!</definedName>
    <definedName name="PL_ABC" localSheetId="11">#REF!</definedName>
    <definedName name="PL_ABC" localSheetId="12">#REF!</definedName>
    <definedName name="PL_ABC" localSheetId="13">#REF!</definedName>
    <definedName name="PL_ABC" localSheetId="6">#REF!</definedName>
    <definedName name="PL_ABC" localSheetId="15">#REF!</definedName>
    <definedName name="PL_ABC" localSheetId="14">#REF!</definedName>
    <definedName name="PL_ABC" localSheetId="16">#REF!</definedName>
    <definedName name="PL_ABC" localSheetId="17">#REF!</definedName>
    <definedName name="PL_ABC" localSheetId="18">#REF!</definedName>
    <definedName name="PL_ABC" localSheetId="19">#REF!</definedName>
    <definedName name="PL_ABC" localSheetId="20">#REF!</definedName>
    <definedName name="PL_ABC" localSheetId="3">#REF!</definedName>
    <definedName name="PL_ABC" localSheetId="0">#REF!</definedName>
    <definedName name="PL_ABC" localSheetId="1">#REF!</definedName>
    <definedName name="PL_ABC">#REF!</definedName>
    <definedName name="Planilha" localSheetId="2">#REF!</definedName>
    <definedName name="Planilha" localSheetId="7">#REF!</definedName>
    <definedName name="Planilha" localSheetId="8">#REF!</definedName>
    <definedName name="Planilha" localSheetId="9">#REF!</definedName>
    <definedName name="Planilha" localSheetId="10">#REF!</definedName>
    <definedName name="Planilha" localSheetId="11">#REF!</definedName>
    <definedName name="Planilha" localSheetId="12">#REF!</definedName>
    <definedName name="Planilha" localSheetId="13">#REF!</definedName>
    <definedName name="Planilha" localSheetId="6">#REF!</definedName>
    <definedName name="Planilha" localSheetId="15">#REF!</definedName>
    <definedName name="Planilha" localSheetId="14">#REF!</definedName>
    <definedName name="Planilha" localSheetId="16">#REF!</definedName>
    <definedName name="Planilha" localSheetId="17">#REF!</definedName>
    <definedName name="Planilha" localSheetId="18">#REF!</definedName>
    <definedName name="Planilha" localSheetId="19">#REF!</definedName>
    <definedName name="Planilha" localSheetId="20">#REF!</definedName>
    <definedName name="Planilha" localSheetId="3">#REF!</definedName>
    <definedName name="Planilha" localSheetId="0">#REF!</definedName>
    <definedName name="Planilha" localSheetId="1">#REF!</definedName>
    <definedName name="Planilha">#REF!</definedName>
    <definedName name="plassarelas" localSheetId="4">[23]Capa!$A$1:$D$137</definedName>
    <definedName name="plassarelas" localSheetId="7">[24]Capa!$A$1:$D$137</definedName>
    <definedName name="plassarelas" localSheetId="8">[24]Capa!$A$1:$D$137</definedName>
    <definedName name="plassarelas" localSheetId="9">[24]Capa!$A$1:$D$137</definedName>
    <definedName name="plassarelas" localSheetId="10">[24]Capa!$A$1:$D$137</definedName>
    <definedName name="plassarelas" localSheetId="11">[24]Capa!$A$1:$D$137</definedName>
    <definedName name="plassarelas" localSheetId="12">[24]Capa!$A$1:$D$137</definedName>
    <definedName name="plassarelas" localSheetId="13">[24]Capa!$A$1:$D$137</definedName>
    <definedName name="plassarelas" localSheetId="6">[24]Capa!$A$1:$D$137</definedName>
    <definedName name="plassarelas" localSheetId="15">[24]Capa!$A$1:$D$137</definedName>
    <definedName name="plassarelas" localSheetId="14">[24]Capa!$A$1:$D$137</definedName>
    <definedName name="plassarelas" localSheetId="16">[25]Capa!$A$1:$D$137</definedName>
    <definedName name="plassarelas" localSheetId="17">[24]Capa!$A$1:$D$137</definedName>
    <definedName name="plassarelas" localSheetId="18">[24]Capa!$A$1:$D$137</definedName>
    <definedName name="plassarelas" localSheetId="19">[25]Capa!$A$1:$D$137</definedName>
    <definedName name="plassarelas" localSheetId="20">[24]Capa!$A$1:$D$137</definedName>
    <definedName name="plassarelas" localSheetId="3">[24]Capa!$A$1:$D$137</definedName>
    <definedName name="plassarelas" localSheetId="0">[24]Capa!$A$1:$D$137</definedName>
    <definedName name="plassarelas">[25]Capa!$A$1:$D$137</definedName>
    <definedName name="PMB" localSheetId="2">#REF!</definedName>
    <definedName name="PMB" localSheetId="4">#REF!</definedName>
    <definedName name="PMB" localSheetId="7">#REF!</definedName>
    <definedName name="PMB" localSheetId="8">#REF!</definedName>
    <definedName name="PMB" localSheetId="9">#REF!</definedName>
    <definedName name="PMB" localSheetId="10">#REF!</definedName>
    <definedName name="PMB" localSheetId="11">#REF!</definedName>
    <definedName name="PMB" localSheetId="12">#REF!</definedName>
    <definedName name="PMB" localSheetId="13">#REF!</definedName>
    <definedName name="PMB" localSheetId="6">#REF!</definedName>
    <definedName name="PMB" localSheetId="15">#REF!</definedName>
    <definedName name="PMB" localSheetId="14">#REF!</definedName>
    <definedName name="PMB" localSheetId="16">#REF!</definedName>
    <definedName name="PMB" localSheetId="17">#REF!</definedName>
    <definedName name="PMB" localSheetId="18">#REF!</definedName>
    <definedName name="PMB" localSheetId="19">#REF!</definedName>
    <definedName name="PMB" localSheetId="20">#REF!</definedName>
    <definedName name="PMB" localSheetId="3">#REF!</definedName>
    <definedName name="PMB" localSheetId="0">#REF!</definedName>
    <definedName name="PMB" localSheetId="1">#REF!</definedName>
    <definedName name="PMB">#REF!</definedName>
    <definedName name="PMB_CEF" localSheetId="2">#REF!</definedName>
    <definedName name="PMB_CEF" localSheetId="7">#REF!</definedName>
    <definedName name="PMB_CEF" localSheetId="8">#REF!</definedName>
    <definedName name="PMB_CEF" localSheetId="9">#REF!</definedName>
    <definedName name="PMB_CEF" localSheetId="10">#REF!</definedName>
    <definedName name="PMB_CEF" localSheetId="11">#REF!</definedName>
    <definedName name="PMB_CEF" localSheetId="12">#REF!</definedName>
    <definedName name="PMB_CEF" localSheetId="13">#REF!</definedName>
    <definedName name="PMB_CEF" localSheetId="6">#REF!</definedName>
    <definedName name="PMB_CEF" localSheetId="15">#REF!</definedName>
    <definedName name="PMB_CEF" localSheetId="14">#REF!</definedName>
    <definedName name="PMB_CEF" localSheetId="16">#REF!</definedName>
    <definedName name="PMB_CEF" localSheetId="17">#REF!</definedName>
    <definedName name="PMB_CEF" localSheetId="18">#REF!</definedName>
    <definedName name="PMB_CEF" localSheetId="19">#REF!</definedName>
    <definedName name="PMB_CEF" localSheetId="20">#REF!</definedName>
    <definedName name="PMB_CEF" localSheetId="3">#REF!</definedName>
    <definedName name="PMB_CEF" localSheetId="0">#REF!</definedName>
    <definedName name="PMB_CEF" localSheetId="1">#REF!</definedName>
    <definedName name="PMB_CEF">#REF!</definedName>
    <definedName name="PMBCEF" localSheetId="2">#REF!</definedName>
    <definedName name="PMBCEF" localSheetId="7">#REF!</definedName>
    <definedName name="PMBCEF" localSheetId="8">#REF!</definedName>
    <definedName name="PMBCEF" localSheetId="9">#REF!</definedName>
    <definedName name="PMBCEF" localSheetId="10">#REF!</definedName>
    <definedName name="PMBCEF" localSheetId="11">#REF!</definedName>
    <definedName name="PMBCEF" localSheetId="12">#REF!</definedName>
    <definedName name="PMBCEF" localSheetId="13">#REF!</definedName>
    <definedName name="PMBCEF" localSheetId="6">#REF!</definedName>
    <definedName name="PMBCEF" localSheetId="15">#REF!</definedName>
    <definedName name="PMBCEF" localSheetId="14">#REF!</definedName>
    <definedName name="PMBCEF" localSheetId="16">#REF!</definedName>
    <definedName name="PMBCEF" localSheetId="17">#REF!</definedName>
    <definedName name="PMBCEF" localSheetId="18">#REF!</definedName>
    <definedName name="PMBCEF" localSheetId="19">#REF!</definedName>
    <definedName name="PMBCEF" localSheetId="20">#REF!</definedName>
    <definedName name="PMBCEF" localSheetId="3">#REF!</definedName>
    <definedName name="PMBCEF" localSheetId="0">#REF!</definedName>
    <definedName name="PMBCEF" localSheetId="1">#REF!</definedName>
    <definedName name="PMBCEF">#REF!</definedName>
    <definedName name="PodaCapa" localSheetId="2">#REF!</definedName>
    <definedName name="PodaCapa" localSheetId="7">#REF!</definedName>
    <definedName name="PodaCapa" localSheetId="8">#REF!</definedName>
    <definedName name="PodaCapa" localSheetId="9">#REF!</definedName>
    <definedName name="PodaCapa" localSheetId="10">#REF!</definedName>
    <definedName name="PodaCapa" localSheetId="11">#REF!</definedName>
    <definedName name="PodaCapa" localSheetId="12">#REF!</definedName>
    <definedName name="PodaCapa" localSheetId="13">#REF!</definedName>
    <definedName name="PodaCapa" localSheetId="6">#REF!</definedName>
    <definedName name="PodaCapa" localSheetId="15">#REF!</definedName>
    <definedName name="PodaCapa" localSheetId="14">#REF!</definedName>
    <definedName name="PodaCapa" localSheetId="16">#REF!</definedName>
    <definedName name="PodaCapa" localSheetId="17">#REF!</definedName>
    <definedName name="PodaCapa" localSheetId="18">#REF!</definedName>
    <definedName name="PodaCapa" localSheetId="19">#REF!</definedName>
    <definedName name="PodaCapa" localSheetId="20">#REF!</definedName>
    <definedName name="PodaCapa" localSheetId="3">#REF!</definedName>
    <definedName name="PodaCapa" localSheetId="0">#REF!</definedName>
    <definedName name="PodaCapa" localSheetId="1">#REF!</definedName>
    <definedName name="PodaCapa">#REF!</definedName>
    <definedName name="PodaDetalhes" localSheetId="2">#REF!</definedName>
    <definedName name="PodaDetalhes" localSheetId="7">#REF!</definedName>
    <definedName name="PodaDetalhes" localSheetId="8">#REF!</definedName>
    <definedName name="PodaDetalhes" localSheetId="9">#REF!</definedName>
    <definedName name="PodaDetalhes" localSheetId="10">#REF!</definedName>
    <definedName name="PodaDetalhes" localSheetId="11">#REF!</definedName>
    <definedName name="PodaDetalhes" localSheetId="12">#REF!</definedName>
    <definedName name="PodaDetalhes" localSheetId="13">#REF!</definedName>
    <definedName name="PodaDetalhes" localSheetId="6">#REF!</definedName>
    <definedName name="PodaDetalhes" localSheetId="15">#REF!</definedName>
    <definedName name="PodaDetalhes" localSheetId="14">#REF!</definedName>
    <definedName name="PodaDetalhes" localSheetId="16">#REF!</definedName>
    <definedName name="PodaDetalhes" localSheetId="17">#REF!</definedName>
    <definedName name="PodaDetalhes" localSheetId="18">#REF!</definedName>
    <definedName name="PodaDetalhes" localSheetId="19">#REF!</definedName>
    <definedName name="PodaDetalhes" localSheetId="20">#REF!</definedName>
    <definedName name="PodaDetalhes" localSheetId="3">#REF!</definedName>
    <definedName name="PodaDetalhes" localSheetId="0">#REF!</definedName>
    <definedName name="PodaDetalhes" localSheetId="1">#REF!</definedName>
    <definedName name="PodaDetalhes">#REF!</definedName>
    <definedName name="PR" localSheetId="2">#REF!</definedName>
    <definedName name="PR" localSheetId="7">#REF!</definedName>
    <definedName name="PR" localSheetId="8">#REF!</definedName>
    <definedName name="PR" localSheetId="9">#REF!</definedName>
    <definedName name="PR" localSheetId="10">#REF!</definedName>
    <definedName name="PR" localSheetId="11">#REF!</definedName>
    <definedName name="PR" localSheetId="12">#REF!</definedName>
    <definedName name="PR" localSheetId="13">#REF!</definedName>
    <definedName name="PR" localSheetId="6">#REF!</definedName>
    <definedName name="PR" localSheetId="15">#REF!</definedName>
    <definedName name="PR" localSheetId="14">#REF!</definedName>
    <definedName name="PR" localSheetId="16">#REF!</definedName>
    <definedName name="PR" localSheetId="17">#REF!</definedName>
    <definedName name="PR" localSheetId="18">#REF!</definedName>
    <definedName name="PR" localSheetId="19">#REF!</definedName>
    <definedName name="PR" localSheetId="20">#REF!</definedName>
    <definedName name="PR" localSheetId="3">#REF!</definedName>
    <definedName name="PR" localSheetId="0">#REF!</definedName>
    <definedName name="PR" localSheetId="1">#REF!</definedName>
    <definedName name="PR">#REF!</definedName>
    <definedName name="Preço_Diesel" localSheetId="2">'[12]1.1 Col. Dom'!#REF!</definedName>
    <definedName name="Preço_Diesel" localSheetId="4">'[13]1.1 Col. Dom'!#REF!</definedName>
    <definedName name="Preço_Diesel" localSheetId="7">'[14]1.1 Col. Dom'!#REF!</definedName>
    <definedName name="Preço_Diesel" localSheetId="8">'[14]1.1 Col. Dom'!#REF!</definedName>
    <definedName name="Preço_Diesel" localSheetId="9">'[14]1.1 Col. Dom'!#REF!</definedName>
    <definedName name="Preço_Diesel" localSheetId="10">'[14]1.1 Col. Dom'!#REF!</definedName>
    <definedName name="Preço_Diesel" localSheetId="11">'[14]1.1 Col. Dom'!#REF!</definedName>
    <definedName name="Preço_Diesel" localSheetId="12">'[14]1.1 Col. Dom'!#REF!</definedName>
    <definedName name="Preço_Diesel" localSheetId="13">'[14]1.1 Col. Dom'!#REF!</definedName>
    <definedName name="Preço_Diesel" localSheetId="6">'[14]1.1 Col. Dom'!#REF!</definedName>
    <definedName name="Preço_Diesel" localSheetId="15">'[14]1.1 Col. Dom'!#REF!</definedName>
    <definedName name="Preço_Diesel" localSheetId="14">'[14]1.1 Col. Dom'!#REF!</definedName>
    <definedName name="Preço_Diesel" localSheetId="16">'[12]1.1 Col. Dom'!#REF!</definedName>
    <definedName name="Preço_Diesel" localSheetId="17">'[14]1.1 Col. Dom'!#REF!</definedName>
    <definedName name="Preço_Diesel" localSheetId="18">'[14]1.1 Col. Dom'!#REF!</definedName>
    <definedName name="Preço_Diesel" localSheetId="19">'[12]1.1 Col. Dom'!#REF!</definedName>
    <definedName name="Preço_Diesel" localSheetId="20">'[14]1.1 Col. Dom'!#REF!</definedName>
    <definedName name="Preço_Diesel" localSheetId="3">'[14]1.1 Col. Dom'!#REF!</definedName>
    <definedName name="Preço_Diesel" localSheetId="0">'[14]1.1 Col. Dom'!#REF!</definedName>
    <definedName name="Preço_Diesel" localSheetId="1">'[12]1.1 Col. Dom'!#REF!</definedName>
    <definedName name="Preço_Diesel">'[12]1.1 Col. Dom'!#REF!</definedName>
    <definedName name="Preço_gasolina" localSheetId="2">'[12]1.1 Col. Dom'!#REF!</definedName>
    <definedName name="Preço_gasolina" localSheetId="4">'[13]1.1 Col. Dom'!#REF!</definedName>
    <definedName name="Preço_gasolina" localSheetId="7">'[14]1.1 Col. Dom'!#REF!</definedName>
    <definedName name="Preço_gasolina" localSheetId="8">'[14]1.1 Col. Dom'!#REF!</definedName>
    <definedName name="Preço_gasolina" localSheetId="9">'[14]1.1 Col. Dom'!#REF!</definedName>
    <definedName name="Preço_gasolina" localSheetId="10">'[14]1.1 Col. Dom'!#REF!</definedName>
    <definedName name="Preço_gasolina" localSheetId="11">'[14]1.1 Col. Dom'!#REF!</definedName>
    <definedName name="Preço_gasolina" localSheetId="12">'[14]1.1 Col. Dom'!#REF!</definedName>
    <definedName name="Preço_gasolina" localSheetId="13">'[14]1.1 Col. Dom'!#REF!</definedName>
    <definedName name="Preço_gasolina" localSheetId="6">'[14]1.1 Col. Dom'!#REF!</definedName>
    <definedName name="Preço_gasolina" localSheetId="15">'[14]1.1 Col. Dom'!#REF!</definedName>
    <definedName name="Preço_gasolina" localSheetId="14">'[14]1.1 Col. Dom'!#REF!</definedName>
    <definedName name="Preço_gasolina" localSheetId="16">'[12]1.1 Col. Dom'!#REF!</definedName>
    <definedName name="Preço_gasolina" localSheetId="17">'[14]1.1 Col. Dom'!#REF!</definedName>
    <definedName name="Preço_gasolina" localSheetId="18">'[14]1.1 Col. Dom'!#REF!</definedName>
    <definedName name="Preço_gasolina" localSheetId="19">'[12]1.1 Col. Dom'!#REF!</definedName>
    <definedName name="Preço_gasolina" localSheetId="20">'[14]1.1 Col. Dom'!#REF!</definedName>
    <definedName name="Preço_gasolina" localSheetId="3">'[14]1.1 Col. Dom'!#REF!</definedName>
    <definedName name="Preço_gasolina" localSheetId="0">'[14]1.1 Col. Dom'!#REF!</definedName>
    <definedName name="Preço_gasolina" localSheetId="1">'[12]1.1 Col. Dom'!#REF!</definedName>
    <definedName name="Preço_gasolina">'[12]1.1 Col. Dom'!#REF!</definedName>
    <definedName name="Price" localSheetId="2">#REF!</definedName>
    <definedName name="Price" localSheetId="4">#REF!</definedName>
    <definedName name="Price" localSheetId="7">#REF!</definedName>
    <definedName name="Price" localSheetId="8">#REF!</definedName>
    <definedName name="Price" localSheetId="9">#REF!</definedName>
    <definedName name="Price" localSheetId="10">#REF!</definedName>
    <definedName name="Price" localSheetId="11">#REF!</definedName>
    <definedName name="Price" localSheetId="12">#REF!</definedName>
    <definedName name="Price" localSheetId="13">#REF!</definedName>
    <definedName name="Price" localSheetId="6">#REF!</definedName>
    <definedName name="Price" localSheetId="15">#REF!</definedName>
    <definedName name="Price" localSheetId="14">#REF!</definedName>
    <definedName name="Price" localSheetId="16">#REF!</definedName>
    <definedName name="Price" localSheetId="17">#REF!</definedName>
    <definedName name="Price" localSheetId="18">#REF!</definedName>
    <definedName name="Price" localSheetId="19">#REF!</definedName>
    <definedName name="Price" localSheetId="20">#REF!</definedName>
    <definedName name="Price" localSheetId="3">#REF!</definedName>
    <definedName name="Price" localSheetId="0">#REF!</definedName>
    <definedName name="Price" localSheetId="1">#REF!</definedName>
    <definedName name="Price">#REF!</definedName>
    <definedName name="Print_Area" localSheetId="2">#REF!</definedName>
    <definedName name="Print_Area" localSheetId="7">#REF!</definedName>
    <definedName name="Print_Area" localSheetId="8">#REF!</definedName>
    <definedName name="Print_Area" localSheetId="9">#REF!</definedName>
    <definedName name="Print_Area" localSheetId="10">#REF!</definedName>
    <definedName name="Print_Area" localSheetId="11">#REF!</definedName>
    <definedName name="Print_Area" localSheetId="12">#REF!</definedName>
    <definedName name="Print_Area" localSheetId="13">#REF!</definedName>
    <definedName name="Print_Area" localSheetId="6">#REF!</definedName>
    <definedName name="Print_Area" localSheetId="15">#REF!</definedName>
    <definedName name="Print_Area" localSheetId="14">#REF!</definedName>
    <definedName name="Print_Area" localSheetId="16">#REF!</definedName>
    <definedName name="Print_Area" localSheetId="17">#REF!</definedName>
    <definedName name="Print_Area" localSheetId="18">#REF!</definedName>
    <definedName name="Print_Area" localSheetId="19">#REF!</definedName>
    <definedName name="Print_Area" localSheetId="20">#REF!</definedName>
    <definedName name="Print_Area" localSheetId="3">#REF!</definedName>
    <definedName name="Print_Area" localSheetId="0">#REF!</definedName>
    <definedName name="Print_Area" localSheetId="1">#REF!</definedName>
    <definedName name="Print_Area">#REF!</definedName>
    <definedName name="Print_Area_MI" localSheetId="2">#REF!</definedName>
    <definedName name="Print_Area_MI" localSheetId="7">#REF!</definedName>
    <definedName name="Print_Area_MI" localSheetId="8">#REF!</definedName>
    <definedName name="Print_Area_MI" localSheetId="9">#REF!</definedName>
    <definedName name="Print_Area_MI" localSheetId="10">#REF!</definedName>
    <definedName name="Print_Area_MI" localSheetId="11">#REF!</definedName>
    <definedName name="Print_Area_MI" localSheetId="12">#REF!</definedName>
    <definedName name="Print_Area_MI" localSheetId="13">#REF!</definedName>
    <definedName name="Print_Area_MI" localSheetId="6">#REF!</definedName>
    <definedName name="Print_Area_MI" localSheetId="15">#REF!</definedName>
    <definedName name="Print_Area_MI" localSheetId="14">#REF!</definedName>
    <definedName name="Print_Area_MI" localSheetId="16">#REF!</definedName>
    <definedName name="Print_Area_MI" localSheetId="17">#REF!</definedName>
    <definedName name="Print_Area_MI" localSheetId="18">#REF!</definedName>
    <definedName name="Print_Area_MI" localSheetId="19">#REF!</definedName>
    <definedName name="Print_Area_MI" localSheetId="20">#REF!</definedName>
    <definedName name="Print_Area_MI" localSheetId="3">#REF!</definedName>
    <definedName name="Print_Area_MI" localSheetId="0">#REF!</definedName>
    <definedName name="Print_Area_MI" localSheetId="1">#REF!</definedName>
    <definedName name="Print_Area_MI">#REF!</definedName>
    <definedName name="PRO">"Texto 8"</definedName>
    <definedName name="Profit" localSheetId="2">#REF!</definedName>
    <definedName name="Profit" localSheetId="4">#REF!</definedName>
    <definedName name="Profit" localSheetId="7">#REF!</definedName>
    <definedName name="Profit" localSheetId="8">#REF!</definedName>
    <definedName name="Profit" localSheetId="9">#REF!</definedName>
    <definedName name="Profit" localSheetId="10">#REF!</definedName>
    <definedName name="Profit" localSheetId="11">#REF!</definedName>
    <definedName name="Profit" localSheetId="12">#REF!</definedName>
    <definedName name="Profit" localSheetId="13">#REF!</definedName>
    <definedName name="Profit" localSheetId="6">#REF!</definedName>
    <definedName name="Profit" localSheetId="15">#REF!</definedName>
    <definedName name="Profit" localSheetId="14">#REF!</definedName>
    <definedName name="Profit" localSheetId="16">#REF!</definedName>
    <definedName name="Profit" localSheetId="17">#REF!</definedName>
    <definedName name="Profit" localSheetId="18">#REF!</definedName>
    <definedName name="Profit" localSheetId="19">#REF!</definedName>
    <definedName name="Profit" localSheetId="20">#REF!</definedName>
    <definedName name="Profit" localSheetId="3">#REF!</definedName>
    <definedName name="Profit" localSheetId="0">#REF!</definedName>
    <definedName name="Profit" localSheetId="1">#REF!</definedName>
    <definedName name="Profit">#REF!</definedName>
    <definedName name="Proj_name">'[26]I-1'!$E$5</definedName>
    <definedName name="QAZ" localSheetId="2">#REF!</definedName>
    <definedName name="QAZ" localSheetId="4">#REF!</definedName>
    <definedName name="QAZ" localSheetId="7">#REF!</definedName>
    <definedName name="QAZ" localSheetId="8">#REF!</definedName>
    <definedName name="QAZ" localSheetId="9">#REF!</definedName>
    <definedName name="QAZ" localSheetId="10">#REF!</definedName>
    <definedName name="QAZ" localSheetId="11">#REF!</definedName>
    <definedName name="QAZ" localSheetId="12">#REF!</definedName>
    <definedName name="QAZ" localSheetId="13">#REF!</definedName>
    <definedName name="QAZ" localSheetId="6">#REF!</definedName>
    <definedName name="QAZ" localSheetId="15">#REF!</definedName>
    <definedName name="QAZ" localSheetId="14">#REF!</definedName>
    <definedName name="QAZ" localSheetId="16">#REF!</definedName>
    <definedName name="QAZ" localSheetId="17">#REF!</definedName>
    <definedName name="QAZ" localSheetId="18">#REF!</definedName>
    <definedName name="QAZ" localSheetId="19">#REF!</definedName>
    <definedName name="QAZ" localSheetId="20">#REF!</definedName>
    <definedName name="QAZ" localSheetId="3">#REF!</definedName>
    <definedName name="QAZ" localSheetId="0">#REF!</definedName>
    <definedName name="QAZ" localSheetId="1">#REF!</definedName>
    <definedName name="QAZ">#REF!</definedName>
    <definedName name="QEQ" localSheetId="2">#REF!</definedName>
    <definedName name="QEQ" localSheetId="7">#REF!</definedName>
    <definedName name="QEQ" localSheetId="8">#REF!</definedName>
    <definedName name="QEQ" localSheetId="9">#REF!</definedName>
    <definedName name="QEQ" localSheetId="10">#REF!</definedName>
    <definedName name="QEQ" localSheetId="11">#REF!</definedName>
    <definedName name="QEQ" localSheetId="12">#REF!</definedName>
    <definedName name="QEQ" localSheetId="13">#REF!</definedName>
    <definedName name="QEQ" localSheetId="6">#REF!</definedName>
    <definedName name="QEQ" localSheetId="15">#REF!</definedName>
    <definedName name="QEQ" localSheetId="14">#REF!</definedName>
    <definedName name="QEQ" localSheetId="16">#REF!</definedName>
    <definedName name="QEQ" localSheetId="17">#REF!</definedName>
    <definedName name="QEQ" localSheetId="18">#REF!</definedName>
    <definedName name="QEQ" localSheetId="19">#REF!</definedName>
    <definedName name="QEQ" localSheetId="20">#REF!</definedName>
    <definedName name="QEQ" localSheetId="3">#REF!</definedName>
    <definedName name="QEQ" localSheetId="0">"#ref!"</definedName>
    <definedName name="QEQ" localSheetId="1">#REF!</definedName>
    <definedName name="QEQ">#REF!</definedName>
    <definedName name="QMO" localSheetId="2">#REF!</definedName>
    <definedName name="QMO" localSheetId="7">#REF!</definedName>
    <definedName name="QMO" localSheetId="8">#REF!</definedName>
    <definedName name="QMO" localSheetId="9">#REF!</definedName>
    <definedName name="QMO" localSheetId="10">#REF!</definedName>
    <definedName name="QMO" localSheetId="11">#REF!</definedName>
    <definedName name="QMO" localSheetId="12">#REF!</definedName>
    <definedName name="QMO" localSheetId="13">#REF!</definedName>
    <definedName name="QMO" localSheetId="6">#REF!</definedName>
    <definedName name="QMO" localSheetId="15">#REF!</definedName>
    <definedName name="QMO" localSheetId="14">#REF!</definedName>
    <definedName name="QMO" localSheetId="16">#REF!</definedName>
    <definedName name="QMO" localSheetId="17">#REF!</definedName>
    <definedName name="QMO" localSheetId="18">#REF!</definedName>
    <definedName name="QMO" localSheetId="19">#REF!</definedName>
    <definedName name="QMO" localSheetId="20">#REF!</definedName>
    <definedName name="QMO" localSheetId="3">#REF!</definedName>
    <definedName name="QMO" localSheetId="0">"#ref!"</definedName>
    <definedName name="QMO" localSheetId="1">#REF!</definedName>
    <definedName name="QMO">#REF!</definedName>
    <definedName name="QUALIX" localSheetId="2">#REF!</definedName>
    <definedName name="QUALIX" localSheetId="7">#REF!</definedName>
    <definedName name="QUALIX" localSheetId="8">#REF!</definedName>
    <definedName name="QUALIX" localSheetId="9">#REF!</definedName>
    <definedName name="QUALIX" localSheetId="10">#REF!</definedName>
    <definedName name="QUALIX" localSheetId="11">#REF!</definedName>
    <definedName name="QUALIX" localSheetId="12">#REF!</definedName>
    <definedName name="QUALIX" localSheetId="13">#REF!</definedName>
    <definedName name="QUALIX" localSheetId="6">#REF!</definedName>
    <definedName name="QUALIX" localSheetId="15">#REF!</definedName>
    <definedName name="QUALIX" localSheetId="14">#REF!</definedName>
    <definedName name="QUALIX" localSheetId="16">#REF!</definedName>
    <definedName name="QUALIX" localSheetId="17">#REF!</definedName>
    <definedName name="QUALIX" localSheetId="18">#REF!</definedName>
    <definedName name="QUALIX" localSheetId="19">#REF!</definedName>
    <definedName name="QUALIX" localSheetId="20">#REF!</definedName>
    <definedName name="QUALIX" localSheetId="3">#REF!</definedName>
    <definedName name="QUALIX" localSheetId="0">#REF!</definedName>
    <definedName name="QUALIX" localSheetId="1">#REF!</definedName>
    <definedName name="QUALIX">#REF!</definedName>
    <definedName name="QUEIROZ_GALVÃO" localSheetId="2">#REF!</definedName>
    <definedName name="QUEIROZ_GALVÃO" localSheetId="7">#REF!</definedName>
    <definedName name="QUEIROZ_GALVÃO" localSheetId="8">#REF!</definedName>
    <definedName name="QUEIROZ_GALVÃO" localSheetId="9">#REF!</definedName>
    <definedName name="QUEIROZ_GALVÃO" localSheetId="10">#REF!</definedName>
    <definedName name="QUEIROZ_GALVÃO" localSheetId="11">#REF!</definedName>
    <definedName name="QUEIROZ_GALVÃO" localSheetId="12">#REF!</definedName>
    <definedName name="QUEIROZ_GALVÃO" localSheetId="13">#REF!</definedName>
    <definedName name="QUEIROZ_GALVÃO" localSheetId="6">#REF!</definedName>
    <definedName name="QUEIROZ_GALVÃO" localSheetId="15">#REF!</definedName>
    <definedName name="QUEIROZ_GALVÃO" localSheetId="14">#REF!</definedName>
    <definedName name="QUEIROZ_GALVÃO" localSheetId="16">#REF!</definedName>
    <definedName name="QUEIROZ_GALVÃO" localSheetId="17">#REF!</definedName>
    <definedName name="QUEIROZ_GALVÃO" localSheetId="18">#REF!</definedName>
    <definedName name="QUEIROZ_GALVÃO" localSheetId="19">#REF!</definedName>
    <definedName name="QUEIROZ_GALVÃO" localSheetId="20">#REF!</definedName>
    <definedName name="QUEIROZ_GALVÃO" localSheetId="3">#REF!</definedName>
    <definedName name="QUEIROZ_GALVÃO" localSheetId="0">#REF!</definedName>
    <definedName name="QUEIROZ_GALVÃO" localSheetId="1">#REF!</definedName>
    <definedName name="QUEIROZ_GALVÃO">#REF!</definedName>
    <definedName name="r_col" localSheetId="2">#REF!</definedName>
    <definedName name="r_col" localSheetId="7">#REF!</definedName>
    <definedName name="r_col" localSheetId="8">#REF!</definedName>
    <definedName name="r_col" localSheetId="9">#REF!</definedName>
    <definedName name="r_col" localSheetId="10">#REF!</definedName>
    <definedName name="r_col" localSheetId="11">#REF!</definedName>
    <definedName name="r_col" localSheetId="12">#REF!</definedName>
    <definedName name="r_col" localSheetId="13">#REF!</definedName>
    <definedName name="r_col" localSheetId="6">#REF!</definedName>
    <definedName name="r_col" localSheetId="15">#REF!</definedName>
    <definedName name="r_col" localSheetId="14">#REF!</definedName>
    <definedName name="r_col" localSheetId="16">#REF!</definedName>
    <definedName name="r_col" localSheetId="17">#REF!</definedName>
    <definedName name="r_col" localSheetId="18">#REF!</definedName>
    <definedName name="r_col" localSheetId="19">#REF!</definedName>
    <definedName name="r_col" localSheetId="20">#REF!</definedName>
    <definedName name="r_col" localSheetId="3">#REF!</definedName>
    <definedName name="r_col" localSheetId="0">#REF!</definedName>
    <definedName name="r_col" localSheetId="1">#REF!</definedName>
    <definedName name="r_col">#REF!</definedName>
    <definedName name="r_var" localSheetId="2">#REF!</definedName>
    <definedName name="r_var" localSheetId="7">#REF!</definedName>
    <definedName name="r_var" localSheetId="8">#REF!</definedName>
    <definedName name="r_var" localSheetId="9">#REF!</definedName>
    <definedName name="r_var" localSheetId="10">#REF!</definedName>
    <definedName name="r_var" localSheetId="11">#REF!</definedName>
    <definedName name="r_var" localSheetId="12">#REF!</definedName>
    <definedName name="r_var" localSheetId="13">#REF!</definedName>
    <definedName name="r_var" localSheetId="6">#REF!</definedName>
    <definedName name="r_var" localSheetId="15">#REF!</definedName>
    <definedName name="r_var" localSheetId="14">#REF!</definedName>
    <definedName name="r_var" localSheetId="16">#REF!</definedName>
    <definedName name="r_var" localSheetId="17">#REF!</definedName>
    <definedName name="r_var" localSheetId="18">#REF!</definedName>
    <definedName name="r_var" localSheetId="19">#REF!</definedName>
    <definedName name="r_var" localSheetId="20">#REF!</definedName>
    <definedName name="r_var" localSheetId="3">#REF!</definedName>
    <definedName name="r_var" localSheetId="0">#REF!</definedName>
    <definedName name="r_var" localSheetId="1">#REF!</definedName>
    <definedName name="r_var">#REF!</definedName>
    <definedName name="RawData" localSheetId="2">#REF!</definedName>
    <definedName name="RawData" localSheetId="7">#REF!</definedName>
    <definedName name="RawData" localSheetId="8">#REF!</definedName>
    <definedName name="RawData" localSheetId="9">#REF!</definedName>
    <definedName name="RawData" localSheetId="10">#REF!</definedName>
    <definedName name="RawData" localSheetId="11">#REF!</definedName>
    <definedName name="RawData" localSheetId="12">#REF!</definedName>
    <definedName name="RawData" localSheetId="13">#REF!</definedName>
    <definedName name="RawData" localSheetId="6">#REF!</definedName>
    <definedName name="RawData" localSheetId="15">#REF!</definedName>
    <definedName name="RawData" localSheetId="14">#REF!</definedName>
    <definedName name="RawData" localSheetId="16">#REF!</definedName>
    <definedName name="RawData" localSheetId="17">#REF!</definedName>
    <definedName name="RawData" localSheetId="18">#REF!</definedName>
    <definedName name="RawData" localSheetId="19">#REF!</definedName>
    <definedName name="RawData" localSheetId="20">#REF!</definedName>
    <definedName name="RawData" localSheetId="3">#REF!</definedName>
    <definedName name="RawData" localSheetId="0">#REF!</definedName>
    <definedName name="RawData" localSheetId="1">#REF!</definedName>
    <definedName name="RawData">#REF!</definedName>
    <definedName name="RawHeader">#N/A</definedName>
    <definedName name="rd" localSheetId="2">#REF!</definedName>
    <definedName name="rd" localSheetId="4">#REF!</definedName>
    <definedName name="rd" localSheetId="7">#REF!</definedName>
    <definedName name="rd" localSheetId="8">#REF!</definedName>
    <definedName name="rd" localSheetId="9">#REF!</definedName>
    <definedName name="rd" localSheetId="10">#REF!</definedName>
    <definedName name="rd" localSheetId="11">#REF!</definedName>
    <definedName name="rd" localSheetId="12">#REF!</definedName>
    <definedName name="rd" localSheetId="13">#REF!</definedName>
    <definedName name="rd" localSheetId="6">#REF!</definedName>
    <definedName name="rd" localSheetId="15">#REF!</definedName>
    <definedName name="rd" localSheetId="14">#REF!</definedName>
    <definedName name="rd" localSheetId="16">#REF!</definedName>
    <definedName name="rd" localSheetId="17">#REF!</definedName>
    <definedName name="rd" localSheetId="18">#REF!</definedName>
    <definedName name="rd" localSheetId="19">#REF!</definedName>
    <definedName name="rd" localSheetId="20">#REF!</definedName>
    <definedName name="rd" localSheetId="1">#REF!</definedName>
    <definedName name="rd">#REF!</definedName>
    <definedName name="REAL_03" localSheetId="2">#REF!</definedName>
    <definedName name="REAL_03" localSheetId="7">#REF!</definedName>
    <definedName name="REAL_03" localSheetId="8">#REF!</definedName>
    <definedName name="REAL_03" localSheetId="9">#REF!</definedName>
    <definedName name="REAL_03" localSheetId="10">#REF!</definedName>
    <definedName name="REAL_03" localSheetId="11">#REF!</definedName>
    <definedName name="REAL_03" localSheetId="12">#REF!</definedName>
    <definedName name="REAL_03" localSheetId="13">#REF!</definedName>
    <definedName name="REAL_03" localSheetId="6">#REF!</definedName>
    <definedName name="REAL_03" localSheetId="15">#REF!</definedName>
    <definedName name="REAL_03" localSheetId="14">#REF!</definedName>
    <definedName name="REAL_03" localSheetId="16">#REF!</definedName>
    <definedName name="REAL_03" localSheetId="17">#REF!</definedName>
    <definedName name="REAL_03" localSheetId="18">#REF!</definedName>
    <definedName name="REAL_03" localSheetId="19">#REF!</definedName>
    <definedName name="REAL_03" localSheetId="20">#REF!</definedName>
    <definedName name="REAL_03" localSheetId="3">#REF!</definedName>
    <definedName name="REAL_03" localSheetId="0">#REF!</definedName>
    <definedName name="REAL_03" localSheetId="1">#REF!</definedName>
    <definedName name="REAL_03">#REF!</definedName>
    <definedName name="ReciclCapa" localSheetId="2">#REF!</definedName>
    <definedName name="ReciclCapa" localSheetId="7">#REF!</definedName>
    <definedName name="ReciclCapa" localSheetId="8">#REF!</definedName>
    <definedName name="ReciclCapa" localSheetId="9">#REF!</definedName>
    <definedName name="ReciclCapa" localSheetId="10">#REF!</definedName>
    <definedName name="ReciclCapa" localSheetId="11">#REF!</definedName>
    <definedName name="ReciclCapa" localSheetId="12">#REF!</definedName>
    <definedName name="ReciclCapa" localSheetId="13">#REF!</definedName>
    <definedName name="ReciclCapa" localSheetId="6">#REF!</definedName>
    <definedName name="ReciclCapa" localSheetId="15">#REF!</definedName>
    <definedName name="ReciclCapa" localSheetId="14">#REF!</definedName>
    <definedName name="ReciclCapa" localSheetId="16">#REF!</definedName>
    <definedName name="ReciclCapa" localSheetId="17">#REF!</definedName>
    <definedName name="ReciclCapa" localSheetId="18">#REF!</definedName>
    <definedName name="ReciclCapa" localSheetId="19">#REF!</definedName>
    <definedName name="ReciclCapa" localSheetId="20">#REF!</definedName>
    <definedName name="ReciclCapa" localSheetId="3">#REF!</definedName>
    <definedName name="ReciclCapa" localSheetId="0">#REF!</definedName>
    <definedName name="ReciclCapa" localSheetId="1">#REF!</definedName>
    <definedName name="ReciclCapa">#REF!</definedName>
    <definedName name="ReciclDetalhes" localSheetId="2">#REF!</definedName>
    <definedName name="ReciclDetalhes" localSheetId="7">#REF!</definedName>
    <definedName name="ReciclDetalhes" localSheetId="8">#REF!</definedName>
    <definedName name="ReciclDetalhes" localSheetId="9">#REF!</definedName>
    <definedName name="ReciclDetalhes" localSheetId="10">#REF!</definedName>
    <definedName name="ReciclDetalhes" localSheetId="11">#REF!</definedName>
    <definedName name="ReciclDetalhes" localSheetId="12">#REF!</definedName>
    <definedName name="ReciclDetalhes" localSheetId="13">#REF!</definedName>
    <definedName name="ReciclDetalhes" localSheetId="6">#REF!</definedName>
    <definedName name="ReciclDetalhes" localSheetId="15">#REF!</definedName>
    <definedName name="ReciclDetalhes" localSheetId="14">#REF!</definedName>
    <definedName name="ReciclDetalhes" localSheetId="16">#REF!</definedName>
    <definedName name="ReciclDetalhes" localSheetId="17">#REF!</definedName>
    <definedName name="ReciclDetalhes" localSheetId="18">#REF!</definedName>
    <definedName name="ReciclDetalhes" localSheetId="19">#REF!</definedName>
    <definedName name="ReciclDetalhes" localSheetId="20">#REF!</definedName>
    <definedName name="ReciclDetalhes" localSheetId="3">#REF!</definedName>
    <definedName name="ReciclDetalhes" localSheetId="0">#REF!</definedName>
    <definedName name="ReciclDetalhes" localSheetId="1">#REF!</definedName>
    <definedName name="ReciclDetalhes">#REF!</definedName>
    <definedName name="RECPR">"Texto 10"</definedName>
    <definedName name="red_calç" localSheetId="2">#REF!</definedName>
    <definedName name="red_calç" localSheetId="4">#REF!</definedName>
    <definedName name="red_calç" localSheetId="7">#REF!</definedName>
    <definedName name="red_calç" localSheetId="8">#REF!</definedName>
    <definedName name="red_calç" localSheetId="9">#REF!</definedName>
    <definedName name="red_calç" localSheetId="10">#REF!</definedName>
    <definedName name="red_calç" localSheetId="11">#REF!</definedName>
    <definedName name="red_calç" localSheetId="12">#REF!</definedName>
    <definedName name="red_calç" localSheetId="13">#REF!</definedName>
    <definedName name="red_calç" localSheetId="6">#REF!</definedName>
    <definedName name="red_calç" localSheetId="15">#REF!</definedName>
    <definedName name="red_calç" localSheetId="14">#REF!</definedName>
    <definedName name="red_calç" localSheetId="16">#REF!</definedName>
    <definedName name="red_calç" localSheetId="17">#REF!</definedName>
    <definedName name="red_calç" localSheetId="18">#REF!</definedName>
    <definedName name="red_calç" localSheetId="19">#REF!</definedName>
    <definedName name="red_calç" localSheetId="20">#REF!</definedName>
    <definedName name="red_calç" localSheetId="3">#REF!</definedName>
    <definedName name="red_calç" localSheetId="0">#REF!</definedName>
    <definedName name="red_calç" localSheetId="1">#REF!</definedName>
    <definedName name="red_calç">#REF!</definedName>
    <definedName name="red_col" localSheetId="2">#REF!</definedName>
    <definedName name="red_col" localSheetId="7">#REF!</definedName>
    <definedName name="red_col" localSheetId="8">#REF!</definedName>
    <definedName name="red_col" localSheetId="9">#REF!</definedName>
    <definedName name="red_col" localSheetId="10">#REF!</definedName>
    <definedName name="red_col" localSheetId="11">#REF!</definedName>
    <definedName name="red_col" localSheetId="12">#REF!</definedName>
    <definedName name="red_col" localSheetId="13">#REF!</definedName>
    <definedName name="red_col" localSheetId="6">#REF!</definedName>
    <definedName name="red_col" localSheetId="15">#REF!</definedName>
    <definedName name="red_col" localSheetId="14">#REF!</definedName>
    <definedName name="red_col" localSheetId="16">#REF!</definedName>
    <definedName name="red_col" localSheetId="17">#REF!</definedName>
    <definedName name="red_col" localSheetId="18">#REF!</definedName>
    <definedName name="red_col" localSheetId="19">#REF!</definedName>
    <definedName name="red_col" localSheetId="20">#REF!</definedName>
    <definedName name="red_col" localSheetId="3">#REF!</definedName>
    <definedName name="red_col" localSheetId="0">#REF!</definedName>
    <definedName name="red_col" localSheetId="1">#REF!</definedName>
    <definedName name="red_col">#REF!</definedName>
    <definedName name="red_div" localSheetId="2">#REF!</definedName>
    <definedName name="red_div" localSheetId="7">#REF!</definedName>
    <definedName name="red_div" localSheetId="8">#REF!</definedName>
    <definedName name="red_div" localSheetId="9">#REF!</definedName>
    <definedName name="red_div" localSheetId="10">#REF!</definedName>
    <definedName name="red_div" localSheetId="11">#REF!</definedName>
    <definedName name="red_div" localSheetId="12">#REF!</definedName>
    <definedName name="red_div" localSheetId="13">#REF!</definedName>
    <definedName name="red_div" localSheetId="6">#REF!</definedName>
    <definedName name="red_div" localSheetId="15">#REF!</definedName>
    <definedName name="red_div" localSheetId="14">#REF!</definedName>
    <definedName name="red_div" localSheetId="16">#REF!</definedName>
    <definedName name="red_div" localSheetId="17">#REF!</definedName>
    <definedName name="red_div" localSheetId="18">#REF!</definedName>
    <definedName name="red_div" localSheetId="19">#REF!</definedName>
    <definedName name="red_div" localSheetId="20">#REF!</definedName>
    <definedName name="red_div" localSheetId="3">#REF!</definedName>
    <definedName name="red_div" localSheetId="0">#REF!</definedName>
    <definedName name="red_div" localSheetId="1">#REF!</definedName>
    <definedName name="red_div">#REF!</definedName>
    <definedName name="red_div_s" localSheetId="2">#REF!</definedName>
    <definedName name="red_div_s" localSheetId="7">#REF!</definedName>
    <definedName name="red_div_s" localSheetId="8">#REF!</definedName>
    <definedName name="red_div_s" localSheetId="9">#REF!</definedName>
    <definedName name="red_div_s" localSheetId="10">#REF!</definedName>
    <definedName name="red_div_s" localSheetId="11">#REF!</definedName>
    <definedName name="red_div_s" localSheetId="12">#REF!</definedName>
    <definedName name="red_div_s" localSheetId="13">#REF!</definedName>
    <definedName name="red_div_s" localSheetId="6">#REF!</definedName>
    <definedName name="red_div_s" localSheetId="15">#REF!</definedName>
    <definedName name="red_div_s" localSheetId="14">#REF!</definedName>
    <definedName name="red_div_s" localSheetId="16">#REF!</definedName>
    <definedName name="red_div_s" localSheetId="17">#REF!</definedName>
    <definedName name="red_div_s" localSheetId="18">#REF!</definedName>
    <definedName name="red_div_s" localSheetId="19">#REF!</definedName>
    <definedName name="red_div_s" localSheetId="20">#REF!</definedName>
    <definedName name="red_div_s" localSheetId="3">#REF!</definedName>
    <definedName name="red_div_s" localSheetId="0">#REF!</definedName>
    <definedName name="red_div_s" localSheetId="1">#REF!</definedName>
    <definedName name="red_div_s">#REF!</definedName>
    <definedName name="red_div2" localSheetId="2">#REF!</definedName>
    <definedName name="red_div2" localSheetId="7">#REF!</definedName>
    <definedName name="red_div2" localSheetId="8">#REF!</definedName>
    <definedName name="red_div2" localSheetId="9">#REF!</definedName>
    <definedName name="red_div2" localSheetId="10">#REF!</definedName>
    <definedName name="red_div2" localSheetId="11">#REF!</definedName>
    <definedName name="red_div2" localSheetId="12">#REF!</definedName>
    <definedName name="red_div2" localSheetId="13">#REF!</definedName>
    <definedName name="red_div2" localSheetId="6">#REF!</definedName>
    <definedName name="red_div2" localSheetId="15">#REF!</definedName>
    <definedName name="red_div2" localSheetId="14">#REF!</definedName>
    <definedName name="red_div2" localSheetId="16">#REF!</definedName>
    <definedName name="red_div2" localSheetId="17">#REF!</definedName>
    <definedName name="red_div2" localSheetId="18">#REF!</definedName>
    <definedName name="red_div2" localSheetId="19">#REF!</definedName>
    <definedName name="red_div2" localSheetId="20">#REF!</definedName>
    <definedName name="red_div2" localSheetId="3">#REF!</definedName>
    <definedName name="red_div2" localSheetId="0">#REF!</definedName>
    <definedName name="red_div2" localSheetId="1">#REF!</definedName>
    <definedName name="red_div2">#REF!</definedName>
    <definedName name="red_div6" localSheetId="2">#REF!</definedName>
    <definedName name="red_div6" localSheetId="7">#REF!</definedName>
    <definedName name="red_div6" localSheetId="8">#REF!</definedName>
    <definedName name="red_div6" localSheetId="9">#REF!</definedName>
    <definedName name="red_div6" localSheetId="10">#REF!</definedName>
    <definedName name="red_div6" localSheetId="11">#REF!</definedName>
    <definedName name="red_div6" localSheetId="12">#REF!</definedName>
    <definedName name="red_div6" localSheetId="13">#REF!</definedName>
    <definedName name="red_div6" localSheetId="6">#REF!</definedName>
    <definedName name="red_div6" localSheetId="15">#REF!</definedName>
    <definedName name="red_div6" localSheetId="14">#REF!</definedName>
    <definedName name="red_div6" localSheetId="16">#REF!</definedName>
    <definedName name="red_div6" localSheetId="17">#REF!</definedName>
    <definedName name="red_div6" localSheetId="18">#REF!</definedName>
    <definedName name="red_div6" localSheetId="19">#REF!</definedName>
    <definedName name="red_div6" localSheetId="20">#REF!</definedName>
    <definedName name="red_div6" localSheetId="3">#REF!</definedName>
    <definedName name="red_div6" localSheetId="0">#REF!</definedName>
    <definedName name="red_div6" localSheetId="1">#REF!</definedName>
    <definedName name="red_div6">#REF!</definedName>
    <definedName name="red_div7" localSheetId="2">#REF!</definedName>
    <definedName name="red_div7" localSheetId="7">#REF!</definedName>
    <definedName name="red_div7" localSheetId="8">#REF!</definedName>
    <definedName name="red_div7" localSheetId="9">#REF!</definedName>
    <definedName name="red_div7" localSheetId="10">#REF!</definedName>
    <definedName name="red_div7" localSheetId="11">#REF!</definedName>
    <definedName name="red_div7" localSheetId="12">#REF!</definedName>
    <definedName name="red_div7" localSheetId="13">#REF!</definedName>
    <definedName name="red_div7" localSheetId="6">#REF!</definedName>
    <definedName name="red_div7" localSheetId="15">#REF!</definedName>
    <definedName name="red_div7" localSheetId="14">#REF!</definedName>
    <definedName name="red_div7" localSheetId="16">#REF!</definedName>
    <definedName name="red_div7" localSheetId="17">#REF!</definedName>
    <definedName name="red_div7" localSheetId="18">#REF!</definedName>
    <definedName name="red_div7" localSheetId="19">#REF!</definedName>
    <definedName name="red_div7" localSheetId="20">#REF!</definedName>
    <definedName name="red_div7" localSheetId="3">#REF!</definedName>
    <definedName name="red_div7" localSheetId="0">#REF!</definedName>
    <definedName name="red_div7" localSheetId="1">#REF!</definedName>
    <definedName name="red_div7">#REF!</definedName>
    <definedName name="red_fav" localSheetId="2">#REF!</definedName>
    <definedName name="red_fav" localSheetId="7">#REF!</definedName>
    <definedName name="red_fav" localSheetId="8">#REF!</definedName>
    <definedName name="red_fav" localSheetId="9">#REF!</definedName>
    <definedName name="red_fav" localSheetId="10">#REF!</definedName>
    <definedName name="red_fav" localSheetId="11">#REF!</definedName>
    <definedName name="red_fav" localSheetId="12">#REF!</definedName>
    <definedName name="red_fav" localSheetId="13">#REF!</definedName>
    <definedName name="red_fav" localSheetId="6">#REF!</definedName>
    <definedName name="red_fav" localSheetId="15">#REF!</definedName>
    <definedName name="red_fav" localSheetId="14">#REF!</definedName>
    <definedName name="red_fav" localSheetId="16">#REF!</definedName>
    <definedName name="red_fav" localSheetId="17">#REF!</definedName>
    <definedName name="red_fav" localSheetId="18">#REF!</definedName>
    <definedName name="red_fav" localSheetId="19">#REF!</definedName>
    <definedName name="red_fav" localSheetId="20">#REF!</definedName>
    <definedName name="red_fav" localSheetId="3">#REF!</definedName>
    <definedName name="red_fav" localSheetId="0">#REF!</definedName>
    <definedName name="red_fav" localSheetId="1">#REF!</definedName>
    <definedName name="red_fav">#REF!</definedName>
    <definedName name="red_mon" localSheetId="2">#REF!</definedName>
    <definedName name="red_mon" localSheetId="7">#REF!</definedName>
    <definedName name="red_mon" localSheetId="8">#REF!</definedName>
    <definedName name="red_mon" localSheetId="9">#REF!</definedName>
    <definedName name="red_mon" localSheetId="10">#REF!</definedName>
    <definedName name="red_mon" localSheetId="11">#REF!</definedName>
    <definedName name="red_mon" localSheetId="12">#REF!</definedName>
    <definedName name="red_mon" localSheetId="13">#REF!</definedName>
    <definedName name="red_mon" localSheetId="6">#REF!</definedName>
    <definedName name="red_mon" localSheetId="15">#REF!</definedName>
    <definedName name="red_mon" localSheetId="14">#REF!</definedName>
    <definedName name="red_mon" localSheetId="16">#REF!</definedName>
    <definedName name="red_mon" localSheetId="17">#REF!</definedName>
    <definedName name="red_mon" localSheetId="18">#REF!</definedName>
    <definedName name="red_mon" localSheetId="19">#REF!</definedName>
    <definedName name="red_mon" localSheetId="20">#REF!</definedName>
    <definedName name="red_mon" localSheetId="3">#REF!</definedName>
    <definedName name="red_mon" localSheetId="0">#REF!</definedName>
    <definedName name="red_mon" localSheetId="1">#REF!</definedName>
    <definedName name="red_mon">#REF!</definedName>
    <definedName name="red_var" localSheetId="2">#REF!</definedName>
    <definedName name="red_var" localSheetId="7">#REF!</definedName>
    <definedName name="red_var" localSheetId="8">#REF!</definedName>
    <definedName name="red_var" localSheetId="9">#REF!</definedName>
    <definedName name="red_var" localSheetId="10">#REF!</definedName>
    <definedName name="red_var" localSheetId="11">#REF!</definedName>
    <definedName name="red_var" localSheetId="12">#REF!</definedName>
    <definedName name="red_var" localSheetId="13">#REF!</definedName>
    <definedName name="red_var" localSheetId="6">#REF!</definedName>
    <definedName name="red_var" localSheetId="15">#REF!</definedName>
    <definedName name="red_var" localSheetId="14">#REF!</definedName>
    <definedName name="red_var" localSheetId="16">#REF!</definedName>
    <definedName name="red_var" localSheetId="17">#REF!</definedName>
    <definedName name="red_var" localSheetId="18">#REF!</definedName>
    <definedName name="red_var" localSheetId="19">#REF!</definedName>
    <definedName name="red_var" localSheetId="20">#REF!</definedName>
    <definedName name="red_var" localSheetId="3">#REF!</definedName>
    <definedName name="red_var" localSheetId="0">#REF!</definedName>
    <definedName name="red_var" localSheetId="1">#REF!</definedName>
    <definedName name="red_var">#REF!</definedName>
    <definedName name="red_var_se" localSheetId="2">#REF!</definedName>
    <definedName name="red_var_se" localSheetId="7">#REF!</definedName>
    <definedName name="red_var_se" localSheetId="8">#REF!</definedName>
    <definedName name="red_var_se" localSheetId="9">#REF!</definedName>
    <definedName name="red_var_se" localSheetId="10">#REF!</definedName>
    <definedName name="red_var_se" localSheetId="11">#REF!</definedName>
    <definedName name="red_var_se" localSheetId="12">#REF!</definedName>
    <definedName name="red_var_se" localSheetId="13">#REF!</definedName>
    <definedName name="red_var_se" localSheetId="6">#REF!</definedName>
    <definedName name="red_var_se" localSheetId="15">#REF!</definedName>
    <definedName name="red_var_se" localSheetId="14">#REF!</definedName>
    <definedName name="red_var_se" localSheetId="16">#REF!</definedName>
    <definedName name="red_var_se" localSheetId="17">#REF!</definedName>
    <definedName name="red_var_se" localSheetId="18">#REF!</definedName>
    <definedName name="red_var_se" localSheetId="19">#REF!</definedName>
    <definedName name="red_var_se" localSheetId="20">#REF!</definedName>
    <definedName name="red_var_se" localSheetId="3">#REF!</definedName>
    <definedName name="red_var_se" localSheetId="0">#REF!</definedName>
    <definedName name="red_var_se" localSheetId="1">#REF!</definedName>
    <definedName name="red_var_se">#REF!</definedName>
    <definedName name="reducao" localSheetId="2">#REF!</definedName>
    <definedName name="reducao" localSheetId="7">#REF!</definedName>
    <definedName name="reducao" localSheetId="8">#REF!</definedName>
    <definedName name="reducao" localSheetId="9">#REF!</definedName>
    <definedName name="reducao" localSheetId="10">#REF!</definedName>
    <definedName name="reducao" localSheetId="11">#REF!</definedName>
    <definedName name="reducao" localSheetId="12">#REF!</definedName>
    <definedName name="reducao" localSheetId="13">#REF!</definedName>
    <definedName name="reducao" localSheetId="6">#REF!</definedName>
    <definedName name="reducao" localSheetId="15">#REF!</definedName>
    <definedName name="reducao" localSheetId="14">#REF!</definedName>
    <definedName name="reducao" localSheetId="16">#REF!</definedName>
    <definedName name="reducao" localSheetId="17">#REF!</definedName>
    <definedName name="reducao" localSheetId="18">#REF!</definedName>
    <definedName name="reducao" localSheetId="19">#REF!</definedName>
    <definedName name="reducao" localSheetId="20">#REF!</definedName>
    <definedName name="reducao" localSheetId="3">#REF!</definedName>
    <definedName name="reducao" localSheetId="0">"#ref!"</definedName>
    <definedName name="reducao" localSheetId="1">#REF!</definedName>
    <definedName name="reducao">#REF!</definedName>
    <definedName name="Reefer_share" localSheetId="2">[27]Assumptions!#REF!</definedName>
    <definedName name="Reefer_share" localSheetId="4">[27]Assumptions!#REF!</definedName>
    <definedName name="Reefer_share" localSheetId="7">[27]Assumptions!#REF!</definedName>
    <definedName name="Reefer_share" localSheetId="8">[27]Assumptions!#REF!</definedName>
    <definedName name="Reefer_share" localSheetId="9">[27]Assumptions!#REF!</definedName>
    <definedName name="Reefer_share" localSheetId="10">[27]Assumptions!#REF!</definedName>
    <definedName name="Reefer_share" localSheetId="11">[27]Assumptions!#REF!</definedName>
    <definedName name="Reefer_share" localSheetId="12">[27]Assumptions!#REF!</definedName>
    <definedName name="Reefer_share" localSheetId="13">[27]Assumptions!#REF!</definedName>
    <definedName name="Reefer_share" localSheetId="6">[27]Assumptions!#REF!</definedName>
    <definedName name="Reefer_share" localSheetId="15">[27]Assumptions!#REF!</definedName>
    <definedName name="Reefer_share" localSheetId="14">[27]Assumptions!#REF!</definedName>
    <definedName name="Reefer_share" localSheetId="16">[27]Assumptions!#REF!</definedName>
    <definedName name="Reefer_share" localSheetId="17">[27]Assumptions!#REF!</definedName>
    <definedName name="Reefer_share" localSheetId="18">[27]Assumptions!#REF!</definedName>
    <definedName name="Reefer_share" localSheetId="19">[27]Assumptions!#REF!</definedName>
    <definedName name="Reefer_share" localSheetId="20">[27]Assumptions!#REF!</definedName>
    <definedName name="Reefer_share" localSheetId="3">[27]Assumptions!#REF!</definedName>
    <definedName name="Reefer_share" localSheetId="0">[27]Assumptions!#REF!</definedName>
    <definedName name="Reefer_share" localSheetId="1">[27]Assumptions!#REF!</definedName>
    <definedName name="Reefer_share">[27]Assumptions!#REF!</definedName>
    <definedName name="REF" localSheetId="2">[6]OBRJU95!#REF!</definedName>
    <definedName name="REF" localSheetId="4">[7]OBRJU95!#REF!</definedName>
    <definedName name="REF" localSheetId="7">[8]OBRJU95!#REF!</definedName>
    <definedName name="REF" localSheetId="8">[8]OBRJU95!#REF!</definedName>
    <definedName name="REF" localSheetId="9">[8]OBRJU95!#REF!</definedName>
    <definedName name="REF" localSheetId="10">[8]OBRJU95!#REF!</definedName>
    <definedName name="REF" localSheetId="11">[8]OBRJU95!#REF!</definedName>
    <definedName name="REF" localSheetId="12">[8]OBRJU95!#REF!</definedName>
    <definedName name="REF" localSheetId="13">[8]OBRJU95!#REF!</definedName>
    <definedName name="REF" localSheetId="6">[8]OBRJU95!#REF!</definedName>
    <definedName name="REF" localSheetId="15">[8]OBRJU95!#REF!</definedName>
    <definedName name="REF" localSheetId="14">[8]OBRJU95!#REF!</definedName>
    <definedName name="REF" localSheetId="16">[6]OBRJU95!#REF!</definedName>
    <definedName name="REF" localSheetId="17">[8]OBRJU95!#REF!</definedName>
    <definedName name="REF" localSheetId="18">[8]OBRJU95!#REF!</definedName>
    <definedName name="REF" localSheetId="19">[6]OBRJU95!#REF!</definedName>
    <definedName name="REF" localSheetId="20">[8]OBRJU95!#REF!</definedName>
    <definedName name="REF" localSheetId="3">[8]OBRJU95!#REF!</definedName>
    <definedName name="REF" localSheetId="0">[8]OBRJU95!#REF!</definedName>
    <definedName name="REF" localSheetId="1">[6]OBRJU95!#REF!</definedName>
    <definedName name="REF">[6]OBRJU95!#REF!</definedName>
    <definedName name="Reimbursement">"Reembolso"</definedName>
    <definedName name="REPRESENTANTE" localSheetId="4">[9]IDENTIFICACAO!$D$13</definedName>
    <definedName name="REPRESENTANTE" localSheetId="7">[9]IDENTIFICACAO!$D$13</definedName>
    <definedName name="REPRESENTANTE" localSheetId="8">[9]IDENTIFICACAO!$D$13</definedName>
    <definedName name="REPRESENTANTE" localSheetId="9">[9]IDENTIFICACAO!$D$13</definedName>
    <definedName name="REPRESENTANTE" localSheetId="10">[9]IDENTIFICACAO!$D$13</definedName>
    <definedName name="REPRESENTANTE" localSheetId="11">[9]IDENTIFICACAO!$D$13</definedName>
    <definedName name="REPRESENTANTE" localSheetId="12">[9]IDENTIFICACAO!$D$13</definedName>
    <definedName name="REPRESENTANTE" localSheetId="13">[9]IDENTIFICACAO!$D$13</definedName>
    <definedName name="REPRESENTANTE" localSheetId="6">[9]IDENTIFICACAO!$D$13</definedName>
    <definedName name="REPRESENTANTE" localSheetId="15">[9]IDENTIFICACAO!$D$13</definedName>
    <definedName name="REPRESENTANTE" localSheetId="14">[9]IDENTIFICACAO!$D$13</definedName>
    <definedName name="REPRESENTANTE" localSheetId="16">[10]IDENTIFICACAO!$D$13</definedName>
    <definedName name="REPRESENTANTE" localSheetId="17">[9]IDENTIFICACAO!$D$13</definedName>
    <definedName name="REPRESENTANTE" localSheetId="18">[9]IDENTIFICACAO!$D$13</definedName>
    <definedName name="REPRESENTANTE" localSheetId="19">[10]IDENTIFICACAO!$D$13</definedName>
    <definedName name="REPRESENTANTE" localSheetId="20">[9]IDENTIFICACAO!$D$13</definedName>
    <definedName name="REPRESENTANTE" localSheetId="3">#N/A</definedName>
    <definedName name="REPRESENTANTE" localSheetId="0">#N/A</definedName>
    <definedName name="REPRESENTANTE" localSheetId="1">[9]IDENTIFICACAO!$D$13</definedName>
    <definedName name="REPRESENTANTE">[10]IDENTIFICACAO!$D$13</definedName>
    <definedName name="RESULTADOS" localSheetId="2">#REF!</definedName>
    <definedName name="RESULTADOS" localSheetId="4">#REF!</definedName>
    <definedName name="RESULTADOS" localSheetId="7">#REF!</definedName>
    <definedName name="RESULTADOS" localSheetId="8">#REF!</definedName>
    <definedName name="RESULTADOS" localSheetId="9">#REF!</definedName>
    <definedName name="RESULTADOS" localSheetId="10">#REF!</definedName>
    <definedName name="RESULTADOS" localSheetId="11">#REF!</definedName>
    <definedName name="RESULTADOS" localSheetId="12">#REF!</definedName>
    <definedName name="RESULTADOS" localSheetId="13">#REF!</definedName>
    <definedName name="RESULTADOS" localSheetId="6">#REF!</definedName>
    <definedName name="RESULTADOS" localSheetId="15">#REF!</definedName>
    <definedName name="RESULTADOS" localSheetId="14">#REF!</definedName>
    <definedName name="RESULTADOS" localSheetId="16">#REF!</definedName>
    <definedName name="RESULTADOS" localSheetId="17">#REF!</definedName>
    <definedName name="RESULTADOS" localSheetId="18">#REF!</definedName>
    <definedName name="RESULTADOS" localSheetId="19">#REF!</definedName>
    <definedName name="RESULTADOS" localSheetId="20">#REF!</definedName>
    <definedName name="RESULTADOS" localSheetId="3">#REF!</definedName>
    <definedName name="RESULTADOS" localSheetId="0">#REF!</definedName>
    <definedName name="RESULTADOS" localSheetId="1">#REF!</definedName>
    <definedName name="RESULTADOS">#REF!</definedName>
    <definedName name="RESULTS" localSheetId="2">#REF!</definedName>
    <definedName name="RESULTS" localSheetId="7">#REF!</definedName>
    <definedName name="RESULTS" localSheetId="8">#REF!</definedName>
    <definedName name="RESULTS" localSheetId="9">#REF!</definedName>
    <definedName name="RESULTS" localSheetId="10">#REF!</definedName>
    <definedName name="RESULTS" localSheetId="11">#REF!</definedName>
    <definedName name="RESULTS" localSheetId="12">#REF!</definedName>
    <definedName name="RESULTS" localSheetId="13">#REF!</definedName>
    <definedName name="RESULTS" localSheetId="6">#REF!</definedName>
    <definedName name="RESULTS" localSheetId="15">#REF!</definedName>
    <definedName name="RESULTS" localSheetId="14">#REF!</definedName>
    <definedName name="RESULTS" localSheetId="16">#REF!</definedName>
    <definedName name="RESULTS" localSheetId="17">#REF!</definedName>
    <definedName name="RESULTS" localSheetId="18">#REF!</definedName>
    <definedName name="RESULTS" localSheetId="19">#REF!</definedName>
    <definedName name="RESULTS" localSheetId="20">#REF!</definedName>
    <definedName name="RESULTS" localSheetId="3">#REF!</definedName>
    <definedName name="RESULTS" localSheetId="0">#REF!</definedName>
    <definedName name="RESULTS" localSheetId="1">#REF!</definedName>
    <definedName name="RESULTS">#REF!</definedName>
    <definedName name="RESUMO" localSheetId="2">#REF!</definedName>
    <definedName name="RESUMO" localSheetId="7">#REF!</definedName>
    <definedName name="RESUMO" localSheetId="8">#REF!</definedName>
    <definedName name="RESUMO" localSheetId="9">#REF!</definedName>
    <definedName name="RESUMO" localSheetId="10">#REF!</definedName>
    <definedName name="RESUMO" localSheetId="11">#REF!</definedName>
    <definedName name="RESUMO" localSheetId="12">#REF!</definedName>
    <definedName name="RESUMO" localSheetId="13">#REF!</definedName>
    <definedName name="RESUMO" localSheetId="6">#REF!</definedName>
    <definedName name="RESUMO" localSheetId="15">#REF!</definedName>
    <definedName name="RESUMO" localSheetId="14">#REF!</definedName>
    <definedName name="RESUMO" localSheetId="16">#REF!</definedName>
    <definedName name="RESUMO" localSheetId="17">#REF!</definedName>
    <definedName name="RESUMO" localSheetId="18">#REF!</definedName>
    <definedName name="RESUMO" localSheetId="19">#REF!</definedName>
    <definedName name="RESUMO" localSheetId="20">#REF!</definedName>
    <definedName name="RESUMO" localSheetId="3">#REF!</definedName>
    <definedName name="RESUMO" localSheetId="0">"#ref!"</definedName>
    <definedName name="RESUMO" localSheetId="1">#REF!</definedName>
    <definedName name="RESUMO">#REF!</definedName>
    <definedName name="Retr" localSheetId="2">#REF!</definedName>
    <definedName name="Retr" localSheetId="7">#REF!</definedName>
    <definedName name="Retr" localSheetId="8">#REF!</definedName>
    <definedName name="Retr" localSheetId="9">#REF!</definedName>
    <definedName name="Retr" localSheetId="10">#REF!</definedName>
    <definedName name="Retr" localSheetId="11">#REF!</definedName>
    <definedName name="Retr" localSheetId="12">#REF!</definedName>
    <definedName name="Retr" localSheetId="13">#REF!</definedName>
    <definedName name="Retr" localSheetId="6">#REF!</definedName>
    <definedName name="Retr" localSheetId="15">#REF!</definedName>
    <definedName name="Retr" localSheetId="14">#REF!</definedName>
    <definedName name="Retr" localSheetId="16">#REF!</definedName>
    <definedName name="Retr" localSheetId="17">#REF!</definedName>
    <definedName name="Retr" localSheetId="18">#REF!</definedName>
    <definedName name="Retr" localSheetId="19">#REF!</definedName>
    <definedName name="Retr" localSheetId="20">#REF!</definedName>
    <definedName name="Retr" localSheetId="3">#REF!</definedName>
    <definedName name="Retr" localSheetId="0">#REF!</definedName>
    <definedName name="Retr" localSheetId="1">#REF!</definedName>
    <definedName name="Retr">#REF!</definedName>
    <definedName name="rev.1" localSheetId="2">#REF!</definedName>
    <definedName name="rev.1" localSheetId="7">#REF!</definedName>
    <definedName name="rev.1" localSheetId="8">#REF!</definedName>
    <definedName name="rev.1" localSheetId="9">#REF!</definedName>
    <definedName name="rev.1" localSheetId="10">#REF!</definedName>
    <definedName name="rev.1" localSheetId="11">#REF!</definedName>
    <definedName name="rev.1" localSheetId="12">#REF!</definedName>
    <definedName name="rev.1" localSheetId="13">#REF!</definedName>
    <definedName name="rev.1" localSheetId="6">#REF!</definedName>
    <definedName name="rev.1" localSheetId="15">#REF!</definedName>
    <definedName name="rev.1" localSheetId="14">#REF!</definedName>
    <definedName name="rev.1" localSheetId="16">#REF!</definedName>
    <definedName name="rev.1" localSheetId="17">#REF!</definedName>
    <definedName name="rev.1" localSheetId="18">#REF!</definedName>
    <definedName name="rev.1" localSheetId="19">#REF!</definedName>
    <definedName name="rev.1" localSheetId="20">#REF!</definedName>
    <definedName name="rev.1" localSheetId="3">#REF!</definedName>
    <definedName name="rev.1" localSheetId="0">#REF!</definedName>
    <definedName name="rev.1" localSheetId="1">#REF!</definedName>
    <definedName name="rev.1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2000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oc" localSheetId="2">#REF!</definedName>
    <definedName name="Roc" localSheetId="4">#REF!</definedName>
    <definedName name="Roc" localSheetId="7">#REF!</definedName>
    <definedName name="Roc" localSheetId="8">#REF!</definedName>
    <definedName name="Roc" localSheetId="9">#REF!</definedName>
    <definedName name="Roc" localSheetId="10">#REF!</definedName>
    <definedName name="Roc" localSheetId="11">#REF!</definedName>
    <definedName name="Roc" localSheetId="12">#REF!</definedName>
    <definedName name="Roc" localSheetId="13">#REF!</definedName>
    <definedName name="Roc" localSheetId="6">#REF!</definedName>
    <definedName name="Roc" localSheetId="15">#REF!</definedName>
    <definedName name="Roc" localSheetId="14">#REF!</definedName>
    <definedName name="Roc" localSheetId="16">#REF!</definedName>
    <definedName name="Roc" localSheetId="17">#REF!</definedName>
    <definedName name="Roc" localSheetId="18">#REF!</definedName>
    <definedName name="Roc" localSheetId="19">#REF!</definedName>
    <definedName name="Roc" localSheetId="20">#REF!</definedName>
    <definedName name="Roc" localSheetId="3">#REF!</definedName>
    <definedName name="Roc" localSheetId="0">#REF!</definedName>
    <definedName name="Roc" localSheetId="1">#REF!</definedName>
    <definedName name="Roc">#REF!</definedName>
    <definedName name="Roçada" localSheetId="2" hidden="1">#REF!</definedName>
    <definedName name="Roçada" localSheetId="7" hidden="1">#REF!</definedName>
    <definedName name="Roçada" localSheetId="8" hidden="1">#REF!</definedName>
    <definedName name="Roçada" localSheetId="9" hidden="1">#REF!</definedName>
    <definedName name="Roçada" localSheetId="10" hidden="1">#REF!</definedName>
    <definedName name="Roçada" localSheetId="11" hidden="1">#REF!</definedName>
    <definedName name="Roçada" localSheetId="12" hidden="1">#REF!</definedName>
    <definedName name="Roçada" localSheetId="13" hidden="1">#REF!</definedName>
    <definedName name="Roçada" localSheetId="6" hidden="1">#REF!</definedName>
    <definedName name="Roçada" localSheetId="15" hidden="1">#REF!</definedName>
    <definedName name="Roçada" localSheetId="14" hidden="1">#REF!</definedName>
    <definedName name="Roçada" localSheetId="16" hidden="1">#REF!</definedName>
    <definedName name="Roçada" localSheetId="17" hidden="1">#REF!</definedName>
    <definedName name="Roçada" localSheetId="18" hidden="1">#REF!</definedName>
    <definedName name="Roçada" localSheetId="19" hidden="1">#REF!</definedName>
    <definedName name="Roçada" localSheetId="20" hidden="1">#REF!</definedName>
    <definedName name="Roçada" localSheetId="3" hidden="1">#REF!</definedName>
    <definedName name="Roçada" localSheetId="0" hidden="1">#REF!</definedName>
    <definedName name="Roçada" localSheetId="1" hidden="1">#REF!</definedName>
    <definedName name="Roçada" hidden="1">#REF!</definedName>
    <definedName name="RoE">'[28]Basic Data'!$B$13</definedName>
    <definedName name="RTC" localSheetId="2">#REF!</definedName>
    <definedName name="RTC" localSheetId="4">#REF!</definedName>
    <definedName name="RTC" localSheetId="7">#REF!</definedName>
    <definedName name="RTC" localSheetId="8">#REF!</definedName>
    <definedName name="RTC" localSheetId="9">#REF!</definedName>
    <definedName name="RTC" localSheetId="10">#REF!</definedName>
    <definedName name="RTC" localSheetId="11">#REF!</definedName>
    <definedName name="RTC" localSheetId="12">#REF!</definedName>
    <definedName name="RTC" localSheetId="13">#REF!</definedName>
    <definedName name="RTC" localSheetId="6">#REF!</definedName>
    <definedName name="RTC" localSheetId="15">#REF!</definedName>
    <definedName name="RTC" localSheetId="14">#REF!</definedName>
    <definedName name="RTC" localSheetId="16">#REF!</definedName>
    <definedName name="RTC" localSheetId="17">#REF!</definedName>
    <definedName name="RTC" localSheetId="18">#REF!</definedName>
    <definedName name="RTC" localSheetId="19">#REF!</definedName>
    <definedName name="RTC" localSheetId="20">#REF!</definedName>
    <definedName name="RTC" localSheetId="3">#REF!</definedName>
    <definedName name="RTC" localSheetId="0">#REF!</definedName>
    <definedName name="RTC" localSheetId="1">#REF!</definedName>
    <definedName name="RTC">#REF!</definedName>
    <definedName name="RTE" localSheetId="2">#REF!</definedName>
    <definedName name="RTE" localSheetId="7">#REF!</definedName>
    <definedName name="RTE" localSheetId="8">#REF!</definedName>
    <definedName name="RTE" localSheetId="9">#REF!</definedName>
    <definedName name="RTE" localSheetId="10">#REF!</definedName>
    <definedName name="RTE" localSheetId="11">#REF!</definedName>
    <definedName name="RTE" localSheetId="12">#REF!</definedName>
    <definedName name="RTE" localSheetId="13">#REF!</definedName>
    <definedName name="RTE" localSheetId="6">#REF!</definedName>
    <definedName name="RTE" localSheetId="15">#REF!</definedName>
    <definedName name="RTE" localSheetId="14">#REF!</definedName>
    <definedName name="RTE" localSheetId="16">#REF!</definedName>
    <definedName name="RTE" localSheetId="17">#REF!</definedName>
    <definedName name="RTE" localSheetId="18">#REF!</definedName>
    <definedName name="RTE" localSheetId="19">#REF!</definedName>
    <definedName name="RTE" localSheetId="20">#REF!</definedName>
    <definedName name="RTE" localSheetId="3">#REF!</definedName>
    <definedName name="RTE" localSheetId="0">#REF!</definedName>
    <definedName name="RTE" localSheetId="1">#REF!</definedName>
    <definedName name="RTE">#REF!</definedName>
    <definedName name="RTP" localSheetId="2">#REF!</definedName>
    <definedName name="RTP" localSheetId="7">#REF!</definedName>
    <definedName name="RTP" localSheetId="8">#REF!</definedName>
    <definedName name="RTP" localSheetId="9">#REF!</definedName>
    <definedName name="RTP" localSheetId="10">#REF!</definedName>
    <definedName name="RTP" localSheetId="11">#REF!</definedName>
    <definedName name="RTP" localSheetId="12">#REF!</definedName>
    <definedName name="RTP" localSheetId="13">#REF!</definedName>
    <definedName name="RTP" localSheetId="6">#REF!</definedName>
    <definedName name="RTP" localSheetId="15">#REF!</definedName>
    <definedName name="RTP" localSheetId="14">#REF!</definedName>
    <definedName name="RTP" localSheetId="16">#REF!</definedName>
    <definedName name="RTP" localSheetId="17">#REF!</definedName>
    <definedName name="RTP" localSheetId="18">#REF!</definedName>
    <definedName name="RTP" localSheetId="19">#REF!</definedName>
    <definedName name="RTP" localSheetId="20">#REF!</definedName>
    <definedName name="RTP" localSheetId="3">#REF!</definedName>
    <definedName name="RTP" localSheetId="0">#REF!</definedName>
    <definedName name="RTP" localSheetId="1">#REF!</definedName>
    <definedName name="RTP">#REF!</definedName>
    <definedName name="Salário_coletor" localSheetId="2">'[12]1.1 Col. Dom'!#REF!</definedName>
    <definedName name="Salário_coletor" localSheetId="4">'[13]1.1 Col. Dom'!#REF!</definedName>
    <definedName name="Salário_coletor" localSheetId="7">'[14]1.1 Col. Dom'!#REF!</definedName>
    <definedName name="Salário_coletor" localSheetId="8">'[14]1.1 Col. Dom'!#REF!</definedName>
    <definedName name="Salário_coletor" localSheetId="9">'[14]1.1 Col. Dom'!#REF!</definedName>
    <definedName name="Salário_coletor" localSheetId="10">'[14]1.1 Col. Dom'!#REF!</definedName>
    <definedName name="Salário_coletor" localSheetId="11">'[14]1.1 Col. Dom'!#REF!</definedName>
    <definedName name="Salário_coletor" localSheetId="12">'[14]1.1 Col. Dom'!#REF!</definedName>
    <definedName name="Salário_coletor" localSheetId="13">'[14]1.1 Col. Dom'!#REF!</definedName>
    <definedName name="Salário_coletor" localSheetId="6">'[14]1.1 Col. Dom'!#REF!</definedName>
    <definedName name="Salário_coletor" localSheetId="15">'[14]1.1 Col. Dom'!#REF!</definedName>
    <definedName name="Salário_coletor" localSheetId="14">'[14]1.1 Col. Dom'!#REF!</definedName>
    <definedName name="Salário_coletor" localSheetId="16">'[12]1.1 Col. Dom'!#REF!</definedName>
    <definedName name="Salário_coletor" localSheetId="17">'[14]1.1 Col. Dom'!#REF!</definedName>
    <definedName name="Salário_coletor" localSheetId="18">'[14]1.1 Col. Dom'!#REF!</definedName>
    <definedName name="Salário_coletor" localSheetId="19">'[12]1.1 Col. Dom'!#REF!</definedName>
    <definedName name="Salário_coletor" localSheetId="20">'[14]1.1 Col. Dom'!#REF!</definedName>
    <definedName name="Salário_coletor" localSheetId="3">'[14]1.1 Col. Dom'!#REF!</definedName>
    <definedName name="Salário_coletor" localSheetId="0">'[14]1.1 Col. Dom'!#REF!</definedName>
    <definedName name="Salário_coletor" localSheetId="1">'[12]1.1 Col. Dom'!#REF!</definedName>
    <definedName name="Salário_coletor">'[12]1.1 Col. Dom'!#REF!</definedName>
    <definedName name="Salário_coletor_dom" localSheetId="2">#REF!</definedName>
    <definedName name="Salário_coletor_dom" localSheetId="4">#REF!</definedName>
    <definedName name="Salário_coletor_dom" localSheetId="7">#REF!</definedName>
    <definedName name="Salário_coletor_dom" localSheetId="8">#REF!</definedName>
    <definedName name="Salário_coletor_dom" localSheetId="9">#REF!</definedName>
    <definedName name="Salário_coletor_dom" localSheetId="10">#REF!</definedName>
    <definedName name="Salário_coletor_dom" localSheetId="11">#REF!</definedName>
    <definedName name="Salário_coletor_dom" localSheetId="12">#REF!</definedName>
    <definedName name="Salário_coletor_dom" localSheetId="13">#REF!</definedName>
    <definedName name="Salário_coletor_dom" localSheetId="6">#REF!</definedName>
    <definedName name="Salário_coletor_dom" localSheetId="15">#REF!</definedName>
    <definedName name="Salário_coletor_dom" localSheetId="14">#REF!</definedName>
    <definedName name="Salário_coletor_dom" localSheetId="16">#REF!</definedName>
    <definedName name="Salário_coletor_dom" localSheetId="17">#REF!</definedName>
    <definedName name="Salário_coletor_dom" localSheetId="18">#REF!</definedName>
    <definedName name="Salário_coletor_dom" localSheetId="19">#REF!</definedName>
    <definedName name="Salário_coletor_dom" localSheetId="20">#REF!</definedName>
    <definedName name="Salário_coletor_dom" localSheetId="3">#REF!</definedName>
    <definedName name="Salário_coletor_dom" localSheetId="0">#REF!</definedName>
    <definedName name="Salário_coletor_dom" localSheetId="1">#REF!</definedName>
    <definedName name="Salário_coletor_dom">#REF!</definedName>
    <definedName name="Salário_Mín" localSheetId="2">#REF!</definedName>
    <definedName name="Salário_Mín" localSheetId="7">#REF!</definedName>
    <definedName name="Salário_Mín" localSheetId="8">#REF!</definedName>
    <definedName name="Salário_Mín" localSheetId="9">#REF!</definedName>
    <definedName name="Salário_Mín" localSheetId="10">#REF!</definedName>
    <definedName name="Salário_Mín" localSheetId="11">#REF!</definedName>
    <definedName name="Salário_Mín" localSheetId="12">#REF!</definedName>
    <definedName name="Salário_Mín" localSheetId="13">#REF!</definedName>
    <definedName name="Salário_Mín" localSheetId="6">#REF!</definedName>
    <definedName name="Salário_Mín" localSheetId="15">#REF!</definedName>
    <definedName name="Salário_Mín" localSheetId="14">#REF!</definedName>
    <definedName name="Salário_Mín" localSheetId="16">#REF!</definedName>
    <definedName name="Salário_Mín" localSheetId="17">#REF!</definedName>
    <definedName name="Salário_Mín" localSheetId="18">#REF!</definedName>
    <definedName name="Salário_Mín" localSheetId="19">#REF!</definedName>
    <definedName name="Salário_Mín" localSheetId="20">#REF!</definedName>
    <definedName name="Salário_Mín" localSheetId="3">#REF!</definedName>
    <definedName name="Salário_Mín" localSheetId="0">#REF!</definedName>
    <definedName name="Salário_Mín" localSheetId="1">#REF!</definedName>
    <definedName name="Salário_Mín">#REF!</definedName>
    <definedName name="Salário_motorista" localSheetId="2">'[12]1.1 Col. Dom'!#REF!</definedName>
    <definedName name="Salário_motorista" localSheetId="4">'[13]1.1 Col. Dom'!#REF!</definedName>
    <definedName name="Salário_motorista" localSheetId="7">'[14]1.1 Col. Dom'!#REF!</definedName>
    <definedName name="Salário_motorista" localSheetId="8">'[14]1.1 Col. Dom'!#REF!</definedName>
    <definedName name="Salário_motorista" localSheetId="9">'[14]1.1 Col. Dom'!#REF!</definedName>
    <definedName name="Salário_motorista" localSheetId="10">'[14]1.1 Col. Dom'!#REF!</definedName>
    <definedName name="Salário_motorista" localSheetId="11">'[14]1.1 Col. Dom'!#REF!</definedName>
    <definedName name="Salário_motorista" localSheetId="12">'[14]1.1 Col. Dom'!#REF!</definedName>
    <definedName name="Salário_motorista" localSheetId="13">'[14]1.1 Col. Dom'!#REF!</definedName>
    <definedName name="Salário_motorista" localSheetId="6">'[14]1.1 Col. Dom'!#REF!</definedName>
    <definedName name="Salário_motorista" localSheetId="15">'[14]1.1 Col. Dom'!#REF!</definedName>
    <definedName name="Salário_motorista" localSheetId="14">'[14]1.1 Col. Dom'!#REF!</definedName>
    <definedName name="Salário_motorista" localSheetId="16">'[12]1.1 Col. Dom'!#REF!</definedName>
    <definedName name="Salário_motorista" localSheetId="17">'[14]1.1 Col. Dom'!#REF!</definedName>
    <definedName name="Salário_motorista" localSheetId="18">'[14]1.1 Col. Dom'!#REF!</definedName>
    <definedName name="Salário_motorista" localSheetId="19">'[12]1.1 Col. Dom'!#REF!</definedName>
    <definedName name="Salário_motorista" localSheetId="20">'[14]1.1 Col. Dom'!#REF!</definedName>
    <definedName name="Salário_motorista" localSheetId="3">'[14]1.1 Col. Dom'!#REF!</definedName>
    <definedName name="Salário_motorista" localSheetId="0">'[14]1.1 Col. Dom'!#REF!</definedName>
    <definedName name="Salário_motorista" localSheetId="1">'[12]1.1 Col. Dom'!#REF!</definedName>
    <definedName name="Salário_motorista">'[12]1.1 Col. Dom'!#REF!</definedName>
    <definedName name="Scenario" localSheetId="2">#REF!</definedName>
    <definedName name="Scenario" localSheetId="4">#REF!</definedName>
    <definedName name="Scenario" localSheetId="7">#REF!</definedName>
    <definedName name="Scenario" localSheetId="8">#REF!</definedName>
    <definedName name="Scenario" localSheetId="9">#REF!</definedName>
    <definedName name="Scenario" localSheetId="10">#REF!</definedName>
    <definedName name="Scenario" localSheetId="11">#REF!</definedName>
    <definedName name="Scenario" localSheetId="12">#REF!</definedName>
    <definedName name="Scenario" localSheetId="13">#REF!</definedName>
    <definedName name="Scenario" localSheetId="6">#REF!</definedName>
    <definedName name="Scenario" localSheetId="15">#REF!</definedName>
    <definedName name="Scenario" localSheetId="14">#REF!</definedName>
    <definedName name="Scenario" localSheetId="16">#REF!</definedName>
    <definedName name="Scenario" localSheetId="17">#REF!</definedName>
    <definedName name="Scenario" localSheetId="18">#REF!</definedName>
    <definedName name="Scenario" localSheetId="19">#REF!</definedName>
    <definedName name="Scenario" localSheetId="20">#REF!</definedName>
    <definedName name="Scenario" localSheetId="3">#REF!</definedName>
    <definedName name="Scenario" localSheetId="0">#REF!</definedName>
    <definedName name="Scenario" localSheetId="1">#REF!</definedName>
    <definedName name="Scenario">#REF!</definedName>
    <definedName name="SDA" localSheetId="2">#REF!</definedName>
    <definedName name="SDA" localSheetId="7">#REF!</definedName>
    <definedName name="SDA" localSheetId="8">#REF!</definedName>
    <definedName name="SDA" localSheetId="9">#REF!</definedName>
    <definedName name="SDA" localSheetId="10">#REF!</definedName>
    <definedName name="SDA" localSheetId="11">#REF!</definedName>
    <definedName name="SDA" localSheetId="12">#REF!</definedName>
    <definedName name="SDA" localSheetId="13">#REF!</definedName>
    <definedName name="SDA" localSheetId="6">#REF!</definedName>
    <definedName name="SDA" localSheetId="15">#REF!</definedName>
    <definedName name="SDA" localSheetId="14">#REF!</definedName>
    <definedName name="SDA" localSheetId="16">#REF!</definedName>
    <definedName name="SDA" localSheetId="17">#REF!</definedName>
    <definedName name="SDA" localSheetId="18">#REF!</definedName>
    <definedName name="SDA" localSheetId="19">#REF!</definedName>
    <definedName name="SDA" localSheetId="20">#REF!</definedName>
    <definedName name="SDA" localSheetId="3">#REF!</definedName>
    <definedName name="SDA" localSheetId="0">#REF!</definedName>
    <definedName name="SDA" localSheetId="1">#REF!</definedName>
    <definedName name="SDA">#REF!</definedName>
    <definedName name="SE" localSheetId="2">#REF!</definedName>
    <definedName name="SE" localSheetId="7">#REF!</definedName>
    <definedName name="SE" localSheetId="8">#REF!</definedName>
    <definedName name="SE" localSheetId="9">#REF!</definedName>
    <definedName name="SE" localSheetId="10">#REF!</definedName>
    <definedName name="SE" localSheetId="11">#REF!</definedName>
    <definedName name="SE" localSheetId="12">#REF!</definedName>
    <definedName name="SE" localSheetId="13">#REF!</definedName>
    <definedName name="SE" localSheetId="6">#REF!</definedName>
    <definedName name="SE" localSheetId="15">#REF!</definedName>
    <definedName name="SE" localSheetId="14">#REF!</definedName>
    <definedName name="SE" localSheetId="16">#REF!</definedName>
    <definedName name="SE" localSheetId="17">#REF!</definedName>
    <definedName name="SE" localSheetId="18">#REF!</definedName>
    <definedName name="SE" localSheetId="19">#REF!</definedName>
    <definedName name="SE" localSheetId="20">#REF!</definedName>
    <definedName name="SE" localSheetId="3">#REF!</definedName>
    <definedName name="SE" localSheetId="0">#REF!</definedName>
    <definedName name="SE" localSheetId="1">#REF!</definedName>
    <definedName name="SE">#REF!</definedName>
    <definedName name="secao" localSheetId="2">#REF!</definedName>
    <definedName name="secao" localSheetId="7">#REF!</definedName>
    <definedName name="secao" localSheetId="8">#REF!</definedName>
    <definedName name="secao" localSheetId="9">#REF!</definedName>
    <definedName name="secao" localSheetId="10">#REF!</definedName>
    <definedName name="secao" localSheetId="11">#REF!</definedName>
    <definedName name="secao" localSheetId="12">#REF!</definedName>
    <definedName name="secao" localSheetId="13">#REF!</definedName>
    <definedName name="secao" localSheetId="6">#REF!</definedName>
    <definedName name="secao" localSheetId="15">#REF!</definedName>
    <definedName name="secao" localSheetId="14">#REF!</definedName>
    <definedName name="secao" localSheetId="16">#REF!</definedName>
    <definedName name="secao" localSheetId="17">#REF!</definedName>
    <definedName name="secao" localSheetId="18">#REF!</definedName>
    <definedName name="secao" localSheetId="19">#REF!</definedName>
    <definedName name="secao" localSheetId="20">#REF!</definedName>
    <definedName name="secao" localSheetId="3">#REF!</definedName>
    <definedName name="secao" localSheetId="0">#REF!</definedName>
    <definedName name="secao" localSheetId="1">#REF!</definedName>
    <definedName name="secao">#REF!</definedName>
    <definedName name="Seguro_vida" localSheetId="2">#REF!</definedName>
    <definedName name="Seguro_vida" localSheetId="7">#REF!</definedName>
    <definedName name="Seguro_vida" localSheetId="8">#REF!</definedName>
    <definedName name="Seguro_vida" localSheetId="9">#REF!</definedName>
    <definedName name="Seguro_vida" localSheetId="10">#REF!</definedName>
    <definedName name="Seguro_vida" localSheetId="11">#REF!</definedName>
    <definedName name="Seguro_vida" localSheetId="12">#REF!</definedName>
    <definedName name="Seguro_vida" localSheetId="13">#REF!</definedName>
    <definedName name="Seguro_vida" localSheetId="6">#REF!</definedName>
    <definedName name="Seguro_vida" localSheetId="15">#REF!</definedName>
    <definedName name="Seguro_vida" localSheetId="14">#REF!</definedName>
    <definedName name="Seguro_vida" localSheetId="16">#REF!</definedName>
    <definedName name="Seguro_vida" localSheetId="17">#REF!</definedName>
    <definedName name="Seguro_vida" localSheetId="18">#REF!</definedName>
    <definedName name="Seguro_vida" localSheetId="19">#REF!</definedName>
    <definedName name="Seguro_vida" localSheetId="20">#REF!</definedName>
    <definedName name="Seguro_vida" localSheetId="3">#REF!</definedName>
    <definedName name="Seguro_vida" localSheetId="0">#REF!</definedName>
    <definedName name="Seguro_vida" localSheetId="1">#REF!</definedName>
    <definedName name="Seguro_vida">#REF!</definedName>
    <definedName name="sem_ano" localSheetId="2">#REF!</definedName>
    <definedName name="sem_ano" localSheetId="7">#REF!</definedName>
    <definedName name="sem_ano" localSheetId="8">#REF!</definedName>
    <definedName name="sem_ano" localSheetId="9">#REF!</definedName>
    <definedName name="sem_ano" localSheetId="10">#REF!</definedName>
    <definedName name="sem_ano" localSheetId="11">#REF!</definedName>
    <definedName name="sem_ano" localSheetId="12">#REF!</definedName>
    <definedName name="sem_ano" localSheetId="13">#REF!</definedName>
    <definedName name="sem_ano" localSheetId="6">#REF!</definedName>
    <definedName name="sem_ano" localSheetId="15">#REF!</definedName>
    <definedName name="sem_ano" localSheetId="14">#REF!</definedName>
    <definedName name="sem_ano" localSheetId="16">#REF!</definedName>
    <definedName name="sem_ano" localSheetId="17">#REF!</definedName>
    <definedName name="sem_ano" localSheetId="18">#REF!</definedName>
    <definedName name="sem_ano" localSheetId="19">#REF!</definedName>
    <definedName name="sem_ano" localSheetId="20">#REF!</definedName>
    <definedName name="sem_ano" localSheetId="3">#REF!</definedName>
    <definedName name="sem_ano" localSheetId="0">#REF!</definedName>
    <definedName name="sem_ano" localSheetId="1">#REF!</definedName>
    <definedName name="sem_ano">#REF!</definedName>
    <definedName name="Sens_CapI" localSheetId="2">#REF!</definedName>
    <definedName name="Sens_CapI" localSheetId="7">#REF!</definedName>
    <definedName name="Sens_CapI" localSheetId="8">#REF!</definedName>
    <definedName name="Sens_CapI" localSheetId="9">#REF!</definedName>
    <definedName name="Sens_CapI" localSheetId="10">#REF!</definedName>
    <definedName name="Sens_CapI" localSheetId="11">#REF!</definedName>
    <definedName name="Sens_CapI" localSheetId="12">#REF!</definedName>
    <definedName name="Sens_CapI" localSheetId="13">#REF!</definedName>
    <definedName name="Sens_CapI" localSheetId="6">#REF!</definedName>
    <definedName name="Sens_CapI" localSheetId="15">#REF!</definedName>
    <definedName name="Sens_CapI" localSheetId="14">#REF!</definedName>
    <definedName name="Sens_CapI" localSheetId="16">#REF!</definedName>
    <definedName name="Sens_CapI" localSheetId="17">#REF!</definedName>
    <definedName name="Sens_CapI" localSheetId="18">#REF!</definedName>
    <definedName name="Sens_CapI" localSheetId="19">#REF!</definedName>
    <definedName name="Sens_CapI" localSheetId="20">#REF!</definedName>
    <definedName name="Sens_CapI" localSheetId="3">#REF!</definedName>
    <definedName name="Sens_CapI" localSheetId="0">#REF!</definedName>
    <definedName name="Sens_CapI" localSheetId="1">#REF!</definedName>
    <definedName name="Sens_CapI">#REF!</definedName>
    <definedName name="Sens_CapII" localSheetId="2">#REF!</definedName>
    <definedName name="Sens_CapII" localSheetId="7">#REF!</definedName>
    <definedName name="Sens_CapII" localSheetId="8">#REF!</definedName>
    <definedName name="Sens_CapII" localSheetId="9">#REF!</definedName>
    <definedName name="Sens_CapII" localSheetId="10">#REF!</definedName>
    <definedName name="Sens_CapII" localSheetId="11">#REF!</definedName>
    <definedName name="Sens_CapII" localSheetId="12">#REF!</definedName>
    <definedName name="Sens_CapII" localSheetId="13">#REF!</definedName>
    <definedName name="Sens_CapII" localSheetId="6">#REF!</definedName>
    <definedName name="Sens_CapII" localSheetId="15">#REF!</definedName>
    <definedName name="Sens_CapII" localSheetId="14">#REF!</definedName>
    <definedName name="Sens_CapII" localSheetId="16">#REF!</definedName>
    <definedName name="Sens_CapII" localSheetId="17">#REF!</definedName>
    <definedName name="Sens_CapII" localSheetId="18">#REF!</definedName>
    <definedName name="Sens_CapII" localSheetId="19">#REF!</definedName>
    <definedName name="Sens_CapII" localSheetId="20">#REF!</definedName>
    <definedName name="Sens_CapII" localSheetId="3">#REF!</definedName>
    <definedName name="Sens_CapII" localSheetId="0">#REF!</definedName>
    <definedName name="Sens_CapII" localSheetId="1">#REF!</definedName>
    <definedName name="Sens_CapII">#REF!</definedName>
    <definedName name="Sens_OM" localSheetId="2">#REF!</definedName>
    <definedName name="Sens_OM" localSheetId="7">#REF!</definedName>
    <definedName name="Sens_OM" localSheetId="8">#REF!</definedName>
    <definedName name="Sens_OM" localSheetId="9">#REF!</definedName>
    <definedName name="Sens_OM" localSheetId="10">#REF!</definedName>
    <definedName name="Sens_OM" localSheetId="11">#REF!</definedName>
    <definedName name="Sens_OM" localSheetId="12">#REF!</definedName>
    <definedName name="Sens_OM" localSheetId="13">#REF!</definedName>
    <definedName name="Sens_OM" localSheetId="6">#REF!</definedName>
    <definedName name="Sens_OM" localSheetId="15">#REF!</definedName>
    <definedName name="Sens_OM" localSheetId="14">#REF!</definedName>
    <definedName name="Sens_OM" localSheetId="16">#REF!</definedName>
    <definedName name="Sens_OM" localSheetId="17">#REF!</definedName>
    <definedName name="Sens_OM" localSheetId="18">#REF!</definedName>
    <definedName name="Sens_OM" localSheetId="19">#REF!</definedName>
    <definedName name="Sens_OM" localSheetId="20">#REF!</definedName>
    <definedName name="Sens_OM" localSheetId="3">#REF!</definedName>
    <definedName name="Sens_OM" localSheetId="0">#REF!</definedName>
    <definedName name="Sens_OM" localSheetId="1">#REF!</definedName>
    <definedName name="Sens_OM">#REF!</definedName>
    <definedName name="Sens_SGA" localSheetId="2">#REF!</definedName>
    <definedName name="Sens_SGA" localSheetId="7">#REF!</definedName>
    <definedName name="Sens_SGA" localSheetId="8">#REF!</definedName>
    <definedName name="Sens_SGA" localSheetId="9">#REF!</definedName>
    <definedName name="Sens_SGA" localSheetId="10">#REF!</definedName>
    <definedName name="Sens_SGA" localSheetId="11">#REF!</definedName>
    <definedName name="Sens_SGA" localSheetId="12">#REF!</definedName>
    <definedName name="Sens_SGA" localSheetId="13">#REF!</definedName>
    <definedName name="Sens_SGA" localSheetId="6">#REF!</definedName>
    <definedName name="Sens_SGA" localSheetId="15">#REF!</definedName>
    <definedName name="Sens_SGA" localSheetId="14">#REF!</definedName>
    <definedName name="Sens_SGA" localSheetId="16">#REF!</definedName>
    <definedName name="Sens_SGA" localSheetId="17">#REF!</definedName>
    <definedName name="Sens_SGA" localSheetId="18">#REF!</definedName>
    <definedName name="Sens_SGA" localSheetId="19">#REF!</definedName>
    <definedName name="Sens_SGA" localSheetId="20">#REF!</definedName>
    <definedName name="Sens_SGA" localSheetId="3">#REF!</definedName>
    <definedName name="Sens_SGA" localSheetId="0">#REF!</definedName>
    <definedName name="Sens_SGA" localSheetId="1">#REF!</definedName>
    <definedName name="Sens_SGA">#REF!</definedName>
    <definedName name="SENS_TAB_IN" localSheetId="2">#REF!</definedName>
    <definedName name="SENS_TAB_IN" localSheetId="7">#REF!</definedName>
    <definedName name="SENS_TAB_IN" localSheetId="8">#REF!</definedName>
    <definedName name="SENS_TAB_IN" localSheetId="9">#REF!</definedName>
    <definedName name="SENS_TAB_IN" localSheetId="10">#REF!</definedName>
    <definedName name="SENS_TAB_IN" localSheetId="11">#REF!</definedName>
    <definedName name="SENS_TAB_IN" localSheetId="12">#REF!</definedName>
    <definedName name="SENS_TAB_IN" localSheetId="13">#REF!</definedName>
    <definedName name="SENS_TAB_IN" localSheetId="6">#REF!</definedName>
    <definedName name="SENS_TAB_IN" localSheetId="15">#REF!</definedName>
    <definedName name="SENS_TAB_IN" localSheetId="14">#REF!</definedName>
    <definedName name="SENS_TAB_IN" localSheetId="16">#REF!</definedName>
    <definedName name="SENS_TAB_IN" localSheetId="17">#REF!</definedName>
    <definedName name="SENS_TAB_IN" localSheetId="18">#REF!</definedName>
    <definedName name="SENS_TAB_IN" localSheetId="19">#REF!</definedName>
    <definedName name="SENS_TAB_IN" localSheetId="20">#REF!</definedName>
    <definedName name="SENS_TAB_IN" localSheetId="3">#REF!</definedName>
    <definedName name="SENS_TAB_IN" localSheetId="0">#REF!</definedName>
    <definedName name="SENS_TAB_IN" localSheetId="1">#REF!</definedName>
    <definedName name="SENS_TAB_IN">#REF!</definedName>
    <definedName name="SENS_TAB_OUT" localSheetId="2">#REF!</definedName>
    <definedName name="SENS_TAB_OUT" localSheetId="7">#REF!</definedName>
    <definedName name="SENS_TAB_OUT" localSheetId="8">#REF!</definedName>
    <definedName name="SENS_TAB_OUT" localSheetId="9">#REF!</definedName>
    <definedName name="SENS_TAB_OUT" localSheetId="10">#REF!</definedName>
    <definedName name="SENS_TAB_OUT" localSheetId="11">#REF!</definedName>
    <definedName name="SENS_TAB_OUT" localSheetId="12">#REF!</definedName>
    <definedName name="SENS_TAB_OUT" localSheetId="13">#REF!</definedName>
    <definedName name="SENS_TAB_OUT" localSheetId="6">#REF!</definedName>
    <definedName name="SENS_TAB_OUT" localSheetId="15">#REF!</definedName>
    <definedName name="SENS_TAB_OUT" localSheetId="14">#REF!</definedName>
    <definedName name="SENS_TAB_OUT" localSheetId="16">#REF!</definedName>
    <definedName name="SENS_TAB_OUT" localSheetId="17">#REF!</definedName>
    <definedName name="SENS_TAB_OUT" localSheetId="18">#REF!</definedName>
    <definedName name="SENS_TAB_OUT" localSheetId="19">#REF!</definedName>
    <definedName name="SENS_TAB_OUT" localSheetId="20">#REF!</definedName>
    <definedName name="SENS_TAB_OUT" localSheetId="3">#REF!</definedName>
    <definedName name="SENS_TAB_OUT" localSheetId="0">#REF!</definedName>
    <definedName name="SENS_TAB_OUT" localSheetId="1">#REF!</definedName>
    <definedName name="SENS_TAB_OUT">#REF!</definedName>
    <definedName name="Sens_Tab_Out_b" localSheetId="2">#REF!</definedName>
    <definedName name="Sens_Tab_Out_b" localSheetId="7">#REF!</definedName>
    <definedName name="Sens_Tab_Out_b" localSheetId="8">#REF!</definedName>
    <definedName name="Sens_Tab_Out_b" localSheetId="9">#REF!</definedName>
    <definedName name="Sens_Tab_Out_b" localSheetId="10">#REF!</definedName>
    <definedName name="Sens_Tab_Out_b" localSheetId="11">#REF!</definedName>
    <definedName name="Sens_Tab_Out_b" localSheetId="12">#REF!</definedName>
    <definedName name="Sens_Tab_Out_b" localSheetId="13">#REF!</definedName>
    <definedName name="Sens_Tab_Out_b" localSheetId="6">#REF!</definedName>
    <definedName name="Sens_Tab_Out_b" localSheetId="15">#REF!</definedName>
    <definedName name="Sens_Tab_Out_b" localSheetId="14">#REF!</definedName>
    <definedName name="Sens_Tab_Out_b" localSheetId="16">#REF!</definedName>
    <definedName name="Sens_Tab_Out_b" localSheetId="17">#REF!</definedName>
    <definedName name="Sens_Tab_Out_b" localSheetId="18">#REF!</definedName>
    <definedName name="Sens_Tab_Out_b" localSheetId="19">#REF!</definedName>
    <definedName name="Sens_Tab_Out_b" localSheetId="20">#REF!</definedName>
    <definedName name="Sens_Tab_Out_b" localSheetId="3">#REF!</definedName>
    <definedName name="Sens_Tab_Out_b" localSheetId="0">#REF!</definedName>
    <definedName name="Sens_Tab_Out_b" localSheetId="1">#REF!</definedName>
    <definedName name="Sens_Tab_Out_b">#REF!</definedName>
    <definedName name="Sens_Tab_OutHeader" localSheetId="2">#REF!</definedName>
    <definedName name="Sens_Tab_OutHeader" localSheetId="7">#REF!</definedName>
    <definedName name="Sens_Tab_OutHeader" localSheetId="8">#REF!</definedName>
    <definedName name="Sens_Tab_OutHeader" localSheetId="9">#REF!</definedName>
    <definedName name="Sens_Tab_OutHeader" localSheetId="10">#REF!</definedName>
    <definedName name="Sens_Tab_OutHeader" localSheetId="11">#REF!</definedName>
    <definedName name="Sens_Tab_OutHeader" localSheetId="12">#REF!</definedName>
    <definedName name="Sens_Tab_OutHeader" localSheetId="13">#REF!</definedName>
    <definedName name="Sens_Tab_OutHeader" localSheetId="6">#REF!</definedName>
    <definedName name="Sens_Tab_OutHeader" localSheetId="15">#REF!</definedName>
    <definedName name="Sens_Tab_OutHeader" localSheetId="14">#REF!</definedName>
    <definedName name="Sens_Tab_OutHeader" localSheetId="16">#REF!</definedName>
    <definedName name="Sens_Tab_OutHeader" localSheetId="17">#REF!</definedName>
    <definedName name="Sens_Tab_OutHeader" localSheetId="18">#REF!</definedName>
    <definedName name="Sens_Tab_OutHeader" localSheetId="19">#REF!</definedName>
    <definedName name="Sens_Tab_OutHeader" localSheetId="20">#REF!</definedName>
    <definedName name="Sens_Tab_OutHeader" localSheetId="3">#REF!</definedName>
    <definedName name="Sens_Tab_OutHeader" localSheetId="0">#REF!</definedName>
    <definedName name="Sens_Tab_OutHeader" localSheetId="1">#REF!</definedName>
    <definedName name="Sens_Tab_OutHeader">#REF!</definedName>
    <definedName name="SeptCapa" localSheetId="2">#REF!</definedName>
    <definedName name="SeptCapa" localSheetId="7">#REF!</definedName>
    <definedName name="SeptCapa" localSheetId="8">#REF!</definedName>
    <definedName name="SeptCapa" localSheetId="9">#REF!</definedName>
    <definedName name="SeptCapa" localSheetId="10">#REF!</definedName>
    <definedName name="SeptCapa" localSheetId="11">#REF!</definedName>
    <definedName name="SeptCapa" localSheetId="12">#REF!</definedName>
    <definedName name="SeptCapa" localSheetId="13">#REF!</definedName>
    <definedName name="SeptCapa" localSheetId="6">#REF!</definedName>
    <definedName name="SeptCapa" localSheetId="15">#REF!</definedName>
    <definedName name="SeptCapa" localSheetId="14">#REF!</definedName>
    <definedName name="SeptCapa" localSheetId="16">#REF!</definedName>
    <definedName name="SeptCapa" localSheetId="17">#REF!</definedName>
    <definedName name="SeptCapa" localSheetId="18">#REF!</definedName>
    <definedName name="SeptCapa" localSheetId="19">#REF!</definedName>
    <definedName name="SeptCapa" localSheetId="20">#REF!</definedName>
    <definedName name="SeptCapa" localSheetId="3">#REF!</definedName>
    <definedName name="SeptCapa" localSheetId="0">#REF!</definedName>
    <definedName name="SeptCapa" localSheetId="1">#REF!</definedName>
    <definedName name="SeptCapa">#REF!</definedName>
    <definedName name="SeptDetalhes" localSheetId="2">#REF!</definedName>
    <definedName name="SeptDetalhes" localSheetId="7">#REF!</definedName>
    <definedName name="SeptDetalhes" localSheetId="8">#REF!</definedName>
    <definedName name="SeptDetalhes" localSheetId="9">#REF!</definedName>
    <definedName name="SeptDetalhes" localSheetId="10">#REF!</definedName>
    <definedName name="SeptDetalhes" localSheetId="11">#REF!</definedName>
    <definedName name="SeptDetalhes" localSheetId="12">#REF!</definedName>
    <definedName name="SeptDetalhes" localSheetId="13">#REF!</definedName>
    <definedName name="SeptDetalhes" localSheetId="6">#REF!</definedName>
    <definedName name="SeptDetalhes" localSheetId="15">#REF!</definedName>
    <definedName name="SeptDetalhes" localSheetId="14">#REF!</definedName>
    <definedName name="SeptDetalhes" localSheetId="16">#REF!</definedName>
    <definedName name="SeptDetalhes" localSheetId="17">#REF!</definedName>
    <definedName name="SeptDetalhes" localSheetId="18">#REF!</definedName>
    <definedName name="SeptDetalhes" localSheetId="19">#REF!</definedName>
    <definedName name="SeptDetalhes" localSheetId="20">#REF!</definedName>
    <definedName name="SeptDetalhes" localSheetId="3">#REF!</definedName>
    <definedName name="SeptDetalhes" localSheetId="0">#REF!</definedName>
    <definedName name="SeptDetalhes" localSheetId="1">#REF!</definedName>
    <definedName name="SeptDetalhes">#REF!</definedName>
    <definedName name="sin" localSheetId="2">#REF!</definedName>
    <definedName name="sin" localSheetId="7">#REF!</definedName>
    <definedName name="sin" localSheetId="8">#REF!</definedName>
    <definedName name="sin" localSheetId="9">#REF!</definedName>
    <definedName name="sin" localSheetId="10">#REF!</definedName>
    <definedName name="sin" localSheetId="11">#REF!</definedName>
    <definedName name="sin" localSheetId="12">#REF!</definedName>
    <definedName name="sin" localSheetId="13">#REF!</definedName>
    <definedName name="sin" localSheetId="6">#REF!</definedName>
    <definedName name="sin" localSheetId="15">#REF!</definedName>
    <definedName name="sin" localSheetId="14">#REF!</definedName>
    <definedName name="sin" localSheetId="16">#REF!</definedName>
    <definedName name="sin" localSheetId="17">#REF!</definedName>
    <definedName name="sin" localSheetId="18">#REF!</definedName>
    <definedName name="sin" localSheetId="19">#REF!</definedName>
    <definedName name="sin" localSheetId="20">#REF!</definedName>
    <definedName name="sin" localSheetId="3">#REF!</definedName>
    <definedName name="sin" localSheetId="0">#REF!</definedName>
    <definedName name="sin" localSheetId="1">#REF!</definedName>
    <definedName name="sin">#REF!</definedName>
    <definedName name="SITPAT">"Texto 13"</definedName>
    <definedName name="SM" localSheetId="2">#REF!</definedName>
    <definedName name="SM" localSheetId="4">#REF!</definedName>
    <definedName name="SM" localSheetId="7">#REF!</definedName>
    <definedName name="SM" localSheetId="8">#REF!</definedName>
    <definedName name="SM" localSheetId="9">#REF!</definedName>
    <definedName name="SM" localSheetId="10">#REF!</definedName>
    <definedName name="SM" localSheetId="11">#REF!</definedName>
    <definedName name="SM" localSheetId="12">#REF!</definedName>
    <definedName name="SM" localSheetId="13">#REF!</definedName>
    <definedName name="SM" localSheetId="6">#REF!</definedName>
    <definedName name="SM" localSheetId="15">#REF!</definedName>
    <definedName name="SM" localSheetId="14">#REF!</definedName>
    <definedName name="SM" localSheetId="16">#REF!</definedName>
    <definedName name="SM" localSheetId="17">#REF!</definedName>
    <definedName name="SM" localSheetId="18">#REF!</definedName>
    <definedName name="SM" localSheetId="19">#REF!</definedName>
    <definedName name="SM" localSheetId="20">#REF!</definedName>
    <definedName name="SM" localSheetId="3">#REF!</definedName>
    <definedName name="SM" localSheetId="0">#REF!</definedName>
    <definedName name="SM" localSheetId="1">#REF!</definedName>
    <definedName name="SM">#REF!</definedName>
    <definedName name="Soc_Med_3o" localSheetId="2">#REF!</definedName>
    <definedName name="Soc_Med_3o" localSheetId="7">#REF!</definedName>
    <definedName name="Soc_Med_3o" localSheetId="8">#REF!</definedName>
    <definedName name="Soc_Med_3o" localSheetId="9">#REF!</definedName>
    <definedName name="Soc_Med_3o" localSheetId="10">#REF!</definedName>
    <definedName name="Soc_Med_3o" localSheetId="11">#REF!</definedName>
    <definedName name="Soc_Med_3o" localSheetId="12">#REF!</definedName>
    <definedName name="Soc_Med_3o" localSheetId="13">#REF!</definedName>
    <definedName name="Soc_Med_3o" localSheetId="6">#REF!</definedName>
    <definedName name="Soc_Med_3o" localSheetId="15">#REF!</definedName>
    <definedName name="Soc_Med_3o" localSheetId="14">#REF!</definedName>
    <definedName name="Soc_Med_3o" localSheetId="16">#REF!</definedName>
    <definedName name="Soc_Med_3o" localSheetId="17">#REF!</definedName>
    <definedName name="Soc_Med_3o" localSheetId="18">#REF!</definedName>
    <definedName name="Soc_Med_3o" localSheetId="19">#REF!</definedName>
    <definedName name="Soc_Med_3o" localSheetId="20">#REF!</definedName>
    <definedName name="Soc_Med_3o" localSheetId="3">#REF!</definedName>
    <definedName name="Soc_Med_3o" localSheetId="0">#REF!</definedName>
    <definedName name="Soc_Med_3o" localSheetId="1">#REF!</definedName>
    <definedName name="Soc_Med_3o">#REF!</definedName>
    <definedName name="SOS" localSheetId="2">#REF!</definedName>
    <definedName name="SOS" localSheetId="7">#REF!</definedName>
    <definedName name="SOS" localSheetId="8">#REF!</definedName>
    <definedName name="SOS" localSheetId="9">#REF!</definedName>
    <definedName name="SOS" localSheetId="10">#REF!</definedName>
    <definedName name="SOS" localSheetId="11">#REF!</definedName>
    <definedName name="SOS" localSheetId="12">#REF!</definedName>
    <definedName name="SOS" localSheetId="13">#REF!</definedName>
    <definedName name="SOS" localSheetId="6">#REF!</definedName>
    <definedName name="SOS" localSheetId="15">#REF!</definedName>
    <definedName name="SOS" localSheetId="14">#REF!</definedName>
    <definedName name="SOS" localSheetId="16">#REF!</definedName>
    <definedName name="SOS" localSheetId="17">#REF!</definedName>
    <definedName name="SOS" localSheetId="18">#REF!</definedName>
    <definedName name="SOS" localSheetId="19">#REF!</definedName>
    <definedName name="SOS" localSheetId="20">#REF!</definedName>
    <definedName name="SOS" localSheetId="3">#REF!</definedName>
    <definedName name="SOS" localSheetId="0">#REF!</definedName>
    <definedName name="SOS" localSheetId="1">#REF!</definedName>
    <definedName name="SOS">#REF!</definedName>
    <definedName name="SPL" localSheetId="2">#REF!</definedName>
    <definedName name="SPL" localSheetId="7">#REF!</definedName>
    <definedName name="SPL" localSheetId="8">#REF!</definedName>
    <definedName name="SPL" localSheetId="9">#REF!</definedName>
    <definedName name="SPL" localSheetId="10">#REF!</definedName>
    <definedName name="SPL" localSheetId="11">#REF!</definedName>
    <definedName name="SPL" localSheetId="12">#REF!</definedName>
    <definedName name="SPL" localSheetId="13">#REF!</definedName>
    <definedName name="SPL" localSheetId="6">#REF!</definedName>
    <definedName name="SPL" localSheetId="15">#REF!</definedName>
    <definedName name="SPL" localSheetId="14">#REF!</definedName>
    <definedName name="SPL" localSheetId="16">#REF!</definedName>
    <definedName name="SPL" localSheetId="17">#REF!</definedName>
    <definedName name="SPL" localSheetId="18">#REF!</definedName>
    <definedName name="SPL" localSheetId="19">#REF!</definedName>
    <definedName name="SPL" localSheetId="20">#REF!</definedName>
    <definedName name="SPL" localSheetId="3">#REF!</definedName>
    <definedName name="SPL" localSheetId="0">#REF!</definedName>
    <definedName name="SPL" localSheetId="1">#REF!</definedName>
    <definedName name="SPL">#REF!</definedName>
    <definedName name="SRT" localSheetId="2">#REF!</definedName>
    <definedName name="SRT" localSheetId="7">#REF!</definedName>
    <definedName name="SRT" localSheetId="8">#REF!</definedName>
    <definedName name="SRT" localSheetId="9">#REF!</definedName>
    <definedName name="SRT" localSheetId="10">#REF!</definedName>
    <definedName name="SRT" localSheetId="11">#REF!</definedName>
    <definedName name="SRT" localSheetId="12">#REF!</definedName>
    <definedName name="SRT" localSheetId="13">#REF!</definedName>
    <definedName name="SRT" localSheetId="6">#REF!</definedName>
    <definedName name="SRT" localSheetId="15">#REF!</definedName>
    <definedName name="SRT" localSheetId="14">#REF!</definedName>
    <definedName name="SRT" localSheetId="16">#REF!</definedName>
    <definedName name="SRT" localSheetId="17">#REF!</definedName>
    <definedName name="SRT" localSheetId="18">#REF!</definedName>
    <definedName name="SRT" localSheetId="19">#REF!</definedName>
    <definedName name="SRT" localSheetId="20">#REF!</definedName>
    <definedName name="SRT" localSheetId="3">#REF!</definedName>
    <definedName name="SRT" localSheetId="0">#REF!</definedName>
    <definedName name="SRT" localSheetId="1">#REF!</definedName>
    <definedName name="SRT">#REF!</definedName>
    <definedName name="ss" localSheetId="7">[29]PL001708!$A$7:$E$206</definedName>
    <definedName name="ss" localSheetId="8">[29]PL001708!$A$7:$E$206</definedName>
    <definedName name="ss" localSheetId="9">[29]PL001708!$A$7:$E$206</definedName>
    <definedName name="ss" localSheetId="10">[29]PL001708!$A$7:$E$206</definedName>
    <definedName name="ss" localSheetId="11">[29]PL001708!$A$7:$E$206</definedName>
    <definedName name="ss" localSheetId="12">[29]PL001708!$A$7:$E$206</definedName>
    <definedName name="ss" localSheetId="13">[29]PL001708!$A$7:$E$206</definedName>
    <definedName name="ss" localSheetId="6">[29]PL001708!$A$7:$E$206</definedName>
    <definedName name="ss" localSheetId="15">[30]PL001708!$A$7:$E$206</definedName>
    <definedName name="ss" localSheetId="14">[30]PL001708!$A$7:$E$206</definedName>
    <definedName name="ss" localSheetId="16">[30]PL001708!$A$7:$E$206</definedName>
    <definedName name="ss" localSheetId="17">[30]PL001708!$A$7:$E$206</definedName>
    <definedName name="ss" localSheetId="18">[30]PL001708!$A$7:$E$206</definedName>
    <definedName name="ss" localSheetId="19">[30]PL001708!$A$7:$E$206</definedName>
    <definedName name="ss" localSheetId="20">[30]PL001708!$A$7:$E$206</definedName>
    <definedName name="ss" localSheetId="3">[29]PL001708!$A$7:$E$206</definedName>
    <definedName name="ss" localSheetId="0">[29]PL001708!$A$7:$E$206</definedName>
    <definedName name="ss">[31]PL001708!$A$7:$E$206</definedName>
    <definedName name="ST" localSheetId="2">#REF!</definedName>
    <definedName name="ST" localSheetId="4">#REF!</definedName>
    <definedName name="ST" localSheetId="7">#REF!</definedName>
    <definedName name="ST" localSheetId="8">#REF!</definedName>
    <definedName name="ST" localSheetId="9">#REF!</definedName>
    <definedName name="ST" localSheetId="10">#REF!</definedName>
    <definedName name="ST" localSheetId="11">#REF!</definedName>
    <definedName name="ST" localSheetId="12">#REF!</definedName>
    <definedName name="ST" localSheetId="13">#REF!</definedName>
    <definedName name="ST" localSheetId="6">#REF!</definedName>
    <definedName name="ST" localSheetId="15">#REF!</definedName>
    <definedName name="ST" localSheetId="14">#REF!</definedName>
    <definedName name="ST" localSheetId="16">#REF!</definedName>
    <definedName name="ST" localSheetId="17">#REF!</definedName>
    <definedName name="ST" localSheetId="18">#REF!</definedName>
    <definedName name="ST" localSheetId="19">#REF!</definedName>
    <definedName name="ST" localSheetId="20">#REF!</definedName>
    <definedName name="ST" localSheetId="3">#REF!</definedName>
    <definedName name="ST" localSheetId="0">#REF!</definedName>
    <definedName name="ST" localSheetId="1">#REF!</definedName>
    <definedName name="ST">#REF!</definedName>
    <definedName name="SUCCAO" localSheetId="2">#REF!</definedName>
    <definedName name="SUCCAO" localSheetId="7">#REF!</definedName>
    <definedName name="SUCCAO" localSheetId="8">#REF!</definedName>
    <definedName name="SUCCAO" localSheetId="9">#REF!</definedName>
    <definedName name="SUCCAO" localSheetId="10">#REF!</definedName>
    <definedName name="SUCCAO" localSheetId="11">#REF!</definedName>
    <definedName name="SUCCAO" localSheetId="12">#REF!</definedName>
    <definedName name="SUCCAO" localSheetId="13">#REF!</definedName>
    <definedName name="SUCCAO" localSheetId="6">#REF!</definedName>
    <definedName name="SUCCAO" localSheetId="15">#REF!</definedName>
    <definedName name="SUCCAO" localSheetId="14">#REF!</definedName>
    <definedName name="SUCCAO" localSheetId="16">#REF!</definedName>
    <definedName name="SUCCAO" localSheetId="17">#REF!</definedName>
    <definedName name="SUCCAO" localSheetId="18">#REF!</definedName>
    <definedName name="SUCCAO" localSheetId="19">#REF!</definedName>
    <definedName name="SUCCAO" localSheetId="20">#REF!</definedName>
    <definedName name="SUCCAO" localSheetId="3">#REF!</definedName>
    <definedName name="SUCCAO" localSheetId="0">"#ref!"</definedName>
    <definedName name="SUCCAO" localSheetId="1">#REF!</definedName>
    <definedName name="SUCCAO">#REF!</definedName>
    <definedName name="Tabela">'[5]P. Unit'!$A$2:$F$892</definedName>
    <definedName name="tabtubo" localSheetId="2">#REF!</definedName>
    <definedName name="tabtubo" localSheetId="4">#REF!</definedName>
    <definedName name="tabtubo" localSheetId="7">#REF!</definedName>
    <definedName name="tabtubo" localSheetId="8">#REF!</definedName>
    <definedName name="tabtubo" localSheetId="9">#REF!</definedName>
    <definedName name="tabtubo" localSheetId="10">#REF!</definedName>
    <definedName name="tabtubo" localSheetId="11">#REF!</definedName>
    <definedName name="tabtubo" localSheetId="12">#REF!</definedName>
    <definedName name="tabtubo" localSheetId="13">#REF!</definedName>
    <definedName name="tabtubo" localSheetId="6">#REF!</definedName>
    <definedName name="tabtubo" localSheetId="15">#REF!</definedName>
    <definedName name="tabtubo" localSheetId="14">#REF!</definedName>
    <definedName name="tabtubo" localSheetId="16">#REF!</definedName>
    <definedName name="tabtubo" localSheetId="17">#REF!</definedName>
    <definedName name="tabtubo" localSheetId="18">#REF!</definedName>
    <definedName name="tabtubo" localSheetId="19">#REF!</definedName>
    <definedName name="tabtubo" localSheetId="20">#REF!</definedName>
    <definedName name="tabtubo" localSheetId="3">#REF!</definedName>
    <definedName name="tabtubo" localSheetId="0">"#ref!"</definedName>
    <definedName name="tabtubo" localSheetId="1">#REF!</definedName>
    <definedName name="tabtubo">#REF!</definedName>
    <definedName name="TABTUBOMM" localSheetId="2">#REF!</definedName>
    <definedName name="TABTUBOMM" localSheetId="7">#REF!</definedName>
    <definedName name="TABTUBOMM" localSheetId="8">#REF!</definedName>
    <definedName name="TABTUBOMM" localSheetId="9">#REF!</definedName>
    <definedName name="TABTUBOMM" localSheetId="10">#REF!</definedName>
    <definedName name="TABTUBOMM" localSheetId="11">#REF!</definedName>
    <definedName name="TABTUBOMM" localSheetId="12">#REF!</definedName>
    <definedName name="TABTUBOMM" localSheetId="13">#REF!</definedName>
    <definedName name="TABTUBOMM" localSheetId="6">#REF!</definedName>
    <definedName name="TABTUBOMM" localSheetId="15">#REF!</definedName>
    <definedName name="TABTUBOMM" localSheetId="14">#REF!</definedName>
    <definedName name="TABTUBOMM" localSheetId="16">#REF!</definedName>
    <definedName name="TABTUBOMM" localSheetId="17">#REF!</definedName>
    <definedName name="TABTUBOMM" localSheetId="18">#REF!</definedName>
    <definedName name="TABTUBOMM" localSheetId="19">#REF!</definedName>
    <definedName name="TABTUBOMM" localSheetId="20">#REF!</definedName>
    <definedName name="TABTUBOMM" localSheetId="3">#REF!</definedName>
    <definedName name="TABTUBOMM" localSheetId="0">"#ref!"</definedName>
    <definedName name="TABTUBOMM" localSheetId="1">#REF!</definedName>
    <definedName name="TABTUBOMM">#REF!</definedName>
    <definedName name="temp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rm" localSheetId="2">#REF!</definedName>
    <definedName name="Term" localSheetId="4">#REF!</definedName>
    <definedName name="Term" localSheetId="7">#REF!</definedName>
    <definedName name="Term" localSheetId="8">#REF!</definedName>
    <definedName name="Term" localSheetId="9">#REF!</definedName>
    <definedName name="Term" localSheetId="10">#REF!</definedName>
    <definedName name="Term" localSheetId="11">#REF!</definedName>
    <definedName name="Term" localSheetId="12">#REF!</definedName>
    <definedName name="Term" localSheetId="13">#REF!</definedName>
    <definedName name="Term" localSheetId="6">#REF!</definedName>
    <definedName name="Term" localSheetId="15">#REF!</definedName>
    <definedName name="Term" localSheetId="14">#REF!</definedName>
    <definedName name="Term" localSheetId="16">#REF!</definedName>
    <definedName name="Term" localSheetId="17">#REF!</definedName>
    <definedName name="Term" localSheetId="18">#REF!</definedName>
    <definedName name="Term" localSheetId="19">#REF!</definedName>
    <definedName name="Term" localSheetId="20">#REF!</definedName>
    <definedName name="Term" localSheetId="3">#REF!</definedName>
    <definedName name="Term" localSheetId="0">#REF!</definedName>
    <definedName name="Term" localSheetId="1">#REF!</definedName>
    <definedName name="Term">#REF!</definedName>
    <definedName name="terminal_growth" localSheetId="2">#REF!</definedName>
    <definedName name="terminal_growth" localSheetId="7">#REF!</definedName>
    <definedName name="terminal_growth" localSheetId="8">#REF!</definedName>
    <definedName name="terminal_growth" localSheetId="9">#REF!</definedName>
    <definedName name="terminal_growth" localSheetId="10">#REF!</definedName>
    <definedName name="terminal_growth" localSheetId="11">#REF!</definedName>
    <definedName name="terminal_growth" localSheetId="12">#REF!</definedName>
    <definedName name="terminal_growth" localSheetId="13">#REF!</definedName>
    <definedName name="terminal_growth" localSheetId="6">#REF!</definedName>
    <definedName name="terminal_growth" localSheetId="15">#REF!</definedName>
    <definedName name="terminal_growth" localSheetId="14">#REF!</definedName>
    <definedName name="terminal_growth" localSheetId="16">#REF!</definedName>
    <definedName name="terminal_growth" localSheetId="17">#REF!</definedName>
    <definedName name="terminal_growth" localSheetId="18">#REF!</definedName>
    <definedName name="terminal_growth" localSheetId="19">#REF!</definedName>
    <definedName name="terminal_growth" localSheetId="20">#REF!</definedName>
    <definedName name="terminal_growth" localSheetId="3">#REF!</definedName>
    <definedName name="terminal_growth" localSheetId="0">#REF!</definedName>
    <definedName name="terminal_growth" localSheetId="1">#REF!</definedName>
    <definedName name="terminal_growth">#REF!</definedName>
    <definedName name="TEST" localSheetId="2">#REF!</definedName>
    <definedName name="TEST" localSheetId="7">#REF!</definedName>
    <definedName name="TEST" localSheetId="8">#REF!</definedName>
    <definedName name="TEST" localSheetId="9">#REF!</definedName>
    <definedName name="TEST" localSheetId="10">#REF!</definedName>
    <definedName name="TEST" localSheetId="11">#REF!</definedName>
    <definedName name="TEST" localSheetId="12">#REF!</definedName>
    <definedName name="TEST" localSheetId="13">#REF!</definedName>
    <definedName name="TEST" localSheetId="6">#REF!</definedName>
    <definedName name="TEST" localSheetId="15">#REF!</definedName>
    <definedName name="TEST" localSheetId="14">#REF!</definedName>
    <definedName name="TEST" localSheetId="16">#REF!</definedName>
    <definedName name="TEST" localSheetId="17">#REF!</definedName>
    <definedName name="TEST" localSheetId="18">#REF!</definedName>
    <definedName name="TEST" localSheetId="19">#REF!</definedName>
    <definedName name="TEST" localSheetId="20">#REF!</definedName>
    <definedName name="TEST" localSheetId="3">#REF!</definedName>
    <definedName name="TEST" localSheetId="0">"#ref!"</definedName>
    <definedName name="TEST" localSheetId="1">#REF!</definedName>
    <definedName name="TEST">#REF!</definedName>
    <definedName name="Title">'[32]Basic Data'!$A$3</definedName>
    <definedName name="_xlnm.Print_Titles" localSheetId="7">'CRON-07'!$B:$E</definedName>
    <definedName name="_xlnm.Print_Titles" localSheetId="8">'CRON-09'!$B:$E</definedName>
    <definedName name="_xlnm.Print_Titles" localSheetId="9">'CRON-11'!$B:$E</definedName>
    <definedName name="_xlnm.Print_Titles" localSheetId="10">'CRON-18'!$B:$E</definedName>
    <definedName name="_xlnm.Print_Titles" localSheetId="11">'CRON-21'!$B:$E</definedName>
    <definedName name="_xlnm.Print_Titles" localSheetId="12">'CRON-22'!$B:$E</definedName>
    <definedName name="_xlnm.Print_Titles" localSheetId="13">'CRON-23'!$B:$E</definedName>
    <definedName name="_xlnm.Print_Titles" localSheetId="6">'CRON-GERAL'!$B:$E</definedName>
    <definedName name="_xlnm.Print_Titles" localSheetId="15">'MEMO  A-09'!$1:$11</definedName>
    <definedName name="_xlnm.Print_Titles" localSheetId="14">'MEMO A-07'!$1:$11</definedName>
    <definedName name="_xlnm.Print_Titles" localSheetId="16">'MEMO A-11'!$1:$11</definedName>
    <definedName name="_xlnm.Print_Titles" localSheetId="17">'MEMO A-18'!$1:$11</definedName>
    <definedName name="_xlnm.Print_Titles" localSheetId="18">'MEMO A-21'!$1:$11</definedName>
    <definedName name="_xlnm.Print_Titles" localSheetId="19">'MEMO A-22'!$2:$12</definedName>
    <definedName name="_xlnm.Print_Titles" localSheetId="20">'MEMO A-23'!$1:$11</definedName>
    <definedName name="_xlnm.Print_Titles" localSheetId="1">'PLANILHA ORÇAMENTO 29.05.25'!$2:$12</definedName>
    <definedName name="TOTAL" localSheetId="2">#REF!</definedName>
    <definedName name="TOTAL" localSheetId="4">#REF!</definedName>
    <definedName name="TOTAL" localSheetId="7">[5]CronoFísico!#REF!</definedName>
    <definedName name="TOTAL" localSheetId="8">[5]CronoFísico!#REF!</definedName>
    <definedName name="TOTAL" localSheetId="9">[5]CronoFísico!#REF!</definedName>
    <definedName name="TOTAL" localSheetId="10">[5]CronoFísico!#REF!</definedName>
    <definedName name="TOTAL" localSheetId="11">[5]CronoFísico!#REF!</definedName>
    <definedName name="TOTAL" localSheetId="12">[5]CronoFísico!#REF!</definedName>
    <definedName name="TOTAL" localSheetId="13">[5]CronoFísico!#REF!</definedName>
    <definedName name="TOTAL" localSheetId="6">[5]CronoFísico!#REF!</definedName>
    <definedName name="TOTAL" localSheetId="15">#REF!</definedName>
    <definedName name="TOTAL" localSheetId="14">#REF!</definedName>
    <definedName name="TOTAL" localSheetId="16">#REF!</definedName>
    <definedName name="TOTAL" localSheetId="17">#REF!</definedName>
    <definedName name="TOTAL" localSheetId="18">#REF!</definedName>
    <definedName name="TOTAL" localSheetId="19">#REF!</definedName>
    <definedName name="TOTAL" localSheetId="20">#REF!</definedName>
    <definedName name="TOTAL" localSheetId="3">[5]CronoFísico!#REF!</definedName>
    <definedName name="TOTAL" localSheetId="0">"#ref!"</definedName>
    <definedName name="TOTAL" localSheetId="1">#REF!</definedName>
    <definedName name="TOTAL">#REF!</definedName>
    <definedName name="Total_para_soma_Set_03" localSheetId="2">#REF!</definedName>
    <definedName name="Total_para_soma_Set_03" localSheetId="7">#REF!</definedName>
    <definedName name="Total_para_soma_Set_03" localSheetId="8">#REF!</definedName>
    <definedName name="Total_para_soma_Set_03" localSheetId="9">#REF!</definedName>
    <definedName name="Total_para_soma_Set_03" localSheetId="10">#REF!</definedName>
    <definedName name="Total_para_soma_Set_03" localSheetId="11">#REF!</definedName>
    <definedName name="Total_para_soma_Set_03" localSheetId="12">#REF!</definedName>
    <definedName name="Total_para_soma_Set_03" localSheetId="13">#REF!</definedName>
    <definedName name="Total_para_soma_Set_03" localSheetId="6">#REF!</definedName>
    <definedName name="Total_para_soma_Set_03" localSheetId="15">#REF!</definedName>
    <definedName name="Total_para_soma_Set_03" localSheetId="14">#REF!</definedName>
    <definedName name="Total_para_soma_Set_03" localSheetId="16">#REF!</definedName>
    <definedName name="Total_para_soma_Set_03" localSheetId="17">#REF!</definedName>
    <definedName name="Total_para_soma_Set_03" localSheetId="18">#REF!</definedName>
    <definedName name="Total_para_soma_Set_03" localSheetId="19">#REF!</definedName>
    <definedName name="Total_para_soma_Set_03" localSheetId="20">#REF!</definedName>
    <definedName name="Total_para_soma_Set_03" localSheetId="3">#REF!</definedName>
    <definedName name="Total_para_soma_Set_03" localSheetId="0">#REF!</definedName>
    <definedName name="Total_para_soma_Set_03" localSheetId="1">#REF!</definedName>
    <definedName name="Total_para_soma_Set_03">#REF!</definedName>
    <definedName name="TRAITEMENT_COMPTABLE" localSheetId="2">#REF!</definedName>
    <definedName name="TRAITEMENT_COMPTABLE" localSheetId="7">#REF!</definedName>
    <definedName name="TRAITEMENT_COMPTABLE" localSheetId="8">#REF!</definedName>
    <definedName name="TRAITEMENT_COMPTABLE" localSheetId="9">#REF!</definedName>
    <definedName name="TRAITEMENT_COMPTABLE" localSheetId="10">#REF!</definedName>
    <definedName name="TRAITEMENT_COMPTABLE" localSheetId="11">#REF!</definedName>
    <definedName name="TRAITEMENT_COMPTABLE" localSheetId="12">#REF!</definedName>
    <definedName name="TRAITEMENT_COMPTABLE" localSheetId="13">#REF!</definedName>
    <definedName name="TRAITEMENT_COMPTABLE" localSheetId="6">#REF!</definedName>
    <definedName name="TRAITEMENT_COMPTABLE" localSheetId="15">#REF!</definedName>
    <definedName name="TRAITEMENT_COMPTABLE" localSheetId="14">#REF!</definedName>
    <definedName name="TRAITEMENT_COMPTABLE" localSheetId="16">#REF!</definedName>
    <definedName name="TRAITEMENT_COMPTABLE" localSheetId="17">#REF!</definedName>
    <definedName name="TRAITEMENT_COMPTABLE" localSheetId="18">#REF!</definedName>
    <definedName name="TRAITEMENT_COMPTABLE" localSheetId="19">#REF!</definedName>
    <definedName name="TRAITEMENT_COMPTABLE" localSheetId="20">#REF!</definedName>
    <definedName name="TRAITEMENT_COMPTABLE" localSheetId="3">#REF!</definedName>
    <definedName name="TRAITEMENT_COMPTABLE" localSheetId="0">#REF!</definedName>
    <definedName name="TRAITEMENT_COMPTABLE" localSheetId="1">#REF!</definedName>
    <definedName name="TRAITEMENT_COMPTABLE">#REF!</definedName>
    <definedName name="TRAITEMENT_FISCAL" localSheetId="2">#REF!</definedName>
    <definedName name="TRAITEMENT_FISCAL" localSheetId="7">#REF!</definedName>
    <definedName name="TRAITEMENT_FISCAL" localSheetId="8">#REF!</definedName>
    <definedName name="TRAITEMENT_FISCAL" localSheetId="9">#REF!</definedName>
    <definedName name="TRAITEMENT_FISCAL" localSheetId="10">#REF!</definedName>
    <definedName name="TRAITEMENT_FISCAL" localSheetId="11">#REF!</definedName>
    <definedName name="TRAITEMENT_FISCAL" localSheetId="12">#REF!</definedName>
    <definedName name="TRAITEMENT_FISCAL" localSheetId="13">#REF!</definedName>
    <definedName name="TRAITEMENT_FISCAL" localSheetId="6">#REF!</definedName>
    <definedName name="TRAITEMENT_FISCAL" localSheetId="15">#REF!</definedName>
    <definedName name="TRAITEMENT_FISCAL" localSheetId="14">#REF!</definedName>
    <definedName name="TRAITEMENT_FISCAL" localSheetId="16">#REF!</definedName>
    <definedName name="TRAITEMENT_FISCAL" localSheetId="17">#REF!</definedName>
    <definedName name="TRAITEMENT_FISCAL" localSheetId="18">#REF!</definedName>
    <definedName name="TRAITEMENT_FISCAL" localSheetId="19">#REF!</definedName>
    <definedName name="TRAITEMENT_FISCAL" localSheetId="20">#REF!</definedName>
    <definedName name="TRAITEMENT_FISCAL" localSheetId="3">#REF!</definedName>
    <definedName name="TRAITEMENT_FISCAL" localSheetId="0">#REF!</definedName>
    <definedName name="TRAITEMENT_FISCAL" localSheetId="1">#REF!</definedName>
    <definedName name="TRAITEMENT_FISCAL">#REF!</definedName>
    <definedName name="TRANS" localSheetId="4">[23]Capa!$A$1:$D$137</definedName>
    <definedName name="TRANS" localSheetId="7">[24]Capa!$A$1:$D$137</definedName>
    <definedName name="TRANS" localSheetId="8">[24]Capa!$A$1:$D$137</definedName>
    <definedName name="TRANS" localSheetId="9">[24]Capa!$A$1:$D$137</definedName>
    <definedName name="TRANS" localSheetId="10">[24]Capa!$A$1:$D$137</definedName>
    <definedName name="TRANS" localSheetId="11">[24]Capa!$A$1:$D$137</definedName>
    <definedName name="TRANS" localSheetId="12">[24]Capa!$A$1:$D$137</definedName>
    <definedName name="TRANS" localSheetId="13">[24]Capa!$A$1:$D$137</definedName>
    <definedName name="TRANS" localSheetId="6">[24]Capa!$A$1:$D$137</definedName>
    <definedName name="TRANS" localSheetId="15">[24]Capa!$A$1:$D$137</definedName>
    <definedName name="TRANS" localSheetId="14">[24]Capa!$A$1:$D$137</definedName>
    <definedName name="TRANS" localSheetId="16">[25]Capa!$A$1:$D$137</definedName>
    <definedName name="TRANS" localSheetId="17">[24]Capa!$A$1:$D$137</definedName>
    <definedName name="TRANS" localSheetId="18">[24]Capa!$A$1:$D$137</definedName>
    <definedName name="TRANS" localSheetId="19">[25]Capa!$A$1:$D$137</definedName>
    <definedName name="TRANS" localSheetId="20">[24]Capa!$A$1:$D$137</definedName>
    <definedName name="TRANS" localSheetId="3">[24]Capa!$A$1:$D$137</definedName>
    <definedName name="TRANS" localSheetId="0">[24]Capa!$A$1:$D$137</definedName>
    <definedName name="TRANS">[25]Capa!$A$1:$D$137</definedName>
    <definedName name="transferencia" localSheetId="4">[23]Capa!$A$1:$D$137</definedName>
    <definedName name="transferencia" localSheetId="7">[24]Capa!$A$1:$D$137</definedName>
    <definedName name="transferencia" localSheetId="8">[24]Capa!$A$1:$D$137</definedName>
    <definedName name="transferencia" localSheetId="9">[24]Capa!$A$1:$D$137</definedName>
    <definedName name="transferencia" localSheetId="10">[24]Capa!$A$1:$D$137</definedName>
    <definedName name="transferencia" localSheetId="11">[24]Capa!$A$1:$D$137</definedName>
    <definedName name="transferencia" localSheetId="12">[24]Capa!$A$1:$D$137</definedName>
    <definedName name="transferencia" localSheetId="13">[24]Capa!$A$1:$D$137</definedName>
    <definedName name="transferencia" localSheetId="6">[24]Capa!$A$1:$D$137</definedName>
    <definedName name="transferencia" localSheetId="15">[24]Capa!$A$1:$D$137</definedName>
    <definedName name="transferencia" localSheetId="14">[24]Capa!$A$1:$D$137</definedName>
    <definedName name="transferencia" localSheetId="16">[25]Capa!$A$1:$D$137</definedName>
    <definedName name="transferencia" localSheetId="17">[24]Capa!$A$1:$D$137</definedName>
    <definedName name="transferencia" localSheetId="18">[24]Capa!$A$1:$D$137</definedName>
    <definedName name="transferencia" localSheetId="19">[25]Capa!$A$1:$D$137</definedName>
    <definedName name="transferencia" localSheetId="20">[24]Capa!$A$1:$D$137</definedName>
    <definedName name="transferencia" localSheetId="3">[24]Capa!$A$1:$D$137</definedName>
    <definedName name="transferencia" localSheetId="0">[24]Capa!$A$1:$D$137</definedName>
    <definedName name="transferencia">[25]Capa!$A$1:$D$137</definedName>
    <definedName name="transp" localSheetId="2">#REF!</definedName>
    <definedName name="transp" localSheetId="4">#REF!</definedName>
    <definedName name="transp" localSheetId="7">#REF!</definedName>
    <definedName name="transp" localSheetId="8">#REF!</definedName>
    <definedName name="transp" localSheetId="9">#REF!</definedName>
    <definedName name="transp" localSheetId="10">#REF!</definedName>
    <definedName name="transp" localSheetId="11">#REF!</definedName>
    <definedName name="transp" localSheetId="12">#REF!</definedName>
    <definedName name="transp" localSheetId="13">#REF!</definedName>
    <definedName name="transp" localSheetId="6">#REF!</definedName>
    <definedName name="transp" localSheetId="15">#REF!</definedName>
    <definedName name="transp" localSheetId="14">#REF!</definedName>
    <definedName name="transp" localSheetId="16">#REF!</definedName>
    <definedName name="transp" localSheetId="17">#REF!</definedName>
    <definedName name="transp" localSheetId="18">#REF!</definedName>
    <definedName name="transp" localSheetId="19">#REF!</definedName>
    <definedName name="transp" localSheetId="20">#REF!</definedName>
    <definedName name="transp" localSheetId="3">#REF!</definedName>
    <definedName name="transp" localSheetId="0">#REF!</definedName>
    <definedName name="transp" localSheetId="1">#REF!</definedName>
    <definedName name="transp">#REF!</definedName>
    <definedName name="transp1" localSheetId="2">#REF!</definedName>
    <definedName name="transp1" localSheetId="7">#REF!</definedName>
    <definedName name="transp1" localSheetId="8">#REF!</definedName>
    <definedName name="transp1" localSheetId="9">#REF!</definedName>
    <definedName name="transp1" localSheetId="10">#REF!</definedName>
    <definedName name="transp1" localSheetId="11">#REF!</definedName>
    <definedName name="transp1" localSheetId="12">#REF!</definedName>
    <definedName name="transp1" localSheetId="13">#REF!</definedName>
    <definedName name="transp1" localSheetId="6">#REF!</definedName>
    <definedName name="transp1" localSheetId="15">#REF!</definedName>
    <definedName name="transp1" localSheetId="14">#REF!</definedName>
    <definedName name="transp1" localSheetId="16">#REF!</definedName>
    <definedName name="transp1" localSheetId="17">#REF!</definedName>
    <definedName name="transp1" localSheetId="18">#REF!</definedName>
    <definedName name="transp1" localSheetId="19">#REF!</definedName>
    <definedName name="transp1" localSheetId="20">#REF!</definedName>
    <definedName name="transp1" localSheetId="3">#REF!</definedName>
    <definedName name="transp1" localSheetId="0">#REF!</definedName>
    <definedName name="transp1" localSheetId="1">#REF!</definedName>
    <definedName name="transp1">#REF!</definedName>
    <definedName name="transp2" localSheetId="2">#REF!</definedName>
    <definedName name="transp2" localSheetId="7">#REF!</definedName>
    <definedName name="transp2" localSheetId="8">#REF!</definedName>
    <definedName name="transp2" localSheetId="9">#REF!</definedName>
    <definedName name="transp2" localSheetId="10">#REF!</definedName>
    <definedName name="transp2" localSheetId="11">#REF!</definedName>
    <definedName name="transp2" localSheetId="12">#REF!</definedName>
    <definedName name="transp2" localSheetId="13">#REF!</definedName>
    <definedName name="transp2" localSheetId="6">#REF!</definedName>
    <definedName name="transp2" localSheetId="15">#REF!</definedName>
    <definedName name="transp2" localSheetId="14">#REF!</definedName>
    <definedName name="transp2" localSheetId="16">#REF!</definedName>
    <definedName name="transp2" localSheetId="17">#REF!</definedName>
    <definedName name="transp2" localSheetId="18">#REF!</definedName>
    <definedName name="transp2" localSheetId="19">#REF!</definedName>
    <definedName name="transp2" localSheetId="20">#REF!</definedName>
    <definedName name="transp2" localSheetId="3">#REF!</definedName>
    <definedName name="transp2" localSheetId="0">#REF!</definedName>
    <definedName name="transp2" localSheetId="1">#REF!</definedName>
    <definedName name="transp2">#REF!</definedName>
    <definedName name="transp3" localSheetId="2">#REF!</definedName>
    <definedName name="transp3" localSheetId="7">#REF!</definedName>
    <definedName name="transp3" localSheetId="8">#REF!</definedName>
    <definedName name="transp3" localSheetId="9">#REF!</definedName>
    <definedName name="transp3" localSheetId="10">#REF!</definedName>
    <definedName name="transp3" localSheetId="11">#REF!</definedName>
    <definedName name="transp3" localSheetId="12">#REF!</definedName>
    <definedName name="transp3" localSheetId="13">#REF!</definedName>
    <definedName name="transp3" localSheetId="6">#REF!</definedName>
    <definedName name="transp3" localSheetId="15">#REF!</definedName>
    <definedName name="transp3" localSheetId="14">#REF!</definedName>
    <definedName name="transp3" localSheetId="16">#REF!</definedName>
    <definedName name="transp3" localSheetId="17">#REF!</definedName>
    <definedName name="transp3" localSheetId="18">#REF!</definedName>
    <definedName name="transp3" localSheetId="19">#REF!</definedName>
    <definedName name="transp3" localSheetId="20">#REF!</definedName>
    <definedName name="transp3" localSheetId="3">#REF!</definedName>
    <definedName name="transp3" localSheetId="0">#REF!</definedName>
    <definedName name="transp3" localSheetId="1">#REF!</definedName>
    <definedName name="transp3">#REF!</definedName>
    <definedName name="transp4" localSheetId="2">#REF!</definedName>
    <definedName name="transp4" localSheetId="7">#REF!</definedName>
    <definedName name="transp4" localSheetId="8">#REF!</definedName>
    <definedName name="transp4" localSheetId="9">#REF!</definedName>
    <definedName name="transp4" localSheetId="10">#REF!</definedName>
    <definedName name="transp4" localSheetId="11">#REF!</definedName>
    <definedName name="transp4" localSheetId="12">#REF!</definedName>
    <definedName name="transp4" localSheetId="13">#REF!</definedName>
    <definedName name="transp4" localSheetId="6">#REF!</definedName>
    <definedName name="transp4" localSheetId="15">#REF!</definedName>
    <definedName name="transp4" localSheetId="14">#REF!</definedName>
    <definedName name="transp4" localSheetId="16">#REF!</definedName>
    <definedName name="transp4" localSheetId="17">#REF!</definedName>
    <definedName name="transp4" localSheetId="18">#REF!</definedName>
    <definedName name="transp4" localSheetId="19">#REF!</definedName>
    <definedName name="transp4" localSheetId="20">#REF!</definedName>
    <definedName name="transp4" localSheetId="3">#REF!</definedName>
    <definedName name="transp4" localSheetId="0">#REF!</definedName>
    <definedName name="transp4" localSheetId="1">#REF!</definedName>
    <definedName name="transp4">#REF!</definedName>
    <definedName name="transp5" localSheetId="2">#REF!</definedName>
    <definedName name="transp5" localSheetId="7">#REF!</definedName>
    <definedName name="transp5" localSheetId="8">#REF!</definedName>
    <definedName name="transp5" localSheetId="9">#REF!</definedName>
    <definedName name="transp5" localSheetId="10">#REF!</definedName>
    <definedName name="transp5" localSheetId="11">#REF!</definedName>
    <definedName name="transp5" localSheetId="12">#REF!</definedName>
    <definedName name="transp5" localSheetId="13">#REF!</definedName>
    <definedName name="transp5" localSheetId="6">#REF!</definedName>
    <definedName name="transp5" localSheetId="15">#REF!</definedName>
    <definedName name="transp5" localSheetId="14">#REF!</definedName>
    <definedName name="transp5" localSheetId="16">#REF!</definedName>
    <definedName name="transp5" localSheetId="17">#REF!</definedName>
    <definedName name="transp5" localSheetId="18">#REF!</definedName>
    <definedName name="transp5" localSheetId="19">#REF!</definedName>
    <definedName name="transp5" localSheetId="20">#REF!</definedName>
    <definedName name="transp5" localSheetId="3">#REF!</definedName>
    <definedName name="transp5" localSheetId="0">#REF!</definedName>
    <definedName name="transp5" localSheetId="1">#REF!</definedName>
    <definedName name="transp5">#REF!</definedName>
    <definedName name="transp6" localSheetId="2">#REF!</definedName>
    <definedName name="transp6" localSheetId="7">#REF!</definedName>
    <definedName name="transp6" localSheetId="8">#REF!</definedName>
    <definedName name="transp6" localSheetId="9">#REF!</definedName>
    <definedName name="transp6" localSheetId="10">#REF!</definedName>
    <definedName name="transp6" localSheetId="11">#REF!</definedName>
    <definedName name="transp6" localSheetId="12">#REF!</definedName>
    <definedName name="transp6" localSheetId="13">#REF!</definedName>
    <definedName name="transp6" localSheetId="6">#REF!</definedName>
    <definedName name="transp6" localSheetId="15">#REF!</definedName>
    <definedName name="transp6" localSheetId="14">#REF!</definedName>
    <definedName name="transp6" localSheetId="16">#REF!</definedName>
    <definedName name="transp6" localSheetId="17">#REF!</definedName>
    <definedName name="transp6" localSheetId="18">#REF!</definedName>
    <definedName name="transp6" localSheetId="19">#REF!</definedName>
    <definedName name="transp6" localSheetId="20">#REF!</definedName>
    <definedName name="transp6" localSheetId="3">#REF!</definedName>
    <definedName name="transp6" localSheetId="0">#REF!</definedName>
    <definedName name="transp6" localSheetId="1">#REF!</definedName>
    <definedName name="transp6">#REF!</definedName>
    <definedName name="transp7" localSheetId="2">#REF!</definedName>
    <definedName name="transp7" localSheetId="7">#REF!</definedName>
    <definedName name="transp7" localSheetId="8">#REF!</definedName>
    <definedName name="transp7" localSheetId="9">#REF!</definedName>
    <definedName name="transp7" localSheetId="10">#REF!</definedName>
    <definedName name="transp7" localSheetId="11">#REF!</definedName>
    <definedName name="transp7" localSheetId="12">#REF!</definedName>
    <definedName name="transp7" localSheetId="13">#REF!</definedName>
    <definedName name="transp7" localSheetId="6">#REF!</definedName>
    <definedName name="transp7" localSheetId="15">#REF!</definedName>
    <definedName name="transp7" localSheetId="14">#REF!</definedName>
    <definedName name="transp7" localSheetId="16">#REF!</definedName>
    <definedName name="transp7" localSheetId="17">#REF!</definedName>
    <definedName name="transp7" localSheetId="18">#REF!</definedName>
    <definedName name="transp7" localSheetId="19">#REF!</definedName>
    <definedName name="transp7" localSheetId="20">#REF!</definedName>
    <definedName name="transp7" localSheetId="3">#REF!</definedName>
    <definedName name="transp7" localSheetId="0">#REF!</definedName>
    <definedName name="transp7" localSheetId="1">#REF!</definedName>
    <definedName name="transp7">#REF!</definedName>
    <definedName name="transp8" localSheetId="2">#REF!</definedName>
    <definedName name="transp8" localSheetId="7">#REF!</definedName>
    <definedName name="transp8" localSheetId="8">#REF!</definedName>
    <definedName name="transp8" localSheetId="9">#REF!</definedName>
    <definedName name="transp8" localSheetId="10">#REF!</definedName>
    <definedName name="transp8" localSheetId="11">#REF!</definedName>
    <definedName name="transp8" localSheetId="12">#REF!</definedName>
    <definedName name="transp8" localSheetId="13">#REF!</definedName>
    <definedName name="transp8" localSheetId="6">#REF!</definedName>
    <definedName name="transp8" localSheetId="15">#REF!</definedName>
    <definedName name="transp8" localSheetId="14">#REF!</definedName>
    <definedName name="transp8" localSheetId="16">#REF!</definedName>
    <definedName name="transp8" localSheetId="17">#REF!</definedName>
    <definedName name="transp8" localSheetId="18">#REF!</definedName>
    <definedName name="transp8" localSheetId="19">#REF!</definedName>
    <definedName name="transp8" localSheetId="20">#REF!</definedName>
    <definedName name="transp8" localSheetId="3">#REF!</definedName>
    <definedName name="transp8" localSheetId="0">#REF!</definedName>
    <definedName name="transp8" localSheetId="1">#REF!</definedName>
    <definedName name="transp8">#REF!</definedName>
    <definedName name="transp9" localSheetId="2">#REF!</definedName>
    <definedName name="transp9" localSheetId="7">#REF!</definedName>
    <definedName name="transp9" localSheetId="8">#REF!</definedName>
    <definedName name="transp9" localSheetId="9">#REF!</definedName>
    <definedName name="transp9" localSheetId="10">#REF!</definedName>
    <definedName name="transp9" localSheetId="11">#REF!</definedName>
    <definedName name="transp9" localSheetId="12">#REF!</definedName>
    <definedName name="transp9" localSheetId="13">#REF!</definedName>
    <definedName name="transp9" localSheetId="6">#REF!</definedName>
    <definedName name="transp9" localSheetId="15">#REF!</definedName>
    <definedName name="transp9" localSheetId="14">#REF!</definedName>
    <definedName name="transp9" localSheetId="16">#REF!</definedName>
    <definedName name="transp9" localSheetId="17">#REF!</definedName>
    <definedName name="transp9" localSheetId="18">#REF!</definedName>
    <definedName name="transp9" localSheetId="19">#REF!</definedName>
    <definedName name="transp9" localSheetId="20">#REF!</definedName>
    <definedName name="transp9" localSheetId="3">#REF!</definedName>
    <definedName name="transp9" localSheetId="0">#REF!</definedName>
    <definedName name="transp9" localSheetId="1">#REF!</definedName>
    <definedName name="transp9">#REF!</definedName>
    <definedName name="Trat" localSheetId="2">#REF!</definedName>
    <definedName name="Trat" localSheetId="7">#REF!</definedName>
    <definedName name="Trat" localSheetId="8">#REF!</definedName>
    <definedName name="Trat" localSheetId="9">#REF!</definedName>
    <definedName name="Trat" localSheetId="10">#REF!</definedName>
    <definedName name="Trat" localSheetId="11">#REF!</definedName>
    <definedName name="Trat" localSheetId="12">#REF!</definedName>
    <definedName name="Trat" localSheetId="13">#REF!</definedName>
    <definedName name="Trat" localSheetId="6">#REF!</definedName>
    <definedName name="Trat" localSheetId="15">#REF!</definedName>
    <definedName name="Trat" localSheetId="14">#REF!</definedName>
    <definedName name="Trat" localSheetId="16">#REF!</definedName>
    <definedName name="Trat" localSheetId="17">#REF!</definedName>
    <definedName name="Trat" localSheetId="18">#REF!</definedName>
    <definedName name="Trat" localSheetId="19">#REF!</definedName>
    <definedName name="Trat" localSheetId="20">#REF!</definedName>
    <definedName name="Trat" localSheetId="3">#REF!</definedName>
    <definedName name="Trat" localSheetId="0">#REF!</definedName>
    <definedName name="Trat" localSheetId="1">#REF!</definedName>
    <definedName name="Trat">#REF!</definedName>
    <definedName name="TratCapa" localSheetId="2">#REF!</definedName>
    <definedName name="TratCapa" localSheetId="7">#REF!</definedName>
    <definedName name="TratCapa" localSheetId="8">#REF!</definedName>
    <definedName name="TratCapa" localSheetId="9">#REF!</definedName>
    <definedName name="TratCapa" localSheetId="10">#REF!</definedName>
    <definedName name="TratCapa" localSheetId="11">#REF!</definedName>
    <definedName name="TratCapa" localSheetId="12">#REF!</definedName>
    <definedName name="TratCapa" localSheetId="13">#REF!</definedName>
    <definedName name="TratCapa" localSheetId="6">#REF!</definedName>
    <definedName name="TratCapa" localSheetId="15">#REF!</definedName>
    <definedName name="TratCapa" localSheetId="14">#REF!</definedName>
    <definedName name="TratCapa" localSheetId="16">#REF!</definedName>
    <definedName name="TratCapa" localSheetId="17">#REF!</definedName>
    <definedName name="TratCapa" localSheetId="18">#REF!</definedName>
    <definedName name="TratCapa" localSheetId="19">#REF!</definedName>
    <definedName name="TratCapa" localSheetId="20">#REF!</definedName>
    <definedName name="TratCapa" localSheetId="3">#REF!</definedName>
    <definedName name="TratCapa" localSheetId="0">#REF!</definedName>
    <definedName name="TratCapa" localSheetId="1">#REF!</definedName>
    <definedName name="TratCapa">#REF!</definedName>
    <definedName name="TratDetalhes" localSheetId="2">#REF!</definedName>
    <definedName name="TratDetalhes" localSheetId="7">#REF!</definedName>
    <definedName name="TratDetalhes" localSheetId="8">#REF!</definedName>
    <definedName name="TratDetalhes" localSheetId="9">#REF!</definedName>
    <definedName name="TratDetalhes" localSheetId="10">#REF!</definedName>
    <definedName name="TratDetalhes" localSheetId="11">#REF!</definedName>
    <definedName name="TratDetalhes" localSheetId="12">#REF!</definedName>
    <definedName name="TratDetalhes" localSheetId="13">#REF!</definedName>
    <definedName name="TratDetalhes" localSheetId="6">#REF!</definedName>
    <definedName name="TratDetalhes" localSheetId="15">#REF!</definedName>
    <definedName name="TratDetalhes" localSheetId="14">#REF!</definedName>
    <definedName name="TratDetalhes" localSheetId="16">#REF!</definedName>
    <definedName name="TratDetalhes" localSheetId="17">#REF!</definedName>
    <definedName name="TratDetalhes" localSheetId="18">#REF!</definedName>
    <definedName name="TratDetalhes" localSheetId="19">#REF!</definedName>
    <definedName name="TratDetalhes" localSheetId="20">#REF!</definedName>
    <definedName name="TratDetalhes" localSheetId="3">#REF!</definedName>
    <definedName name="TratDetalhes" localSheetId="0">#REF!</definedName>
    <definedName name="TratDetalhes" localSheetId="1">#REF!</definedName>
    <definedName name="TratDetalhes">#REF!</definedName>
    <definedName name="Tratorista_diu_loc_trator" localSheetId="2">#REF!</definedName>
    <definedName name="Tratorista_diu_loc_trator" localSheetId="7">#REF!</definedName>
    <definedName name="Tratorista_diu_loc_trator" localSheetId="8">#REF!</definedName>
    <definedName name="Tratorista_diu_loc_trator" localSheetId="9">#REF!</definedName>
    <definedName name="Tratorista_diu_loc_trator" localSheetId="10">#REF!</definedName>
    <definedName name="Tratorista_diu_loc_trator" localSheetId="11">#REF!</definedName>
    <definedName name="Tratorista_diu_loc_trator" localSheetId="12">#REF!</definedName>
    <definedName name="Tratorista_diu_loc_trator" localSheetId="13">#REF!</definedName>
    <definedName name="Tratorista_diu_loc_trator" localSheetId="6">#REF!</definedName>
    <definedName name="Tratorista_diu_loc_trator" localSheetId="15">#REF!</definedName>
    <definedName name="Tratorista_diu_loc_trator" localSheetId="14">#REF!</definedName>
    <definedName name="Tratorista_diu_loc_trator" localSheetId="16">#REF!</definedName>
    <definedName name="Tratorista_diu_loc_trator" localSheetId="17">#REF!</definedName>
    <definedName name="Tratorista_diu_loc_trator" localSheetId="18">#REF!</definedName>
    <definedName name="Tratorista_diu_loc_trator" localSheetId="19">#REF!</definedName>
    <definedName name="Tratorista_diu_loc_trator" localSheetId="20">#REF!</definedName>
    <definedName name="Tratorista_diu_loc_trator" localSheetId="3">#REF!</definedName>
    <definedName name="Tratorista_diu_loc_trator" localSheetId="0">#REF!</definedName>
    <definedName name="Tratorista_diu_loc_trator" localSheetId="1">#REF!</definedName>
    <definedName name="Tratorista_diu_loc_trator">#REF!</definedName>
    <definedName name="Tratorista_diu_loc_trator_res" localSheetId="2">#REF!</definedName>
    <definedName name="Tratorista_diu_loc_trator_res" localSheetId="7">#REF!</definedName>
    <definedName name="Tratorista_diu_loc_trator_res" localSheetId="8">#REF!</definedName>
    <definedName name="Tratorista_diu_loc_trator_res" localSheetId="9">#REF!</definedName>
    <definedName name="Tratorista_diu_loc_trator_res" localSheetId="10">#REF!</definedName>
    <definedName name="Tratorista_diu_loc_trator_res" localSheetId="11">#REF!</definedName>
    <definedName name="Tratorista_diu_loc_trator_res" localSheetId="12">#REF!</definedName>
    <definedName name="Tratorista_diu_loc_trator_res" localSheetId="13">#REF!</definedName>
    <definedName name="Tratorista_diu_loc_trator_res" localSheetId="6">#REF!</definedName>
    <definedName name="Tratorista_diu_loc_trator_res" localSheetId="15">#REF!</definedName>
    <definedName name="Tratorista_diu_loc_trator_res" localSheetId="14">#REF!</definedName>
    <definedName name="Tratorista_diu_loc_trator_res" localSheetId="16">#REF!</definedName>
    <definedName name="Tratorista_diu_loc_trator_res" localSheetId="17">#REF!</definedName>
    <definedName name="Tratorista_diu_loc_trator_res" localSheetId="18">#REF!</definedName>
    <definedName name="Tratorista_diu_loc_trator_res" localSheetId="19">#REF!</definedName>
    <definedName name="Tratorista_diu_loc_trator_res" localSheetId="20">#REF!</definedName>
    <definedName name="Tratorista_diu_loc_trator_res" localSheetId="3">#REF!</definedName>
    <definedName name="Tratorista_diu_loc_trator_res" localSheetId="0">#REF!</definedName>
    <definedName name="Tratorista_diu_loc_trator_res" localSheetId="1">#REF!</definedName>
    <definedName name="Tratorista_diu_loc_trator_res">#REF!</definedName>
    <definedName name="Tratorista_not_loc_trator" localSheetId="2">#REF!</definedName>
    <definedName name="Tratorista_not_loc_trator" localSheetId="7">#REF!</definedName>
    <definedName name="Tratorista_not_loc_trator" localSheetId="8">#REF!</definedName>
    <definedName name="Tratorista_not_loc_trator" localSheetId="9">#REF!</definedName>
    <definedName name="Tratorista_not_loc_trator" localSheetId="10">#REF!</definedName>
    <definedName name="Tratorista_not_loc_trator" localSheetId="11">#REF!</definedName>
    <definedName name="Tratorista_not_loc_trator" localSheetId="12">#REF!</definedName>
    <definedName name="Tratorista_not_loc_trator" localSheetId="13">#REF!</definedName>
    <definedName name="Tratorista_not_loc_trator" localSheetId="6">#REF!</definedName>
    <definedName name="Tratorista_not_loc_trator" localSheetId="15">#REF!</definedName>
    <definedName name="Tratorista_not_loc_trator" localSheetId="14">#REF!</definedName>
    <definedName name="Tratorista_not_loc_trator" localSheetId="16">#REF!</definedName>
    <definedName name="Tratorista_not_loc_trator" localSheetId="17">#REF!</definedName>
    <definedName name="Tratorista_not_loc_trator" localSheetId="18">#REF!</definedName>
    <definedName name="Tratorista_not_loc_trator" localSheetId="19">#REF!</definedName>
    <definedName name="Tratorista_not_loc_trator" localSheetId="20">#REF!</definedName>
    <definedName name="Tratorista_not_loc_trator" localSheetId="3">#REF!</definedName>
    <definedName name="Tratorista_not_loc_trator" localSheetId="0">#REF!</definedName>
    <definedName name="Tratorista_not_loc_trator" localSheetId="1">#REF!</definedName>
    <definedName name="Tratorista_not_loc_trator">#REF!</definedName>
    <definedName name="Tratorista_not_loc_trator_res" localSheetId="2">#REF!</definedName>
    <definedName name="Tratorista_not_loc_trator_res" localSheetId="7">#REF!</definedName>
    <definedName name="Tratorista_not_loc_trator_res" localSheetId="8">#REF!</definedName>
    <definedName name="Tratorista_not_loc_trator_res" localSheetId="9">#REF!</definedName>
    <definedName name="Tratorista_not_loc_trator_res" localSheetId="10">#REF!</definedName>
    <definedName name="Tratorista_not_loc_trator_res" localSheetId="11">#REF!</definedName>
    <definedName name="Tratorista_not_loc_trator_res" localSheetId="12">#REF!</definedName>
    <definedName name="Tratorista_not_loc_trator_res" localSheetId="13">#REF!</definedName>
    <definedName name="Tratorista_not_loc_trator_res" localSheetId="6">#REF!</definedName>
    <definedName name="Tratorista_not_loc_trator_res" localSheetId="15">#REF!</definedName>
    <definedName name="Tratorista_not_loc_trator_res" localSheetId="14">#REF!</definedName>
    <definedName name="Tratorista_not_loc_trator_res" localSheetId="16">#REF!</definedName>
    <definedName name="Tratorista_not_loc_trator_res" localSheetId="17">#REF!</definedName>
    <definedName name="Tratorista_not_loc_trator_res" localSheetId="18">#REF!</definedName>
    <definedName name="Tratorista_not_loc_trator_res" localSheetId="19">#REF!</definedName>
    <definedName name="Tratorista_not_loc_trator_res" localSheetId="20">#REF!</definedName>
    <definedName name="Tratorista_not_loc_trator_res" localSheetId="3">#REF!</definedName>
    <definedName name="Tratorista_not_loc_trator_res" localSheetId="0">#REF!</definedName>
    <definedName name="Tratorista_not_loc_trator_res" localSheetId="1">#REF!</definedName>
    <definedName name="Tratorista_not_loc_trator_res">#REF!</definedName>
    <definedName name="TROCA" localSheetId="2">#REF!</definedName>
    <definedName name="TROCA" localSheetId="7">#REF!</definedName>
    <definedName name="TROCA" localSheetId="8">#REF!</definedName>
    <definedName name="TROCA" localSheetId="9">#REF!</definedName>
    <definedName name="TROCA" localSheetId="10">#REF!</definedName>
    <definedName name="TROCA" localSheetId="11">#REF!</definedName>
    <definedName name="TROCA" localSheetId="12">#REF!</definedName>
    <definedName name="TROCA" localSheetId="13">#REF!</definedName>
    <definedName name="TROCA" localSheetId="6">#REF!</definedName>
    <definedName name="TROCA" localSheetId="15">#REF!</definedName>
    <definedName name="TROCA" localSheetId="14">#REF!</definedName>
    <definedName name="TROCA" localSheetId="16">#REF!</definedName>
    <definedName name="TROCA" localSheetId="17">#REF!</definedName>
    <definedName name="TROCA" localSheetId="18">#REF!</definedName>
    <definedName name="TROCA" localSheetId="19">#REF!</definedName>
    <definedName name="TROCA" localSheetId="20">#REF!</definedName>
    <definedName name="TROCA" localSheetId="3">#REF!</definedName>
    <definedName name="TROCA" localSheetId="0">#REF!</definedName>
    <definedName name="TROCA" localSheetId="1">#REF!</definedName>
    <definedName name="TROCA">#REF!</definedName>
    <definedName name="Tubos_PRFV" localSheetId="2">#REF!</definedName>
    <definedName name="Tubos_PRFV" localSheetId="7">#REF!</definedName>
    <definedName name="Tubos_PRFV" localSheetId="8">#REF!</definedName>
    <definedName name="Tubos_PRFV" localSheetId="9">#REF!</definedName>
    <definedName name="Tubos_PRFV" localSheetId="10">#REF!</definedName>
    <definedName name="Tubos_PRFV" localSheetId="11">#REF!</definedName>
    <definedName name="Tubos_PRFV" localSheetId="12">#REF!</definedName>
    <definedName name="Tubos_PRFV" localSheetId="13">#REF!</definedName>
    <definedName name="Tubos_PRFV" localSheetId="6">#REF!</definedName>
    <definedName name="Tubos_PRFV" localSheetId="15">#REF!</definedName>
    <definedName name="Tubos_PRFV" localSheetId="14">#REF!</definedName>
    <definedName name="Tubos_PRFV" localSheetId="16">#REF!</definedName>
    <definedName name="Tubos_PRFV" localSheetId="17">#REF!</definedName>
    <definedName name="Tubos_PRFV" localSheetId="18">#REF!</definedName>
    <definedName name="Tubos_PRFV" localSheetId="19">#REF!</definedName>
    <definedName name="Tubos_PRFV" localSheetId="20">#REF!</definedName>
    <definedName name="Tubos_PRFV" localSheetId="3">#REF!</definedName>
    <definedName name="Tubos_PRFV" localSheetId="0">"#ref!"</definedName>
    <definedName name="Tubos_PRFV" localSheetId="1">#REF!</definedName>
    <definedName name="Tubos_PRFV">#REF!</definedName>
    <definedName name="UN" localSheetId="2">[6]OBRJU95!#REF!</definedName>
    <definedName name="UN" localSheetId="4">[7]OBRJU95!#REF!</definedName>
    <definedName name="UN" localSheetId="7">[8]OBRJU95!#REF!</definedName>
    <definedName name="UN" localSheetId="8">[8]OBRJU95!#REF!</definedName>
    <definedName name="UN" localSheetId="9">[8]OBRJU95!#REF!</definedName>
    <definedName name="UN" localSheetId="10">[8]OBRJU95!#REF!</definedName>
    <definedName name="UN" localSheetId="11">[8]OBRJU95!#REF!</definedName>
    <definedName name="UN" localSheetId="12">[8]OBRJU95!#REF!</definedName>
    <definedName name="UN" localSheetId="13">[8]OBRJU95!#REF!</definedName>
    <definedName name="UN" localSheetId="6">[8]OBRJU95!#REF!</definedName>
    <definedName name="UN" localSheetId="15">[8]OBRJU95!#REF!</definedName>
    <definedName name="UN" localSheetId="14">[8]OBRJU95!#REF!</definedName>
    <definedName name="UN" localSheetId="16">[6]OBRJU95!#REF!</definedName>
    <definedName name="UN" localSheetId="17">[8]OBRJU95!#REF!</definedName>
    <definedName name="UN" localSheetId="18">[8]OBRJU95!#REF!</definedName>
    <definedName name="UN" localSheetId="19">[6]OBRJU95!#REF!</definedName>
    <definedName name="UN" localSheetId="20">[8]OBRJU95!#REF!</definedName>
    <definedName name="UN" localSheetId="3">[8]OBRJU95!#REF!</definedName>
    <definedName name="UN" localSheetId="0">[8]OBRJU95!#REF!</definedName>
    <definedName name="UN" localSheetId="1">[6]OBRJU95!#REF!</definedName>
    <definedName name="UN">[6]OBRJU95!#REF!</definedName>
    <definedName name="Unif" localSheetId="2">#REF!</definedName>
    <definedName name="Unif" localSheetId="4">#REF!</definedName>
    <definedName name="Unif" localSheetId="7">#REF!</definedName>
    <definedName name="Unif" localSheetId="8">#REF!</definedName>
    <definedName name="Unif" localSheetId="9">#REF!</definedName>
    <definedName name="Unif" localSheetId="10">#REF!</definedName>
    <definedName name="Unif" localSheetId="11">#REF!</definedName>
    <definedName name="Unif" localSheetId="12">#REF!</definedName>
    <definedName name="Unif" localSheetId="13">#REF!</definedName>
    <definedName name="Unif" localSheetId="6">#REF!</definedName>
    <definedName name="Unif" localSheetId="15">#REF!</definedName>
    <definedName name="Unif" localSheetId="14">#REF!</definedName>
    <definedName name="Unif" localSheetId="16">#REF!</definedName>
    <definedName name="Unif" localSheetId="17">#REF!</definedName>
    <definedName name="Unif" localSheetId="18">#REF!</definedName>
    <definedName name="Unif" localSheetId="19">#REF!</definedName>
    <definedName name="Unif" localSheetId="20">#REF!</definedName>
    <definedName name="Unif" localSheetId="3">#REF!</definedName>
    <definedName name="Unif" localSheetId="0">#REF!</definedName>
    <definedName name="Unif" localSheetId="1">#REF!</definedName>
    <definedName name="Unif">#REF!</definedName>
    <definedName name="unit" localSheetId="4">[23]Capa!$A$1:$D$137</definedName>
    <definedName name="unit" localSheetId="7">[24]Capa!$A$1:$D$137</definedName>
    <definedName name="unit" localSheetId="8">[24]Capa!$A$1:$D$137</definedName>
    <definedName name="unit" localSheetId="9">[24]Capa!$A$1:$D$137</definedName>
    <definedName name="unit" localSheetId="10">[24]Capa!$A$1:$D$137</definedName>
    <definedName name="unit" localSheetId="11">[24]Capa!$A$1:$D$137</definedName>
    <definedName name="unit" localSheetId="12">[24]Capa!$A$1:$D$137</definedName>
    <definedName name="unit" localSheetId="13">[24]Capa!$A$1:$D$137</definedName>
    <definedName name="unit" localSheetId="6">[24]Capa!$A$1:$D$137</definedName>
    <definedName name="unit" localSheetId="15">[24]Capa!$A$1:$D$137</definedName>
    <definedName name="unit" localSheetId="14">[24]Capa!$A$1:$D$137</definedName>
    <definedName name="unit" localSheetId="16">[25]Capa!$A$1:$D$137</definedName>
    <definedName name="unit" localSheetId="17">[24]Capa!$A$1:$D$137</definedName>
    <definedName name="unit" localSheetId="18">[24]Capa!$A$1:$D$137</definedName>
    <definedName name="unit" localSheetId="19">[25]Capa!$A$1:$D$137</definedName>
    <definedName name="unit" localSheetId="20">[24]Capa!$A$1:$D$137</definedName>
    <definedName name="unit" localSheetId="3">[24]Capa!$A$1:$D$137</definedName>
    <definedName name="unit" localSheetId="0">[24]Capa!$A$1:$D$137</definedName>
    <definedName name="unit">[25]Capa!$A$1:$D$137</definedName>
    <definedName name="Vale_Lanche" localSheetId="2">#REF!</definedName>
    <definedName name="Vale_Lanche" localSheetId="4">#REF!</definedName>
    <definedName name="Vale_Lanche" localSheetId="7">#REF!</definedName>
    <definedName name="Vale_Lanche" localSheetId="8">#REF!</definedName>
    <definedName name="Vale_Lanche" localSheetId="9">#REF!</definedName>
    <definedName name="Vale_Lanche" localSheetId="10">#REF!</definedName>
    <definedName name="Vale_Lanche" localSheetId="11">#REF!</definedName>
    <definedName name="Vale_Lanche" localSheetId="12">#REF!</definedName>
    <definedName name="Vale_Lanche" localSheetId="13">#REF!</definedName>
    <definedName name="Vale_Lanche" localSheetId="6">#REF!</definedName>
    <definedName name="Vale_Lanche" localSheetId="15">#REF!</definedName>
    <definedName name="Vale_Lanche" localSheetId="14">#REF!</definedName>
    <definedName name="Vale_Lanche" localSheetId="16">#REF!</definedName>
    <definedName name="Vale_Lanche" localSheetId="17">#REF!</definedName>
    <definedName name="Vale_Lanche" localSheetId="18">#REF!</definedName>
    <definedName name="Vale_Lanche" localSheetId="19">#REF!</definedName>
    <definedName name="Vale_Lanche" localSheetId="20">#REF!</definedName>
    <definedName name="Vale_Lanche" localSheetId="3">#REF!</definedName>
    <definedName name="Vale_Lanche" localSheetId="0">#REF!</definedName>
    <definedName name="Vale_Lanche" localSheetId="1">#REF!</definedName>
    <definedName name="Vale_Lanche">#REF!</definedName>
    <definedName name="Vale_Refeição" localSheetId="2">#REF!</definedName>
    <definedName name="Vale_Refeição" localSheetId="7">#REF!</definedName>
    <definedName name="Vale_Refeição" localSheetId="8">#REF!</definedName>
    <definedName name="Vale_Refeição" localSheetId="9">#REF!</definedName>
    <definedName name="Vale_Refeição" localSheetId="10">#REF!</definedName>
    <definedName name="Vale_Refeição" localSheetId="11">#REF!</definedName>
    <definedName name="Vale_Refeição" localSheetId="12">#REF!</definedName>
    <definedName name="Vale_Refeição" localSheetId="13">#REF!</definedName>
    <definedName name="Vale_Refeição" localSheetId="6">#REF!</definedName>
    <definedName name="Vale_Refeição" localSheetId="15">#REF!</definedName>
    <definedName name="Vale_Refeição" localSheetId="14">#REF!</definedName>
    <definedName name="Vale_Refeição" localSheetId="16">#REF!</definedName>
    <definedName name="Vale_Refeição" localSheetId="17">#REF!</definedName>
    <definedName name="Vale_Refeição" localSheetId="18">#REF!</definedName>
    <definedName name="Vale_Refeição" localSheetId="19">#REF!</definedName>
    <definedName name="Vale_Refeição" localSheetId="20">#REF!</definedName>
    <definedName name="Vale_Refeição" localSheetId="3">#REF!</definedName>
    <definedName name="Vale_Refeição" localSheetId="0">#REF!</definedName>
    <definedName name="Vale_Refeição" localSheetId="1">#REF!</definedName>
    <definedName name="Vale_Refeição">#REF!</definedName>
    <definedName name="Vale_Transporte" localSheetId="2">#REF!</definedName>
    <definedName name="Vale_Transporte" localSheetId="7">#REF!</definedName>
    <definedName name="Vale_Transporte" localSheetId="8">#REF!</definedName>
    <definedName name="Vale_Transporte" localSheetId="9">#REF!</definedName>
    <definedName name="Vale_Transporte" localSheetId="10">#REF!</definedName>
    <definedName name="Vale_Transporte" localSheetId="11">#REF!</definedName>
    <definedName name="Vale_Transporte" localSheetId="12">#REF!</definedName>
    <definedName name="Vale_Transporte" localSheetId="13">#REF!</definedName>
    <definedName name="Vale_Transporte" localSheetId="6">#REF!</definedName>
    <definedName name="Vale_Transporte" localSheetId="15">#REF!</definedName>
    <definedName name="Vale_Transporte" localSheetId="14">#REF!</definedName>
    <definedName name="Vale_Transporte" localSheetId="16">#REF!</definedName>
    <definedName name="Vale_Transporte" localSheetId="17">#REF!</definedName>
    <definedName name="Vale_Transporte" localSheetId="18">#REF!</definedName>
    <definedName name="Vale_Transporte" localSheetId="19">#REF!</definedName>
    <definedName name="Vale_Transporte" localSheetId="20">#REF!</definedName>
    <definedName name="Vale_Transporte" localSheetId="3">#REF!</definedName>
    <definedName name="Vale_Transporte" localSheetId="0">#REF!</definedName>
    <definedName name="Vale_Transporte" localSheetId="1">#REF!</definedName>
    <definedName name="Vale_Transporte">#REF!</definedName>
    <definedName name="var_calç" localSheetId="2">#REF!</definedName>
    <definedName name="var_calç" localSheetId="7">#REF!</definedName>
    <definedName name="var_calç" localSheetId="8">#REF!</definedName>
    <definedName name="var_calç" localSheetId="9">#REF!</definedName>
    <definedName name="var_calç" localSheetId="10">#REF!</definedName>
    <definedName name="var_calç" localSheetId="11">#REF!</definedName>
    <definedName name="var_calç" localSheetId="12">#REF!</definedName>
    <definedName name="var_calç" localSheetId="13">#REF!</definedName>
    <definedName name="var_calç" localSheetId="6">#REF!</definedName>
    <definedName name="var_calç" localSheetId="15">#REF!</definedName>
    <definedName name="var_calç" localSheetId="14">#REF!</definedName>
    <definedName name="var_calç" localSheetId="16">#REF!</definedName>
    <definedName name="var_calç" localSheetId="17">#REF!</definedName>
    <definedName name="var_calç" localSheetId="18">#REF!</definedName>
    <definedName name="var_calç" localSheetId="19">#REF!</definedName>
    <definedName name="var_calç" localSheetId="20">#REF!</definedName>
    <definedName name="var_calç" localSheetId="3">#REF!</definedName>
    <definedName name="var_calç" localSheetId="0">#REF!</definedName>
    <definedName name="var_calç" localSheetId="1">#REF!</definedName>
    <definedName name="var_calç">#REF!</definedName>
    <definedName name="var_calç1" localSheetId="2">#REF!</definedName>
    <definedName name="var_calç1" localSheetId="7">#REF!</definedName>
    <definedName name="var_calç1" localSheetId="8">#REF!</definedName>
    <definedName name="var_calç1" localSheetId="9">#REF!</definedName>
    <definedName name="var_calç1" localSheetId="10">#REF!</definedName>
    <definedName name="var_calç1" localSheetId="11">#REF!</definedName>
    <definedName name="var_calç1" localSheetId="12">#REF!</definedName>
    <definedName name="var_calç1" localSheetId="13">#REF!</definedName>
    <definedName name="var_calç1" localSheetId="6">#REF!</definedName>
    <definedName name="var_calç1" localSheetId="15">#REF!</definedName>
    <definedName name="var_calç1" localSheetId="14">#REF!</definedName>
    <definedName name="var_calç1" localSheetId="16">#REF!</definedName>
    <definedName name="var_calç1" localSheetId="17">#REF!</definedName>
    <definedName name="var_calç1" localSheetId="18">#REF!</definedName>
    <definedName name="var_calç1" localSheetId="19">#REF!</definedName>
    <definedName name="var_calç1" localSheetId="20">#REF!</definedName>
    <definedName name="var_calç1" localSheetId="3">#REF!</definedName>
    <definedName name="var_calç1" localSheetId="0">#REF!</definedName>
    <definedName name="var_calç1" localSheetId="1">#REF!</definedName>
    <definedName name="var_calç1">#REF!</definedName>
    <definedName name="var_calç2" localSheetId="2">#REF!</definedName>
    <definedName name="var_calç2" localSheetId="7">#REF!</definedName>
    <definedName name="var_calç2" localSheetId="8">#REF!</definedName>
    <definedName name="var_calç2" localSheetId="9">#REF!</definedName>
    <definedName name="var_calç2" localSheetId="10">#REF!</definedName>
    <definedName name="var_calç2" localSheetId="11">#REF!</definedName>
    <definedName name="var_calç2" localSheetId="12">#REF!</definedName>
    <definedName name="var_calç2" localSheetId="13">#REF!</definedName>
    <definedName name="var_calç2" localSheetId="6">#REF!</definedName>
    <definedName name="var_calç2" localSheetId="15">#REF!</definedName>
    <definedName name="var_calç2" localSheetId="14">#REF!</definedName>
    <definedName name="var_calç2" localSheetId="16">#REF!</definedName>
    <definedName name="var_calç2" localSheetId="17">#REF!</definedName>
    <definedName name="var_calç2" localSheetId="18">#REF!</definedName>
    <definedName name="var_calç2" localSheetId="19">#REF!</definedName>
    <definedName name="var_calç2" localSheetId="20">#REF!</definedName>
    <definedName name="var_calç2" localSheetId="3">#REF!</definedName>
    <definedName name="var_calç2" localSheetId="0">#REF!</definedName>
    <definedName name="var_calç2" localSheetId="1">#REF!</definedName>
    <definedName name="var_calç2">#REF!</definedName>
    <definedName name="var_calç3" localSheetId="2">#REF!</definedName>
    <definedName name="var_calç3" localSheetId="7">#REF!</definedName>
    <definedName name="var_calç3" localSheetId="8">#REF!</definedName>
    <definedName name="var_calç3" localSheetId="9">#REF!</definedName>
    <definedName name="var_calç3" localSheetId="10">#REF!</definedName>
    <definedName name="var_calç3" localSheetId="11">#REF!</definedName>
    <definedName name="var_calç3" localSheetId="12">#REF!</definedName>
    <definedName name="var_calç3" localSheetId="13">#REF!</definedName>
    <definedName name="var_calç3" localSheetId="6">#REF!</definedName>
    <definedName name="var_calç3" localSheetId="15">#REF!</definedName>
    <definedName name="var_calç3" localSheetId="14">#REF!</definedName>
    <definedName name="var_calç3" localSheetId="16">#REF!</definedName>
    <definedName name="var_calç3" localSheetId="17">#REF!</definedName>
    <definedName name="var_calç3" localSheetId="18">#REF!</definedName>
    <definedName name="var_calç3" localSheetId="19">#REF!</definedName>
    <definedName name="var_calç3" localSheetId="20">#REF!</definedName>
    <definedName name="var_calç3" localSheetId="3">#REF!</definedName>
    <definedName name="var_calç3" localSheetId="0">#REF!</definedName>
    <definedName name="var_calç3" localSheetId="1">#REF!</definedName>
    <definedName name="var_calç3">#REF!</definedName>
    <definedName name="var_calç4" localSheetId="2">#REF!</definedName>
    <definedName name="var_calç4" localSheetId="7">#REF!</definedName>
    <definedName name="var_calç4" localSheetId="8">#REF!</definedName>
    <definedName name="var_calç4" localSheetId="9">#REF!</definedName>
    <definedName name="var_calç4" localSheetId="10">#REF!</definedName>
    <definedName name="var_calç4" localSheetId="11">#REF!</definedName>
    <definedName name="var_calç4" localSheetId="12">#REF!</definedName>
    <definedName name="var_calç4" localSheetId="13">#REF!</definedName>
    <definedName name="var_calç4" localSheetId="6">#REF!</definedName>
    <definedName name="var_calç4" localSheetId="15">#REF!</definedName>
    <definedName name="var_calç4" localSheetId="14">#REF!</definedName>
    <definedName name="var_calç4" localSheetId="16">#REF!</definedName>
    <definedName name="var_calç4" localSheetId="17">#REF!</definedName>
    <definedName name="var_calç4" localSheetId="18">#REF!</definedName>
    <definedName name="var_calç4" localSheetId="19">#REF!</definedName>
    <definedName name="var_calç4" localSheetId="20">#REF!</definedName>
    <definedName name="var_calç4" localSheetId="3">#REF!</definedName>
    <definedName name="var_calç4" localSheetId="0">#REF!</definedName>
    <definedName name="var_calç4" localSheetId="1">#REF!</definedName>
    <definedName name="var_calç4">#REF!</definedName>
    <definedName name="var_calç5" localSheetId="2">#REF!</definedName>
    <definedName name="var_calç5" localSheetId="7">#REF!</definedName>
    <definedName name="var_calç5" localSheetId="8">#REF!</definedName>
    <definedName name="var_calç5" localSheetId="9">#REF!</definedName>
    <definedName name="var_calç5" localSheetId="10">#REF!</definedName>
    <definedName name="var_calç5" localSheetId="11">#REF!</definedName>
    <definedName name="var_calç5" localSheetId="12">#REF!</definedName>
    <definedName name="var_calç5" localSheetId="13">#REF!</definedName>
    <definedName name="var_calç5" localSheetId="6">#REF!</definedName>
    <definedName name="var_calç5" localSheetId="15">#REF!</definedName>
    <definedName name="var_calç5" localSheetId="14">#REF!</definedName>
    <definedName name="var_calç5" localSheetId="16">#REF!</definedName>
    <definedName name="var_calç5" localSheetId="17">#REF!</definedName>
    <definedName name="var_calç5" localSheetId="18">#REF!</definedName>
    <definedName name="var_calç5" localSheetId="19">#REF!</definedName>
    <definedName name="var_calç5" localSheetId="20">#REF!</definedName>
    <definedName name="var_calç5" localSheetId="3">#REF!</definedName>
    <definedName name="var_calç5" localSheetId="0">#REF!</definedName>
    <definedName name="var_calç5" localSheetId="1">#REF!</definedName>
    <definedName name="var_calç5">#REF!</definedName>
    <definedName name="var_calç6" localSheetId="2">#REF!</definedName>
    <definedName name="var_calç6" localSheetId="7">#REF!</definedName>
    <definedName name="var_calç6" localSheetId="8">#REF!</definedName>
    <definedName name="var_calç6" localSheetId="9">#REF!</definedName>
    <definedName name="var_calç6" localSheetId="10">#REF!</definedName>
    <definedName name="var_calç6" localSheetId="11">#REF!</definedName>
    <definedName name="var_calç6" localSheetId="12">#REF!</definedName>
    <definedName name="var_calç6" localSheetId="13">#REF!</definedName>
    <definedName name="var_calç6" localSheetId="6">#REF!</definedName>
    <definedName name="var_calç6" localSheetId="15">#REF!</definedName>
    <definedName name="var_calç6" localSheetId="14">#REF!</definedName>
    <definedName name="var_calç6" localSheetId="16">#REF!</definedName>
    <definedName name="var_calç6" localSheetId="17">#REF!</definedName>
    <definedName name="var_calç6" localSheetId="18">#REF!</definedName>
    <definedName name="var_calç6" localSheetId="19">#REF!</definedName>
    <definedName name="var_calç6" localSheetId="20">#REF!</definedName>
    <definedName name="var_calç6" localSheetId="3">#REF!</definedName>
    <definedName name="var_calç6" localSheetId="0">#REF!</definedName>
    <definedName name="var_calç6" localSheetId="1">#REF!</definedName>
    <definedName name="var_calç6">#REF!</definedName>
    <definedName name="var_calç7" localSheetId="2">#REF!</definedName>
    <definedName name="var_calç7" localSheetId="7">#REF!</definedName>
    <definedName name="var_calç7" localSheetId="8">#REF!</definedName>
    <definedName name="var_calç7" localSheetId="9">#REF!</definedName>
    <definedName name="var_calç7" localSheetId="10">#REF!</definedName>
    <definedName name="var_calç7" localSheetId="11">#REF!</definedName>
    <definedName name="var_calç7" localSheetId="12">#REF!</definedName>
    <definedName name="var_calç7" localSheetId="13">#REF!</definedName>
    <definedName name="var_calç7" localSheetId="6">#REF!</definedName>
    <definedName name="var_calç7" localSheetId="15">#REF!</definedName>
    <definedName name="var_calç7" localSheetId="14">#REF!</definedName>
    <definedName name="var_calç7" localSheetId="16">#REF!</definedName>
    <definedName name="var_calç7" localSheetId="17">#REF!</definedName>
    <definedName name="var_calç7" localSheetId="18">#REF!</definedName>
    <definedName name="var_calç7" localSheetId="19">#REF!</definedName>
    <definedName name="var_calç7" localSheetId="20">#REF!</definedName>
    <definedName name="var_calç7" localSheetId="3">#REF!</definedName>
    <definedName name="var_calç7" localSheetId="0">#REF!</definedName>
    <definedName name="var_calç7" localSheetId="1">#REF!</definedName>
    <definedName name="var_calç7">#REF!</definedName>
    <definedName name="var_calç8" localSheetId="2">#REF!</definedName>
    <definedName name="var_calç8" localSheetId="7">#REF!</definedName>
    <definedName name="var_calç8" localSheetId="8">#REF!</definedName>
    <definedName name="var_calç8" localSheetId="9">#REF!</definedName>
    <definedName name="var_calç8" localSheetId="10">#REF!</definedName>
    <definedName name="var_calç8" localSheetId="11">#REF!</definedName>
    <definedName name="var_calç8" localSheetId="12">#REF!</definedName>
    <definedName name="var_calç8" localSheetId="13">#REF!</definedName>
    <definedName name="var_calç8" localSheetId="6">#REF!</definedName>
    <definedName name="var_calç8" localSheetId="15">#REF!</definedName>
    <definedName name="var_calç8" localSheetId="14">#REF!</definedName>
    <definedName name="var_calç8" localSheetId="16">#REF!</definedName>
    <definedName name="var_calç8" localSheetId="17">#REF!</definedName>
    <definedName name="var_calç8" localSheetId="18">#REF!</definedName>
    <definedName name="var_calç8" localSheetId="19">#REF!</definedName>
    <definedName name="var_calç8" localSheetId="20">#REF!</definedName>
    <definedName name="var_calç8" localSheetId="3">#REF!</definedName>
    <definedName name="var_calç8" localSheetId="0">#REF!</definedName>
    <definedName name="var_calç8" localSheetId="1">#REF!</definedName>
    <definedName name="var_calç8">#REF!</definedName>
    <definedName name="var_calç9" localSheetId="2">#REF!</definedName>
    <definedName name="var_calç9" localSheetId="7">#REF!</definedName>
    <definedName name="var_calç9" localSheetId="8">#REF!</definedName>
    <definedName name="var_calç9" localSheetId="9">#REF!</definedName>
    <definedName name="var_calç9" localSheetId="10">#REF!</definedName>
    <definedName name="var_calç9" localSheetId="11">#REF!</definedName>
    <definedName name="var_calç9" localSheetId="12">#REF!</definedName>
    <definedName name="var_calç9" localSheetId="13">#REF!</definedName>
    <definedName name="var_calç9" localSheetId="6">#REF!</definedName>
    <definedName name="var_calç9" localSheetId="15">#REF!</definedName>
    <definedName name="var_calç9" localSheetId="14">#REF!</definedName>
    <definedName name="var_calç9" localSheetId="16">#REF!</definedName>
    <definedName name="var_calç9" localSheetId="17">#REF!</definedName>
    <definedName name="var_calç9" localSheetId="18">#REF!</definedName>
    <definedName name="var_calç9" localSheetId="19">#REF!</definedName>
    <definedName name="var_calç9" localSheetId="20">#REF!</definedName>
    <definedName name="var_calç9" localSheetId="3">#REF!</definedName>
    <definedName name="var_calç9" localSheetId="0">#REF!</definedName>
    <definedName name="var_calç9" localSheetId="1">#REF!</definedName>
    <definedName name="var_calç9">#REF!</definedName>
    <definedName name="var_fei" localSheetId="2">#REF!</definedName>
    <definedName name="var_fei" localSheetId="7">#REF!</definedName>
    <definedName name="var_fei" localSheetId="8">#REF!</definedName>
    <definedName name="var_fei" localSheetId="9">#REF!</definedName>
    <definedName name="var_fei" localSheetId="10">#REF!</definedName>
    <definedName name="var_fei" localSheetId="11">#REF!</definedName>
    <definedName name="var_fei" localSheetId="12">#REF!</definedName>
    <definedName name="var_fei" localSheetId="13">#REF!</definedName>
    <definedName name="var_fei" localSheetId="6">#REF!</definedName>
    <definedName name="var_fei" localSheetId="15">#REF!</definedName>
    <definedName name="var_fei" localSheetId="14">#REF!</definedName>
    <definedName name="var_fei" localSheetId="16">#REF!</definedName>
    <definedName name="var_fei" localSheetId="17">#REF!</definedName>
    <definedName name="var_fei" localSheetId="18">#REF!</definedName>
    <definedName name="var_fei" localSheetId="19">#REF!</definedName>
    <definedName name="var_fei" localSheetId="20">#REF!</definedName>
    <definedName name="var_fei" localSheetId="3">#REF!</definedName>
    <definedName name="var_fei" localSheetId="0">#REF!</definedName>
    <definedName name="var_fei" localSheetId="1">#REF!</definedName>
    <definedName name="var_fei">#REF!</definedName>
    <definedName name="var_fei1" localSheetId="2">#REF!</definedName>
    <definedName name="var_fei1" localSheetId="7">#REF!</definedName>
    <definedName name="var_fei1" localSheetId="8">#REF!</definedName>
    <definedName name="var_fei1" localSheetId="9">#REF!</definedName>
    <definedName name="var_fei1" localSheetId="10">#REF!</definedName>
    <definedName name="var_fei1" localSheetId="11">#REF!</definedName>
    <definedName name="var_fei1" localSheetId="12">#REF!</definedName>
    <definedName name="var_fei1" localSheetId="13">#REF!</definedName>
    <definedName name="var_fei1" localSheetId="6">#REF!</definedName>
    <definedName name="var_fei1" localSheetId="15">#REF!</definedName>
    <definedName name="var_fei1" localSheetId="14">#REF!</definedName>
    <definedName name="var_fei1" localSheetId="16">#REF!</definedName>
    <definedName name="var_fei1" localSheetId="17">#REF!</definedName>
    <definedName name="var_fei1" localSheetId="18">#REF!</definedName>
    <definedName name="var_fei1" localSheetId="19">#REF!</definedName>
    <definedName name="var_fei1" localSheetId="20">#REF!</definedName>
    <definedName name="var_fei1" localSheetId="3">#REF!</definedName>
    <definedName name="var_fei1" localSheetId="0">#REF!</definedName>
    <definedName name="var_fei1" localSheetId="1">#REF!</definedName>
    <definedName name="var_fei1">#REF!</definedName>
    <definedName name="var_fei2" localSheetId="2">#REF!</definedName>
    <definedName name="var_fei2" localSheetId="7">#REF!</definedName>
    <definedName name="var_fei2" localSheetId="8">#REF!</definedName>
    <definedName name="var_fei2" localSheetId="9">#REF!</definedName>
    <definedName name="var_fei2" localSheetId="10">#REF!</definedName>
    <definedName name="var_fei2" localSheetId="11">#REF!</definedName>
    <definedName name="var_fei2" localSheetId="12">#REF!</definedName>
    <definedName name="var_fei2" localSheetId="13">#REF!</definedName>
    <definedName name="var_fei2" localSheetId="6">#REF!</definedName>
    <definedName name="var_fei2" localSheetId="15">#REF!</definedName>
    <definedName name="var_fei2" localSheetId="14">#REF!</definedName>
    <definedName name="var_fei2" localSheetId="16">#REF!</definedName>
    <definedName name="var_fei2" localSheetId="17">#REF!</definedName>
    <definedName name="var_fei2" localSheetId="18">#REF!</definedName>
    <definedName name="var_fei2" localSheetId="19">#REF!</definedName>
    <definedName name="var_fei2" localSheetId="20">#REF!</definedName>
    <definedName name="var_fei2" localSheetId="3">#REF!</definedName>
    <definedName name="var_fei2" localSheetId="0">#REF!</definedName>
    <definedName name="var_fei2" localSheetId="1">#REF!</definedName>
    <definedName name="var_fei2">#REF!</definedName>
    <definedName name="var_fei3" localSheetId="2">#REF!</definedName>
    <definedName name="var_fei3" localSheetId="7">#REF!</definedName>
    <definedName name="var_fei3" localSheetId="8">#REF!</definedName>
    <definedName name="var_fei3" localSheetId="9">#REF!</definedName>
    <definedName name="var_fei3" localSheetId="10">#REF!</definedName>
    <definedName name="var_fei3" localSheetId="11">#REF!</definedName>
    <definedName name="var_fei3" localSheetId="12">#REF!</definedName>
    <definedName name="var_fei3" localSheetId="13">#REF!</definedName>
    <definedName name="var_fei3" localSheetId="6">#REF!</definedName>
    <definedName name="var_fei3" localSheetId="15">#REF!</definedName>
    <definedName name="var_fei3" localSheetId="14">#REF!</definedName>
    <definedName name="var_fei3" localSheetId="16">#REF!</definedName>
    <definedName name="var_fei3" localSheetId="17">#REF!</definedName>
    <definedName name="var_fei3" localSheetId="18">#REF!</definedName>
    <definedName name="var_fei3" localSheetId="19">#REF!</definedName>
    <definedName name="var_fei3" localSheetId="20">#REF!</definedName>
    <definedName name="var_fei3" localSheetId="3">#REF!</definedName>
    <definedName name="var_fei3" localSheetId="0">#REF!</definedName>
    <definedName name="var_fei3" localSheetId="1">#REF!</definedName>
    <definedName name="var_fei3">#REF!</definedName>
    <definedName name="var_fei4" localSheetId="2">#REF!</definedName>
    <definedName name="var_fei4" localSheetId="7">#REF!</definedName>
    <definedName name="var_fei4" localSheetId="8">#REF!</definedName>
    <definedName name="var_fei4" localSheetId="9">#REF!</definedName>
    <definedName name="var_fei4" localSheetId="10">#REF!</definedName>
    <definedName name="var_fei4" localSheetId="11">#REF!</definedName>
    <definedName name="var_fei4" localSheetId="12">#REF!</definedName>
    <definedName name="var_fei4" localSheetId="13">#REF!</definedName>
    <definedName name="var_fei4" localSheetId="6">#REF!</definedName>
    <definedName name="var_fei4" localSheetId="15">#REF!</definedName>
    <definedName name="var_fei4" localSheetId="14">#REF!</definedName>
    <definedName name="var_fei4" localSheetId="16">#REF!</definedName>
    <definedName name="var_fei4" localSheetId="17">#REF!</definedName>
    <definedName name="var_fei4" localSheetId="18">#REF!</definedName>
    <definedName name="var_fei4" localSheetId="19">#REF!</definedName>
    <definedName name="var_fei4" localSheetId="20">#REF!</definedName>
    <definedName name="var_fei4" localSheetId="3">#REF!</definedName>
    <definedName name="var_fei4" localSheetId="0">#REF!</definedName>
    <definedName name="var_fei4" localSheetId="1">#REF!</definedName>
    <definedName name="var_fei4">#REF!</definedName>
    <definedName name="var_fei5" localSheetId="2">#REF!</definedName>
    <definedName name="var_fei5" localSheetId="7">#REF!</definedName>
    <definedName name="var_fei5" localSheetId="8">#REF!</definedName>
    <definedName name="var_fei5" localSheetId="9">#REF!</definedName>
    <definedName name="var_fei5" localSheetId="10">#REF!</definedName>
    <definedName name="var_fei5" localSheetId="11">#REF!</definedName>
    <definedName name="var_fei5" localSheetId="12">#REF!</definedName>
    <definedName name="var_fei5" localSheetId="13">#REF!</definedName>
    <definedName name="var_fei5" localSheetId="6">#REF!</definedName>
    <definedName name="var_fei5" localSheetId="15">#REF!</definedName>
    <definedName name="var_fei5" localSheetId="14">#REF!</definedName>
    <definedName name="var_fei5" localSheetId="16">#REF!</definedName>
    <definedName name="var_fei5" localSheetId="17">#REF!</definedName>
    <definedName name="var_fei5" localSheetId="18">#REF!</definedName>
    <definedName name="var_fei5" localSheetId="19">#REF!</definedName>
    <definedName name="var_fei5" localSheetId="20">#REF!</definedName>
    <definedName name="var_fei5" localSheetId="3">#REF!</definedName>
    <definedName name="var_fei5" localSheetId="0">#REF!</definedName>
    <definedName name="var_fei5" localSheetId="1">#REF!</definedName>
    <definedName name="var_fei5">#REF!</definedName>
    <definedName name="var_fei6" localSheetId="2">#REF!</definedName>
    <definedName name="var_fei6" localSheetId="7">#REF!</definedName>
    <definedName name="var_fei6" localSheetId="8">#REF!</definedName>
    <definedName name="var_fei6" localSheetId="9">#REF!</definedName>
    <definedName name="var_fei6" localSheetId="10">#REF!</definedName>
    <definedName name="var_fei6" localSheetId="11">#REF!</definedName>
    <definedName name="var_fei6" localSheetId="12">#REF!</definedName>
    <definedName name="var_fei6" localSheetId="13">#REF!</definedName>
    <definedName name="var_fei6" localSheetId="6">#REF!</definedName>
    <definedName name="var_fei6" localSheetId="15">#REF!</definedName>
    <definedName name="var_fei6" localSheetId="14">#REF!</definedName>
    <definedName name="var_fei6" localSheetId="16">#REF!</definedName>
    <definedName name="var_fei6" localSheetId="17">#REF!</definedName>
    <definedName name="var_fei6" localSheetId="18">#REF!</definedName>
    <definedName name="var_fei6" localSheetId="19">#REF!</definedName>
    <definedName name="var_fei6" localSheetId="20">#REF!</definedName>
    <definedName name="var_fei6" localSheetId="3">#REF!</definedName>
    <definedName name="var_fei6" localSheetId="0">#REF!</definedName>
    <definedName name="var_fei6" localSheetId="1">#REF!</definedName>
    <definedName name="var_fei6">#REF!</definedName>
    <definedName name="var_fei7" localSheetId="2">#REF!</definedName>
    <definedName name="var_fei7" localSheetId="7">#REF!</definedName>
    <definedName name="var_fei7" localSheetId="8">#REF!</definedName>
    <definedName name="var_fei7" localSheetId="9">#REF!</definedName>
    <definedName name="var_fei7" localSheetId="10">#REF!</definedName>
    <definedName name="var_fei7" localSheetId="11">#REF!</definedName>
    <definedName name="var_fei7" localSheetId="12">#REF!</definedName>
    <definedName name="var_fei7" localSheetId="13">#REF!</definedName>
    <definedName name="var_fei7" localSheetId="6">#REF!</definedName>
    <definedName name="var_fei7" localSheetId="15">#REF!</definedName>
    <definedName name="var_fei7" localSheetId="14">#REF!</definedName>
    <definedName name="var_fei7" localSheetId="16">#REF!</definedName>
    <definedName name="var_fei7" localSheetId="17">#REF!</definedName>
    <definedName name="var_fei7" localSheetId="18">#REF!</definedName>
    <definedName name="var_fei7" localSheetId="19">#REF!</definedName>
    <definedName name="var_fei7" localSheetId="20">#REF!</definedName>
    <definedName name="var_fei7" localSheetId="3">#REF!</definedName>
    <definedName name="var_fei7" localSheetId="0">#REF!</definedName>
    <definedName name="var_fei7" localSheetId="1">#REF!</definedName>
    <definedName name="var_fei7">#REF!</definedName>
    <definedName name="var_fei8" localSheetId="2">#REF!</definedName>
    <definedName name="var_fei8" localSheetId="7">#REF!</definedName>
    <definedName name="var_fei8" localSheetId="8">#REF!</definedName>
    <definedName name="var_fei8" localSheetId="9">#REF!</definedName>
    <definedName name="var_fei8" localSheetId="10">#REF!</definedName>
    <definedName name="var_fei8" localSheetId="11">#REF!</definedName>
    <definedName name="var_fei8" localSheetId="12">#REF!</definedName>
    <definedName name="var_fei8" localSheetId="13">#REF!</definedName>
    <definedName name="var_fei8" localSheetId="6">#REF!</definedName>
    <definedName name="var_fei8" localSheetId="15">#REF!</definedName>
    <definedName name="var_fei8" localSheetId="14">#REF!</definedName>
    <definedName name="var_fei8" localSheetId="16">#REF!</definedName>
    <definedName name="var_fei8" localSheetId="17">#REF!</definedName>
    <definedName name="var_fei8" localSheetId="18">#REF!</definedName>
    <definedName name="var_fei8" localSheetId="19">#REF!</definedName>
    <definedName name="var_fei8" localSheetId="20">#REF!</definedName>
    <definedName name="var_fei8" localSheetId="3">#REF!</definedName>
    <definedName name="var_fei8" localSheetId="0">#REF!</definedName>
    <definedName name="var_fei8" localSheetId="1">#REF!</definedName>
    <definedName name="var_fei8">#REF!</definedName>
    <definedName name="var_fei9" localSheetId="2">#REF!</definedName>
    <definedName name="var_fei9" localSheetId="7">#REF!</definedName>
    <definedName name="var_fei9" localSheetId="8">#REF!</definedName>
    <definedName name="var_fei9" localSheetId="9">#REF!</definedName>
    <definedName name="var_fei9" localSheetId="10">#REF!</definedName>
    <definedName name="var_fei9" localSheetId="11">#REF!</definedName>
    <definedName name="var_fei9" localSheetId="12">#REF!</definedName>
    <definedName name="var_fei9" localSheetId="13">#REF!</definedName>
    <definedName name="var_fei9" localSheetId="6">#REF!</definedName>
    <definedName name="var_fei9" localSheetId="15">#REF!</definedName>
    <definedName name="var_fei9" localSheetId="14">#REF!</definedName>
    <definedName name="var_fei9" localSheetId="16">#REF!</definedName>
    <definedName name="var_fei9" localSheetId="17">#REF!</definedName>
    <definedName name="var_fei9" localSheetId="18">#REF!</definedName>
    <definedName name="var_fei9" localSheetId="19">#REF!</definedName>
    <definedName name="var_fei9" localSheetId="20">#REF!</definedName>
    <definedName name="var_fei9" localSheetId="3">#REF!</definedName>
    <definedName name="var_fei9" localSheetId="0">#REF!</definedName>
    <definedName name="var_fei9" localSheetId="1">#REF!</definedName>
    <definedName name="var_fei9">#REF!</definedName>
    <definedName name="var_mec" localSheetId="2">#REF!</definedName>
    <definedName name="var_mec" localSheetId="7">#REF!</definedName>
    <definedName name="var_mec" localSheetId="8">#REF!</definedName>
    <definedName name="var_mec" localSheetId="9">#REF!</definedName>
    <definedName name="var_mec" localSheetId="10">#REF!</definedName>
    <definedName name="var_mec" localSheetId="11">#REF!</definedName>
    <definedName name="var_mec" localSheetId="12">#REF!</definedName>
    <definedName name="var_mec" localSheetId="13">#REF!</definedName>
    <definedName name="var_mec" localSheetId="6">#REF!</definedName>
    <definedName name="var_mec" localSheetId="15">#REF!</definedName>
    <definedName name="var_mec" localSheetId="14">#REF!</definedName>
    <definedName name="var_mec" localSheetId="16">#REF!</definedName>
    <definedName name="var_mec" localSheetId="17">#REF!</definedName>
    <definedName name="var_mec" localSheetId="18">#REF!</definedName>
    <definedName name="var_mec" localSheetId="19">#REF!</definedName>
    <definedName name="var_mec" localSheetId="20">#REF!</definedName>
    <definedName name="var_mec" localSheetId="3">#REF!</definedName>
    <definedName name="var_mec" localSheetId="0">#REF!</definedName>
    <definedName name="var_mec" localSheetId="1">#REF!</definedName>
    <definedName name="var_mec">#REF!</definedName>
    <definedName name="var_mec1" localSheetId="2">#REF!</definedName>
    <definedName name="var_mec1" localSheetId="7">#REF!</definedName>
    <definedName name="var_mec1" localSheetId="8">#REF!</definedName>
    <definedName name="var_mec1" localSheetId="9">#REF!</definedName>
    <definedName name="var_mec1" localSheetId="10">#REF!</definedName>
    <definedName name="var_mec1" localSheetId="11">#REF!</definedName>
    <definedName name="var_mec1" localSheetId="12">#REF!</definedName>
    <definedName name="var_mec1" localSheetId="13">#REF!</definedName>
    <definedName name="var_mec1" localSheetId="6">#REF!</definedName>
    <definedName name="var_mec1" localSheetId="15">#REF!</definedName>
    <definedName name="var_mec1" localSheetId="14">#REF!</definedName>
    <definedName name="var_mec1" localSheetId="16">#REF!</definedName>
    <definedName name="var_mec1" localSheetId="17">#REF!</definedName>
    <definedName name="var_mec1" localSheetId="18">#REF!</definedName>
    <definedName name="var_mec1" localSheetId="19">#REF!</definedName>
    <definedName name="var_mec1" localSheetId="20">#REF!</definedName>
    <definedName name="var_mec1" localSheetId="3">#REF!</definedName>
    <definedName name="var_mec1" localSheetId="0">#REF!</definedName>
    <definedName name="var_mec1" localSheetId="1">#REF!</definedName>
    <definedName name="var_mec1">#REF!</definedName>
    <definedName name="var_mec2" localSheetId="2">#REF!</definedName>
    <definedName name="var_mec2" localSheetId="7">#REF!</definedName>
    <definedName name="var_mec2" localSheetId="8">#REF!</definedName>
    <definedName name="var_mec2" localSheetId="9">#REF!</definedName>
    <definedName name="var_mec2" localSheetId="10">#REF!</definedName>
    <definedName name="var_mec2" localSheetId="11">#REF!</definedName>
    <definedName name="var_mec2" localSheetId="12">#REF!</definedName>
    <definedName name="var_mec2" localSheetId="13">#REF!</definedName>
    <definedName name="var_mec2" localSheetId="6">#REF!</definedName>
    <definedName name="var_mec2" localSheetId="15">#REF!</definedName>
    <definedName name="var_mec2" localSheetId="14">#REF!</definedName>
    <definedName name="var_mec2" localSheetId="16">#REF!</definedName>
    <definedName name="var_mec2" localSheetId="17">#REF!</definedName>
    <definedName name="var_mec2" localSheetId="18">#REF!</definedName>
    <definedName name="var_mec2" localSheetId="19">#REF!</definedName>
    <definedName name="var_mec2" localSheetId="20">#REF!</definedName>
    <definedName name="var_mec2" localSheetId="3">#REF!</definedName>
    <definedName name="var_mec2" localSheetId="0">#REF!</definedName>
    <definedName name="var_mec2" localSheetId="1">#REF!</definedName>
    <definedName name="var_mec2">#REF!</definedName>
    <definedName name="var_mec3" localSheetId="2">#REF!</definedName>
    <definedName name="var_mec3" localSheetId="7">#REF!</definedName>
    <definedName name="var_mec3" localSheetId="8">#REF!</definedName>
    <definedName name="var_mec3" localSheetId="9">#REF!</definedName>
    <definedName name="var_mec3" localSheetId="10">#REF!</definedName>
    <definedName name="var_mec3" localSheetId="11">#REF!</definedName>
    <definedName name="var_mec3" localSheetId="12">#REF!</definedName>
    <definedName name="var_mec3" localSheetId="13">#REF!</definedName>
    <definedName name="var_mec3" localSheetId="6">#REF!</definedName>
    <definedName name="var_mec3" localSheetId="15">#REF!</definedName>
    <definedName name="var_mec3" localSheetId="14">#REF!</definedName>
    <definedName name="var_mec3" localSheetId="16">#REF!</definedName>
    <definedName name="var_mec3" localSheetId="17">#REF!</definedName>
    <definedName name="var_mec3" localSheetId="18">#REF!</definedName>
    <definedName name="var_mec3" localSheetId="19">#REF!</definedName>
    <definedName name="var_mec3" localSheetId="20">#REF!</definedName>
    <definedName name="var_mec3" localSheetId="3">#REF!</definedName>
    <definedName name="var_mec3" localSheetId="0">#REF!</definedName>
    <definedName name="var_mec3" localSheetId="1">#REF!</definedName>
    <definedName name="var_mec3">#REF!</definedName>
    <definedName name="var_mec4" localSheetId="2">#REF!</definedName>
    <definedName name="var_mec4" localSheetId="7">#REF!</definedName>
    <definedName name="var_mec4" localSheetId="8">#REF!</definedName>
    <definedName name="var_mec4" localSheetId="9">#REF!</definedName>
    <definedName name="var_mec4" localSheetId="10">#REF!</definedName>
    <definedName name="var_mec4" localSheetId="11">#REF!</definedName>
    <definedName name="var_mec4" localSheetId="12">#REF!</definedName>
    <definedName name="var_mec4" localSheetId="13">#REF!</definedName>
    <definedName name="var_mec4" localSheetId="6">#REF!</definedName>
    <definedName name="var_mec4" localSheetId="15">#REF!</definedName>
    <definedName name="var_mec4" localSheetId="14">#REF!</definedName>
    <definedName name="var_mec4" localSheetId="16">#REF!</definedName>
    <definedName name="var_mec4" localSheetId="17">#REF!</definedName>
    <definedName name="var_mec4" localSheetId="18">#REF!</definedName>
    <definedName name="var_mec4" localSheetId="19">#REF!</definedName>
    <definedName name="var_mec4" localSheetId="20">#REF!</definedName>
    <definedName name="var_mec4" localSheetId="3">#REF!</definedName>
    <definedName name="var_mec4" localSheetId="0">#REF!</definedName>
    <definedName name="var_mec4" localSheetId="1">#REF!</definedName>
    <definedName name="var_mec4">#REF!</definedName>
    <definedName name="var_mec5" localSheetId="2">#REF!</definedName>
    <definedName name="var_mec5" localSheetId="7">#REF!</definedName>
    <definedName name="var_mec5" localSheetId="8">#REF!</definedName>
    <definedName name="var_mec5" localSheetId="9">#REF!</definedName>
    <definedName name="var_mec5" localSheetId="10">#REF!</definedName>
    <definedName name="var_mec5" localSheetId="11">#REF!</definedName>
    <definedName name="var_mec5" localSheetId="12">#REF!</definedName>
    <definedName name="var_mec5" localSheetId="13">#REF!</definedName>
    <definedName name="var_mec5" localSheetId="6">#REF!</definedName>
    <definedName name="var_mec5" localSheetId="15">#REF!</definedName>
    <definedName name="var_mec5" localSheetId="14">#REF!</definedName>
    <definedName name="var_mec5" localSheetId="16">#REF!</definedName>
    <definedName name="var_mec5" localSheetId="17">#REF!</definedName>
    <definedName name="var_mec5" localSheetId="18">#REF!</definedName>
    <definedName name="var_mec5" localSheetId="19">#REF!</definedName>
    <definedName name="var_mec5" localSheetId="20">#REF!</definedName>
    <definedName name="var_mec5" localSheetId="3">#REF!</definedName>
    <definedName name="var_mec5" localSheetId="0">#REF!</definedName>
    <definedName name="var_mec5" localSheetId="1">#REF!</definedName>
    <definedName name="var_mec5">#REF!</definedName>
    <definedName name="var_mec6" localSheetId="2">#REF!</definedName>
    <definedName name="var_mec6" localSheetId="7">#REF!</definedName>
    <definedName name="var_mec6" localSheetId="8">#REF!</definedName>
    <definedName name="var_mec6" localSheetId="9">#REF!</definedName>
    <definedName name="var_mec6" localSheetId="10">#REF!</definedName>
    <definedName name="var_mec6" localSheetId="11">#REF!</definedName>
    <definedName name="var_mec6" localSheetId="12">#REF!</definedName>
    <definedName name="var_mec6" localSheetId="13">#REF!</definedName>
    <definedName name="var_mec6" localSheetId="6">#REF!</definedName>
    <definedName name="var_mec6" localSheetId="15">#REF!</definedName>
    <definedName name="var_mec6" localSheetId="14">#REF!</definedName>
    <definedName name="var_mec6" localSheetId="16">#REF!</definedName>
    <definedName name="var_mec6" localSheetId="17">#REF!</definedName>
    <definedName name="var_mec6" localSheetId="18">#REF!</definedName>
    <definedName name="var_mec6" localSheetId="19">#REF!</definedName>
    <definedName name="var_mec6" localSheetId="20">#REF!</definedName>
    <definedName name="var_mec6" localSheetId="3">#REF!</definedName>
    <definedName name="var_mec6" localSheetId="0">#REF!</definedName>
    <definedName name="var_mec6" localSheetId="1">#REF!</definedName>
    <definedName name="var_mec6">#REF!</definedName>
    <definedName name="var_mec7" localSheetId="2">#REF!</definedName>
    <definedName name="var_mec7" localSheetId="7">#REF!</definedName>
    <definedName name="var_mec7" localSheetId="8">#REF!</definedName>
    <definedName name="var_mec7" localSheetId="9">#REF!</definedName>
    <definedName name="var_mec7" localSheetId="10">#REF!</definedName>
    <definedName name="var_mec7" localSheetId="11">#REF!</definedName>
    <definedName name="var_mec7" localSheetId="12">#REF!</definedName>
    <definedName name="var_mec7" localSheetId="13">#REF!</definedName>
    <definedName name="var_mec7" localSheetId="6">#REF!</definedName>
    <definedName name="var_mec7" localSheetId="15">#REF!</definedName>
    <definedName name="var_mec7" localSheetId="14">#REF!</definedName>
    <definedName name="var_mec7" localSheetId="16">#REF!</definedName>
    <definedName name="var_mec7" localSheetId="17">#REF!</definedName>
    <definedName name="var_mec7" localSheetId="18">#REF!</definedName>
    <definedName name="var_mec7" localSheetId="19">#REF!</definedName>
    <definedName name="var_mec7" localSheetId="20">#REF!</definedName>
    <definedName name="var_mec7" localSheetId="3">#REF!</definedName>
    <definedName name="var_mec7" localSheetId="0">#REF!</definedName>
    <definedName name="var_mec7" localSheetId="1">#REF!</definedName>
    <definedName name="var_mec7">#REF!</definedName>
    <definedName name="var_mec8" localSheetId="2">#REF!</definedName>
    <definedName name="var_mec8" localSheetId="7">#REF!</definedName>
    <definedName name="var_mec8" localSheetId="8">#REF!</definedName>
    <definedName name="var_mec8" localSheetId="9">#REF!</definedName>
    <definedName name="var_mec8" localSheetId="10">#REF!</definedName>
    <definedName name="var_mec8" localSheetId="11">#REF!</definedName>
    <definedName name="var_mec8" localSheetId="12">#REF!</definedName>
    <definedName name="var_mec8" localSheetId="13">#REF!</definedName>
    <definedName name="var_mec8" localSheetId="6">#REF!</definedName>
    <definedName name="var_mec8" localSheetId="15">#REF!</definedName>
    <definedName name="var_mec8" localSheetId="14">#REF!</definedName>
    <definedName name="var_mec8" localSheetId="16">#REF!</definedName>
    <definedName name="var_mec8" localSheetId="17">#REF!</definedName>
    <definedName name="var_mec8" localSheetId="18">#REF!</definedName>
    <definedName name="var_mec8" localSheetId="19">#REF!</definedName>
    <definedName name="var_mec8" localSheetId="20">#REF!</definedName>
    <definedName name="var_mec8" localSheetId="3">#REF!</definedName>
    <definedName name="var_mec8" localSheetId="0">#REF!</definedName>
    <definedName name="var_mec8" localSheetId="1">#REF!</definedName>
    <definedName name="var_mec8">#REF!</definedName>
    <definedName name="var_mec9" localSheetId="2">#REF!</definedName>
    <definedName name="var_mec9" localSheetId="7">#REF!</definedName>
    <definedName name="var_mec9" localSheetId="8">#REF!</definedName>
    <definedName name="var_mec9" localSheetId="9">#REF!</definedName>
    <definedName name="var_mec9" localSheetId="10">#REF!</definedName>
    <definedName name="var_mec9" localSheetId="11">#REF!</definedName>
    <definedName name="var_mec9" localSheetId="12">#REF!</definedName>
    <definedName name="var_mec9" localSheetId="13">#REF!</definedName>
    <definedName name="var_mec9" localSheetId="6">#REF!</definedName>
    <definedName name="var_mec9" localSheetId="15">#REF!</definedName>
    <definedName name="var_mec9" localSheetId="14">#REF!</definedName>
    <definedName name="var_mec9" localSheetId="16">#REF!</definedName>
    <definedName name="var_mec9" localSheetId="17">#REF!</definedName>
    <definedName name="var_mec9" localSheetId="18">#REF!</definedName>
    <definedName name="var_mec9" localSheetId="19">#REF!</definedName>
    <definedName name="var_mec9" localSheetId="20">#REF!</definedName>
    <definedName name="var_mec9" localSheetId="3">#REF!</definedName>
    <definedName name="var_mec9" localSheetId="0">#REF!</definedName>
    <definedName name="var_mec9" localSheetId="1">#REF!</definedName>
    <definedName name="var_mec9">#REF!</definedName>
    <definedName name="Varredor_diu_lim_mercado" localSheetId="2">#REF!</definedName>
    <definedName name="Varredor_diu_lim_mercado" localSheetId="7">#REF!</definedName>
    <definedName name="Varredor_diu_lim_mercado" localSheetId="8">#REF!</definedName>
    <definedName name="Varredor_diu_lim_mercado" localSheetId="9">#REF!</definedName>
    <definedName name="Varredor_diu_lim_mercado" localSheetId="10">#REF!</definedName>
    <definedName name="Varredor_diu_lim_mercado" localSheetId="11">#REF!</definedName>
    <definedName name="Varredor_diu_lim_mercado" localSheetId="12">#REF!</definedName>
    <definedName name="Varredor_diu_lim_mercado" localSheetId="13">#REF!</definedName>
    <definedName name="Varredor_diu_lim_mercado" localSheetId="6">#REF!</definedName>
    <definedName name="Varredor_diu_lim_mercado" localSheetId="15">#REF!</definedName>
    <definedName name="Varredor_diu_lim_mercado" localSheetId="14">#REF!</definedName>
    <definedName name="Varredor_diu_lim_mercado" localSheetId="16">#REF!</definedName>
    <definedName name="Varredor_diu_lim_mercado" localSheetId="17">#REF!</definedName>
    <definedName name="Varredor_diu_lim_mercado" localSheetId="18">#REF!</definedName>
    <definedName name="Varredor_diu_lim_mercado" localSheetId="19">#REF!</definedName>
    <definedName name="Varredor_diu_lim_mercado" localSheetId="20">#REF!</definedName>
    <definedName name="Varredor_diu_lim_mercado" localSheetId="3">#REF!</definedName>
    <definedName name="Varredor_diu_lim_mercado" localSheetId="0">#REF!</definedName>
    <definedName name="Varredor_diu_lim_mercado" localSheetId="1">#REF!</definedName>
    <definedName name="Varredor_diu_lim_mercado">#REF!</definedName>
    <definedName name="Varredor_diu_lim_mercado_res" localSheetId="2">#REF!</definedName>
    <definedName name="Varredor_diu_lim_mercado_res" localSheetId="7">#REF!</definedName>
    <definedName name="Varredor_diu_lim_mercado_res" localSheetId="8">#REF!</definedName>
    <definedName name="Varredor_diu_lim_mercado_res" localSheetId="9">#REF!</definedName>
    <definedName name="Varredor_diu_lim_mercado_res" localSheetId="10">#REF!</definedName>
    <definedName name="Varredor_diu_lim_mercado_res" localSheetId="11">#REF!</definedName>
    <definedName name="Varredor_diu_lim_mercado_res" localSheetId="12">#REF!</definedName>
    <definedName name="Varredor_diu_lim_mercado_res" localSheetId="13">#REF!</definedName>
    <definedName name="Varredor_diu_lim_mercado_res" localSheetId="6">#REF!</definedName>
    <definedName name="Varredor_diu_lim_mercado_res" localSheetId="15">#REF!</definedName>
    <definedName name="Varredor_diu_lim_mercado_res" localSheetId="14">#REF!</definedName>
    <definedName name="Varredor_diu_lim_mercado_res" localSheetId="16">#REF!</definedName>
    <definedName name="Varredor_diu_lim_mercado_res" localSheetId="17">#REF!</definedName>
    <definedName name="Varredor_diu_lim_mercado_res" localSheetId="18">#REF!</definedName>
    <definedName name="Varredor_diu_lim_mercado_res" localSheetId="19">#REF!</definedName>
    <definedName name="Varredor_diu_lim_mercado_res" localSheetId="20">#REF!</definedName>
    <definedName name="Varredor_diu_lim_mercado_res" localSheetId="3">#REF!</definedName>
    <definedName name="Varredor_diu_lim_mercado_res" localSheetId="0">#REF!</definedName>
    <definedName name="Varredor_diu_lim_mercado_res" localSheetId="1">#REF!</definedName>
    <definedName name="Varredor_diu_lim_mercado_res">#REF!</definedName>
    <definedName name="Varredor_diu_var_man" localSheetId="2">#REF!</definedName>
    <definedName name="Varredor_diu_var_man" localSheetId="7">#REF!</definedName>
    <definedName name="Varredor_diu_var_man" localSheetId="8">#REF!</definedName>
    <definedName name="Varredor_diu_var_man" localSheetId="9">#REF!</definedName>
    <definedName name="Varredor_diu_var_man" localSheetId="10">#REF!</definedName>
    <definedName name="Varredor_diu_var_man" localSheetId="11">#REF!</definedName>
    <definedName name="Varredor_diu_var_man" localSheetId="12">#REF!</definedName>
    <definedName name="Varredor_diu_var_man" localSheetId="13">#REF!</definedName>
    <definedName name="Varredor_diu_var_man" localSheetId="6">#REF!</definedName>
    <definedName name="Varredor_diu_var_man" localSheetId="15">#REF!</definedName>
    <definedName name="Varredor_diu_var_man" localSheetId="14">#REF!</definedName>
    <definedName name="Varredor_diu_var_man" localSheetId="16">#REF!</definedName>
    <definedName name="Varredor_diu_var_man" localSheetId="17">#REF!</definedName>
    <definedName name="Varredor_diu_var_man" localSheetId="18">#REF!</definedName>
    <definedName name="Varredor_diu_var_man" localSheetId="19">#REF!</definedName>
    <definedName name="Varredor_diu_var_man" localSheetId="20">#REF!</definedName>
    <definedName name="Varredor_diu_var_man" localSheetId="3">#REF!</definedName>
    <definedName name="Varredor_diu_var_man" localSheetId="0">#REF!</definedName>
    <definedName name="Varredor_diu_var_man" localSheetId="1">#REF!</definedName>
    <definedName name="Varredor_diu_var_man">#REF!</definedName>
    <definedName name="Varredor_diu_var_man_res" localSheetId="2">#REF!</definedName>
    <definedName name="Varredor_diu_var_man_res" localSheetId="7">#REF!</definedName>
    <definedName name="Varredor_diu_var_man_res" localSheetId="8">#REF!</definedName>
    <definedName name="Varredor_diu_var_man_res" localSheetId="9">#REF!</definedName>
    <definedName name="Varredor_diu_var_man_res" localSheetId="10">#REF!</definedName>
    <definedName name="Varredor_diu_var_man_res" localSheetId="11">#REF!</definedName>
    <definedName name="Varredor_diu_var_man_res" localSheetId="12">#REF!</definedName>
    <definedName name="Varredor_diu_var_man_res" localSheetId="13">#REF!</definedName>
    <definedName name="Varredor_diu_var_man_res" localSheetId="6">#REF!</definedName>
    <definedName name="Varredor_diu_var_man_res" localSheetId="15">#REF!</definedName>
    <definedName name="Varredor_diu_var_man_res" localSheetId="14">#REF!</definedName>
    <definedName name="Varredor_diu_var_man_res" localSheetId="16">#REF!</definedName>
    <definedName name="Varredor_diu_var_man_res" localSheetId="17">#REF!</definedName>
    <definedName name="Varredor_diu_var_man_res" localSheetId="18">#REF!</definedName>
    <definedName name="Varredor_diu_var_man_res" localSheetId="19">#REF!</definedName>
    <definedName name="Varredor_diu_var_man_res" localSheetId="20">#REF!</definedName>
    <definedName name="Varredor_diu_var_man_res" localSheetId="3">#REF!</definedName>
    <definedName name="Varredor_diu_var_man_res" localSheetId="0">#REF!</definedName>
    <definedName name="Varredor_diu_var_man_res" localSheetId="1">#REF!</definedName>
    <definedName name="Varredor_diu_var_man_res">#REF!</definedName>
    <definedName name="Varredor_not_lim_mercado" localSheetId="2">#REF!</definedName>
    <definedName name="Varredor_not_lim_mercado" localSheetId="7">#REF!</definedName>
    <definedName name="Varredor_not_lim_mercado" localSheetId="8">#REF!</definedName>
    <definedName name="Varredor_not_lim_mercado" localSheetId="9">#REF!</definedName>
    <definedName name="Varredor_not_lim_mercado" localSheetId="10">#REF!</definedName>
    <definedName name="Varredor_not_lim_mercado" localSheetId="11">#REF!</definedName>
    <definedName name="Varredor_not_lim_mercado" localSheetId="12">#REF!</definedName>
    <definedName name="Varredor_not_lim_mercado" localSheetId="13">#REF!</definedName>
    <definedName name="Varredor_not_lim_mercado" localSheetId="6">#REF!</definedName>
    <definedName name="Varredor_not_lim_mercado" localSheetId="15">#REF!</definedName>
    <definedName name="Varredor_not_lim_mercado" localSheetId="14">#REF!</definedName>
    <definedName name="Varredor_not_lim_mercado" localSheetId="16">#REF!</definedName>
    <definedName name="Varredor_not_lim_mercado" localSheetId="17">#REF!</definedName>
    <definedName name="Varredor_not_lim_mercado" localSheetId="18">#REF!</definedName>
    <definedName name="Varredor_not_lim_mercado" localSheetId="19">#REF!</definedName>
    <definedName name="Varredor_not_lim_mercado" localSheetId="20">#REF!</definedName>
    <definedName name="Varredor_not_lim_mercado" localSheetId="3">#REF!</definedName>
    <definedName name="Varredor_not_lim_mercado" localSheetId="0">#REF!</definedName>
    <definedName name="Varredor_not_lim_mercado" localSheetId="1">#REF!</definedName>
    <definedName name="Varredor_not_lim_mercado">#REF!</definedName>
    <definedName name="Varredor_not_lim_mercado_res" localSheetId="2">#REF!</definedName>
    <definedName name="Varredor_not_lim_mercado_res" localSheetId="7">#REF!</definedName>
    <definedName name="Varredor_not_lim_mercado_res" localSheetId="8">#REF!</definedName>
    <definedName name="Varredor_not_lim_mercado_res" localSheetId="9">#REF!</definedName>
    <definedName name="Varredor_not_lim_mercado_res" localSheetId="10">#REF!</definedName>
    <definedName name="Varredor_not_lim_mercado_res" localSheetId="11">#REF!</definedName>
    <definedName name="Varredor_not_lim_mercado_res" localSheetId="12">#REF!</definedName>
    <definedName name="Varredor_not_lim_mercado_res" localSheetId="13">#REF!</definedName>
    <definedName name="Varredor_not_lim_mercado_res" localSheetId="6">#REF!</definedName>
    <definedName name="Varredor_not_lim_mercado_res" localSheetId="15">#REF!</definedName>
    <definedName name="Varredor_not_lim_mercado_res" localSheetId="14">#REF!</definedName>
    <definedName name="Varredor_not_lim_mercado_res" localSheetId="16">#REF!</definedName>
    <definedName name="Varredor_not_lim_mercado_res" localSheetId="17">#REF!</definedName>
    <definedName name="Varredor_not_lim_mercado_res" localSheetId="18">#REF!</definedName>
    <definedName name="Varredor_not_lim_mercado_res" localSheetId="19">#REF!</definedName>
    <definedName name="Varredor_not_lim_mercado_res" localSheetId="20">#REF!</definedName>
    <definedName name="Varredor_not_lim_mercado_res" localSheetId="3">#REF!</definedName>
    <definedName name="Varredor_not_lim_mercado_res" localSheetId="0">#REF!</definedName>
    <definedName name="Varredor_not_lim_mercado_res" localSheetId="1">#REF!</definedName>
    <definedName name="Varredor_not_lim_mercado_res">#REF!</definedName>
    <definedName name="Varredor_not_var_man" localSheetId="2">#REF!</definedName>
    <definedName name="Varredor_not_var_man" localSheetId="7">#REF!</definedName>
    <definedName name="Varredor_not_var_man" localSheetId="8">#REF!</definedName>
    <definedName name="Varredor_not_var_man" localSheetId="9">#REF!</definedName>
    <definedName name="Varredor_not_var_man" localSheetId="10">#REF!</definedName>
    <definedName name="Varredor_not_var_man" localSheetId="11">#REF!</definedName>
    <definedName name="Varredor_not_var_man" localSheetId="12">#REF!</definedName>
    <definedName name="Varredor_not_var_man" localSheetId="13">#REF!</definedName>
    <definedName name="Varredor_not_var_man" localSheetId="6">#REF!</definedName>
    <definedName name="Varredor_not_var_man" localSheetId="15">#REF!</definedName>
    <definedName name="Varredor_not_var_man" localSheetId="14">#REF!</definedName>
    <definedName name="Varredor_not_var_man" localSheetId="16">#REF!</definedName>
    <definedName name="Varredor_not_var_man" localSheetId="17">#REF!</definedName>
    <definedName name="Varredor_not_var_man" localSheetId="18">#REF!</definedName>
    <definedName name="Varredor_not_var_man" localSheetId="19">#REF!</definedName>
    <definedName name="Varredor_not_var_man" localSheetId="20">#REF!</definedName>
    <definedName name="Varredor_not_var_man" localSheetId="3">#REF!</definedName>
    <definedName name="Varredor_not_var_man" localSheetId="0">#REF!</definedName>
    <definedName name="Varredor_not_var_man" localSheetId="1">#REF!</definedName>
    <definedName name="Varredor_not_var_man">#REF!</definedName>
    <definedName name="Varredor_not_var_man_res" localSheetId="2">#REF!</definedName>
    <definedName name="Varredor_not_var_man_res" localSheetId="7">#REF!</definedName>
    <definedName name="Varredor_not_var_man_res" localSheetId="8">#REF!</definedName>
    <definedName name="Varredor_not_var_man_res" localSheetId="9">#REF!</definedName>
    <definedName name="Varredor_not_var_man_res" localSheetId="10">#REF!</definedName>
    <definedName name="Varredor_not_var_man_res" localSheetId="11">#REF!</definedName>
    <definedName name="Varredor_not_var_man_res" localSheetId="12">#REF!</definedName>
    <definedName name="Varredor_not_var_man_res" localSheetId="13">#REF!</definedName>
    <definedName name="Varredor_not_var_man_res" localSheetId="6">#REF!</definedName>
    <definedName name="Varredor_not_var_man_res" localSheetId="15">#REF!</definedName>
    <definedName name="Varredor_not_var_man_res" localSheetId="14">#REF!</definedName>
    <definedName name="Varredor_not_var_man_res" localSheetId="16">#REF!</definedName>
    <definedName name="Varredor_not_var_man_res" localSheetId="17">#REF!</definedName>
    <definedName name="Varredor_not_var_man_res" localSheetId="18">#REF!</definedName>
    <definedName name="Varredor_not_var_man_res" localSheetId="19">#REF!</definedName>
    <definedName name="Varredor_not_var_man_res" localSheetId="20">#REF!</definedName>
    <definedName name="Varredor_not_var_man_res" localSheetId="3">#REF!</definedName>
    <definedName name="Varredor_not_var_man_res" localSheetId="0">#REF!</definedName>
    <definedName name="Varredor_not_var_man_res" localSheetId="1">#REF!</definedName>
    <definedName name="Varredor_not_var_man_res">#REF!</definedName>
    <definedName name="VARRICAO" localSheetId="2">#REF!</definedName>
    <definedName name="VARRICAO" localSheetId="7">#REF!</definedName>
    <definedName name="VARRICAO" localSheetId="8">#REF!</definedName>
    <definedName name="VARRICAO" localSheetId="9">#REF!</definedName>
    <definedName name="VARRICAO" localSheetId="10">#REF!</definedName>
    <definedName name="VARRICAO" localSheetId="11">#REF!</definedName>
    <definedName name="VARRICAO" localSheetId="12">#REF!</definedName>
    <definedName name="VARRICAO" localSheetId="13">#REF!</definedName>
    <definedName name="VARRICAO" localSheetId="6">#REF!</definedName>
    <definedName name="VARRICAO" localSheetId="15">#REF!</definedName>
    <definedName name="VARRICAO" localSheetId="14">#REF!</definedName>
    <definedName name="VARRICAO" localSheetId="16">#REF!</definedName>
    <definedName name="VARRICAO" localSheetId="17">#REF!</definedName>
    <definedName name="VARRICAO" localSheetId="18">#REF!</definedName>
    <definedName name="VARRICAO" localSheetId="19">#REF!</definedName>
    <definedName name="VARRICAO" localSheetId="20">#REF!</definedName>
    <definedName name="VARRICAO" localSheetId="3">#REF!</definedName>
    <definedName name="VARRICAO" localSheetId="0">#REF!</definedName>
    <definedName name="VARRICAO" localSheetId="1">#REF!</definedName>
    <definedName name="VARRICAO">#REF!</definedName>
    <definedName name="varrição" localSheetId="2">#REF!</definedName>
    <definedName name="varrição" localSheetId="7">#REF!</definedName>
    <definedName name="varrição" localSheetId="8">#REF!</definedName>
    <definedName name="varrição" localSheetId="9">#REF!</definedName>
    <definedName name="varrição" localSheetId="10">#REF!</definedName>
    <definedName name="varrição" localSheetId="11">#REF!</definedName>
    <definedName name="varrição" localSheetId="12">#REF!</definedName>
    <definedName name="varrição" localSheetId="13">#REF!</definedName>
    <definedName name="varrição" localSheetId="6">#REF!</definedName>
    <definedName name="varrição" localSheetId="15">#REF!</definedName>
    <definedName name="varrição" localSheetId="14">#REF!</definedName>
    <definedName name="varrição" localSheetId="16">#REF!</definedName>
    <definedName name="varrição" localSheetId="17">#REF!</definedName>
    <definedName name="varrição" localSheetId="18">#REF!</definedName>
    <definedName name="varrição" localSheetId="19">#REF!</definedName>
    <definedName name="varrição" localSheetId="20">#REF!</definedName>
    <definedName name="varrição" localSheetId="3">#REF!</definedName>
    <definedName name="varrição" localSheetId="0">#REF!</definedName>
    <definedName name="varrição" localSheetId="1">#REF!</definedName>
    <definedName name="varrição">#REF!</definedName>
    <definedName name="varrição1" localSheetId="2">#REF!</definedName>
    <definedName name="varrição1" localSheetId="7">#REF!</definedName>
    <definedName name="varrição1" localSheetId="8">#REF!</definedName>
    <definedName name="varrição1" localSheetId="9">#REF!</definedName>
    <definedName name="varrição1" localSheetId="10">#REF!</definedName>
    <definedName name="varrição1" localSheetId="11">#REF!</definedName>
    <definedName name="varrição1" localSheetId="12">#REF!</definedName>
    <definedName name="varrição1" localSheetId="13">#REF!</definedName>
    <definedName name="varrição1" localSheetId="6">#REF!</definedName>
    <definedName name="varrição1" localSheetId="15">#REF!</definedName>
    <definedName name="varrição1" localSheetId="14">#REF!</definedName>
    <definedName name="varrição1" localSheetId="16">#REF!</definedName>
    <definedName name="varrição1" localSheetId="17">#REF!</definedName>
    <definedName name="varrição1" localSheetId="18">#REF!</definedName>
    <definedName name="varrição1" localSheetId="19">#REF!</definedName>
    <definedName name="varrição1" localSheetId="20">#REF!</definedName>
    <definedName name="varrição1" localSheetId="3">#REF!</definedName>
    <definedName name="varrição1" localSheetId="0">#REF!</definedName>
    <definedName name="varrição1" localSheetId="1">#REF!</definedName>
    <definedName name="varrição1">#REF!</definedName>
    <definedName name="varrição2" localSheetId="2">#REF!</definedName>
    <definedName name="varrição2" localSheetId="7">#REF!</definedName>
    <definedName name="varrição2" localSheetId="8">#REF!</definedName>
    <definedName name="varrição2" localSheetId="9">#REF!</definedName>
    <definedName name="varrição2" localSheetId="10">#REF!</definedName>
    <definedName name="varrição2" localSheetId="11">#REF!</definedName>
    <definedName name="varrição2" localSheetId="12">#REF!</definedName>
    <definedName name="varrição2" localSheetId="13">#REF!</definedName>
    <definedName name="varrição2" localSheetId="6">#REF!</definedName>
    <definedName name="varrição2" localSheetId="15">#REF!</definedName>
    <definedName name="varrição2" localSheetId="14">#REF!</definedName>
    <definedName name="varrição2" localSheetId="16">#REF!</definedName>
    <definedName name="varrição2" localSheetId="17">#REF!</definedName>
    <definedName name="varrição2" localSheetId="18">#REF!</definedName>
    <definedName name="varrição2" localSheetId="19">#REF!</definedName>
    <definedName name="varrição2" localSheetId="20">#REF!</definedName>
    <definedName name="varrição2" localSheetId="3">#REF!</definedName>
    <definedName name="varrição2" localSheetId="0">#REF!</definedName>
    <definedName name="varrição2" localSheetId="1">#REF!</definedName>
    <definedName name="varrição2">#REF!</definedName>
    <definedName name="varrição3" localSheetId="2">#REF!</definedName>
    <definedName name="varrição3" localSheetId="7">#REF!</definedName>
    <definedName name="varrição3" localSheetId="8">#REF!</definedName>
    <definedName name="varrição3" localSheetId="9">#REF!</definedName>
    <definedName name="varrição3" localSheetId="10">#REF!</definedName>
    <definedName name="varrição3" localSheetId="11">#REF!</definedName>
    <definedName name="varrição3" localSheetId="12">#REF!</definedName>
    <definedName name="varrição3" localSheetId="13">#REF!</definedName>
    <definedName name="varrição3" localSheetId="6">#REF!</definedName>
    <definedName name="varrição3" localSheetId="15">#REF!</definedName>
    <definedName name="varrição3" localSheetId="14">#REF!</definedName>
    <definedName name="varrição3" localSheetId="16">#REF!</definedName>
    <definedName name="varrição3" localSheetId="17">#REF!</definedName>
    <definedName name="varrição3" localSheetId="18">#REF!</definedName>
    <definedName name="varrição3" localSheetId="19">#REF!</definedName>
    <definedName name="varrição3" localSheetId="20">#REF!</definedName>
    <definedName name="varrição3" localSheetId="3">#REF!</definedName>
    <definedName name="varrição3" localSheetId="0">#REF!</definedName>
    <definedName name="varrição3" localSheetId="1">#REF!</definedName>
    <definedName name="varrição3">#REF!</definedName>
    <definedName name="varrição4" localSheetId="2">#REF!</definedName>
    <definedName name="varrição4" localSheetId="7">#REF!</definedName>
    <definedName name="varrição4" localSheetId="8">#REF!</definedName>
    <definedName name="varrição4" localSheetId="9">#REF!</definedName>
    <definedName name="varrição4" localSheetId="10">#REF!</definedName>
    <definedName name="varrição4" localSheetId="11">#REF!</definedName>
    <definedName name="varrição4" localSheetId="12">#REF!</definedName>
    <definedName name="varrição4" localSheetId="13">#REF!</definedName>
    <definedName name="varrição4" localSheetId="6">#REF!</definedName>
    <definedName name="varrição4" localSheetId="15">#REF!</definedName>
    <definedName name="varrição4" localSheetId="14">#REF!</definedName>
    <definedName name="varrição4" localSheetId="16">#REF!</definedName>
    <definedName name="varrição4" localSheetId="17">#REF!</definedName>
    <definedName name="varrição4" localSheetId="18">#REF!</definedName>
    <definedName name="varrição4" localSheetId="19">#REF!</definedName>
    <definedName name="varrição4" localSheetId="20">#REF!</definedName>
    <definedName name="varrição4" localSheetId="3">#REF!</definedName>
    <definedName name="varrição4" localSheetId="0">#REF!</definedName>
    <definedName name="varrição4" localSheetId="1">#REF!</definedName>
    <definedName name="varrição4">#REF!</definedName>
    <definedName name="varrição5" localSheetId="2">#REF!</definedName>
    <definedName name="varrição5" localSheetId="7">#REF!</definedName>
    <definedName name="varrição5" localSheetId="8">#REF!</definedName>
    <definedName name="varrição5" localSheetId="9">#REF!</definedName>
    <definedName name="varrição5" localSheetId="10">#REF!</definedName>
    <definedName name="varrição5" localSheetId="11">#REF!</definedName>
    <definedName name="varrição5" localSheetId="12">#REF!</definedName>
    <definedName name="varrição5" localSheetId="13">#REF!</definedName>
    <definedName name="varrição5" localSheetId="6">#REF!</definedName>
    <definedName name="varrição5" localSheetId="15">#REF!</definedName>
    <definedName name="varrição5" localSheetId="14">#REF!</definedName>
    <definedName name="varrição5" localSheetId="16">#REF!</definedName>
    <definedName name="varrição5" localSheetId="17">#REF!</definedName>
    <definedName name="varrição5" localSheetId="18">#REF!</definedName>
    <definedName name="varrição5" localSheetId="19">#REF!</definedName>
    <definedName name="varrição5" localSheetId="20">#REF!</definedName>
    <definedName name="varrição5" localSheetId="3">#REF!</definedName>
    <definedName name="varrição5" localSheetId="0">#REF!</definedName>
    <definedName name="varrição5" localSheetId="1">#REF!</definedName>
    <definedName name="varrição5">#REF!</definedName>
    <definedName name="varrição6" localSheetId="2">#REF!</definedName>
    <definedName name="varrição6" localSheetId="7">#REF!</definedName>
    <definedName name="varrição6" localSheetId="8">#REF!</definedName>
    <definedName name="varrição6" localSheetId="9">#REF!</definedName>
    <definedName name="varrição6" localSheetId="10">#REF!</definedName>
    <definedName name="varrição6" localSheetId="11">#REF!</definedName>
    <definedName name="varrição6" localSheetId="12">#REF!</definedName>
    <definedName name="varrição6" localSheetId="13">#REF!</definedName>
    <definedName name="varrição6" localSheetId="6">#REF!</definedName>
    <definedName name="varrição6" localSheetId="15">#REF!</definedName>
    <definedName name="varrição6" localSheetId="14">#REF!</definedName>
    <definedName name="varrição6" localSheetId="16">#REF!</definedName>
    <definedName name="varrição6" localSheetId="17">#REF!</definedName>
    <definedName name="varrição6" localSheetId="18">#REF!</definedName>
    <definedName name="varrição6" localSheetId="19">#REF!</definedName>
    <definedName name="varrição6" localSheetId="20">#REF!</definedName>
    <definedName name="varrição6" localSheetId="3">#REF!</definedName>
    <definedName name="varrição6" localSheetId="0">#REF!</definedName>
    <definedName name="varrição6" localSheetId="1">#REF!</definedName>
    <definedName name="varrição6">#REF!</definedName>
    <definedName name="varrição7" localSheetId="2">#REF!</definedName>
    <definedName name="varrição7" localSheetId="7">#REF!</definedName>
    <definedName name="varrição7" localSheetId="8">#REF!</definedName>
    <definedName name="varrição7" localSheetId="9">#REF!</definedName>
    <definedName name="varrição7" localSheetId="10">#REF!</definedName>
    <definedName name="varrição7" localSheetId="11">#REF!</definedName>
    <definedName name="varrição7" localSheetId="12">#REF!</definedName>
    <definedName name="varrição7" localSheetId="13">#REF!</definedName>
    <definedName name="varrição7" localSheetId="6">#REF!</definedName>
    <definedName name="varrição7" localSheetId="15">#REF!</definedName>
    <definedName name="varrição7" localSheetId="14">#REF!</definedName>
    <definedName name="varrição7" localSheetId="16">#REF!</definedName>
    <definedName name="varrição7" localSheetId="17">#REF!</definedName>
    <definedName name="varrição7" localSheetId="18">#REF!</definedName>
    <definedName name="varrição7" localSheetId="19">#REF!</definedName>
    <definedName name="varrição7" localSheetId="20">#REF!</definedName>
    <definedName name="varrição7" localSheetId="3">#REF!</definedName>
    <definedName name="varrição7" localSheetId="0">#REF!</definedName>
    <definedName name="varrição7" localSheetId="1">#REF!</definedName>
    <definedName name="varrição7">#REF!</definedName>
    <definedName name="varrição8" localSheetId="2">#REF!</definedName>
    <definedName name="varrição8" localSheetId="7">#REF!</definedName>
    <definedName name="varrição8" localSheetId="8">#REF!</definedName>
    <definedName name="varrição8" localSheetId="9">#REF!</definedName>
    <definedName name="varrição8" localSheetId="10">#REF!</definedName>
    <definedName name="varrição8" localSheetId="11">#REF!</definedName>
    <definedName name="varrição8" localSheetId="12">#REF!</definedName>
    <definedName name="varrição8" localSheetId="13">#REF!</definedName>
    <definedName name="varrição8" localSheetId="6">#REF!</definedName>
    <definedName name="varrição8" localSheetId="15">#REF!</definedName>
    <definedName name="varrição8" localSheetId="14">#REF!</definedName>
    <definedName name="varrição8" localSheetId="16">#REF!</definedName>
    <definedName name="varrição8" localSheetId="17">#REF!</definedName>
    <definedName name="varrição8" localSheetId="18">#REF!</definedName>
    <definedName name="varrição8" localSheetId="19">#REF!</definedName>
    <definedName name="varrição8" localSheetId="20">#REF!</definedName>
    <definedName name="varrição8" localSheetId="3">#REF!</definedName>
    <definedName name="varrição8" localSheetId="0">#REF!</definedName>
    <definedName name="varrição8" localSheetId="1">#REF!</definedName>
    <definedName name="varrição8">#REF!</definedName>
    <definedName name="varrição9" localSheetId="2">#REF!</definedName>
    <definedName name="varrição9" localSheetId="7">#REF!</definedName>
    <definedName name="varrição9" localSheetId="8">#REF!</definedName>
    <definedName name="varrição9" localSheetId="9">#REF!</definedName>
    <definedName name="varrição9" localSheetId="10">#REF!</definedName>
    <definedName name="varrição9" localSheetId="11">#REF!</definedName>
    <definedName name="varrição9" localSheetId="12">#REF!</definedName>
    <definedName name="varrição9" localSheetId="13">#REF!</definedName>
    <definedName name="varrição9" localSheetId="6">#REF!</definedName>
    <definedName name="varrição9" localSheetId="15">#REF!</definedName>
    <definedName name="varrição9" localSheetId="14">#REF!</definedName>
    <definedName name="varrição9" localSheetId="16">#REF!</definedName>
    <definedName name="varrição9" localSheetId="17">#REF!</definedName>
    <definedName name="varrição9" localSheetId="18">#REF!</definedName>
    <definedName name="varrição9" localSheetId="19">#REF!</definedName>
    <definedName name="varrição9" localSheetId="20">#REF!</definedName>
    <definedName name="varrição9" localSheetId="3">#REF!</definedName>
    <definedName name="varrição9" localSheetId="0">#REF!</definedName>
    <definedName name="varrição9" localSheetId="1">#REF!</definedName>
    <definedName name="varrição9">#REF!</definedName>
    <definedName name="VarS" localSheetId="2">#REF!</definedName>
    <definedName name="VarS" localSheetId="7">#REF!</definedName>
    <definedName name="VarS" localSheetId="8">#REF!</definedName>
    <definedName name="VarS" localSheetId="9">#REF!</definedName>
    <definedName name="VarS" localSheetId="10">#REF!</definedName>
    <definedName name="VarS" localSheetId="11">#REF!</definedName>
    <definedName name="VarS" localSheetId="12">#REF!</definedName>
    <definedName name="VarS" localSheetId="13">#REF!</definedName>
    <definedName name="VarS" localSheetId="6">#REF!</definedName>
    <definedName name="VarS" localSheetId="15">#REF!</definedName>
    <definedName name="VarS" localSheetId="14">#REF!</definedName>
    <definedName name="VarS" localSheetId="16">#REF!</definedName>
    <definedName name="VarS" localSheetId="17">#REF!</definedName>
    <definedName name="VarS" localSheetId="18">#REF!</definedName>
    <definedName name="VarS" localSheetId="19">#REF!</definedName>
    <definedName name="VarS" localSheetId="20">#REF!</definedName>
    <definedName name="VarS" localSheetId="3">#REF!</definedName>
    <definedName name="VarS" localSheetId="0">#REF!</definedName>
    <definedName name="VarS" localSheetId="1">#REF!</definedName>
    <definedName name="VarS">#REF!</definedName>
    <definedName name="VAX_ANT" localSheetId="2">#REF!</definedName>
    <definedName name="VAX_ANT" localSheetId="7">#REF!</definedName>
    <definedName name="VAX_ANT" localSheetId="8">#REF!</definedName>
    <definedName name="VAX_ANT" localSheetId="9">#REF!</definedName>
    <definedName name="VAX_ANT" localSheetId="10">#REF!</definedName>
    <definedName name="VAX_ANT" localSheetId="11">#REF!</definedName>
    <definedName name="VAX_ANT" localSheetId="12">#REF!</definedName>
    <definedName name="VAX_ANT" localSheetId="13">#REF!</definedName>
    <definedName name="VAX_ANT" localSheetId="6">#REF!</definedName>
    <definedName name="VAX_ANT" localSheetId="15">#REF!</definedName>
    <definedName name="VAX_ANT" localSheetId="14">#REF!</definedName>
    <definedName name="VAX_ANT" localSheetId="16">#REF!</definedName>
    <definedName name="VAX_ANT" localSheetId="17">#REF!</definedName>
    <definedName name="VAX_ANT" localSheetId="18">#REF!</definedName>
    <definedName name="VAX_ANT" localSheetId="19">#REF!</definedName>
    <definedName name="VAX_ANT" localSheetId="20">#REF!</definedName>
    <definedName name="VAX_ANT" localSheetId="3">#REF!</definedName>
    <definedName name="VAX_ANT" localSheetId="0">#REF!</definedName>
    <definedName name="VAX_ANT" localSheetId="1">#REF!</definedName>
    <definedName name="VAX_ANT">#REF!</definedName>
    <definedName name="VAZAO" localSheetId="2">#REF!</definedName>
    <definedName name="VAZAO" localSheetId="7">#REF!</definedName>
    <definedName name="VAZAO" localSheetId="8">#REF!</definedName>
    <definedName name="VAZAO" localSheetId="9">#REF!</definedName>
    <definedName name="VAZAO" localSheetId="10">#REF!</definedName>
    <definedName name="VAZAO" localSheetId="11">#REF!</definedName>
    <definedName name="VAZAO" localSheetId="12">#REF!</definedName>
    <definedName name="VAZAO" localSheetId="13">#REF!</definedName>
    <definedName name="VAZAO" localSheetId="6">#REF!</definedName>
    <definedName name="VAZAO" localSheetId="15">#REF!</definedName>
    <definedName name="VAZAO" localSheetId="14">#REF!</definedName>
    <definedName name="VAZAO" localSheetId="16">#REF!</definedName>
    <definedName name="VAZAO" localSheetId="17">#REF!</definedName>
    <definedName name="VAZAO" localSheetId="18">#REF!</definedName>
    <definedName name="VAZAO" localSheetId="19">#REF!</definedName>
    <definedName name="VAZAO" localSheetId="20">#REF!</definedName>
    <definedName name="VAZAO" localSheetId="3">#REF!</definedName>
    <definedName name="VAZAO" localSheetId="0">"#ref!"</definedName>
    <definedName name="VAZAO" localSheetId="1">#REF!</definedName>
    <definedName name="VAZAO">#REF!</definedName>
    <definedName name="vega_i" localSheetId="2">#REF!</definedName>
    <definedName name="vega_i" localSheetId="7">#REF!</definedName>
    <definedName name="vega_i" localSheetId="8">#REF!</definedName>
    <definedName name="vega_i" localSheetId="9">#REF!</definedName>
    <definedName name="vega_i" localSheetId="10">#REF!</definedName>
    <definedName name="vega_i" localSheetId="11">#REF!</definedName>
    <definedName name="vega_i" localSheetId="12">#REF!</definedName>
    <definedName name="vega_i" localSheetId="13">#REF!</definedName>
    <definedName name="vega_i" localSheetId="6">#REF!</definedName>
    <definedName name="vega_i" localSheetId="15">#REF!</definedName>
    <definedName name="vega_i" localSheetId="14">#REF!</definedName>
    <definedName name="vega_i" localSheetId="16">#REF!</definedName>
    <definedName name="vega_i" localSheetId="17">#REF!</definedName>
    <definedName name="vega_i" localSheetId="18">#REF!</definedName>
    <definedName name="vega_i" localSheetId="19">#REF!</definedName>
    <definedName name="vega_i" localSheetId="20">#REF!</definedName>
    <definedName name="vega_i" localSheetId="3">#REF!</definedName>
    <definedName name="vega_i" localSheetId="0">#REF!</definedName>
    <definedName name="vega_i" localSheetId="1">#REF!</definedName>
    <definedName name="vega_i">#REF!</definedName>
    <definedName name="VEGA_SOPAVE_II" localSheetId="2">#REF!</definedName>
    <definedName name="VEGA_SOPAVE_II" localSheetId="7">#REF!</definedName>
    <definedName name="VEGA_SOPAVE_II" localSheetId="8">#REF!</definedName>
    <definedName name="VEGA_SOPAVE_II" localSheetId="9">#REF!</definedName>
    <definedName name="VEGA_SOPAVE_II" localSheetId="10">#REF!</definedName>
    <definedName name="VEGA_SOPAVE_II" localSheetId="11">#REF!</definedName>
    <definedName name="VEGA_SOPAVE_II" localSheetId="12">#REF!</definedName>
    <definedName name="VEGA_SOPAVE_II" localSheetId="13">#REF!</definedName>
    <definedName name="VEGA_SOPAVE_II" localSheetId="6">#REF!</definedName>
    <definedName name="VEGA_SOPAVE_II" localSheetId="15">#REF!</definedName>
    <definedName name="VEGA_SOPAVE_II" localSheetId="14">#REF!</definedName>
    <definedName name="VEGA_SOPAVE_II" localSheetId="16">#REF!</definedName>
    <definedName name="VEGA_SOPAVE_II" localSheetId="17">#REF!</definedName>
    <definedName name="VEGA_SOPAVE_II" localSheetId="18">#REF!</definedName>
    <definedName name="VEGA_SOPAVE_II" localSheetId="19">#REF!</definedName>
    <definedName name="VEGA_SOPAVE_II" localSheetId="20">#REF!</definedName>
    <definedName name="VEGA_SOPAVE_II" localSheetId="3">#REF!</definedName>
    <definedName name="VEGA_SOPAVE_II" localSheetId="0">#REF!</definedName>
    <definedName name="VEGA_SOPAVE_II" localSheetId="1">#REF!</definedName>
    <definedName name="VEGA_SOPAVE_II">#REF!</definedName>
    <definedName name="ver_D" localSheetId="2">#REF!</definedName>
    <definedName name="ver_D" localSheetId="7">#REF!</definedName>
    <definedName name="ver_D" localSheetId="8">#REF!</definedName>
    <definedName name="ver_D" localSheetId="9">#REF!</definedName>
    <definedName name="ver_D" localSheetId="10">#REF!</definedName>
    <definedName name="ver_D" localSheetId="11">#REF!</definedName>
    <definedName name="ver_D" localSheetId="12">#REF!</definedName>
    <definedName name="ver_D" localSheetId="13">#REF!</definedName>
    <definedName name="ver_D" localSheetId="6">#REF!</definedName>
    <definedName name="ver_D" localSheetId="15">#REF!</definedName>
    <definedName name="ver_D" localSheetId="14">#REF!</definedName>
    <definedName name="ver_D" localSheetId="16">#REF!</definedName>
    <definedName name="ver_D" localSheetId="17">#REF!</definedName>
    <definedName name="ver_D" localSheetId="18">#REF!</definedName>
    <definedName name="ver_D" localSheetId="19">#REF!</definedName>
    <definedName name="ver_D" localSheetId="20">#REF!</definedName>
    <definedName name="ver_D" localSheetId="3">#REF!</definedName>
    <definedName name="ver_D" localSheetId="0">#REF!</definedName>
    <definedName name="ver_D" localSheetId="1">#REF!</definedName>
    <definedName name="ver_D">#REF!</definedName>
    <definedName name="Vigia_diu_op_aterro" localSheetId="2">#REF!</definedName>
    <definedName name="Vigia_diu_op_aterro" localSheetId="7">#REF!</definedName>
    <definedName name="Vigia_diu_op_aterro" localSheetId="8">#REF!</definedName>
    <definedName name="Vigia_diu_op_aterro" localSheetId="9">#REF!</definedName>
    <definedName name="Vigia_diu_op_aterro" localSheetId="10">#REF!</definedName>
    <definedName name="Vigia_diu_op_aterro" localSheetId="11">#REF!</definedName>
    <definedName name="Vigia_diu_op_aterro" localSheetId="12">#REF!</definedName>
    <definedName name="Vigia_diu_op_aterro" localSheetId="13">#REF!</definedName>
    <definedName name="Vigia_diu_op_aterro" localSheetId="6">#REF!</definedName>
    <definedName name="Vigia_diu_op_aterro" localSheetId="15">#REF!</definedName>
    <definedName name="Vigia_diu_op_aterro" localSheetId="14">#REF!</definedName>
    <definedName name="Vigia_diu_op_aterro" localSheetId="16">#REF!</definedName>
    <definedName name="Vigia_diu_op_aterro" localSheetId="17">#REF!</definedName>
    <definedName name="Vigia_diu_op_aterro" localSheetId="18">#REF!</definedName>
    <definedName name="Vigia_diu_op_aterro" localSheetId="19">#REF!</definedName>
    <definedName name="Vigia_diu_op_aterro" localSheetId="20">#REF!</definedName>
    <definedName name="Vigia_diu_op_aterro" localSheetId="3">#REF!</definedName>
    <definedName name="Vigia_diu_op_aterro" localSheetId="0">#REF!</definedName>
    <definedName name="Vigia_diu_op_aterro" localSheetId="1">#REF!</definedName>
    <definedName name="Vigia_diu_op_aterro">#REF!</definedName>
    <definedName name="Vigia_diu_op_aterro_res" localSheetId="2">#REF!</definedName>
    <definedName name="Vigia_diu_op_aterro_res" localSheetId="7">#REF!</definedName>
    <definedName name="Vigia_diu_op_aterro_res" localSheetId="8">#REF!</definedName>
    <definedName name="Vigia_diu_op_aterro_res" localSheetId="9">#REF!</definedName>
    <definedName name="Vigia_diu_op_aterro_res" localSheetId="10">#REF!</definedName>
    <definedName name="Vigia_diu_op_aterro_res" localSheetId="11">#REF!</definedName>
    <definedName name="Vigia_diu_op_aterro_res" localSheetId="12">#REF!</definedName>
    <definedName name="Vigia_diu_op_aterro_res" localSheetId="13">#REF!</definedName>
    <definedName name="Vigia_diu_op_aterro_res" localSheetId="6">#REF!</definedName>
    <definedName name="Vigia_diu_op_aterro_res" localSheetId="15">#REF!</definedName>
    <definedName name="Vigia_diu_op_aterro_res" localSheetId="14">#REF!</definedName>
    <definedName name="Vigia_diu_op_aterro_res" localSheetId="16">#REF!</definedName>
    <definedName name="Vigia_diu_op_aterro_res" localSheetId="17">#REF!</definedName>
    <definedName name="Vigia_diu_op_aterro_res" localSheetId="18">#REF!</definedName>
    <definedName name="Vigia_diu_op_aterro_res" localSheetId="19">#REF!</definedName>
    <definedName name="Vigia_diu_op_aterro_res" localSheetId="20">#REF!</definedName>
    <definedName name="Vigia_diu_op_aterro_res" localSheetId="3">#REF!</definedName>
    <definedName name="Vigia_diu_op_aterro_res" localSheetId="0">#REF!</definedName>
    <definedName name="Vigia_diu_op_aterro_res" localSheetId="1">#REF!</definedName>
    <definedName name="Vigia_diu_op_aterro_res">#REF!</definedName>
    <definedName name="Vigia_not_op_aterro" localSheetId="2">#REF!</definedName>
    <definedName name="Vigia_not_op_aterro" localSheetId="7">#REF!</definedName>
    <definedName name="Vigia_not_op_aterro" localSheetId="8">#REF!</definedName>
    <definedName name="Vigia_not_op_aterro" localSheetId="9">#REF!</definedName>
    <definedName name="Vigia_not_op_aterro" localSheetId="10">#REF!</definedName>
    <definedName name="Vigia_not_op_aterro" localSheetId="11">#REF!</definedName>
    <definedName name="Vigia_not_op_aterro" localSheetId="12">#REF!</definedName>
    <definedName name="Vigia_not_op_aterro" localSheetId="13">#REF!</definedName>
    <definedName name="Vigia_not_op_aterro" localSheetId="6">#REF!</definedName>
    <definedName name="Vigia_not_op_aterro" localSheetId="15">#REF!</definedName>
    <definedName name="Vigia_not_op_aterro" localSheetId="14">#REF!</definedName>
    <definedName name="Vigia_not_op_aterro" localSheetId="16">#REF!</definedName>
    <definedName name="Vigia_not_op_aterro" localSheetId="17">#REF!</definedName>
    <definedName name="Vigia_not_op_aterro" localSheetId="18">#REF!</definedName>
    <definedName name="Vigia_not_op_aterro" localSheetId="19">#REF!</definedName>
    <definedName name="Vigia_not_op_aterro" localSheetId="20">#REF!</definedName>
    <definedName name="Vigia_not_op_aterro" localSheetId="3">#REF!</definedName>
    <definedName name="Vigia_not_op_aterro" localSheetId="0">#REF!</definedName>
    <definedName name="Vigia_not_op_aterro" localSheetId="1">#REF!</definedName>
    <definedName name="Vigia_not_op_aterro">#REF!</definedName>
    <definedName name="Vigia_not_op_aterro_res" localSheetId="2">#REF!</definedName>
    <definedName name="Vigia_not_op_aterro_res" localSheetId="7">#REF!</definedName>
    <definedName name="Vigia_not_op_aterro_res" localSheetId="8">#REF!</definedName>
    <definedName name="Vigia_not_op_aterro_res" localSheetId="9">#REF!</definedName>
    <definedName name="Vigia_not_op_aterro_res" localSheetId="10">#REF!</definedName>
    <definedName name="Vigia_not_op_aterro_res" localSheetId="11">#REF!</definedName>
    <definedName name="Vigia_not_op_aterro_res" localSheetId="12">#REF!</definedName>
    <definedName name="Vigia_not_op_aterro_res" localSheetId="13">#REF!</definedName>
    <definedName name="Vigia_not_op_aterro_res" localSheetId="6">#REF!</definedName>
    <definedName name="Vigia_not_op_aterro_res" localSheetId="15">#REF!</definedName>
    <definedName name="Vigia_not_op_aterro_res" localSheetId="14">#REF!</definedName>
    <definedName name="Vigia_not_op_aterro_res" localSheetId="16">#REF!</definedName>
    <definedName name="Vigia_not_op_aterro_res" localSheetId="17">#REF!</definedName>
    <definedName name="Vigia_not_op_aterro_res" localSheetId="18">#REF!</definedName>
    <definedName name="Vigia_not_op_aterro_res" localSheetId="19">#REF!</definedName>
    <definedName name="Vigia_not_op_aterro_res" localSheetId="20">#REF!</definedName>
    <definedName name="Vigia_not_op_aterro_res" localSheetId="3">#REF!</definedName>
    <definedName name="Vigia_not_op_aterro_res" localSheetId="0">#REF!</definedName>
    <definedName name="Vigia_not_op_aterro_res" localSheetId="1">#REF!</definedName>
    <definedName name="Vigia_not_op_aterro_res">#REF!</definedName>
    <definedName name="VM" localSheetId="2">#REF!</definedName>
    <definedName name="VM" localSheetId="7">#REF!</definedName>
    <definedName name="VM" localSheetId="8">#REF!</definedName>
    <definedName name="VM" localSheetId="9">#REF!</definedName>
    <definedName name="VM" localSheetId="10">#REF!</definedName>
    <definedName name="VM" localSheetId="11">#REF!</definedName>
    <definedName name="VM" localSheetId="12">#REF!</definedName>
    <definedName name="VM" localSheetId="13">#REF!</definedName>
    <definedName name="VM" localSheetId="6">#REF!</definedName>
    <definedName name="VM" localSheetId="15">#REF!</definedName>
    <definedName name="VM" localSheetId="14">#REF!</definedName>
    <definedName name="VM" localSheetId="16">#REF!</definedName>
    <definedName name="VM" localSheetId="17">#REF!</definedName>
    <definedName name="VM" localSheetId="18">#REF!</definedName>
    <definedName name="VM" localSheetId="19">#REF!</definedName>
    <definedName name="VM" localSheetId="20">#REF!</definedName>
    <definedName name="VM" localSheetId="3">#REF!</definedName>
    <definedName name="VM" localSheetId="0">#REF!</definedName>
    <definedName name="VM" localSheetId="1">#REF!</definedName>
    <definedName name="VM">#REF!</definedName>
    <definedName name="VP" localSheetId="2">#REF!</definedName>
    <definedName name="VP" localSheetId="7">#REF!</definedName>
    <definedName name="VP" localSheetId="8">#REF!</definedName>
    <definedName name="VP" localSheetId="9">#REF!</definedName>
    <definedName name="VP" localSheetId="10">#REF!</definedName>
    <definedName name="VP" localSheetId="11">#REF!</definedName>
    <definedName name="VP" localSheetId="12">#REF!</definedName>
    <definedName name="VP" localSheetId="13">#REF!</definedName>
    <definedName name="VP" localSheetId="6">#REF!</definedName>
    <definedName name="VP" localSheetId="15">#REF!</definedName>
    <definedName name="VP" localSheetId="14">#REF!</definedName>
    <definedName name="VP" localSheetId="16">#REF!</definedName>
    <definedName name="VP" localSheetId="17">#REF!</definedName>
    <definedName name="VP" localSheetId="18">#REF!</definedName>
    <definedName name="VP" localSheetId="19">#REF!</definedName>
    <definedName name="VP" localSheetId="20">#REF!</definedName>
    <definedName name="VP" localSheetId="3">#REF!</definedName>
    <definedName name="VP" localSheetId="0">#REF!</definedName>
    <definedName name="VP" localSheetId="1">#REF!</definedName>
    <definedName name="VP">#REF!</definedName>
    <definedName name="VRL" localSheetId="2">#REF!</definedName>
    <definedName name="VRL" localSheetId="7">#REF!</definedName>
    <definedName name="VRL" localSheetId="8">#REF!</definedName>
    <definedName name="VRL" localSheetId="9">#REF!</definedName>
    <definedName name="VRL" localSheetId="10">#REF!</definedName>
    <definedName name="VRL" localSheetId="11">#REF!</definedName>
    <definedName name="VRL" localSheetId="12">#REF!</definedName>
    <definedName name="VRL" localSheetId="13">#REF!</definedName>
    <definedName name="VRL" localSheetId="6">#REF!</definedName>
    <definedName name="VRL" localSheetId="15">#REF!</definedName>
    <definedName name="VRL" localSheetId="14">#REF!</definedName>
    <definedName name="VRL" localSheetId="16">#REF!</definedName>
    <definedName name="VRL" localSheetId="17">#REF!</definedName>
    <definedName name="VRL" localSheetId="18">#REF!</definedName>
    <definedName name="VRL" localSheetId="19">#REF!</definedName>
    <definedName name="VRL" localSheetId="20">#REF!</definedName>
    <definedName name="VRL" localSheetId="3">#REF!</definedName>
    <definedName name="VRL" localSheetId="0">#REF!</definedName>
    <definedName name="VRL" localSheetId="1">#REF!</definedName>
    <definedName name="VRL">#REF!</definedName>
    <definedName name="VRL0" localSheetId="2">#REF!</definedName>
    <definedName name="VRL0" localSheetId="7">#REF!</definedName>
    <definedName name="VRL0" localSheetId="8">#REF!</definedName>
    <definedName name="VRL0" localSheetId="9">#REF!</definedName>
    <definedName name="VRL0" localSheetId="10">#REF!</definedName>
    <definedName name="VRL0" localSheetId="11">#REF!</definedName>
    <definedName name="VRL0" localSheetId="12">#REF!</definedName>
    <definedName name="VRL0" localSheetId="13">#REF!</definedName>
    <definedName name="VRL0" localSheetId="6">#REF!</definedName>
    <definedName name="VRL0" localSheetId="15">#REF!</definedName>
    <definedName name="VRL0" localSheetId="14">#REF!</definedName>
    <definedName name="VRL0" localSheetId="16">#REF!</definedName>
    <definedName name="VRL0" localSheetId="17">#REF!</definedName>
    <definedName name="VRL0" localSheetId="18">#REF!</definedName>
    <definedName name="VRL0" localSheetId="19">#REF!</definedName>
    <definedName name="VRL0" localSheetId="20">#REF!</definedName>
    <definedName name="VRL0" localSheetId="3">#REF!</definedName>
    <definedName name="VRL0" localSheetId="0">#REF!</definedName>
    <definedName name="VRL0" localSheetId="1">#REF!</definedName>
    <definedName name="VRL0">#REF!</definedName>
    <definedName name="WACC" localSheetId="2">#REF!</definedName>
    <definedName name="WACC" localSheetId="7">#REF!</definedName>
    <definedName name="WACC" localSheetId="8">#REF!</definedName>
    <definedName name="WACC" localSheetId="9">#REF!</definedName>
    <definedName name="WACC" localSheetId="10">#REF!</definedName>
    <definedName name="WACC" localSheetId="11">#REF!</definedName>
    <definedName name="WACC" localSheetId="12">#REF!</definedName>
    <definedName name="WACC" localSheetId="13">#REF!</definedName>
    <definedName name="WACC" localSheetId="6">#REF!</definedName>
    <definedName name="WACC" localSheetId="15">#REF!</definedName>
    <definedName name="WACC" localSheetId="14">#REF!</definedName>
    <definedName name="WACC" localSheetId="16">#REF!</definedName>
    <definedName name="WACC" localSheetId="17">#REF!</definedName>
    <definedName name="WACC" localSheetId="18">#REF!</definedName>
    <definedName name="WACC" localSheetId="19">#REF!</definedName>
    <definedName name="WACC" localSheetId="20">#REF!</definedName>
    <definedName name="WACC" localSheetId="3">#REF!</definedName>
    <definedName name="WACC" localSheetId="0">#REF!</definedName>
    <definedName name="WACC" localSheetId="1">#REF!</definedName>
    <definedName name="WACC">#REF!</definedName>
    <definedName name="wrn.Model.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PENDENCIAS.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8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8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9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2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" localSheetId="7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x" localSheetId="8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x" localSheetId="9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x" localSheetId="1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x" localSheetId="11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x" localSheetId="1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x" localSheetId="1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x" localSheetId="6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x" localSheetId="3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x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x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yard_utilisation" localSheetId="2">'[28]Basic Data'!#REF!</definedName>
    <definedName name="yard_utilisation" localSheetId="7">'[28]Basic Data'!#REF!</definedName>
    <definedName name="yard_utilisation" localSheetId="8">'[28]Basic Data'!#REF!</definedName>
    <definedName name="yard_utilisation" localSheetId="9">'[28]Basic Data'!#REF!</definedName>
    <definedName name="yard_utilisation" localSheetId="10">'[28]Basic Data'!#REF!</definedName>
    <definedName name="yard_utilisation" localSheetId="11">'[28]Basic Data'!#REF!</definedName>
    <definedName name="yard_utilisation" localSheetId="12">'[28]Basic Data'!#REF!</definedName>
    <definedName name="yard_utilisation" localSheetId="13">'[28]Basic Data'!#REF!</definedName>
    <definedName name="yard_utilisation" localSheetId="6">'[28]Basic Data'!#REF!</definedName>
    <definedName name="yard_utilisation" localSheetId="15">'[28]Basic Data'!#REF!</definedName>
    <definedName name="yard_utilisation" localSheetId="14">'[28]Basic Data'!#REF!</definedName>
    <definedName name="yard_utilisation" localSheetId="16">'[28]Basic Data'!#REF!</definedName>
    <definedName name="yard_utilisation" localSheetId="17">'[28]Basic Data'!#REF!</definedName>
    <definedName name="yard_utilisation" localSheetId="18">'[28]Basic Data'!#REF!</definedName>
    <definedName name="yard_utilisation" localSheetId="19">'[28]Basic Data'!#REF!</definedName>
    <definedName name="yard_utilisation" localSheetId="20">'[28]Basic Data'!#REF!</definedName>
    <definedName name="yard_utilisation" localSheetId="1">'[28]Basic Data'!#REF!</definedName>
    <definedName name="yard_utilisation">'[28]Basic Data'!#REF!</definedName>
    <definedName name="Year_1">'[33]Basic Data'!$C$7</definedName>
    <definedName name="Z_A9A79B07_38C4_4433_8255_1AA2E6A2B635_.wvu.Cols" localSheetId="3">#N/A</definedName>
    <definedName name="Z_A9A79B07_38C4_4433_8255_1AA2E6A2B635_.wvu.PrintArea" localSheetId="3">'PLAN ADM'!#REF!</definedName>
    <definedName name="Z_E78F5ECE_FA04_4626_9833_94F2AB9FC823_.wvu.Cols" localSheetId="3">#N/A</definedName>
    <definedName name="Z_E78F5ECE_FA04_4626_9833_94F2AB9FC823_.wvu.PrintArea" localSheetId="3">'PLAN ADM'!#REF!</definedName>
  </definedNames>
  <calcPr calcId="162913"/>
</workbook>
</file>

<file path=xl/calcChain.xml><?xml version="1.0" encoding="utf-8"?>
<calcChain xmlns="http://schemas.openxmlformats.org/spreadsheetml/2006/main">
  <c r="J31" i="96" l="1"/>
  <c r="G57" i="96"/>
  <c r="J54" i="96"/>
  <c r="H71" i="117"/>
  <c r="H57" i="125"/>
  <c r="H55" i="126"/>
  <c r="H57" i="122"/>
  <c r="H7" i="130" l="1"/>
  <c r="G7" i="130"/>
  <c r="H6" i="130"/>
  <c r="G6" i="130"/>
  <c r="H5" i="130"/>
  <c r="G5" i="130"/>
  <c r="H4" i="130"/>
  <c r="G4" i="130"/>
  <c r="I25" i="97" l="1"/>
  <c r="I8" i="132" l="1"/>
  <c r="H8" i="132"/>
  <c r="G8" i="132"/>
  <c r="I8" i="131"/>
  <c r="H8" i="131"/>
  <c r="G8" i="131"/>
  <c r="F8" i="131"/>
  <c r="F45" i="131"/>
  <c r="J1171" i="97" l="1"/>
  <c r="J1170" i="97"/>
  <c r="J1267" i="97"/>
  <c r="J1237" i="97"/>
  <c r="G1183" i="97"/>
  <c r="J1209" i="97"/>
  <c r="J1122" i="97" l="1"/>
  <c r="J1087" i="97"/>
  <c r="J1052" i="97"/>
  <c r="J1017" i="97"/>
  <c r="J982" i="97"/>
  <c r="J981" i="97"/>
  <c r="J945" i="97"/>
  <c r="J946" i="97"/>
  <c r="J906" i="97" l="1"/>
  <c r="J907" i="97"/>
  <c r="J872" i="97"/>
  <c r="J871" i="97"/>
  <c r="J833" i="97"/>
  <c r="G852" i="97"/>
  <c r="J834" i="97"/>
  <c r="J802" i="97"/>
  <c r="J801" i="97"/>
  <c r="J766" i="97"/>
  <c r="J729" i="97" l="1"/>
  <c r="J695" i="97"/>
  <c r="J663" i="97"/>
  <c r="J633" i="97"/>
  <c r="G626" i="97"/>
  <c r="H20" i="124"/>
  <c r="J603" i="97"/>
  <c r="G588" i="97"/>
  <c r="J571" i="97"/>
  <c r="G557" i="97"/>
  <c r="G556" i="97"/>
  <c r="G552" i="97"/>
  <c r="G551" i="97"/>
  <c r="J539" i="97"/>
  <c r="J505" i="97"/>
  <c r="J1299" i="97"/>
  <c r="J471" i="97"/>
  <c r="J441" i="97"/>
  <c r="J411" i="97"/>
  <c r="J381" i="97"/>
  <c r="G398" i="97"/>
  <c r="J346" i="97"/>
  <c r="L323" i="97"/>
  <c r="L322" i="97"/>
  <c r="J311" i="97"/>
  <c r="J276" i="97"/>
  <c r="J244" i="97"/>
  <c r="J213" i="97"/>
  <c r="J181" i="97"/>
  <c r="J180" i="97"/>
  <c r="J108" i="97"/>
  <c r="J74" i="97"/>
  <c r="I470" i="122" l="1"/>
  <c r="E941" i="126"/>
  <c r="S9" i="138"/>
  <c r="S12" i="138"/>
  <c r="S15" i="138"/>
  <c r="S18" i="138"/>
  <c r="S21" i="138"/>
  <c r="S24" i="138"/>
  <c r="S27" i="138"/>
  <c r="S30" i="138"/>
  <c r="N32" i="138"/>
  <c r="O32" i="138"/>
  <c r="P32" i="138"/>
  <c r="Q32" i="138"/>
  <c r="O26" i="138"/>
  <c r="P26" i="138"/>
  <c r="Q26" i="138"/>
  <c r="F26" i="138"/>
  <c r="G17" i="138"/>
  <c r="H17" i="138"/>
  <c r="I17" i="138"/>
  <c r="J17" i="138"/>
  <c r="K17" i="138"/>
  <c r="L17" i="138"/>
  <c r="M17" i="138"/>
  <c r="N17" i="138"/>
  <c r="F17" i="138"/>
  <c r="O11" i="138"/>
  <c r="P11" i="138"/>
  <c r="Q11" i="138"/>
  <c r="F11" i="138"/>
  <c r="F45" i="137"/>
  <c r="M45" i="136"/>
  <c r="L45" i="136"/>
  <c r="K45" i="136"/>
  <c r="J45" i="136"/>
  <c r="N45" i="135"/>
  <c r="Q45" i="135"/>
  <c r="P45" i="135"/>
  <c r="O45" i="135"/>
  <c r="J45" i="134" l="1"/>
  <c r="M45" i="134"/>
  <c r="N45" i="134"/>
  <c r="L45" i="134"/>
  <c r="K45" i="134"/>
  <c r="Q45" i="133"/>
  <c r="P45" i="133"/>
  <c r="O45" i="133"/>
  <c r="G45" i="132"/>
  <c r="I45" i="132"/>
  <c r="H45" i="132"/>
  <c r="I45" i="131"/>
  <c r="H45" i="131"/>
  <c r="G45" i="131"/>
  <c r="P21" i="99" l="1"/>
  <c r="P22" i="99" s="1"/>
  <c r="P20" i="99"/>
  <c r="P19" i="99"/>
  <c r="P16" i="99"/>
  <c r="G16" i="99"/>
  <c r="I16" i="99" s="1"/>
  <c r="I19" i="99"/>
  <c r="I20" i="99"/>
  <c r="P18" i="99"/>
  <c r="I18" i="99"/>
  <c r="P17" i="99"/>
  <c r="I17" i="99"/>
  <c r="I21" i="99" l="1"/>
  <c r="G22" i="99" l="1"/>
  <c r="I22" i="99" s="1"/>
  <c r="I24" i="99" s="1"/>
  <c r="O33" i="96" s="1"/>
  <c r="C31" i="138"/>
  <c r="B31" i="138"/>
  <c r="C28" i="138"/>
  <c r="B28" i="138"/>
  <c r="C25" i="138"/>
  <c r="B25" i="138"/>
  <c r="R22" i="138"/>
  <c r="C22" i="138"/>
  <c r="B22" i="138"/>
  <c r="R19" i="138"/>
  <c r="C19" i="138"/>
  <c r="B19" i="138"/>
  <c r="C16" i="138"/>
  <c r="B16" i="138"/>
  <c r="C13" i="138"/>
  <c r="B13" i="138"/>
  <c r="C10" i="138"/>
  <c r="B10" i="138"/>
  <c r="R7" i="138"/>
  <c r="C7" i="138"/>
  <c r="B7" i="138"/>
  <c r="H24" i="124" l="1"/>
  <c r="I23" i="124" s="1"/>
  <c r="M29" i="96" s="1"/>
  <c r="N11" i="135" l="1"/>
  <c r="O11" i="135"/>
  <c r="F32" i="137" l="1"/>
  <c r="R32" i="137" s="1"/>
  <c r="R31" i="137"/>
  <c r="C31" i="137"/>
  <c r="B31" i="137"/>
  <c r="F29" i="137"/>
  <c r="R28" i="137"/>
  <c r="C28" i="137"/>
  <c r="B28" i="137"/>
  <c r="F26" i="137"/>
  <c r="R25" i="137"/>
  <c r="C25" i="137"/>
  <c r="B25" i="137"/>
  <c r="R22" i="137"/>
  <c r="C22" i="137"/>
  <c r="B22" i="137"/>
  <c r="F20" i="137"/>
  <c r="R20" i="137" s="1"/>
  <c r="R19" i="137"/>
  <c r="C19" i="137"/>
  <c r="B19" i="137"/>
  <c r="F17" i="137"/>
  <c r="R16" i="137"/>
  <c r="C16" i="137"/>
  <c r="B16" i="137"/>
  <c r="F14" i="137"/>
  <c r="R13" i="137"/>
  <c r="C13" i="137"/>
  <c r="B13" i="137"/>
  <c r="R10" i="137"/>
  <c r="C10" i="137"/>
  <c r="B10" i="137"/>
  <c r="C7" i="137"/>
  <c r="B7" i="137"/>
  <c r="R31" i="136"/>
  <c r="C31" i="136"/>
  <c r="B31" i="136"/>
  <c r="M29" i="136"/>
  <c r="L29" i="136"/>
  <c r="K29" i="136"/>
  <c r="J29" i="136"/>
  <c r="R28" i="136"/>
  <c r="C28" i="136"/>
  <c r="B28" i="136"/>
  <c r="R25" i="136"/>
  <c r="C25" i="136"/>
  <c r="B25" i="136"/>
  <c r="M23" i="136"/>
  <c r="L23" i="136"/>
  <c r="K23" i="136"/>
  <c r="J23" i="136"/>
  <c r="R22" i="136"/>
  <c r="C22" i="136"/>
  <c r="B22" i="136"/>
  <c r="R19" i="136"/>
  <c r="C19" i="136"/>
  <c r="B19" i="136"/>
  <c r="M17" i="136"/>
  <c r="L17" i="136"/>
  <c r="K17" i="136"/>
  <c r="J17" i="136"/>
  <c r="R16" i="136"/>
  <c r="C16" i="136"/>
  <c r="B16" i="136"/>
  <c r="R13" i="136"/>
  <c r="C13" i="136"/>
  <c r="B13" i="136"/>
  <c r="R10" i="136"/>
  <c r="C10" i="136"/>
  <c r="B10" i="136"/>
  <c r="C7" i="136"/>
  <c r="B7" i="136"/>
  <c r="Q32" i="135"/>
  <c r="P32" i="135"/>
  <c r="O32" i="135"/>
  <c r="N32" i="135"/>
  <c r="M32" i="135"/>
  <c r="M38" i="135" s="1"/>
  <c r="L32" i="135"/>
  <c r="K32" i="135"/>
  <c r="J32" i="135"/>
  <c r="I32" i="135"/>
  <c r="H32" i="135"/>
  <c r="G32" i="135"/>
  <c r="F32" i="135"/>
  <c r="R31" i="135"/>
  <c r="C31" i="135"/>
  <c r="B31" i="135"/>
  <c r="R28" i="135"/>
  <c r="C28" i="135"/>
  <c r="B28" i="135"/>
  <c r="Q26" i="135"/>
  <c r="P26" i="135"/>
  <c r="O26" i="135"/>
  <c r="N26" i="135"/>
  <c r="R25" i="135"/>
  <c r="C25" i="135"/>
  <c r="B25" i="135"/>
  <c r="R22" i="135"/>
  <c r="C22" i="135"/>
  <c r="B22" i="135"/>
  <c r="R19" i="135"/>
  <c r="C19" i="135"/>
  <c r="B19" i="135"/>
  <c r="Q17" i="135"/>
  <c r="P17" i="135"/>
  <c r="O17" i="135"/>
  <c r="N17" i="135"/>
  <c r="R16" i="135"/>
  <c r="C16" i="135"/>
  <c r="B16" i="135"/>
  <c r="R13" i="135"/>
  <c r="C13" i="135"/>
  <c r="B13" i="135"/>
  <c r="Q11" i="135"/>
  <c r="P11" i="135"/>
  <c r="R10" i="135"/>
  <c r="C10" i="135"/>
  <c r="B10" i="135"/>
  <c r="I38" i="135"/>
  <c r="C7" i="135"/>
  <c r="B7" i="135"/>
  <c r="Q32" i="134"/>
  <c r="P32" i="134"/>
  <c r="O32" i="134"/>
  <c r="N32" i="134"/>
  <c r="M32" i="134"/>
  <c r="L32" i="134"/>
  <c r="K32" i="134"/>
  <c r="J32" i="134"/>
  <c r="R31" i="134"/>
  <c r="C31" i="134"/>
  <c r="B31" i="134"/>
  <c r="R28" i="134"/>
  <c r="C28" i="134"/>
  <c r="B28" i="134"/>
  <c r="R25" i="134"/>
  <c r="C25" i="134"/>
  <c r="B25" i="134"/>
  <c r="R22" i="134"/>
  <c r="C22" i="134"/>
  <c r="B22" i="134"/>
  <c r="R19" i="134"/>
  <c r="C19" i="134"/>
  <c r="B19" i="134"/>
  <c r="N17" i="134"/>
  <c r="M17" i="134"/>
  <c r="L17" i="134"/>
  <c r="K17" i="134"/>
  <c r="J17" i="134"/>
  <c r="R16" i="134"/>
  <c r="C16" i="134"/>
  <c r="B16" i="134"/>
  <c r="R13" i="134"/>
  <c r="C13" i="134"/>
  <c r="B13" i="134"/>
  <c r="R10" i="134"/>
  <c r="C10" i="134"/>
  <c r="B10" i="134"/>
  <c r="I38" i="134"/>
  <c r="C7" i="134"/>
  <c r="B7" i="134"/>
  <c r="Q32" i="133"/>
  <c r="P32" i="133"/>
  <c r="O32" i="133"/>
  <c r="N32" i="133"/>
  <c r="M32" i="133"/>
  <c r="M38" i="133" s="1"/>
  <c r="L32" i="133"/>
  <c r="K32" i="133"/>
  <c r="J32" i="133"/>
  <c r="I32" i="133"/>
  <c r="I38" i="133" s="1"/>
  <c r="H32" i="133"/>
  <c r="G32" i="133"/>
  <c r="F32" i="133"/>
  <c r="R31" i="133"/>
  <c r="C31" i="133"/>
  <c r="B31" i="133"/>
  <c r="R28" i="133"/>
  <c r="C28" i="133"/>
  <c r="B28" i="133"/>
  <c r="Q26" i="133"/>
  <c r="P26" i="133"/>
  <c r="O26" i="133"/>
  <c r="R25" i="133"/>
  <c r="C25" i="133"/>
  <c r="B25" i="133"/>
  <c r="Q23" i="133"/>
  <c r="P23" i="133"/>
  <c r="R23" i="133" s="1"/>
  <c r="O23" i="133"/>
  <c r="R22" i="133"/>
  <c r="C22" i="133"/>
  <c r="B22" i="133"/>
  <c r="R19" i="133"/>
  <c r="C19" i="133"/>
  <c r="B19" i="133"/>
  <c r="R16" i="133"/>
  <c r="C16" i="133"/>
  <c r="B16" i="133"/>
  <c r="R13" i="133"/>
  <c r="C13" i="133"/>
  <c r="B13" i="133"/>
  <c r="Q11" i="133"/>
  <c r="P11" i="133"/>
  <c r="O11" i="133"/>
  <c r="R10" i="133"/>
  <c r="C10" i="133"/>
  <c r="B10" i="133"/>
  <c r="C7" i="133"/>
  <c r="B7" i="133"/>
  <c r="R31" i="132"/>
  <c r="C31" i="132"/>
  <c r="B31" i="132"/>
  <c r="I29" i="132"/>
  <c r="H29" i="132"/>
  <c r="G29" i="132"/>
  <c r="F29" i="132"/>
  <c r="R28" i="132"/>
  <c r="C28" i="132"/>
  <c r="B28" i="132"/>
  <c r="R25" i="132"/>
  <c r="C25" i="132"/>
  <c r="B25" i="132"/>
  <c r="R22" i="132"/>
  <c r="C22" i="132"/>
  <c r="B22" i="132"/>
  <c r="R19" i="132"/>
  <c r="C19" i="132"/>
  <c r="B19" i="132"/>
  <c r="I17" i="132"/>
  <c r="H17" i="132"/>
  <c r="R17" i="132" s="1"/>
  <c r="G17" i="132"/>
  <c r="R16" i="132"/>
  <c r="C16" i="132"/>
  <c r="B16" i="132"/>
  <c r="R13" i="132"/>
  <c r="C13" i="132"/>
  <c r="B13" i="132"/>
  <c r="R10" i="132"/>
  <c r="C10" i="132"/>
  <c r="B10" i="132"/>
  <c r="C7" i="132"/>
  <c r="B7" i="132"/>
  <c r="Q32" i="131"/>
  <c r="P32" i="131"/>
  <c r="O32" i="131"/>
  <c r="N32" i="131"/>
  <c r="M32" i="131"/>
  <c r="L32" i="131"/>
  <c r="K32" i="131"/>
  <c r="J32" i="131"/>
  <c r="I32" i="131"/>
  <c r="H32" i="131"/>
  <c r="G32" i="131"/>
  <c r="F32" i="131"/>
  <c r="R31" i="131"/>
  <c r="C31" i="131"/>
  <c r="B31" i="131"/>
  <c r="R28" i="131"/>
  <c r="C28" i="131"/>
  <c r="B28" i="131"/>
  <c r="I26" i="131"/>
  <c r="H26" i="131"/>
  <c r="G26" i="131"/>
  <c r="F26" i="131"/>
  <c r="R25" i="131"/>
  <c r="C25" i="131"/>
  <c r="B25" i="131"/>
  <c r="I23" i="131"/>
  <c r="H23" i="131"/>
  <c r="G23" i="131"/>
  <c r="F23" i="131"/>
  <c r="R22" i="131"/>
  <c r="C22" i="131"/>
  <c r="B22" i="131"/>
  <c r="R19" i="131"/>
  <c r="C19" i="131"/>
  <c r="B19" i="131"/>
  <c r="I17" i="131"/>
  <c r="H17" i="131"/>
  <c r="G17" i="131"/>
  <c r="F17" i="131"/>
  <c r="R16" i="131"/>
  <c r="C16" i="131"/>
  <c r="B16" i="131"/>
  <c r="R13" i="131"/>
  <c r="C13" i="131"/>
  <c r="B13" i="131"/>
  <c r="I11" i="131"/>
  <c r="H11" i="131"/>
  <c r="G11" i="131"/>
  <c r="F11" i="131"/>
  <c r="R10" i="131"/>
  <c r="C10" i="131"/>
  <c r="B10" i="131"/>
  <c r="C7" i="131"/>
  <c r="B7" i="131"/>
  <c r="R26" i="133" l="1"/>
  <c r="R11" i="133"/>
  <c r="R32" i="133"/>
  <c r="R29" i="132"/>
  <c r="R23" i="131"/>
  <c r="R11" i="131"/>
  <c r="R32" i="131"/>
  <c r="R17" i="131"/>
  <c r="R26" i="131"/>
  <c r="F38" i="133"/>
  <c r="J38" i="133"/>
  <c r="N38" i="133"/>
  <c r="G38" i="133"/>
  <c r="K38" i="133"/>
  <c r="H38" i="133"/>
  <c r="L38" i="133"/>
  <c r="F38" i="134"/>
  <c r="R32" i="134"/>
  <c r="G38" i="134"/>
  <c r="H38" i="134"/>
  <c r="R17" i="134"/>
  <c r="F38" i="135"/>
  <c r="F39" i="135" s="1"/>
  <c r="J38" i="135"/>
  <c r="R11" i="135"/>
  <c r="R32" i="135"/>
  <c r="G38" i="135"/>
  <c r="K38" i="135"/>
  <c r="H38" i="135"/>
  <c r="L38" i="135"/>
  <c r="R17" i="135"/>
  <c r="R26" i="135"/>
  <c r="R11" i="137"/>
  <c r="R17" i="137"/>
  <c r="R29" i="137"/>
  <c r="R14" i="137"/>
  <c r="R26" i="137"/>
  <c r="R17" i="136"/>
  <c r="R29" i="136"/>
  <c r="R23" i="136"/>
  <c r="N128" i="96"/>
  <c r="P122" i="96"/>
  <c r="Q122" i="96" s="1"/>
  <c r="P123" i="96"/>
  <c r="Q123" i="96" s="1"/>
  <c r="P125" i="96"/>
  <c r="S125" i="96" s="1"/>
  <c r="D588" i="125"/>
  <c r="D592" i="125" s="1"/>
  <c r="D92" i="125"/>
  <c r="D96" i="125" s="1"/>
  <c r="N60" i="96"/>
  <c r="C355" i="97"/>
  <c r="I380" i="97"/>
  <c r="I376" i="97"/>
  <c r="I375" i="97"/>
  <c r="I374" i="97"/>
  <c r="I373" i="97"/>
  <c r="I372" i="97"/>
  <c r="I371" i="97"/>
  <c r="I368" i="97"/>
  <c r="I367" i="97"/>
  <c r="I366" i="97"/>
  <c r="I365" i="97"/>
  <c r="I364" i="97"/>
  <c r="I363" i="97"/>
  <c r="I358" i="97"/>
  <c r="I361" i="97" s="1"/>
  <c r="C320" i="97"/>
  <c r="I345" i="97"/>
  <c r="I341" i="97"/>
  <c r="I340" i="97"/>
  <c r="I339" i="97"/>
  <c r="I338" i="97"/>
  <c r="I337" i="97"/>
  <c r="I336" i="97"/>
  <c r="I333" i="97"/>
  <c r="I332" i="97"/>
  <c r="I331" i="97"/>
  <c r="I330" i="97"/>
  <c r="I329" i="97"/>
  <c r="I328" i="97"/>
  <c r="I323" i="97"/>
  <c r="I326" i="97" s="1"/>
  <c r="P53" i="96"/>
  <c r="R53" i="96" s="1"/>
  <c r="N53" i="96"/>
  <c r="I334" i="97" l="1"/>
  <c r="I369" i="97"/>
  <c r="I343" i="97"/>
  <c r="I378" i="97"/>
  <c r="I379" i="97" s="1"/>
  <c r="I381" i="97" s="1"/>
  <c r="U125" i="96"/>
  <c r="W122" i="96"/>
  <c r="F39" i="134"/>
  <c r="F39" i="133"/>
  <c r="G39" i="135"/>
  <c r="H39" i="135" s="1"/>
  <c r="I39" i="135" s="1"/>
  <c r="J39" i="135" s="1"/>
  <c r="K39" i="135" s="1"/>
  <c r="L39" i="135" s="1"/>
  <c r="M39" i="135" s="1"/>
  <c r="Q125" i="96"/>
  <c r="W123" i="96"/>
  <c r="V125" i="96"/>
  <c r="T123" i="96"/>
  <c r="S123" i="96"/>
  <c r="T122" i="96"/>
  <c r="T125" i="96"/>
  <c r="S122" i="96"/>
  <c r="V123" i="96"/>
  <c r="V122" i="96"/>
  <c r="W125" i="96"/>
  <c r="U123" i="96"/>
  <c r="U122" i="96"/>
  <c r="I344" i="97"/>
  <c r="I346" i="97" s="1"/>
  <c r="Q53" i="96"/>
  <c r="X53" i="96"/>
  <c r="U53" i="96"/>
  <c r="T53" i="96"/>
  <c r="W53" i="96"/>
  <c r="S53" i="96"/>
  <c r="V53" i="96"/>
  <c r="O127" i="96" l="1"/>
  <c r="O59" i="96"/>
  <c r="O126" i="96"/>
  <c r="O58" i="96"/>
  <c r="G39" i="134"/>
  <c r="H39" i="134" s="1"/>
  <c r="I39" i="134" s="1"/>
  <c r="G39" i="133"/>
  <c r="H39" i="133" s="1"/>
  <c r="I39" i="133" s="1"/>
  <c r="J39" i="133" s="1"/>
  <c r="K39" i="133" s="1"/>
  <c r="L39" i="133" s="1"/>
  <c r="M39" i="133" s="1"/>
  <c r="N39" i="133" s="1"/>
  <c r="F129" i="119"/>
  <c r="F126" i="119"/>
  <c r="F127" i="119"/>
  <c r="F128" i="119"/>
  <c r="F125" i="119"/>
  <c r="I720" i="97"/>
  <c r="I721" i="97"/>
  <c r="I722" i="97"/>
  <c r="P126" i="96" l="1"/>
  <c r="P127" i="96"/>
  <c r="P58" i="96"/>
  <c r="P59" i="96"/>
  <c r="G741" i="97"/>
  <c r="G742" i="97"/>
  <c r="G758" i="97"/>
  <c r="G757" i="97"/>
  <c r="G756" i="97"/>
  <c r="S127" i="96" l="1"/>
  <c r="T127" i="96"/>
  <c r="W127" i="96"/>
  <c r="Q127" i="96"/>
  <c r="U127" i="96"/>
  <c r="V127" i="96"/>
  <c r="Q58" i="96"/>
  <c r="W58" i="96"/>
  <c r="T58" i="96"/>
  <c r="V58" i="96"/>
  <c r="S58" i="96"/>
  <c r="U58" i="96"/>
  <c r="S59" i="96"/>
  <c r="V59" i="96"/>
  <c r="W59" i="96"/>
  <c r="Q59" i="96"/>
  <c r="U59" i="96"/>
  <c r="T59" i="96"/>
  <c r="S126" i="96"/>
  <c r="U126" i="96"/>
  <c r="T126" i="96"/>
  <c r="W126" i="96"/>
  <c r="Q126" i="96"/>
  <c r="V126" i="96"/>
  <c r="G589" i="97"/>
  <c r="I589" i="97" s="1"/>
  <c r="G584" i="97"/>
  <c r="G583" i="97"/>
  <c r="I588" i="97"/>
  <c r="I557" i="97"/>
  <c r="I556" i="97"/>
  <c r="G518" i="97"/>
  <c r="G517" i="97"/>
  <c r="G525" i="97"/>
  <c r="I525" i="97" s="1"/>
  <c r="G524" i="97"/>
  <c r="I524" i="97" s="1"/>
  <c r="G490" i="97"/>
  <c r="I490" i="97" s="1"/>
  <c r="G491" i="97"/>
  <c r="I491" i="97" s="1"/>
  <c r="G484" i="97"/>
  <c r="G483" i="97"/>
  <c r="G394" i="97"/>
  <c r="G393" i="97"/>
  <c r="I398" i="97"/>
  <c r="H258" i="127" l="1"/>
  <c r="G1224" i="97" l="1"/>
  <c r="G1225" i="97"/>
  <c r="G1226" i="97"/>
  <c r="G1227" i="97"/>
  <c r="C1180" i="97"/>
  <c r="C1179" i="97"/>
  <c r="G1192" i="97"/>
  <c r="G1191" i="97"/>
  <c r="G1220" i="97" l="1"/>
  <c r="I1143" i="97"/>
  <c r="G1114" i="97"/>
  <c r="G1079" i="97"/>
  <c r="I1079" i="97" s="1"/>
  <c r="G1044" i="97"/>
  <c r="G1009" i="97"/>
  <c r="I1009" i="97" s="1"/>
  <c r="G919" i="97"/>
  <c r="I919" i="97" s="1"/>
  <c r="G918" i="97"/>
  <c r="I918" i="97" s="1"/>
  <c r="G846" i="97"/>
  <c r="G925" i="97"/>
  <c r="I925" i="97" s="1"/>
  <c r="I852" i="97"/>
  <c r="G847" i="97"/>
  <c r="I847" i="97" s="1"/>
  <c r="I846" i="97"/>
  <c r="C26" i="104"/>
  <c r="J14" i="104" s="1"/>
  <c r="I922" i="97" l="1"/>
  <c r="I850" i="97"/>
  <c r="G45" i="124"/>
  <c r="G46" i="124"/>
  <c r="G47" i="124"/>
  <c r="G48" i="124"/>
  <c r="H48" i="124" s="1"/>
  <c r="G50" i="124"/>
  <c r="G51" i="124"/>
  <c r="G44" i="124"/>
  <c r="F51" i="124"/>
  <c r="F50" i="124"/>
  <c r="H50" i="124" s="1"/>
  <c r="F47" i="124"/>
  <c r="F46" i="124"/>
  <c r="F45" i="124"/>
  <c r="F44" i="124"/>
  <c r="H44" i="124" s="1"/>
  <c r="H51" i="124" l="1"/>
  <c r="H46" i="124"/>
  <c r="H47" i="124"/>
  <c r="H45" i="124"/>
  <c r="I41" i="124" s="1"/>
  <c r="I680" i="97" l="1"/>
  <c r="I676" i="97"/>
  <c r="I675" i="97"/>
  <c r="I100" i="97" l="1"/>
  <c r="I66" i="97"/>
  <c r="I52" i="97"/>
  <c r="C810" i="97" l="1"/>
  <c r="C811" i="97"/>
  <c r="I813" i="97"/>
  <c r="I816" i="97" s="1"/>
  <c r="G791" i="97"/>
  <c r="G297" i="126" l="1"/>
  <c r="H297" i="126" s="1"/>
  <c r="G298" i="126"/>
  <c r="H298" i="126" s="1"/>
  <c r="G299" i="126"/>
  <c r="H299" i="126" s="1"/>
  <c r="G300" i="126"/>
  <c r="H300" i="126" s="1"/>
  <c r="G301" i="126"/>
  <c r="H301" i="126" s="1"/>
  <c r="G302" i="126"/>
  <c r="H302" i="126" s="1"/>
  <c r="G303" i="126"/>
  <c r="H303" i="126" s="1"/>
  <c r="G304" i="126"/>
  <c r="H304" i="126" s="1"/>
  <c r="G305" i="126"/>
  <c r="H305" i="126" s="1"/>
  <c r="G306" i="126"/>
  <c r="H306" i="126" s="1"/>
  <c r="G307" i="126"/>
  <c r="H307" i="126" s="1"/>
  <c r="G308" i="126"/>
  <c r="H308" i="126" s="1"/>
  <c r="G309" i="126"/>
  <c r="H309" i="126" s="1"/>
  <c r="G310" i="126"/>
  <c r="H310" i="126" s="1"/>
  <c r="G311" i="126"/>
  <c r="H311" i="126" s="1"/>
  <c r="G312" i="126"/>
  <c r="H312" i="126" s="1"/>
  <c r="G313" i="126"/>
  <c r="H313" i="126" s="1"/>
  <c r="G314" i="126"/>
  <c r="H314" i="126" s="1"/>
  <c r="G315" i="126"/>
  <c r="H315" i="126" s="1"/>
  <c r="G316" i="126"/>
  <c r="H316" i="126" s="1"/>
  <c r="G317" i="126"/>
  <c r="H317" i="126" s="1"/>
  <c r="G318" i="126"/>
  <c r="H318" i="126" s="1"/>
  <c r="G319" i="126"/>
  <c r="H319" i="126" s="1"/>
  <c r="G320" i="126"/>
  <c r="H320" i="126" s="1"/>
  <c r="G321" i="126"/>
  <c r="H321" i="126" s="1"/>
  <c r="G322" i="126"/>
  <c r="H322" i="126" s="1"/>
  <c r="G323" i="126"/>
  <c r="H323" i="126" s="1"/>
  <c r="G324" i="126"/>
  <c r="H324" i="126" s="1"/>
  <c r="G325" i="126"/>
  <c r="H325" i="126" s="1"/>
  <c r="G326" i="126"/>
  <c r="H326" i="126" s="1"/>
  <c r="G327" i="126"/>
  <c r="H327" i="126" s="1"/>
  <c r="G328" i="126"/>
  <c r="H328" i="126" s="1"/>
  <c r="G329" i="126"/>
  <c r="H329" i="126" s="1"/>
  <c r="G330" i="126"/>
  <c r="H330" i="126" s="1"/>
  <c r="G331" i="126"/>
  <c r="H331" i="126" s="1"/>
  <c r="G296" i="126"/>
  <c r="H296" i="126" s="1"/>
  <c r="G100" i="127"/>
  <c r="H100" i="127" s="1"/>
  <c r="G223" i="122"/>
  <c r="H223" i="122" s="1"/>
  <c r="G222" i="122"/>
  <c r="H222" i="122" s="1"/>
  <c r="G221" i="122"/>
  <c r="H221" i="122" s="1"/>
  <c r="G99" i="117"/>
  <c r="H99" i="117" s="1"/>
  <c r="G98" i="117"/>
  <c r="H98" i="117" s="1"/>
  <c r="G97" i="117"/>
  <c r="H97" i="117" s="1"/>
  <c r="H57" i="127" l="1"/>
  <c r="H61" i="122"/>
  <c r="H59" i="126"/>
  <c r="H50" i="119"/>
  <c r="H61" i="125"/>
  <c r="H60" i="117"/>
  <c r="P434" i="97"/>
  <c r="E493" i="126" l="1"/>
  <c r="N32" i="96"/>
  <c r="X161" i="96" l="1"/>
  <c r="W161" i="96"/>
  <c r="V161" i="96"/>
  <c r="U161" i="96"/>
  <c r="T161" i="96"/>
  <c r="S161" i="96"/>
  <c r="R161" i="96"/>
  <c r="Q161" i="96"/>
  <c r="N220" i="96" l="1"/>
  <c r="P218" i="96"/>
  <c r="P219" i="96"/>
  <c r="H267" i="127"/>
  <c r="I266" i="127" s="1"/>
  <c r="L219" i="96" s="1"/>
  <c r="H264" i="127"/>
  <c r="I263" i="127" s="1"/>
  <c r="L218" i="96" s="1"/>
  <c r="P220" i="96"/>
  <c r="W218" i="96" l="1"/>
  <c r="T218" i="96"/>
  <c r="U218" i="96"/>
  <c r="Q218" i="96"/>
  <c r="S218" i="96"/>
  <c r="R218" i="96"/>
  <c r="T219" i="96"/>
  <c r="Q219" i="96"/>
  <c r="U219" i="96"/>
  <c r="W219" i="96"/>
  <c r="S219" i="96"/>
  <c r="R219" i="96"/>
  <c r="N219" i="96"/>
  <c r="X219" i="96" s="1"/>
  <c r="V219" i="96"/>
  <c r="U220" i="96"/>
  <c r="R220" i="96"/>
  <c r="T220" i="96"/>
  <c r="W220" i="96"/>
  <c r="V220" i="96"/>
  <c r="S220" i="96"/>
  <c r="Q220" i="96"/>
  <c r="V218" i="96"/>
  <c r="X220" i="96"/>
  <c r="N218" i="96"/>
  <c r="X218" i="96" s="1"/>
  <c r="H493" i="126" l="1"/>
  <c r="I491" i="126" s="1"/>
  <c r="P142" i="96"/>
  <c r="P137" i="96"/>
  <c r="P138" i="96"/>
  <c r="J142" i="96" l="1"/>
  <c r="E497" i="126"/>
  <c r="H497" i="126" s="1"/>
  <c r="Q138" i="96"/>
  <c r="V138" i="96"/>
  <c r="S138" i="96"/>
  <c r="U138" i="96"/>
  <c r="R138" i="96"/>
  <c r="W138" i="96"/>
  <c r="Q142" i="96"/>
  <c r="V142" i="96"/>
  <c r="S142" i="96"/>
  <c r="U142" i="96"/>
  <c r="R142" i="96"/>
  <c r="W142" i="96"/>
  <c r="W137" i="96"/>
  <c r="U137" i="96"/>
  <c r="R137" i="96"/>
  <c r="Q137" i="96"/>
  <c r="V137" i="96"/>
  <c r="S137" i="96"/>
  <c r="T142" i="96" l="1"/>
  <c r="N142" i="96"/>
  <c r="X142" i="96" s="1"/>
  <c r="N34" i="96" l="1"/>
  <c r="P214" i="96" l="1"/>
  <c r="I257" i="127"/>
  <c r="L216" i="96" s="1"/>
  <c r="H261" i="127"/>
  <c r="I260" i="127" s="1"/>
  <c r="L217" i="96" s="1"/>
  <c r="H255" i="127"/>
  <c r="I254" i="127" s="1"/>
  <c r="L215" i="96" s="1"/>
  <c r="H250" i="127"/>
  <c r="H246" i="127"/>
  <c r="H245" i="127"/>
  <c r="H244" i="127"/>
  <c r="H243" i="127"/>
  <c r="H242" i="127"/>
  <c r="H240" i="127"/>
  <c r="H239" i="127"/>
  <c r="H238" i="127"/>
  <c r="H237" i="127"/>
  <c r="H236" i="127"/>
  <c r="H235" i="127"/>
  <c r="H233" i="127"/>
  <c r="H226" i="127"/>
  <c r="H225" i="127"/>
  <c r="H224" i="127"/>
  <c r="H223" i="127"/>
  <c r="H222" i="127"/>
  <c r="H220" i="127"/>
  <c r="H219" i="127"/>
  <c r="H218" i="127"/>
  <c r="H217" i="127"/>
  <c r="H216" i="127"/>
  <c r="H215" i="127"/>
  <c r="H213" i="127"/>
  <c r="H207" i="127"/>
  <c r="I203" i="127" s="1"/>
  <c r="L165" i="96" s="1"/>
  <c r="H201" i="127"/>
  <c r="H200" i="127"/>
  <c r="H199" i="127"/>
  <c r="H198" i="127"/>
  <c r="H197" i="127"/>
  <c r="H195" i="127"/>
  <c r="H194" i="127"/>
  <c r="H193" i="127"/>
  <c r="H192" i="127"/>
  <c r="H191" i="127"/>
  <c r="H190" i="127"/>
  <c r="H188" i="127"/>
  <c r="H181" i="127"/>
  <c r="H177" i="127"/>
  <c r="H176" i="127"/>
  <c r="H175" i="127"/>
  <c r="H174" i="127"/>
  <c r="H173" i="127"/>
  <c r="H171" i="127"/>
  <c r="H170" i="127"/>
  <c r="H169" i="127"/>
  <c r="H168" i="127"/>
  <c r="H167" i="127"/>
  <c r="H166" i="127"/>
  <c r="H164" i="127"/>
  <c r="H157" i="127"/>
  <c r="H153" i="127"/>
  <c r="H152" i="127"/>
  <c r="H151" i="127"/>
  <c r="H150" i="127"/>
  <c r="H149" i="127"/>
  <c r="H147" i="127"/>
  <c r="H146" i="127"/>
  <c r="H145" i="127"/>
  <c r="H144" i="127"/>
  <c r="H143" i="127"/>
  <c r="H142" i="127"/>
  <c r="H140" i="127"/>
  <c r="H133" i="127"/>
  <c r="H129" i="127"/>
  <c r="H128" i="127"/>
  <c r="H127" i="127"/>
  <c r="H126" i="127"/>
  <c r="H125" i="127"/>
  <c r="H123" i="127"/>
  <c r="H122" i="127"/>
  <c r="H121" i="127"/>
  <c r="H120" i="127"/>
  <c r="H119" i="127"/>
  <c r="H118" i="127"/>
  <c r="H116" i="127"/>
  <c r="H108" i="127"/>
  <c r="I106" i="127" s="1"/>
  <c r="L113" i="96" s="1"/>
  <c r="H104" i="127"/>
  <c r="I102" i="127" s="1"/>
  <c r="L111" i="96" s="1"/>
  <c r="I98" i="127"/>
  <c r="L110" i="96" s="1"/>
  <c r="H96" i="127"/>
  <c r="I94" i="127" s="1"/>
  <c r="L109" i="96" s="1"/>
  <c r="H92" i="127"/>
  <c r="I90" i="127" s="1"/>
  <c r="L108" i="96" s="1"/>
  <c r="H81" i="127"/>
  <c r="E85" i="127" s="1"/>
  <c r="H85" i="127" s="1"/>
  <c r="I84" i="127" s="1"/>
  <c r="L57" i="96" s="1"/>
  <c r="H77" i="127"/>
  <c r="I76" i="127" s="1"/>
  <c r="L52" i="96" s="1"/>
  <c r="H61" i="127"/>
  <c r="E66" i="127" s="1"/>
  <c r="H66" i="127" s="1"/>
  <c r="I56" i="127"/>
  <c r="L33" i="96" s="1"/>
  <c r="H53" i="127"/>
  <c r="I52" i="127" s="1"/>
  <c r="L29" i="96" s="1"/>
  <c r="H49" i="127"/>
  <c r="I48" i="127" s="1"/>
  <c r="L27" i="96" s="1"/>
  <c r="H46" i="127"/>
  <c r="I45" i="127" s="1"/>
  <c r="L26" i="96" s="1"/>
  <c r="H43" i="127"/>
  <c r="I42" i="127" s="1"/>
  <c r="L25" i="96" s="1"/>
  <c r="H40" i="127"/>
  <c r="I39" i="127" s="1"/>
  <c r="L24" i="96" s="1"/>
  <c r="H37" i="127"/>
  <c r="I36" i="127" s="1"/>
  <c r="L23" i="96" s="1"/>
  <c r="H34" i="127"/>
  <c r="I33" i="127" s="1"/>
  <c r="L22" i="96" s="1"/>
  <c r="H30" i="127"/>
  <c r="I29" i="127" s="1"/>
  <c r="L20" i="96" s="1"/>
  <c r="H27" i="127"/>
  <c r="I26" i="127" s="1"/>
  <c r="L19" i="96" s="1"/>
  <c r="H24" i="127"/>
  <c r="I23" i="127" s="1"/>
  <c r="L18" i="96" s="1"/>
  <c r="H20" i="127"/>
  <c r="I19" i="127" s="1"/>
  <c r="L16" i="96" s="1"/>
  <c r="W214" i="96" l="1"/>
  <c r="U214" i="96"/>
  <c r="Q214" i="96"/>
  <c r="V214" i="96"/>
  <c r="R214" i="96"/>
  <c r="T214" i="96"/>
  <c r="S214" i="96"/>
  <c r="I80" i="127"/>
  <c r="L54" i="96" s="1"/>
  <c r="I210" i="127"/>
  <c r="L170" i="96" s="1"/>
  <c r="I60" i="127"/>
  <c r="L38" i="96" s="1"/>
  <c r="I112" i="127"/>
  <c r="L156" i="96" s="1"/>
  <c r="I184" i="127"/>
  <c r="L164" i="96" s="1"/>
  <c r="I229" i="127"/>
  <c r="L179" i="96" s="1"/>
  <c r="I136" i="127"/>
  <c r="L160" i="96" s="1"/>
  <c r="I160" i="127"/>
  <c r="L162" i="96" s="1"/>
  <c r="E71" i="127"/>
  <c r="H71" i="127" s="1"/>
  <c r="I69" i="127" s="1"/>
  <c r="I64" i="127"/>
  <c r="L43" i="96" s="1"/>
  <c r="I269" i="127" l="1"/>
  <c r="H269" i="127"/>
  <c r="L45" i="96"/>
  <c r="I270" i="127" l="1"/>
  <c r="N214" i="96" l="1"/>
  <c r="X214" i="96" s="1"/>
  <c r="N216" i="96"/>
  <c r="N215" i="96"/>
  <c r="N217" i="96"/>
  <c r="C1218" i="97"/>
  <c r="C1217" i="97"/>
  <c r="I1207" i="97"/>
  <c r="I1203" i="97"/>
  <c r="I1202" i="97"/>
  <c r="I1201" i="97"/>
  <c r="I1200" i="97"/>
  <c r="I1199" i="97"/>
  <c r="I1198" i="97"/>
  <c r="I1195" i="97"/>
  <c r="I1194" i="97"/>
  <c r="I1193" i="97"/>
  <c r="I1192" i="97"/>
  <c r="I1191" i="97"/>
  <c r="I1190" i="97"/>
  <c r="I1189" i="97"/>
  <c r="I1185" i="97"/>
  <c r="I1184" i="97"/>
  <c r="I1182" i="97"/>
  <c r="N169" i="96"/>
  <c r="N171" i="96"/>
  <c r="P167" i="96"/>
  <c r="P168" i="96"/>
  <c r="P169" i="96"/>
  <c r="V168" i="96" l="1"/>
  <c r="S168" i="96"/>
  <c r="W168" i="96"/>
  <c r="Q168" i="96"/>
  <c r="U168" i="96"/>
  <c r="U167" i="96"/>
  <c r="W167" i="96"/>
  <c r="S167" i="96"/>
  <c r="Q167" i="96"/>
  <c r="V167" i="96"/>
  <c r="W169" i="96"/>
  <c r="S169" i="96"/>
  <c r="V169" i="96"/>
  <c r="R169" i="96"/>
  <c r="T169" i="96"/>
  <c r="Q169" i="96"/>
  <c r="U169" i="96"/>
  <c r="X169" i="96"/>
  <c r="I1183" i="97"/>
  <c r="I1187" i="97" s="1"/>
  <c r="I1205" i="97"/>
  <c r="I1196" i="97"/>
  <c r="C1130" i="97"/>
  <c r="C1131" i="97"/>
  <c r="G1133" i="97"/>
  <c r="I1133" i="97" s="1"/>
  <c r="I1134" i="97"/>
  <c r="G1138" i="97"/>
  <c r="I1138" i="97" s="1"/>
  <c r="I1139" i="97"/>
  <c r="I1140" i="97"/>
  <c r="I1144" i="97"/>
  <c r="I1145" i="97"/>
  <c r="I1146" i="97"/>
  <c r="I1147" i="97"/>
  <c r="I1148" i="97"/>
  <c r="I1149" i="97"/>
  <c r="I1150" i="97"/>
  <c r="I1151" i="97"/>
  <c r="I1152" i="97"/>
  <c r="I1153" i="97"/>
  <c r="I1154" i="97"/>
  <c r="I1155" i="97"/>
  <c r="I1156" i="97"/>
  <c r="I1157" i="97"/>
  <c r="I1158" i="97"/>
  <c r="I1159" i="97"/>
  <c r="I1160" i="97"/>
  <c r="I1161" i="97"/>
  <c r="I1162" i="97"/>
  <c r="I1163" i="97"/>
  <c r="I1164" i="97"/>
  <c r="I1165" i="97"/>
  <c r="I1169" i="97"/>
  <c r="C1245" i="97"/>
  <c r="C1246" i="97"/>
  <c r="I1248" i="97"/>
  <c r="I1251" i="97" s="1"/>
  <c r="I1253" i="97"/>
  <c r="I1255" i="97"/>
  <c r="I1256" i="97"/>
  <c r="I1259" i="97"/>
  <c r="G1260" i="97"/>
  <c r="I1260" i="97" s="1"/>
  <c r="I1261" i="97"/>
  <c r="I1265" i="97"/>
  <c r="I1278" i="97"/>
  <c r="I1279" i="97"/>
  <c r="I1283" i="97"/>
  <c r="I1284" i="97"/>
  <c r="I1285" i="97"/>
  <c r="I1288" i="97"/>
  <c r="I1289" i="97"/>
  <c r="I1290" i="97"/>
  <c r="I1291" i="97"/>
  <c r="I1292" i="97"/>
  <c r="I1293" i="97"/>
  <c r="I1294" i="97"/>
  <c r="I1298" i="97"/>
  <c r="I1220" i="97"/>
  <c r="I1224" i="97"/>
  <c r="I1225" i="97"/>
  <c r="I1226" i="97"/>
  <c r="I1227" i="97"/>
  <c r="I1228" i="97"/>
  <c r="I1231" i="97"/>
  <c r="I1235" i="97"/>
  <c r="H170" i="126"/>
  <c r="I168" i="126" s="1"/>
  <c r="I1167" i="97" l="1"/>
  <c r="I1136" i="97"/>
  <c r="I1281" i="97"/>
  <c r="I1263" i="97"/>
  <c r="I1257" i="97"/>
  <c r="I1206" i="97"/>
  <c r="I1208" i="97" s="1"/>
  <c r="O215" i="96" s="1"/>
  <c r="I1141" i="97"/>
  <c r="I1229" i="97"/>
  <c r="I1233" i="97"/>
  <c r="I1222" i="97"/>
  <c r="I1286" i="97"/>
  <c r="I1296" i="97"/>
  <c r="I1264" i="97" l="1"/>
  <c r="I1266" i="97" s="1"/>
  <c r="I1168" i="97"/>
  <c r="I1170" i="97" s="1"/>
  <c r="P215" i="96"/>
  <c r="I1297" i="97"/>
  <c r="I1299" i="97" s="1"/>
  <c r="I1234" i="97"/>
  <c r="I1236" i="97" s="1"/>
  <c r="H186" i="126"/>
  <c r="H181" i="126"/>
  <c r="H180" i="126"/>
  <c r="E72" i="126"/>
  <c r="E71" i="126"/>
  <c r="H71" i="126" s="1"/>
  <c r="E77" i="126" s="1"/>
  <c r="H66" i="126"/>
  <c r="H63" i="126"/>
  <c r="T215" i="96" l="1"/>
  <c r="Q215" i="96"/>
  <c r="U215" i="96"/>
  <c r="R215" i="96"/>
  <c r="W215" i="96"/>
  <c r="S215" i="96"/>
  <c r="V215" i="96"/>
  <c r="X215" i="96"/>
  <c r="O216" i="96"/>
  <c r="H28" i="126"/>
  <c r="I27" i="126" s="1"/>
  <c r="J20" i="96" s="1"/>
  <c r="H933" i="126"/>
  <c r="H932" i="126"/>
  <c r="H931" i="126"/>
  <c r="H930" i="126"/>
  <c r="H958" i="126"/>
  <c r="H957" i="126"/>
  <c r="H956" i="126"/>
  <c r="H955" i="126"/>
  <c r="H954" i="126"/>
  <c r="H953" i="126"/>
  <c r="H924" i="126"/>
  <c r="H923" i="126"/>
  <c r="H922" i="126"/>
  <c r="H921" i="126"/>
  <c r="H919" i="126"/>
  <c r="H918" i="126"/>
  <c r="H917" i="126"/>
  <c r="H916" i="126"/>
  <c r="H914" i="126"/>
  <c r="H913" i="126"/>
  <c r="H912" i="126"/>
  <c r="H911" i="126"/>
  <c r="H909" i="126"/>
  <c r="H908" i="126"/>
  <c r="H907" i="126"/>
  <c r="H906" i="126"/>
  <c r="H904" i="126"/>
  <c r="H903" i="126"/>
  <c r="H902" i="126"/>
  <c r="H901" i="126"/>
  <c r="H899" i="126"/>
  <c r="H898" i="126"/>
  <c r="H897" i="126"/>
  <c r="H896" i="126"/>
  <c r="H890" i="126"/>
  <c r="H889" i="126"/>
  <c r="H888" i="126"/>
  <c r="H887" i="126"/>
  <c r="H881" i="126"/>
  <c r="H880" i="126"/>
  <c r="H879" i="126"/>
  <c r="H878" i="126"/>
  <c r="H877" i="126"/>
  <c r="H876" i="126"/>
  <c r="H870" i="126"/>
  <c r="I868" i="126" s="1"/>
  <c r="J191" i="96" s="1"/>
  <c r="H866" i="126"/>
  <c r="I864" i="126" s="1"/>
  <c r="J190" i="96" s="1"/>
  <c r="H860" i="126"/>
  <c r="I858" i="126" s="1"/>
  <c r="J184" i="96" s="1"/>
  <c r="H856" i="126"/>
  <c r="I854" i="126" s="1"/>
  <c r="J183" i="96" s="1"/>
  <c r="H852" i="126"/>
  <c r="I850" i="126" s="1"/>
  <c r="J182" i="96" s="1"/>
  <c r="H848" i="126"/>
  <c r="I846" i="126" s="1"/>
  <c r="J181" i="96" s="1"/>
  <c r="H843" i="126"/>
  <c r="H839" i="126"/>
  <c r="H837" i="126"/>
  <c r="H833" i="126"/>
  <c r="H832" i="126"/>
  <c r="H831" i="126"/>
  <c r="H830" i="126"/>
  <c r="H828" i="126"/>
  <c r="H824" i="126"/>
  <c r="H823" i="126"/>
  <c r="H822" i="126"/>
  <c r="H821" i="126"/>
  <c r="H820" i="126"/>
  <c r="H819" i="126"/>
  <c r="H817" i="126"/>
  <c r="H816" i="126"/>
  <c r="H815" i="126"/>
  <c r="H814" i="126"/>
  <c r="H810" i="126"/>
  <c r="H809" i="126"/>
  <c r="H808" i="126"/>
  <c r="H807" i="126"/>
  <c r="H806" i="126"/>
  <c r="H805" i="126"/>
  <c r="H803" i="126"/>
  <c r="H802" i="126"/>
  <c r="H801" i="126"/>
  <c r="H800" i="126"/>
  <c r="H799" i="126"/>
  <c r="H798" i="126"/>
  <c r="H797" i="126"/>
  <c r="H796" i="126"/>
  <c r="H795" i="126"/>
  <c r="H794" i="126"/>
  <c r="H793" i="126"/>
  <c r="H792" i="126"/>
  <c r="H785" i="126"/>
  <c r="I783" i="126" s="1"/>
  <c r="J177" i="96" s="1"/>
  <c r="H781" i="126"/>
  <c r="I779" i="126" s="1"/>
  <c r="J176" i="96" s="1"/>
  <c r="H777" i="126"/>
  <c r="I775" i="126" s="1"/>
  <c r="H773" i="126"/>
  <c r="I771" i="126" s="1"/>
  <c r="J174" i="96" s="1"/>
  <c r="H768" i="126"/>
  <c r="I766" i="126" s="1"/>
  <c r="J172" i="96" s="1"/>
  <c r="H763" i="126"/>
  <c r="H762" i="126"/>
  <c r="H761" i="126"/>
  <c r="H760" i="126"/>
  <c r="H759" i="126"/>
  <c r="H758" i="126"/>
  <c r="H756" i="126"/>
  <c r="H755" i="126"/>
  <c r="H754" i="126"/>
  <c r="H753" i="126"/>
  <c r="H752" i="126"/>
  <c r="H751" i="126"/>
  <c r="H750" i="126"/>
  <c r="H749" i="126"/>
  <c r="H748" i="126"/>
  <c r="H747" i="126"/>
  <c r="H746" i="126"/>
  <c r="H745" i="126"/>
  <c r="H739" i="126"/>
  <c r="I735" i="126" s="1"/>
  <c r="J168" i="96" s="1"/>
  <c r="H733" i="126"/>
  <c r="H731" i="126"/>
  <c r="H725" i="126"/>
  <c r="H724" i="126"/>
  <c r="H723" i="126"/>
  <c r="H722" i="126"/>
  <c r="H720" i="126"/>
  <c r="H714" i="126"/>
  <c r="H713" i="126"/>
  <c r="H712" i="126"/>
  <c r="H711" i="126"/>
  <c r="H710" i="126"/>
  <c r="H709" i="126"/>
  <c r="H707" i="126"/>
  <c r="H706" i="126"/>
  <c r="H705" i="126"/>
  <c r="H704" i="126"/>
  <c r="H698" i="126"/>
  <c r="H697" i="126"/>
  <c r="H696" i="126"/>
  <c r="H695" i="126"/>
  <c r="H694" i="126"/>
  <c r="H693" i="126"/>
  <c r="H691" i="126"/>
  <c r="H690" i="126"/>
  <c r="H689" i="126"/>
  <c r="H688" i="126"/>
  <c r="H687" i="126"/>
  <c r="H686" i="126"/>
  <c r="H685" i="126"/>
  <c r="H684" i="126"/>
  <c r="H683" i="126"/>
  <c r="H682" i="126"/>
  <c r="H681" i="126"/>
  <c r="H680" i="126"/>
  <c r="H673" i="126"/>
  <c r="H669" i="126"/>
  <c r="H667" i="126"/>
  <c r="H663" i="126"/>
  <c r="H662" i="126"/>
  <c r="H661" i="126"/>
  <c r="H660" i="126"/>
  <c r="H658" i="126"/>
  <c r="H654" i="126"/>
  <c r="H653" i="126"/>
  <c r="H652" i="126"/>
  <c r="H651" i="126"/>
  <c r="H650" i="126"/>
  <c r="H649" i="126"/>
  <c r="H647" i="126"/>
  <c r="H646" i="126"/>
  <c r="H645" i="126"/>
  <c r="H644" i="126"/>
  <c r="H640" i="126"/>
  <c r="H639" i="126"/>
  <c r="H638" i="126"/>
  <c r="H637" i="126"/>
  <c r="H636" i="126"/>
  <c r="H635" i="126"/>
  <c r="H633" i="126"/>
  <c r="H632" i="126"/>
  <c r="H631" i="126"/>
  <c r="H630" i="126"/>
  <c r="H629" i="126"/>
  <c r="H628" i="126"/>
  <c r="H627" i="126"/>
  <c r="H626" i="126"/>
  <c r="H625" i="126"/>
  <c r="H624" i="126"/>
  <c r="H623" i="126"/>
  <c r="H622" i="126"/>
  <c r="H615" i="126"/>
  <c r="H611" i="126"/>
  <c r="H609" i="126"/>
  <c r="H605" i="126"/>
  <c r="H604" i="126"/>
  <c r="H603" i="126"/>
  <c r="H602" i="126"/>
  <c r="H600" i="126"/>
  <c r="H596" i="126"/>
  <c r="H595" i="126"/>
  <c r="H594" i="126"/>
  <c r="H593" i="126"/>
  <c r="H592" i="126"/>
  <c r="H591" i="126"/>
  <c r="H589" i="126"/>
  <c r="H588" i="126"/>
  <c r="H587" i="126"/>
  <c r="H586" i="126"/>
  <c r="H582" i="126"/>
  <c r="H581" i="126"/>
  <c r="H580" i="126"/>
  <c r="H579" i="126"/>
  <c r="H578" i="126"/>
  <c r="H577" i="126"/>
  <c r="H575" i="126"/>
  <c r="H574" i="126"/>
  <c r="H573" i="126"/>
  <c r="H572" i="126"/>
  <c r="H571" i="126"/>
  <c r="H570" i="126"/>
  <c r="H569" i="126"/>
  <c r="H568" i="126"/>
  <c r="H567" i="126"/>
  <c r="H566" i="126"/>
  <c r="H565" i="126"/>
  <c r="H564" i="126"/>
  <c r="H557" i="126"/>
  <c r="H553" i="126"/>
  <c r="H551" i="126"/>
  <c r="H547" i="126"/>
  <c r="H546" i="126"/>
  <c r="H545" i="126"/>
  <c r="H544" i="126"/>
  <c r="H542" i="126"/>
  <c r="H538" i="126"/>
  <c r="H537" i="126"/>
  <c r="H536" i="126"/>
  <c r="H535" i="126"/>
  <c r="H534" i="126"/>
  <c r="H533" i="126"/>
  <c r="H531" i="126"/>
  <c r="H530" i="126"/>
  <c r="H529" i="126"/>
  <c r="H528" i="126"/>
  <c r="H524" i="126"/>
  <c r="H523" i="126"/>
  <c r="H522" i="126"/>
  <c r="H521" i="126"/>
  <c r="H520" i="126"/>
  <c r="H519" i="126"/>
  <c r="H517" i="126"/>
  <c r="H516" i="126"/>
  <c r="H515" i="126"/>
  <c r="H514" i="126"/>
  <c r="H513" i="126"/>
  <c r="H512" i="126"/>
  <c r="H511" i="126"/>
  <c r="H510" i="126"/>
  <c r="H509" i="126"/>
  <c r="H508" i="126"/>
  <c r="H507" i="126"/>
  <c r="H506" i="126"/>
  <c r="H489" i="126"/>
  <c r="I487" i="126" s="1"/>
  <c r="J141" i="96" s="1"/>
  <c r="H485" i="126"/>
  <c r="I483" i="126" s="1"/>
  <c r="J140" i="96" s="1"/>
  <c r="H481" i="126"/>
  <c r="I479" i="126" s="1"/>
  <c r="J139" i="96" s="1"/>
  <c r="I495" i="126"/>
  <c r="J143" i="96" s="1"/>
  <c r="H476" i="126"/>
  <c r="I474" i="126" s="1"/>
  <c r="J138" i="96" s="1"/>
  <c r="H468" i="126"/>
  <c r="I466" i="126" s="1"/>
  <c r="H464" i="126"/>
  <c r="I462" i="126" s="1"/>
  <c r="J135" i="96" s="1"/>
  <c r="H458" i="126"/>
  <c r="I456" i="126" s="1"/>
  <c r="J120" i="96" s="1"/>
  <c r="H437" i="126"/>
  <c r="H436" i="126"/>
  <c r="H435" i="126"/>
  <c r="H434" i="126"/>
  <c r="H433" i="126"/>
  <c r="H432" i="126"/>
  <c r="H431" i="126"/>
  <c r="H430" i="126"/>
  <c r="H429" i="126"/>
  <c r="H428" i="126"/>
  <c r="H427" i="126"/>
  <c r="H426" i="126"/>
  <c r="H425" i="126"/>
  <c r="H424" i="126"/>
  <c r="H423" i="126"/>
  <c r="H422" i="126"/>
  <c r="H421" i="126"/>
  <c r="H420" i="126"/>
  <c r="H419" i="126"/>
  <c r="H418" i="126"/>
  <c r="H417" i="126"/>
  <c r="H416" i="126"/>
  <c r="H415" i="126"/>
  <c r="H414" i="126"/>
  <c r="H413" i="126"/>
  <c r="H412" i="126"/>
  <c r="H411" i="126"/>
  <c r="H410" i="126"/>
  <c r="H409" i="126"/>
  <c r="H408" i="126"/>
  <c r="H407" i="126"/>
  <c r="H406" i="126"/>
  <c r="H405" i="126"/>
  <c r="H404" i="126"/>
  <c r="H403" i="126"/>
  <c r="H402" i="126"/>
  <c r="H401" i="126"/>
  <c r="H400" i="126"/>
  <c r="H399" i="126"/>
  <c r="H398" i="126"/>
  <c r="H397" i="126"/>
  <c r="H396" i="126"/>
  <c r="H395" i="126"/>
  <c r="H394" i="126"/>
  <c r="H393" i="126"/>
  <c r="H392" i="126"/>
  <c r="H391" i="126"/>
  <c r="H390" i="126"/>
  <c r="H389" i="126"/>
  <c r="H388" i="126"/>
  <c r="H384" i="126"/>
  <c r="H383" i="126"/>
  <c r="H382" i="126"/>
  <c r="H381" i="126"/>
  <c r="H380" i="126"/>
  <c r="H379" i="126"/>
  <c r="H378" i="126"/>
  <c r="H377" i="126"/>
  <c r="H376" i="126"/>
  <c r="H375" i="126"/>
  <c r="H374" i="126"/>
  <c r="H373" i="126"/>
  <c r="H372" i="126"/>
  <c r="H371" i="126"/>
  <c r="H370" i="126"/>
  <c r="H369" i="126"/>
  <c r="H368" i="126"/>
  <c r="H367" i="126"/>
  <c r="H366" i="126"/>
  <c r="H365" i="126"/>
  <c r="H364" i="126"/>
  <c r="H363" i="126"/>
  <c r="H362" i="126"/>
  <c r="H361" i="126"/>
  <c r="H360" i="126"/>
  <c r="H359" i="126"/>
  <c r="H358" i="126"/>
  <c r="H357" i="126"/>
  <c r="H356" i="126"/>
  <c r="H355" i="126"/>
  <c r="H354" i="126"/>
  <c r="H353" i="126"/>
  <c r="H352" i="126"/>
  <c r="H351" i="126"/>
  <c r="H350" i="126"/>
  <c r="H349" i="126"/>
  <c r="H348" i="126"/>
  <c r="H347" i="126"/>
  <c r="H346" i="126"/>
  <c r="H345" i="126"/>
  <c r="H344" i="126"/>
  <c r="H343" i="126"/>
  <c r="H342" i="126"/>
  <c r="H341" i="126"/>
  <c r="H340" i="126"/>
  <c r="H339" i="126"/>
  <c r="H338" i="126"/>
  <c r="H337" i="126"/>
  <c r="H336" i="126"/>
  <c r="H335" i="126"/>
  <c r="H454" i="126"/>
  <c r="H453" i="126"/>
  <c r="H452" i="126"/>
  <c r="H451" i="126"/>
  <c r="H450" i="126"/>
  <c r="H449" i="126"/>
  <c r="H448" i="126"/>
  <c r="H447" i="126"/>
  <c r="H446" i="126"/>
  <c r="H445" i="126"/>
  <c r="H444" i="126"/>
  <c r="H443" i="126"/>
  <c r="H442" i="126"/>
  <c r="H441" i="126"/>
  <c r="H292" i="126"/>
  <c r="H291" i="126"/>
  <c r="H290" i="126"/>
  <c r="H289" i="126"/>
  <c r="H288" i="126"/>
  <c r="H287" i="126"/>
  <c r="H286" i="126"/>
  <c r="H285" i="126"/>
  <c r="H284" i="126"/>
  <c r="H283" i="126"/>
  <c r="H282" i="126"/>
  <c r="H281" i="126"/>
  <c r="H280" i="126"/>
  <c r="H279" i="126"/>
  <c r="H278" i="126"/>
  <c r="H277" i="126"/>
  <c r="H276" i="126"/>
  <c r="H275" i="126"/>
  <c r="H274" i="126"/>
  <c r="H273" i="126"/>
  <c r="H272" i="126"/>
  <c r="H271" i="126"/>
  <c r="H270" i="126"/>
  <c r="H269" i="126"/>
  <c r="H268" i="126"/>
  <c r="H267" i="126"/>
  <c r="H266" i="126"/>
  <c r="H265" i="126"/>
  <c r="H264" i="126"/>
  <c r="H263" i="126"/>
  <c r="H262" i="126"/>
  <c r="H261" i="126"/>
  <c r="H260" i="126"/>
  <c r="H259" i="126"/>
  <c r="H258" i="126"/>
  <c r="H257" i="126"/>
  <c r="H256" i="126"/>
  <c r="H255" i="126"/>
  <c r="H254" i="126"/>
  <c r="H253" i="126"/>
  <c r="H252" i="126"/>
  <c r="H251" i="126"/>
  <c r="H250" i="126"/>
  <c r="H249" i="126"/>
  <c r="H248" i="126"/>
  <c r="H247" i="126"/>
  <c r="H246" i="126"/>
  <c r="H245" i="126"/>
  <c r="H244" i="126"/>
  <c r="H243" i="126"/>
  <c r="H242" i="126"/>
  <c r="H241" i="126"/>
  <c r="H237" i="126"/>
  <c r="H236" i="126"/>
  <c r="H235" i="126"/>
  <c r="H234" i="126"/>
  <c r="H233" i="126"/>
  <c r="H232" i="126"/>
  <c r="H231" i="126"/>
  <c r="H230" i="126"/>
  <c r="H229" i="126"/>
  <c r="H228" i="126"/>
  <c r="H227" i="126"/>
  <c r="H226" i="126"/>
  <c r="H225" i="126"/>
  <c r="H224" i="126"/>
  <c r="H223" i="126"/>
  <c r="H222" i="126"/>
  <c r="H221" i="126"/>
  <c r="H220" i="126"/>
  <c r="H219" i="126"/>
  <c r="H218" i="126"/>
  <c r="H217" i="126"/>
  <c r="H216" i="126"/>
  <c r="H215" i="126"/>
  <c r="H214" i="126"/>
  <c r="H213" i="126"/>
  <c r="H212" i="126"/>
  <c r="H211" i="126"/>
  <c r="H210" i="126"/>
  <c r="H209" i="126"/>
  <c r="H208" i="126"/>
  <c r="H207" i="126"/>
  <c r="H206" i="126"/>
  <c r="H205" i="126"/>
  <c r="H204" i="126"/>
  <c r="H203" i="126"/>
  <c r="H202" i="126"/>
  <c r="H201" i="126"/>
  <c r="H200" i="126"/>
  <c r="H199" i="126"/>
  <c r="H198" i="126"/>
  <c r="H197" i="126"/>
  <c r="H196" i="126"/>
  <c r="H195" i="126"/>
  <c r="H194" i="126"/>
  <c r="H193" i="126"/>
  <c r="H192" i="126"/>
  <c r="H191" i="126"/>
  <c r="H190" i="126"/>
  <c r="H189" i="126"/>
  <c r="H188" i="126"/>
  <c r="H187" i="126"/>
  <c r="I178" i="126"/>
  <c r="J104" i="96" s="1"/>
  <c r="H175" i="126"/>
  <c r="I173" i="126" s="1"/>
  <c r="J100" i="96" s="1"/>
  <c r="J98" i="96"/>
  <c r="H165" i="126"/>
  <c r="I163" i="126" s="1"/>
  <c r="J96" i="96" s="1"/>
  <c r="H160" i="126"/>
  <c r="I158" i="126" s="1"/>
  <c r="J94" i="96" s="1"/>
  <c r="H155" i="126"/>
  <c r="I153" i="126" s="1"/>
  <c r="J92" i="96" s="1"/>
  <c r="H150" i="126"/>
  <c r="I148" i="126" s="1"/>
  <c r="J90" i="96" s="1"/>
  <c r="H145" i="126"/>
  <c r="H144" i="126"/>
  <c r="H139" i="126"/>
  <c r="H138" i="126"/>
  <c r="H133" i="126"/>
  <c r="I131" i="126" s="1"/>
  <c r="J82" i="96" s="1"/>
  <c r="H129" i="126"/>
  <c r="I127" i="126" s="1"/>
  <c r="J81" i="96" s="1"/>
  <c r="F124" i="126"/>
  <c r="H124" i="126" s="1"/>
  <c r="H123" i="126"/>
  <c r="F122" i="126"/>
  <c r="H122" i="126" s="1"/>
  <c r="H121" i="126"/>
  <c r="F109" i="126"/>
  <c r="H109" i="126" s="1"/>
  <c r="E115" i="126" s="1"/>
  <c r="H115" i="126" s="1"/>
  <c r="F108" i="126"/>
  <c r="H108" i="126" s="1"/>
  <c r="H103" i="126"/>
  <c r="H102" i="126"/>
  <c r="H90" i="126"/>
  <c r="E95" i="126" s="1"/>
  <c r="H95" i="126" s="1"/>
  <c r="H85" i="126"/>
  <c r="I83" i="126" s="1"/>
  <c r="J51" i="96" s="1"/>
  <c r="H72" i="126"/>
  <c r="E78" i="126" s="1"/>
  <c r="H78" i="126" s="1"/>
  <c r="I65" i="126"/>
  <c r="J40" i="96" s="1"/>
  <c r="I62" i="126"/>
  <c r="J38" i="96" s="1"/>
  <c r="N38" i="96" s="1"/>
  <c r="I58" i="126"/>
  <c r="J33" i="96" s="1"/>
  <c r="I54" i="126"/>
  <c r="H51" i="126"/>
  <c r="I50" i="126" s="1"/>
  <c r="J29" i="96" s="1"/>
  <c r="H47" i="126"/>
  <c r="I46" i="126" s="1"/>
  <c r="J27" i="96" s="1"/>
  <c r="H44" i="126"/>
  <c r="I43" i="126" s="1"/>
  <c r="J26" i="96" s="1"/>
  <c r="H41" i="126"/>
  <c r="I40" i="126" s="1"/>
  <c r="J25" i="96" s="1"/>
  <c r="H38" i="126"/>
  <c r="I37" i="126" s="1"/>
  <c r="J24" i="96" s="1"/>
  <c r="H35" i="126"/>
  <c r="I34" i="126" s="1"/>
  <c r="J23" i="96" s="1"/>
  <c r="H32" i="126"/>
  <c r="I31" i="126" s="1"/>
  <c r="J22" i="96" s="1"/>
  <c r="H25" i="126"/>
  <c r="I24" i="126" s="1"/>
  <c r="J19" i="96" s="1"/>
  <c r="H22" i="126"/>
  <c r="I21" i="126" s="1"/>
  <c r="J18" i="96" s="1"/>
  <c r="H18" i="126"/>
  <c r="H30" i="125"/>
  <c r="I29" i="125" s="1"/>
  <c r="H20" i="96" s="1"/>
  <c r="I1034" i="125"/>
  <c r="H213" i="96" s="1"/>
  <c r="H1030" i="125"/>
  <c r="I1028" i="125" s="1"/>
  <c r="H179" i="96" s="1"/>
  <c r="H1029" i="125"/>
  <c r="H1025" i="125"/>
  <c r="H1024" i="125"/>
  <c r="H1019" i="125"/>
  <c r="I1016" i="125" s="1"/>
  <c r="H168" i="96" s="1"/>
  <c r="H1014" i="125"/>
  <c r="H1012" i="125"/>
  <c r="H1011" i="125"/>
  <c r="H1010" i="125"/>
  <c r="H1005" i="125"/>
  <c r="H1003" i="125"/>
  <c r="H1002" i="125"/>
  <c r="H1001" i="125"/>
  <c r="H996" i="125"/>
  <c r="H995" i="125"/>
  <c r="H994" i="125"/>
  <c r="H992" i="125"/>
  <c r="H991" i="125"/>
  <c r="H989" i="125"/>
  <c r="H987" i="125"/>
  <c r="H986" i="125"/>
  <c r="H984" i="125"/>
  <c r="H979" i="125"/>
  <c r="H978" i="125"/>
  <c r="H977" i="125"/>
  <c r="H976" i="125"/>
  <c r="H975" i="125"/>
  <c r="H974" i="125"/>
  <c r="H972" i="125"/>
  <c r="H971" i="125"/>
  <c r="H970" i="125"/>
  <c r="H969" i="125"/>
  <c r="H968" i="125"/>
  <c r="H967" i="125"/>
  <c r="H966" i="125"/>
  <c r="H965" i="125"/>
  <c r="H964" i="125"/>
  <c r="H963" i="125"/>
  <c r="H962" i="125"/>
  <c r="H961" i="125"/>
  <c r="H959" i="125"/>
  <c r="H958" i="125"/>
  <c r="H957" i="125"/>
  <c r="H956" i="125"/>
  <c r="H955" i="125"/>
  <c r="H954" i="125"/>
  <c r="H953" i="125"/>
  <c r="H952" i="125"/>
  <c r="H951" i="125"/>
  <c r="H950" i="125"/>
  <c r="H948" i="125"/>
  <c r="H947" i="125"/>
  <c r="H946" i="125"/>
  <c r="H945" i="125"/>
  <c r="H944" i="125"/>
  <c r="H943" i="125"/>
  <c r="H942" i="125"/>
  <c r="H941" i="125"/>
  <c r="H940" i="125"/>
  <c r="H939" i="125"/>
  <c r="H938" i="125"/>
  <c r="H936" i="125"/>
  <c r="H935" i="125"/>
  <c r="H934" i="125"/>
  <c r="H933" i="125"/>
  <c r="H932" i="125"/>
  <c r="H931" i="125"/>
  <c r="H930" i="125"/>
  <c r="H929" i="125"/>
  <c r="H928" i="125"/>
  <c r="H927" i="125"/>
  <c r="H925" i="125"/>
  <c r="H924" i="125"/>
  <c r="H923" i="125"/>
  <c r="H922" i="125"/>
  <c r="H916" i="125"/>
  <c r="H912" i="125"/>
  <c r="H910" i="125"/>
  <c r="H909" i="125"/>
  <c r="H908" i="125"/>
  <c r="H904" i="125"/>
  <c r="H902" i="125"/>
  <c r="H901" i="125"/>
  <c r="H900" i="125"/>
  <c r="H896" i="125"/>
  <c r="H895" i="125"/>
  <c r="H894" i="125"/>
  <c r="H892" i="125"/>
  <c r="H891" i="125"/>
  <c r="H889" i="125"/>
  <c r="H887" i="125"/>
  <c r="H886" i="125"/>
  <c r="H885" i="125"/>
  <c r="H884" i="125"/>
  <c r="H880" i="125"/>
  <c r="H879" i="125"/>
  <c r="H878" i="125"/>
  <c r="H877" i="125"/>
  <c r="H876" i="125"/>
  <c r="H875" i="125"/>
  <c r="H873" i="125"/>
  <c r="H872" i="125"/>
  <c r="H871" i="125"/>
  <c r="H870" i="125"/>
  <c r="H869" i="125"/>
  <c r="H868" i="125"/>
  <c r="H867" i="125"/>
  <c r="H866" i="125"/>
  <c r="H865" i="125"/>
  <c r="H864" i="125"/>
  <c r="H863" i="125"/>
  <c r="H862" i="125"/>
  <c r="H860" i="125"/>
  <c r="H859" i="125"/>
  <c r="H858" i="125"/>
  <c r="H857" i="125"/>
  <c r="H856" i="125"/>
  <c r="H855" i="125"/>
  <c r="H854" i="125"/>
  <c r="H853" i="125"/>
  <c r="H852" i="125"/>
  <c r="H851" i="125"/>
  <c r="H849" i="125"/>
  <c r="H848" i="125"/>
  <c r="H847" i="125"/>
  <c r="H846" i="125"/>
  <c r="H845" i="125"/>
  <c r="H844" i="125"/>
  <c r="H843" i="125"/>
  <c r="H842" i="125"/>
  <c r="H841" i="125"/>
  <c r="H840" i="125"/>
  <c r="H839" i="125"/>
  <c r="H837" i="125"/>
  <c r="H836" i="125"/>
  <c r="H835" i="125"/>
  <c r="H834" i="125"/>
  <c r="H833" i="125"/>
  <c r="H832" i="125"/>
  <c r="H831" i="125"/>
  <c r="H830" i="125"/>
  <c r="H829" i="125"/>
  <c r="H828" i="125"/>
  <c r="H826" i="125"/>
  <c r="H825" i="125"/>
  <c r="H824" i="125"/>
  <c r="H823" i="125"/>
  <c r="H816" i="125"/>
  <c r="H812" i="125"/>
  <c r="H810" i="125"/>
  <c r="H809" i="125"/>
  <c r="H808" i="125"/>
  <c r="H804" i="125"/>
  <c r="H802" i="125"/>
  <c r="H801" i="125"/>
  <c r="H800" i="125"/>
  <c r="H796" i="125"/>
  <c r="H795" i="125"/>
  <c r="H794" i="125"/>
  <c r="H792" i="125"/>
  <c r="H791" i="125"/>
  <c r="H789" i="125"/>
  <c r="H787" i="125"/>
  <c r="H786" i="125"/>
  <c r="H784" i="125"/>
  <c r="H780" i="125"/>
  <c r="H779" i="125"/>
  <c r="H778" i="125"/>
  <c r="H777" i="125"/>
  <c r="H776" i="125"/>
  <c r="H775" i="125"/>
  <c r="H773" i="125"/>
  <c r="H772" i="125"/>
  <c r="H771" i="125"/>
  <c r="H770" i="125"/>
  <c r="H769" i="125"/>
  <c r="H768" i="125"/>
  <c r="H767" i="125"/>
  <c r="H766" i="125"/>
  <c r="H765" i="125"/>
  <c r="H764" i="125"/>
  <c r="H763" i="125"/>
  <c r="H762" i="125"/>
  <c r="H760" i="125"/>
  <c r="H759" i="125"/>
  <c r="H758" i="125"/>
  <c r="H757" i="125"/>
  <c r="H756" i="125"/>
  <c r="H755" i="125"/>
  <c r="H754" i="125"/>
  <c r="H753" i="125"/>
  <c r="H752" i="125"/>
  <c r="H751" i="125"/>
  <c r="H749" i="125"/>
  <c r="H748" i="125"/>
  <c r="H747" i="125"/>
  <c r="H746" i="125"/>
  <c r="H745" i="125"/>
  <c r="H744" i="125"/>
  <c r="H743" i="125"/>
  <c r="H742" i="125"/>
  <c r="H741" i="125"/>
  <c r="H740" i="125"/>
  <c r="H739" i="125"/>
  <c r="H737" i="125"/>
  <c r="H736" i="125"/>
  <c r="H735" i="125"/>
  <c r="H734" i="125"/>
  <c r="H733" i="125"/>
  <c r="H732" i="125"/>
  <c r="H731" i="125"/>
  <c r="H730" i="125"/>
  <c r="H729" i="125"/>
  <c r="H728" i="125"/>
  <c r="H726" i="125"/>
  <c r="H725" i="125"/>
  <c r="H724" i="125"/>
  <c r="H723" i="125"/>
  <c r="H716" i="125"/>
  <c r="H712" i="125"/>
  <c r="H710" i="125"/>
  <c r="H709" i="125"/>
  <c r="H708" i="125"/>
  <c r="H704" i="125"/>
  <c r="H702" i="125"/>
  <c r="H701" i="125"/>
  <c r="H700" i="125"/>
  <c r="H696" i="125"/>
  <c r="H695" i="125"/>
  <c r="H694" i="125"/>
  <c r="H692" i="125"/>
  <c r="H691" i="125"/>
  <c r="H689" i="125"/>
  <c r="H687" i="125"/>
  <c r="H686" i="125"/>
  <c r="H685" i="125"/>
  <c r="H684" i="125"/>
  <c r="H680" i="125"/>
  <c r="H679" i="125"/>
  <c r="H678" i="125"/>
  <c r="H677" i="125"/>
  <c r="H676" i="125"/>
  <c r="H675" i="125"/>
  <c r="H673" i="125"/>
  <c r="H672" i="125"/>
  <c r="H671" i="125"/>
  <c r="H670" i="125"/>
  <c r="H669" i="125"/>
  <c r="H668" i="125"/>
  <c r="H667" i="125"/>
  <c r="H666" i="125"/>
  <c r="H665" i="125"/>
  <c r="H664" i="125"/>
  <c r="H663" i="125"/>
  <c r="H662" i="125"/>
  <c r="H660" i="125"/>
  <c r="H659" i="125"/>
  <c r="H658" i="125"/>
  <c r="H657" i="125"/>
  <c r="H656" i="125"/>
  <c r="H655" i="125"/>
  <c r="H654" i="125"/>
  <c r="H653" i="125"/>
  <c r="H652" i="125"/>
  <c r="H651" i="125"/>
  <c r="H649" i="125"/>
  <c r="H648" i="125"/>
  <c r="H647" i="125"/>
  <c r="H646" i="125"/>
  <c r="H645" i="125"/>
  <c r="H644" i="125"/>
  <c r="H643" i="125"/>
  <c r="H642" i="125"/>
  <c r="H641" i="125"/>
  <c r="H640" i="125"/>
  <c r="H639" i="125"/>
  <c r="H637" i="125"/>
  <c r="H636" i="125"/>
  <c r="H635" i="125"/>
  <c r="H634" i="125"/>
  <c r="H633" i="125"/>
  <c r="H632" i="125"/>
  <c r="H631" i="125"/>
  <c r="H630" i="125"/>
  <c r="H629" i="125"/>
  <c r="H628" i="125"/>
  <c r="H626" i="125"/>
  <c r="H625" i="125"/>
  <c r="H624" i="125"/>
  <c r="H623" i="125"/>
  <c r="H611" i="125"/>
  <c r="H610" i="125"/>
  <c r="H605" i="125"/>
  <c r="H604" i="125"/>
  <c r="H600" i="125"/>
  <c r="H599" i="125"/>
  <c r="H448" i="125"/>
  <c r="H447" i="125"/>
  <c r="H446" i="125"/>
  <c r="H444" i="125"/>
  <c r="H443" i="125"/>
  <c r="H442" i="125"/>
  <c r="H440" i="125"/>
  <c r="H439" i="125"/>
  <c r="H438" i="125"/>
  <c r="H436" i="125"/>
  <c r="H435" i="125"/>
  <c r="H434" i="125"/>
  <c r="H432" i="125"/>
  <c r="H431" i="125"/>
  <c r="H430" i="125"/>
  <c r="H428" i="125"/>
  <c r="H427" i="125"/>
  <c r="H426" i="125"/>
  <c r="H424" i="125"/>
  <c r="H423" i="125"/>
  <c r="H422" i="125"/>
  <c r="H420" i="125"/>
  <c r="H419" i="125"/>
  <c r="H418" i="125"/>
  <c r="H416" i="125"/>
  <c r="H415" i="125"/>
  <c r="H414" i="125"/>
  <c r="H412" i="125"/>
  <c r="H411" i="125"/>
  <c r="H410" i="125"/>
  <c r="H408" i="125"/>
  <c r="H407" i="125"/>
  <c r="H406" i="125"/>
  <c r="H404" i="125"/>
  <c r="H403" i="125"/>
  <c r="H402" i="125"/>
  <c r="H400" i="125"/>
  <c r="H399" i="125"/>
  <c r="H398" i="125"/>
  <c r="H396" i="125"/>
  <c r="H395" i="125"/>
  <c r="H394" i="125"/>
  <c r="H392" i="125"/>
  <c r="H391" i="125"/>
  <c r="H390" i="125"/>
  <c r="H388" i="125"/>
  <c r="H387" i="125"/>
  <c r="H386" i="125"/>
  <c r="H384" i="125"/>
  <c r="H383" i="125"/>
  <c r="H382" i="125"/>
  <c r="H380" i="125"/>
  <c r="H379" i="125"/>
  <c r="H378" i="125"/>
  <c r="H376" i="125"/>
  <c r="H375" i="125"/>
  <c r="H374" i="125"/>
  <c r="H372" i="125"/>
  <c r="H371" i="125"/>
  <c r="H370" i="125"/>
  <c r="H368" i="125"/>
  <c r="H367" i="125"/>
  <c r="H366" i="125"/>
  <c r="H364" i="125"/>
  <c r="H363" i="125"/>
  <c r="H362" i="125"/>
  <c r="H360" i="125"/>
  <c r="H359" i="125"/>
  <c r="H358" i="125"/>
  <c r="H356" i="125"/>
  <c r="H355" i="125"/>
  <c r="H354" i="125"/>
  <c r="H352" i="125"/>
  <c r="H351" i="125"/>
  <c r="H350" i="125"/>
  <c r="H348" i="125"/>
  <c r="H347" i="125"/>
  <c r="H346" i="125"/>
  <c r="H344" i="125"/>
  <c r="H343" i="125"/>
  <c r="H342" i="125"/>
  <c r="H340" i="125"/>
  <c r="H339" i="125"/>
  <c r="H338" i="125"/>
  <c r="H336" i="125"/>
  <c r="H335" i="125"/>
  <c r="H334" i="125"/>
  <c r="H332" i="125"/>
  <c r="H331" i="125"/>
  <c r="H330" i="125"/>
  <c r="H325" i="125"/>
  <c r="H324" i="125"/>
  <c r="H323" i="125"/>
  <c r="H322" i="125"/>
  <c r="H320" i="125"/>
  <c r="H319" i="125"/>
  <c r="H318" i="125"/>
  <c r="H317" i="125"/>
  <c r="H315" i="125"/>
  <c r="H314" i="125"/>
  <c r="H313" i="125"/>
  <c r="H312" i="125"/>
  <c r="H310" i="125"/>
  <c r="H309" i="125"/>
  <c r="H308" i="125"/>
  <c r="H307" i="125"/>
  <c r="H305" i="125"/>
  <c r="H304" i="125"/>
  <c r="H303" i="125"/>
  <c r="H302" i="125"/>
  <c r="H300" i="125"/>
  <c r="H299" i="125"/>
  <c r="H298" i="125"/>
  <c r="H297" i="125"/>
  <c r="H295" i="125"/>
  <c r="H294" i="125"/>
  <c r="H293" i="125"/>
  <c r="H292" i="125"/>
  <c r="H290" i="125"/>
  <c r="H289" i="125"/>
  <c r="H288" i="125"/>
  <c r="H287" i="125"/>
  <c r="H285" i="125"/>
  <c r="H284" i="125"/>
  <c r="H283" i="125"/>
  <c r="H282" i="125"/>
  <c r="H280" i="125"/>
  <c r="H279" i="125"/>
  <c r="H278" i="125"/>
  <c r="H277" i="125"/>
  <c r="H275" i="125"/>
  <c r="H274" i="125"/>
  <c r="H273" i="125"/>
  <c r="H272" i="125"/>
  <c r="H270" i="125"/>
  <c r="H269" i="125"/>
  <c r="H268" i="125"/>
  <c r="H267" i="125"/>
  <c r="H265" i="125"/>
  <c r="H264" i="125"/>
  <c r="H263" i="125"/>
  <c r="H262" i="125"/>
  <c r="H260" i="125"/>
  <c r="H259" i="125"/>
  <c r="H258" i="125"/>
  <c r="H257" i="125"/>
  <c r="H255" i="125"/>
  <c r="H254" i="125"/>
  <c r="H253" i="125"/>
  <c r="H252" i="125"/>
  <c r="H250" i="125"/>
  <c r="H249" i="125"/>
  <c r="H248" i="125"/>
  <c r="H247" i="125"/>
  <c r="H245" i="125"/>
  <c r="H244" i="125"/>
  <c r="H243" i="125"/>
  <c r="H242" i="125"/>
  <c r="H240" i="125"/>
  <c r="H239" i="125"/>
  <c r="H238" i="125"/>
  <c r="H237" i="125"/>
  <c r="H235" i="125"/>
  <c r="H234" i="125"/>
  <c r="H233" i="125"/>
  <c r="H232" i="125"/>
  <c r="H230" i="125"/>
  <c r="H229" i="125"/>
  <c r="H228" i="125"/>
  <c r="H227" i="125"/>
  <c r="H225" i="125"/>
  <c r="H224" i="125"/>
  <c r="H223" i="125"/>
  <c r="H222" i="125"/>
  <c r="H220" i="125"/>
  <c r="H219" i="125"/>
  <c r="H218" i="125"/>
  <c r="H217" i="125"/>
  <c r="H215" i="125"/>
  <c r="H214" i="125"/>
  <c r="H213" i="125"/>
  <c r="H212" i="125"/>
  <c r="H210" i="125"/>
  <c r="H209" i="125"/>
  <c r="H208" i="125"/>
  <c r="H207" i="125"/>
  <c r="H205" i="125"/>
  <c r="H204" i="125"/>
  <c r="H203" i="125"/>
  <c r="H202" i="125"/>
  <c r="H200" i="125"/>
  <c r="H199" i="125"/>
  <c r="H198" i="125"/>
  <c r="H197" i="125"/>
  <c r="H195" i="125"/>
  <c r="H194" i="125"/>
  <c r="H193" i="125"/>
  <c r="H192" i="125"/>
  <c r="H190" i="125"/>
  <c r="H189" i="125"/>
  <c r="H188" i="125"/>
  <c r="H187" i="125"/>
  <c r="H185" i="125"/>
  <c r="H184" i="125"/>
  <c r="H183" i="125"/>
  <c r="H182" i="125"/>
  <c r="H180" i="125"/>
  <c r="H179" i="125"/>
  <c r="H178" i="125"/>
  <c r="H177" i="125"/>
  <c r="F571" i="125"/>
  <c r="H571" i="125" s="1"/>
  <c r="F570" i="125"/>
  <c r="H570" i="125" s="1"/>
  <c r="F569" i="125"/>
  <c r="H569" i="125" s="1"/>
  <c r="F567" i="125"/>
  <c r="H567" i="125" s="1"/>
  <c r="F566" i="125"/>
  <c r="H566" i="125" s="1"/>
  <c r="F565" i="125"/>
  <c r="H565" i="125" s="1"/>
  <c r="F563" i="125"/>
  <c r="H563" i="125" s="1"/>
  <c r="F562" i="125"/>
  <c r="H562" i="125" s="1"/>
  <c r="F561" i="125"/>
  <c r="H561" i="125" s="1"/>
  <c r="F559" i="125"/>
  <c r="H559" i="125" s="1"/>
  <c r="F558" i="125"/>
  <c r="H558" i="125" s="1"/>
  <c r="F557" i="125"/>
  <c r="H557" i="125" s="1"/>
  <c r="F555" i="125"/>
  <c r="H555" i="125" s="1"/>
  <c r="F554" i="125"/>
  <c r="H554" i="125" s="1"/>
  <c r="F553" i="125"/>
  <c r="H553" i="125" s="1"/>
  <c r="F551" i="125"/>
  <c r="H551" i="125" s="1"/>
  <c r="F550" i="125"/>
  <c r="H550" i="125" s="1"/>
  <c r="F549" i="125"/>
  <c r="H549" i="125" s="1"/>
  <c r="F547" i="125"/>
  <c r="H547" i="125" s="1"/>
  <c r="F546" i="125"/>
  <c r="H546" i="125" s="1"/>
  <c r="F545" i="125"/>
  <c r="H545" i="125" s="1"/>
  <c r="F543" i="125"/>
  <c r="H543" i="125" s="1"/>
  <c r="F542" i="125"/>
  <c r="H542" i="125" s="1"/>
  <c r="F541" i="125"/>
  <c r="H541" i="125" s="1"/>
  <c r="F539" i="125"/>
  <c r="H539" i="125" s="1"/>
  <c r="F538" i="125"/>
  <c r="H538" i="125" s="1"/>
  <c r="F537" i="125"/>
  <c r="H537" i="125" s="1"/>
  <c r="F535" i="125"/>
  <c r="H535" i="125" s="1"/>
  <c r="F534" i="125"/>
  <c r="H534" i="125" s="1"/>
  <c r="F533" i="125"/>
  <c r="H533" i="125" s="1"/>
  <c r="F531" i="125"/>
  <c r="H531" i="125" s="1"/>
  <c r="F530" i="125"/>
  <c r="H530" i="125" s="1"/>
  <c r="F529" i="125"/>
  <c r="H529" i="125" s="1"/>
  <c r="F527" i="125"/>
  <c r="H527" i="125" s="1"/>
  <c r="F526" i="125"/>
  <c r="H526" i="125" s="1"/>
  <c r="F525" i="125"/>
  <c r="H525" i="125" s="1"/>
  <c r="F523" i="125"/>
  <c r="H523" i="125" s="1"/>
  <c r="F522" i="125"/>
  <c r="H522" i="125" s="1"/>
  <c r="F521" i="125"/>
  <c r="H521" i="125" s="1"/>
  <c r="F519" i="125"/>
  <c r="H519" i="125" s="1"/>
  <c r="F518" i="125"/>
  <c r="H518" i="125" s="1"/>
  <c r="F517" i="125"/>
  <c r="H517" i="125" s="1"/>
  <c r="F515" i="125"/>
  <c r="H515" i="125" s="1"/>
  <c r="F514" i="125"/>
  <c r="H514" i="125" s="1"/>
  <c r="F513" i="125"/>
  <c r="H513" i="125" s="1"/>
  <c r="F511" i="125"/>
  <c r="H511" i="125" s="1"/>
  <c r="F510" i="125"/>
  <c r="H510" i="125" s="1"/>
  <c r="F509" i="125"/>
  <c r="H509" i="125" s="1"/>
  <c r="F507" i="125"/>
  <c r="H507" i="125" s="1"/>
  <c r="F506" i="125"/>
  <c r="H506" i="125" s="1"/>
  <c r="F505" i="125"/>
  <c r="H505" i="125" s="1"/>
  <c r="F503" i="125"/>
  <c r="H503" i="125" s="1"/>
  <c r="F502" i="125"/>
  <c r="H502" i="125" s="1"/>
  <c r="F501" i="125"/>
  <c r="H501" i="125" s="1"/>
  <c r="F499" i="125"/>
  <c r="H499" i="125" s="1"/>
  <c r="F498" i="125"/>
  <c r="H498" i="125" s="1"/>
  <c r="F497" i="125"/>
  <c r="H497" i="125" s="1"/>
  <c r="F495" i="125"/>
  <c r="H495" i="125" s="1"/>
  <c r="F494" i="125"/>
  <c r="H494" i="125" s="1"/>
  <c r="F493" i="125"/>
  <c r="H493" i="125" s="1"/>
  <c r="F491" i="125"/>
  <c r="H491" i="125" s="1"/>
  <c r="F490" i="125"/>
  <c r="H490" i="125" s="1"/>
  <c r="F489" i="125"/>
  <c r="H489" i="125" s="1"/>
  <c r="F487" i="125"/>
  <c r="H487" i="125" s="1"/>
  <c r="F486" i="125"/>
  <c r="H486" i="125" s="1"/>
  <c r="F485" i="125"/>
  <c r="H485" i="125" s="1"/>
  <c r="F483" i="125"/>
  <c r="H483" i="125" s="1"/>
  <c r="F482" i="125"/>
  <c r="H482" i="125" s="1"/>
  <c r="F481" i="125"/>
  <c r="H481" i="125" s="1"/>
  <c r="F479" i="125"/>
  <c r="H479" i="125" s="1"/>
  <c r="F478" i="125"/>
  <c r="H478" i="125" s="1"/>
  <c r="F477" i="125"/>
  <c r="H477" i="125" s="1"/>
  <c r="F475" i="125"/>
  <c r="H475" i="125" s="1"/>
  <c r="F474" i="125"/>
  <c r="H474" i="125" s="1"/>
  <c r="F473" i="125"/>
  <c r="H473" i="125" s="1"/>
  <c r="F471" i="125"/>
  <c r="H471" i="125" s="1"/>
  <c r="F470" i="125"/>
  <c r="H470" i="125" s="1"/>
  <c r="F469" i="125"/>
  <c r="H469" i="125" s="1"/>
  <c r="F467" i="125"/>
  <c r="H467" i="125" s="1"/>
  <c r="F466" i="125"/>
  <c r="H466" i="125" s="1"/>
  <c r="F465" i="125"/>
  <c r="H465" i="125" s="1"/>
  <c r="F463" i="125"/>
  <c r="H463" i="125" s="1"/>
  <c r="F462" i="125"/>
  <c r="H462" i="125" s="1"/>
  <c r="F461" i="125"/>
  <c r="H461" i="125" s="1"/>
  <c r="F459" i="125"/>
  <c r="H459" i="125" s="1"/>
  <c r="F458" i="125"/>
  <c r="H458" i="125" s="1"/>
  <c r="F457" i="125"/>
  <c r="H457" i="125" s="1"/>
  <c r="F455" i="125"/>
  <c r="H455" i="125" s="1"/>
  <c r="F454" i="125"/>
  <c r="H454" i="125" s="1"/>
  <c r="F453" i="125"/>
  <c r="H453" i="125" s="1"/>
  <c r="H172" i="125"/>
  <c r="H171" i="125"/>
  <c r="H170" i="125"/>
  <c r="H169" i="125"/>
  <c r="H168" i="125"/>
  <c r="H167" i="125"/>
  <c r="H166" i="125"/>
  <c r="H165" i="125"/>
  <c r="H164" i="125"/>
  <c r="H163" i="125"/>
  <c r="H162" i="125"/>
  <c r="H161" i="125"/>
  <c r="H160" i="125"/>
  <c r="E159" i="125"/>
  <c r="H159" i="125" s="1"/>
  <c r="H158" i="125"/>
  <c r="H157" i="125"/>
  <c r="H156" i="125"/>
  <c r="H155" i="125"/>
  <c r="H154" i="125"/>
  <c r="H153" i="125"/>
  <c r="H152" i="125"/>
  <c r="H151" i="125"/>
  <c r="H150" i="125"/>
  <c r="H149" i="125"/>
  <c r="H148" i="125"/>
  <c r="H147" i="125"/>
  <c r="H146" i="125"/>
  <c r="H145" i="125"/>
  <c r="H144" i="125"/>
  <c r="H143" i="125"/>
  <c r="H138" i="125"/>
  <c r="H137" i="125"/>
  <c r="H136" i="125"/>
  <c r="H135" i="125"/>
  <c r="H134" i="125"/>
  <c r="H133" i="125"/>
  <c r="H132" i="125"/>
  <c r="H131" i="125"/>
  <c r="H130" i="125"/>
  <c r="H129" i="125"/>
  <c r="H128" i="125"/>
  <c r="H127" i="125"/>
  <c r="H126" i="125"/>
  <c r="E125" i="125"/>
  <c r="H125" i="125" s="1"/>
  <c r="H124" i="125"/>
  <c r="H123" i="125"/>
  <c r="H122" i="125"/>
  <c r="H121" i="125"/>
  <c r="H120" i="125"/>
  <c r="H119" i="125"/>
  <c r="H118" i="125"/>
  <c r="H117" i="125"/>
  <c r="H116" i="125"/>
  <c r="H115" i="125"/>
  <c r="H114" i="125"/>
  <c r="H113" i="125"/>
  <c r="H112" i="125"/>
  <c r="H111" i="125"/>
  <c r="H110" i="125"/>
  <c r="H109" i="125"/>
  <c r="I103" i="125"/>
  <c r="H102" i="96" s="1"/>
  <c r="I100" i="125"/>
  <c r="H101" i="96" s="1"/>
  <c r="H79" i="125"/>
  <c r="E83" i="125" s="1"/>
  <c r="H83" i="125" s="1"/>
  <c r="H65" i="125"/>
  <c r="I64" i="125" s="1"/>
  <c r="H39" i="96" s="1"/>
  <c r="I60" i="125"/>
  <c r="H33" i="96" s="1"/>
  <c r="I56" i="125"/>
  <c r="H31" i="96" s="1"/>
  <c r="H53" i="125"/>
  <c r="I52" i="125" s="1"/>
  <c r="H29" i="96" s="1"/>
  <c r="H49" i="125"/>
  <c r="H46" i="125"/>
  <c r="H43" i="125"/>
  <c r="H40" i="125"/>
  <c r="H37" i="125"/>
  <c r="I36" i="125" s="1"/>
  <c r="H23" i="96" s="1"/>
  <c r="H34" i="125"/>
  <c r="I33" i="125" s="1"/>
  <c r="H22" i="96" s="1"/>
  <c r="H27" i="125"/>
  <c r="I26" i="125" s="1"/>
  <c r="H19" i="96" s="1"/>
  <c r="H24" i="125"/>
  <c r="I23" i="125" s="1"/>
  <c r="H18" i="96" s="1"/>
  <c r="H20" i="125"/>
  <c r="I107" i="125" l="1"/>
  <c r="E581" i="125" s="1"/>
  <c r="I93" i="126"/>
  <c r="J57" i="96" s="1"/>
  <c r="J175" i="96"/>
  <c r="L775" i="126"/>
  <c r="T168" i="96"/>
  <c r="T138" i="96"/>
  <c r="R168" i="96"/>
  <c r="I597" i="125"/>
  <c r="H145" i="96" s="1"/>
  <c r="I78" i="125"/>
  <c r="H51" i="96" s="1"/>
  <c r="I719" i="125"/>
  <c r="H160" i="96" s="1"/>
  <c r="I39" i="125"/>
  <c r="H24" i="96" s="1"/>
  <c r="I42" i="125"/>
  <c r="H25" i="96" s="1"/>
  <c r="I45" i="125"/>
  <c r="H26" i="96" s="1"/>
  <c r="I48" i="125"/>
  <c r="H27" i="96" s="1"/>
  <c r="I884" i="126"/>
  <c r="I1007" i="125"/>
  <c r="H167" i="96" s="1"/>
  <c r="I174" i="125"/>
  <c r="H111" i="96" s="1"/>
  <c r="I327" i="125"/>
  <c r="H113" i="96" s="1"/>
  <c r="N143" i="96"/>
  <c r="N139" i="96"/>
  <c r="N140" i="96"/>
  <c r="J136" i="96"/>
  <c r="E472" i="126"/>
  <c r="H472" i="126" s="1"/>
  <c r="I470" i="126" s="1"/>
  <c r="J137" i="96" s="1"/>
  <c r="I17" i="126"/>
  <c r="J16" i="96" s="1"/>
  <c r="N138" i="96"/>
  <c r="X138" i="96" s="1"/>
  <c r="I18" i="125"/>
  <c r="E69" i="125"/>
  <c r="H69" i="125" s="1"/>
  <c r="E73" i="125" s="1"/>
  <c r="H73" i="125" s="1"/>
  <c r="I72" i="125" s="1"/>
  <c r="H45" i="96" s="1"/>
  <c r="I819" i="125"/>
  <c r="H162" i="96" s="1"/>
  <c r="I919" i="125"/>
  <c r="H164" i="96" s="1"/>
  <c r="I981" i="125"/>
  <c r="H165" i="96" s="1"/>
  <c r="I998" i="125"/>
  <c r="H166" i="96" s="1"/>
  <c r="P216" i="96"/>
  <c r="N168" i="96"/>
  <c r="I142" i="126"/>
  <c r="J88" i="96" s="1"/>
  <c r="H108" i="96"/>
  <c r="I619" i="125"/>
  <c r="H158" i="96" s="1"/>
  <c r="I450" i="125"/>
  <c r="H116" i="96" s="1"/>
  <c r="I608" i="125"/>
  <c r="I1022" i="125"/>
  <c r="H170" i="96" s="1"/>
  <c r="I141" i="125"/>
  <c r="E575" i="125" s="1"/>
  <c r="H575" i="125" s="1"/>
  <c r="I574" i="125" s="1"/>
  <c r="H122" i="96" s="1"/>
  <c r="I602" i="125"/>
  <c r="H146" i="96" s="1"/>
  <c r="I893" i="126"/>
  <c r="J197" i="96" s="1"/>
  <c r="I560" i="126"/>
  <c r="J160" i="96" s="1"/>
  <c r="I618" i="126"/>
  <c r="J162" i="96" s="1"/>
  <c r="I88" i="126"/>
  <c r="I700" i="126"/>
  <c r="J165" i="96" s="1"/>
  <c r="I927" i="126"/>
  <c r="I386" i="126"/>
  <c r="J113" i="96" s="1"/>
  <c r="I873" i="126"/>
  <c r="J193" i="96" s="1"/>
  <c r="I502" i="126"/>
  <c r="J158" i="96" s="1"/>
  <c r="I184" i="126"/>
  <c r="J108" i="96" s="1"/>
  <c r="I136" i="126"/>
  <c r="J84" i="96" s="1"/>
  <c r="I294" i="126"/>
  <c r="J110" i="96" s="1"/>
  <c r="I716" i="126"/>
  <c r="J166" i="96" s="1"/>
  <c r="I676" i="126"/>
  <c r="J164" i="96" s="1"/>
  <c r="I100" i="126"/>
  <c r="J73" i="96" s="1"/>
  <c r="I239" i="126"/>
  <c r="J109" i="96" s="1"/>
  <c r="I439" i="126"/>
  <c r="J116" i="96" s="1"/>
  <c r="I333" i="126"/>
  <c r="J111" i="96" s="1"/>
  <c r="I727" i="126"/>
  <c r="J167" i="96" s="1"/>
  <c r="I742" i="126"/>
  <c r="J170" i="96" s="1"/>
  <c r="I788" i="126"/>
  <c r="J179" i="96" s="1"/>
  <c r="I950" i="126"/>
  <c r="J207" i="96" s="1"/>
  <c r="I106" i="126"/>
  <c r="J75" i="96" s="1"/>
  <c r="I119" i="126"/>
  <c r="J79" i="96" s="1"/>
  <c r="I69" i="126"/>
  <c r="J42" i="96" s="1"/>
  <c r="H77" i="126"/>
  <c r="E114" i="126"/>
  <c r="H114" i="126" s="1"/>
  <c r="I112" i="126" s="1"/>
  <c r="J77" i="96" s="1"/>
  <c r="E87" i="125"/>
  <c r="H87" i="125" s="1"/>
  <c r="I86" i="125" s="1"/>
  <c r="H57" i="96" s="1"/>
  <c r="I82" i="125"/>
  <c r="N122" i="96" l="1"/>
  <c r="X122" i="96" s="1"/>
  <c r="R122" i="96"/>
  <c r="H109" i="96"/>
  <c r="E578" i="125"/>
  <c r="H578" i="125" s="1"/>
  <c r="E96" i="125"/>
  <c r="H96" i="125" s="1"/>
  <c r="I94" i="125" s="1"/>
  <c r="H59" i="96" s="1"/>
  <c r="H55" i="96"/>
  <c r="E92" i="125"/>
  <c r="H92" i="125" s="1"/>
  <c r="I90" i="125" s="1"/>
  <c r="H58" i="96" s="1"/>
  <c r="H581" i="125"/>
  <c r="I75" i="126"/>
  <c r="T137" i="96"/>
  <c r="T167" i="96"/>
  <c r="R167" i="96"/>
  <c r="H148" i="96"/>
  <c r="E615" i="125"/>
  <c r="H615" i="125" s="1"/>
  <c r="I613" i="125" s="1"/>
  <c r="H150" i="96" s="1"/>
  <c r="I68" i="125"/>
  <c r="H42" i="96" s="1"/>
  <c r="U216" i="96"/>
  <c r="R216" i="96"/>
  <c r="T216" i="96"/>
  <c r="Q216" i="96"/>
  <c r="W216" i="96"/>
  <c r="S216" i="96"/>
  <c r="V216" i="96"/>
  <c r="X216" i="96"/>
  <c r="X168" i="96"/>
  <c r="N137" i="96"/>
  <c r="X137" i="96" s="1"/>
  <c r="H16" i="96"/>
  <c r="N170" i="96"/>
  <c r="N167" i="96"/>
  <c r="E940" i="126"/>
  <c r="J195" i="96"/>
  <c r="E939" i="126"/>
  <c r="J201" i="96"/>
  <c r="J45" i="96"/>
  <c r="E585" i="125" l="1"/>
  <c r="H585" i="125" s="1"/>
  <c r="E588" i="125"/>
  <c r="H588" i="125" s="1"/>
  <c r="I587" i="125" s="1"/>
  <c r="H126" i="96" s="1"/>
  <c r="E592" i="125"/>
  <c r="H592" i="125" s="1"/>
  <c r="I591" i="125" s="1"/>
  <c r="H127" i="96" s="1"/>
  <c r="I580" i="125"/>
  <c r="H124" i="96" s="1"/>
  <c r="N59" i="96"/>
  <c r="X59" i="96" s="1"/>
  <c r="R59" i="96"/>
  <c r="N58" i="96"/>
  <c r="X58" i="96" s="1"/>
  <c r="R58" i="96"/>
  <c r="E584" i="125"/>
  <c r="H584" i="125" s="1"/>
  <c r="I577" i="125"/>
  <c r="H123" i="96" s="1"/>
  <c r="N55" i="96"/>
  <c r="H941" i="126"/>
  <c r="I936" i="126" s="1"/>
  <c r="X167" i="96"/>
  <c r="N127" i="96" l="1"/>
  <c r="X127" i="96" s="1"/>
  <c r="R127" i="96"/>
  <c r="N123" i="96"/>
  <c r="X123" i="96" s="1"/>
  <c r="R123" i="96"/>
  <c r="N126" i="96"/>
  <c r="X126" i="96" s="1"/>
  <c r="R126" i="96"/>
  <c r="N124" i="96"/>
  <c r="I583" i="125"/>
  <c r="H1039" i="125"/>
  <c r="E946" i="126"/>
  <c r="H946" i="126" s="1"/>
  <c r="I883" i="97"/>
  <c r="I818" i="97"/>
  <c r="I819" i="97"/>
  <c r="I751" i="97"/>
  <c r="I741" i="97"/>
  <c r="I206" i="97"/>
  <c r="I1039" i="125" l="1"/>
  <c r="H125" i="96"/>
  <c r="I944" i="126"/>
  <c r="H960" i="126"/>
  <c r="J203" i="96"/>
  <c r="N125" i="96" l="1"/>
  <c r="X125" i="96" s="1"/>
  <c r="R125" i="96"/>
  <c r="I1040" i="125"/>
  <c r="J205" i="96"/>
  <c r="I960" i="126"/>
  <c r="P114" i="96"/>
  <c r="P115" i="96"/>
  <c r="M150" i="96"/>
  <c r="H39" i="124"/>
  <c r="I37" i="124" s="1"/>
  <c r="M149" i="96" s="1"/>
  <c r="H35" i="124"/>
  <c r="I33" i="124" s="1"/>
  <c r="M148" i="96" s="1"/>
  <c r="H459" i="122"/>
  <c r="H457" i="122"/>
  <c r="H455" i="122"/>
  <c r="H467" i="122"/>
  <c r="E475" i="122" s="1"/>
  <c r="H475" i="122" s="1"/>
  <c r="E483" i="122" s="1"/>
  <c r="H483" i="122" s="1"/>
  <c r="H465" i="122"/>
  <c r="H449" i="122"/>
  <c r="H448" i="122"/>
  <c r="H447" i="122"/>
  <c r="H446" i="122"/>
  <c r="H444" i="122"/>
  <c r="H443" i="122"/>
  <c r="H442" i="122"/>
  <c r="H441" i="122"/>
  <c r="H440" i="122"/>
  <c r="H438" i="122"/>
  <c r="H437" i="122"/>
  <c r="H436" i="122"/>
  <c r="H435" i="122"/>
  <c r="H434" i="122"/>
  <c r="H428" i="122"/>
  <c r="H423" i="122"/>
  <c r="H422" i="122"/>
  <c r="H421" i="122"/>
  <c r="H415" i="122"/>
  <c r="I413" i="122" s="1"/>
  <c r="K191" i="96" s="1"/>
  <c r="H409" i="122"/>
  <c r="I407" i="122" s="1"/>
  <c r="K146" i="96" s="1"/>
  <c r="H405" i="122"/>
  <c r="I403" i="122" s="1"/>
  <c r="K145" i="96" s="1"/>
  <c r="H400" i="122"/>
  <c r="I398" i="122" s="1"/>
  <c r="K133" i="96" s="1"/>
  <c r="H394" i="122"/>
  <c r="H393" i="122"/>
  <c r="H392" i="122"/>
  <c r="H391" i="122"/>
  <c r="H389" i="122"/>
  <c r="H388" i="122"/>
  <c r="H383" i="122"/>
  <c r="H382" i="122"/>
  <c r="H381" i="122"/>
  <c r="H380" i="122"/>
  <c r="H379" i="122"/>
  <c r="H378" i="122"/>
  <c r="H377" i="122"/>
  <c r="H376" i="122"/>
  <c r="H375" i="122"/>
  <c r="H374" i="122"/>
  <c r="H373" i="122"/>
  <c r="H372" i="122"/>
  <c r="H371" i="122"/>
  <c r="H370" i="122"/>
  <c r="H369" i="122"/>
  <c r="H368" i="122"/>
  <c r="H367" i="122"/>
  <c r="H366" i="122"/>
  <c r="H365" i="122"/>
  <c r="H364" i="122"/>
  <c r="H363" i="122"/>
  <c r="H362" i="122"/>
  <c r="H357" i="122"/>
  <c r="H356" i="122"/>
  <c r="H355" i="122"/>
  <c r="H354" i="122"/>
  <c r="H353" i="122"/>
  <c r="H352" i="122"/>
  <c r="H351" i="122"/>
  <c r="H350" i="122"/>
  <c r="H349" i="122"/>
  <c r="H348" i="122"/>
  <c r="H347" i="122"/>
  <c r="H346" i="122"/>
  <c r="H345" i="122"/>
  <c r="H344" i="122"/>
  <c r="H343" i="122"/>
  <c r="H342" i="122"/>
  <c r="H341" i="122"/>
  <c r="H340" i="122"/>
  <c r="H339" i="122"/>
  <c r="H338" i="122"/>
  <c r="H337" i="122"/>
  <c r="H336" i="122"/>
  <c r="H335" i="122"/>
  <c r="H334" i="122"/>
  <c r="H333" i="122"/>
  <c r="H328" i="122"/>
  <c r="H327" i="122"/>
  <c r="H326" i="122"/>
  <c r="H325" i="122"/>
  <c r="H321" i="122"/>
  <c r="H320" i="122"/>
  <c r="H319" i="122"/>
  <c r="H315" i="122"/>
  <c r="H314" i="122"/>
  <c r="H313" i="122"/>
  <c r="H309" i="122"/>
  <c r="H308" i="122"/>
  <c r="H307" i="122"/>
  <c r="H306" i="122"/>
  <c r="H305" i="122"/>
  <c r="H304" i="122"/>
  <c r="H302" i="122"/>
  <c r="H301" i="122"/>
  <c r="H300" i="122"/>
  <c r="H299" i="122"/>
  <c r="H297" i="122"/>
  <c r="H296" i="122"/>
  <c r="H295" i="122"/>
  <c r="H294" i="122"/>
  <c r="H292" i="122"/>
  <c r="H291" i="122"/>
  <c r="H290" i="122"/>
  <c r="F288" i="122"/>
  <c r="H288" i="122" s="1"/>
  <c r="H287" i="122"/>
  <c r="H286" i="122"/>
  <c r="H285" i="122"/>
  <c r="H284" i="122"/>
  <c r="H282" i="122"/>
  <c r="H281" i="122"/>
  <c r="H280" i="122"/>
  <c r="H276" i="122"/>
  <c r="H275" i="122"/>
  <c r="H274" i="122"/>
  <c r="H272" i="122"/>
  <c r="H271" i="122"/>
  <c r="H270" i="122"/>
  <c r="H269" i="122"/>
  <c r="H268" i="122"/>
  <c r="H266" i="122"/>
  <c r="H265" i="122"/>
  <c r="H264" i="122"/>
  <c r="F263" i="122"/>
  <c r="H263" i="122" s="1"/>
  <c r="H262" i="122"/>
  <c r="H261" i="122"/>
  <c r="F260" i="122"/>
  <c r="H260" i="122" s="1"/>
  <c r="H258" i="122"/>
  <c r="H257" i="122"/>
  <c r="H256" i="122"/>
  <c r="F255" i="122"/>
  <c r="H255" i="122" s="1"/>
  <c r="H254" i="122"/>
  <c r="H253" i="122"/>
  <c r="F252" i="122"/>
  <c r="H252" i="122" s="1"/>
  <c r="H250" i="122"/>
  <c r="H249" i="122"/>
  <c r="H248" i="122"/>
  <c r="H247" i="122"/>
  <c r="H246" i="122"/>
  <c r="H244" i="122"/>
  <c r="H243" i="122"/>
  <c r="H242" i="122"/>
  <c r="H241" i="122"/>
  <c r="H240" i="122"/>
  <c r="H239" i="122"/>
  <c r="D238" i="122"/>
  <c r="H238" i="122" s="1"/>
  <c r="H237" i="122"/>
  <c r="H236" i="122"/>
  <c r="D234" i="122"/>
  <c r="H234" i="122" s="1"/>
  <c r="H233" i="122"/>
  <c r="H232" i="122"/>
  <c r="D230" i="122"/>
  <c r="H230" i="122" s="1"/>
  <c r="H229" i="122"/>
  <c r="H228" i="122"/>
  <c r="H217" i="122"/>
  <c r="H216" i="122"/>
  <c r="H215" i="122"/>
  <c r="H214" i="122"/>
  <c r="H213" i="122"/>
  <c r="H212" i="122"/>
  <c r="H211" i="122"/>
  <c r="H210" i="122"/>
  <c r="H209" i="122"/>
  <c r="H208" i="122"/>
  <c r="H207" i="122"/>
  <c r="H206" i="122"/>
  <c r="H205" i="122"/>
  <c r="H204" i="122"/>
  <c r="H203" i="122"/>
  <c r="H202" i="122"/>
  <c r="H201" i="122"/>
  <c r="H200" i="122"/>
  <c r="H199" i="122"/>
  <c r="H198" i="122"/>
  <c r="H197" i="122"/>
  <c r="H196" i="122"/>
  <c r="H195" i="122"/>
  <c r="H194" i="122"/>
  <c r="H193" i="122"/>
  <c r="H192" i="122"/>
  <c r="H191" i="122"/>
  <c r="H190" i="122"/>
  <c r="H189" i="122"/>
  <c r="H188" i="122"/>
  <c r="H187" i="122"/>
  <c r="H183" i="122"/>
  <c r="H182" i="122"/>
  <c r="H181" i="122"/>
  <c r="H180" i="122"/>
  <c r="H179" i="122"/>
  <c r="H178" i="122"/>
  <c r="H177" i="122"/>
  <c r="H176" i="122"/>
  <c r="H175" i="122"/>
  <c r="H174" i="122"/>
  <c r="H173" i="122"/>
  <c r="H172" i="122"/>
  <c r="H167" i="122"/>
  <c r="H166" i="122"/>
  <c r="H165" i="122"/>
  <c r="H160" i="122"/>
  <c r="H159" i="122"/>
  <c r="H158" i="122"/>
  <c r="H157" i="122"/>
  <c r="H156" i="122"/>
  <c r="H155" i="122"/>
  <c r="H154" i="122"/>
  <c r="H149" i="122"/>
  <c r="H148" i="122"/>
  <c r="H147" i="122"/>
  <c r="H146" i="122"/>
  <c r="H145" i="122"/>
  <c r="H144" i="122"/>
  <c r="H143" i="122"/>
  <c r="H138" i="122"/>
  <c r="H137" i="122"/>
  <c r="H136" i="122"/>
  <c r="H135" i="122"/>
  <c r="H134" i="122"/>
  <c r="H133" i="122"/>
  <c r="H132" i="122"/>
  <c r="H127" i="122"/>
  <c r="H126" i="122"/>
  <c r="H125" i="122"/>
  <c r="H124" i="122"/>
  <c r="H120" i="122"/>
  <c r="H119" i="122"/>
  <c r="H118" i="122"/>
  <c r="F101" i="122"/>
  <c r="H101" i="122" s="1"/>
  <c r="E112" i="122" s="1"/>
  <c r="H112" i="122" s="1"/>
  <c r="F100" i="122"/>
  <c r="H100" i="122" s="1"/>
  <c r="E111" i="122" s="1"/>
  <c r="H111" i="122" s="1"/>
  <c r="F99" i="122"/>
  <c r="H99" i="122" s="1"/>
  <c r="E110" i="122" s="1"/>
  <c r="H110" i="122" s="1"/>
  <c r="F98" i="122"/>
  <c r="H98" i="122" s="1"/>
  <c r="E109" i="122" s="1"/>
  <c r="H109" i="122" s="1"/>
  <c r="F97" i="122"/>
  <c r="H97" i="122" s="1"/>
  <c r="E108" i="122" s="1"/>
  <c r="H108" i="122" s="1"/>
  <c r="F96" i="122"/>
  <c r="H96" i="122" s="1"/>
  <c r="F95" i="122"/>
  <c r="H95" i="122" s="1"/>
  <c r="E106" i="122" s="1"/>
  <c r="H106" i="122" s="1"/>
  <c r="H90" i="122"/>
  <c r="H89" i="122"/>
  <c r="H88" i="122"/>
  <c r="H87" i="122"/>
  <c r="H86" i="122"/>
  <c r="H85" i="122"/>
  <c r="H84" i="122"/>
  <c r="H67" i="122"/>
  <c r="I60" i="122"/>
  <c r="K33" i="96" s="1"/>
  <c r="I55" i="122"/>
  <c r="K31" i="96" s="1"/>
  <c r="H52" i="122"/>
  <c r="I51" i="122" s="1"/>
  <c r="K29" i="96" s="1"/>
  <c r="H48" i="122"/>
  <c r="I47" i="122" s="1"/>
  <c r="K27" i="96" s="1"/>
  <c r="H45" i="122"/>
  <c r="I44" i="122" s="1"/>
  <c r="K26" i="96" s="1"/>
  <c r="H42" i="122"/>
  <c r="I41" i="122" s="1"/>
  <c r="K25" i="96" s="1"/>
  <c r="H39" i="122"/>
  <c r="I38" i="122" s="1"/>
  <c r="K24" i="96" s="1"/>
  <c r="H36" i="122"/>
  <c r="I35" i="122" s="1"/>
  <c r="K23" i="96" s="1"/>
  <c r="H33" i="122"/>
  <c r="I32" i="122" s="1"/>
  <c r="K22" i="96" s="1"/>
  <c r="I28" i="122"/>
  <c r="K20" i="96" s="1"/>
  <c r="I25" i="122"/>
  <c r="K19" i="96" s="1"/>
  <c r="I22" i="122"/>
  <c r="K18" i="96" s="1"/>
  <c r="H19" i="122"/>
  <c r="I18" i="122" s="1"/>
  <c r="K16" i="96" s="1"/>
  <c r="H156" i="119"/>
  <c r="I154" i="119" s="1"/>
  <c r="I190" i="96" s="1"/>
  <c r="H150" i="119"/>
  <c r="F148" i="119"/>
  <c r="H148" i="119" s="1"/>
  <c r="H147" i="119"/>
  <c r="H146" i="119"/>
  <c r="H145" i="119"/>
  <c r="H144" i="119"/>
  <c r="H143" i="119"/>
  <c r="H139" i="119"/>
  <c r="H138" i="119"/>
  <c r="H137" i="119"/>
  <c r="H136" i="119"/>
  <c r="H135" i="119"/>
  <c r="H134" i="119"/>
  <c r="H130" i="119"/>
  <c r="H129" i="119"/>
  <c r="H128" i="119"/>
  <c r="H127" i="119"/>
  <c r="H126" i="119"/>
  <c r="H125" i="119"/>
  <c r="F121" i="119"/>
  <c r="H121" i="119" s="1"/>
  <c r="H120" i="119"/>
  <c r="F119" i="119"/>
  <c r="H119" i="119" s="1"/>
  <c r="H118" i="119"/>
  <c r="H117" i="119"/>
  <c r="H116" i="119"/>
  <c r="H115" i="119"/>
  <c r="H114" i="119"/>
  <c r="H113" i="119"/>
  <c r="H112" i="119"/>
  <c r="H111" i="119"/>
  <c r="H107" i="119"/>
  <c r="H106" i="119"/>
  <c r="H105" i="119"/>
  <c r="H104" i="119"/>
  <c r="E103" i="119"/>
  <c r="H103" i="119" s="1"/>
  <c r="H102" i="119"/>
  <c r="H101" i="119"/>
  <c r="H100" i="119"/>
  <c r="H99" i="119"/>
  <c r="H98" i="119"/>
  <c r="H97" i="119"/>
  <c r="H92" i="119"/>
  <c r="I91" i="119" s="1"/>
  <c r="I106" i="96" s="1"/>
  <c r="H87" i="119"/>
  <c r="I85" i="119" s="1"/>
  <c r="I67" i="96" s="1"/>
  <c r="H82" i="119"/>
  <c r="H81" i="119"/>
  <c r="H80" i="119"/>
  <c r="H79" i="119"/>
  <c r="H77" i="119"/>
  <c r="H76" i="119"/>
  <c r="H75" i="119"/>
  <c r="H74" i="119"/>
  <c r="H61" i="119"/>
  <c r="E66" i="119" s="1"/>
  <c r="H66" i="119" s="1"/>
  <c r="I64" i="119" s="1"/>
  <c r="I57" i="96" s="1"/>
  <c r="H56" i="119"/>
  <c r="I54" i="119" s="1"/>
  <c r="I51" i="96" s="1"/>
  <c r="I49" i="119"/>
  <c r="I33" i="96" s="1"/>
  <c r="H46" i="119"/>
  <c r="I45" i="119" s="1"/>
  <c r="I31" i="96" s="1"/>
  <c r="H42" i="119"/>
  <c r="I41" i="119" s="1"/>
  <c r="I29" i="96" s="1"/>
  <c r="H38" i="119"/>
  <c r="I37" i="119" s="1"/>
  <c r="I27" i="96" s="1"/>
  <c r="H35" i="119"/>
  <c r="I34" i="119" s="1"/>
  <c r="I26" i="96" s="1"/>
  <c r="H32" i="119"/>
  <c r="I31" i="119" s="1"/>
  <c r="I25" i="96" s="1"/>
  <c r="H29" i="119"/>
  <c r="I28" i="119" s="1"/>
  <c r="I24" i="96" s="1"/>
  <c r="H26" i="119"/>
  <c r="I25" i="119" s="1"/>
  <c r="I23" i="96" s="1"/>
  <c r="H23" i="119"/>
  <c r="I22" i="119" s="1"/>
  <c r="I22" i="96" s="1"/>
  <c r="H19" i="119"/>
  <c r="I18" i="119" s="1"/>
  <c r="E174" i="117"/>
  <c r="H174" i="117" s="1"/>
  <c r="E184" i="117" s="1"/>
  <c r="H184" i="117" s="1"/>
  <c r="H172" i="117"/>
  <c r="E182" i="117" s="1"/>
  <c r="H182" i="117" s="1"/>
  <c r="H171" i="117"/>
  <c r="E181" i="117" s="1"/>
  <c r="H181" i="117" s="1"/>
  <c r="H170" i="117"/>
  <c r="H164" i="117"/>
  <c r="E173" i="117" s="1"/>
  <c r="H173" i="117" s="1"/>
  <c r="H163" i="117"/>
  <c r="H159" i="117"/>
  <c r="H158" i="117"/>
  <c r="H157" i="117"/>
  <c r="H156" i="117"/>
  <c r="H155" i="117"/>
  <c r="H154" i="117"/>
  <c r="H152" i="117"/>
  <c r="H151" i="117"/>
  <c r="H150" i="117"/>
  <c r="H149" i="117"/>
  <c r="H148" i="117"/>
  <c r="H147" i="117"/>
  <c r="H145" i="117"/>
  <c r="H144" i="117"/>
  <c r="H143" i="117"/>
  <c r="H142" i="117"/>
  <c r="H141" i="117"/>
  <c r="H140" i="117"/>
  <c r="H134" i="117"/>
  <c r="I132" i="117" s="1"/>
  <c r="G195" i="96" s="1"/>
  <c r="H129" i="117"/>
  <c r="H128" i="117"/>
  <c r="H127" i="117"/>
  <c r="H121" i="117"/>
  <c r="I119" i="117" s="1"/>
  <c r="G191" i="96" s="1"/>
  <c r="H115" i="117"/>
  <c r="I113" i="117" s="1"/>
  <c r="G121" i="96" s="1"/>
  <c r="H111" i="117"/>
  <c r="H110" i="117"/>
  <c r="H109" i="117"/>
  <c r="H105" i="117"/>
  <c r="H104" i="117"/>
  <c r="H103" i="117"/>
  <c r="G93" i="117"/>
  <c r="D93" i="117"/>
  <c r="H92" i="117"/>
  <c r="H91" i="117"/>
  <c r="H90" i="117"/>
  <c r="H89" i="117"/>
  <c r="H85" i="117"/>
  <c r="H84" i="117"/>
  <c r="H83" i="117"/>
  <c r="H82" i="117"/>
  <c r="H76" i="117"/>
  <c r="I74" i="117" s="1"/>
  <c r="I69" i="117"/>
  <c r="G54" i="96" s="1"/>
  <c r="H66" i="117"/>
  <c r="I64" i="117" s="1"/>
  <c r="G51" i="96" s="1"/>
  <c r="I59" i="117"/>
  <c r="G33" i="96" s="1"/>
  <c r="H56" i="117"/>
  <c r="I55" i="117" s="1"/>
  <c r="G29" i="96" s="1"/>
  <c r="H52" i="117"/>
  <c r="I51" i="117" s="1"/>
  <c r="G27" i="96" s="1"/>
  <c r="H49" i="117"/>
  <c r="I48" i="117" s="1"/>
  <c r="G26" i="96" s="1"/>
  <c r="H46" i="117"/>
  <c r="I45" i="117" s="1"/>
  <c r="G25" i="96" s="1"/>
  <c r="H43" i="117"/>
  <c r="I42" i="117" s="1"/>
  <c r="G24" i="96" s="1"/>
  <c r="H40" i="117"/>
  <c r="I39" i="117" s="1"/>
  <c r="G23" i="96" s="1"/>
  <c r="H37" i="117"/>
  <c r="I36" i="117" s="1"/>
  <c r="G22" i="96" s="1"/>
  <c r="H33" i="117"/>
  <c r="I31" i="117" s="1"/>
  <c r="G20" i="96" s="1"/>
  <c r="H29" i="117"/>
  <c r="I27" i="117" s="1"/>
  <c r="G19" i="96" s="1"/>
  <c r="H25" i="117"/>
  <c r="I23" i="117" s="1"/>
  <c r="G18" i="96" s="1"/>
  <c r="H20" i="117"/>
  <c r="I18" i="117" s="1"/>
  <c r="I453" i="122" l="1"/>
  <c r="H93" i="117"/>
  <c r="I162" i="117"/>
  <c r="G201" i="96" s="1"/>
  <c r="I961" i="126"/>
  <c r="I80" i="117"/>
  <c r="G108" i="96" s="1"/>
  <c r="I107" i="117"/>
  <c r="G112" i="96" s="1"/>
  <c r="I59" i="119"/>
  <c r="I54" i="96" s="1"/>
  <c r="G16" i="96"/>
  <c r="I137" i="117"/>
  <c r="G197" i="96" s="1"/>
  <c r="I82" i="122"/>
  <c r="K73" i="96" s="1"/>
  <c r="I116" i="122"/>
  <c r="K81" i="96" s="1"/>
  <c r="I385" i="122"/>
  <c r="K119" i="96" s="1"/>
  <c r="N119" i="96" s="1"/>
  <c r="I95" i="117"/>
  <c r="G110" i="96" s="1"/>
  <c r="I124" i="117"/>
  <c r="G193" i="96" s="1"/>
  <c r="I167" i="117"/>
  <c r="G203" i="96" s="1"/>
  <c r="I219" i="122"/>
  <c r="K110" i="96" s="1"/>
  <c r="I330" i="122"/>
  <c r="K117" i="96" s="1"/>
  <c r="I426" i="122"/>
  <c r="K195" i="96" s="1"/>
  <c r="I18" i="124"/>
  <c r="E180" i="117"/>
  <c r="H180" i="117" s="1"/>
  <c r="I130" i="122"/>
  <c r="K84" i="96" s="1"/>
  <c r="I185" i="122"/>
  <c r="K109" i="96" s="1"/>
  <c r="T115" i="96"/>
  <c r="Q115" i="96"/>
  <c r="R115" i="96"/>
  <c r="W115" i="96"/>
  <c r="V115" i="96"/>
  <c r="S115" i="96"/>
  <c r="W114" i="96"/>
  <c r="T114" i="96"/>
  <c r="Q114" i="96"/>
  <c r="V114" i="96"/>
  <c r="S114" i="96"/>
  <c r="R114" i="96"/>
  <c r="I170" i="122"/>
  <c r="K108" i="96" s="1"/>
  <c r="I323" i="122"/>
  <c r="K116" i="96" s="1"/>
  <c r="I418" i="122"/>
  <c r="K193" i="96" s="1"/>
  <c r="I152" i="122"/>
  <c r="K88" i="96" s="1"/>
  <c r="I311" i="122"/>
  <c r="K114" i="96" s="1"/>
  <c r="I16" i="96"/>
  <c r="I95" i="119"/>
  <c r="I108" i="96" s="1"/>
  <c r="I109" i="119"/>
  <c r="I109" i="96" s="1"/>
  <c r="I132" i="119"/>
  <c r="I111" i="96" s="1"/>
  <c r="H159" i="119"/>
  <c r="I71" i="119"/>
  <c r="I65" i="96" s="1"/>
  <c r="E107" i="122"/>
  <c r="H107" i="122" s="1"/>
  <c r="I104" i="122" s="1"/>
  <c r="I93" i="122"/>
  <c r="K75" i="96" s="1"/>
  <c r="I123" i="119"/>
  <c r="I110" i="96" s="1"/>
  <c r="I65" i="122"/>
  <c r="K52" i="96" s="1"/>
  <c r="E72" i="122"/>
  <c r="H72" i="122" s="1"/>
  <c r="I122" i="122"/>
  <c r="K82" i="96" s="1"/>
  <c r="I163" i="122"/>
  <c r="K90" i="96" s="1"/>
  <c r="I278" i="122"/>
  <c r="K112" i="96" s="1"/>
  <c r="I317" i="122"/>
  <c r="K115" i="96" s="1"/>
  <c r="I359" i="122"/>
  <c r="K118" i="96" s="1"/>
  <c r="I431" i="122"/>
  <c r="K197" i="96" s="1"/>
  <c r="I87" i="117"/>
  <c r="G109" i="96" s="1"/>
  <c r="I141" i="119"/>
  <c r="I112" i="96" s="1"/>
  <c r="I225" i="122"/>
  <c r="K111" i="96" s="1"/>
  <c r="K199" i="96"/>
  <c r="I101" i="117"/>
  <c r="G111" i="96" s="1"/>
  <c r="I141" i="122"/>
  <c r="K86" i="96" s="1"/>
  <c r="E473" i="122"/>
  <c r="H473" i="122" s="1"/>
  <c r="I462" i="122"/>
  <c r="K201" i="96" s="1"/>
  <c r="E183" i="117"/>
  <c r="H183" i="117" s="1"/>
  <c r="N117" i="96" l="1"/>
  <c r="U114" i="96"/>
  <c r="N114" i="96"/>
  <c r="X114" i="96" s="1"/>
  <c r="H188" i="117"/>
  <c r="M16" i="96"/>
  <c r="I177" i="117"/>
  <c r="G205" i="96" s="1"/>
  <c r="N115" i="96"/>
  <c r="U115" i="96"/>
  <c r="N118" i="96"/>
  <c r="K77" i="96"/>
  <c r="I159" i="119"/>
  <c r="I160" i="119"/>
  <c r="E481" i="122"/>
  <c r="H481" i="122" s="1"/>
  <c r="I478" i="122" s="1"/>
  <c r="K205" i="96" s="1"/>
  <c r="K203" i="96"/>
  <c r="E77" i="122"/>
  <c r="H77" i="122" s="1"/>
  <c r="I70" i="122"/>
  <c r="K54" i="96" s="1"/>
  <c r="I75" i="122" l="1"/>
  <c r="H488" i="122"/>
  <c r="I189" i="117"/>
  <c r="N16" i="96"/>
  <c r="I188" i="117"/>
  <c r="X115" i="96"/>
  <c r="K57" i="96" l="1"/>
  <c r="I488" i="122"/>
  <c r="C673" i="97"/>
  <c r="C672" i="97"/>
  <c r="I694" i="97"/>
  <c r="I690" i="97"/>
  <c r="I689" i="97"/>
  <c r="I688" i="97"/>
  <c r="I685" i="97"/>
  <c r="I684" i="97"/>
  <c r="I683" i="97"/>
  <c r="I682" i="97"/>
  <c r="I681" i="97"/>
  <c r="I678" i="97"/>
  <c r="I489" i="122" l="1"/>
  <c r="I686" i="97"/>
  <c r="I692" i="97"/>
  <c r="I693" i="97" l="1"/>
  <c r="I695" i="97" s="1"/>
  <c r="O112" i="96" s="1"/>
  <c r="I742" i="97"/>
  <c r="I744" i="97" s="1"/>
  <c r="I747" i="97"/>
  <c r="I746" i="97"/>
  <c r="I758" i="97"/>
  <c r="I759" i="97"/>
  <c r="I760" i="97"/>
  <c r="I761" i="97"/>
  <c r="I752" i="97"/>
  <c r="I753" i="97"/>
  <c r="I754" i="97"/>
  <c r="I755" i="97"/>
  <c r="I756" i="97"/>
  <c r="I757" i="97"/>
  <c r="C739" i="97"/>
  <c r="C738" i="97"/>
  <c r="I765" i="97"/>
  <c r="I748" i="97"/>
  <c r="I749" i="97" l="1"/>
  <c r="I763" i="97"/>
  <c r="I764" i="97" l="1"/>
  <c r="I766" i="97" s="1"/>
  <c r="O120" i="96" s="1"/>
  <c r="H531" i="97"/>
  <c r="H497" i="97" l="1"/>
  <c r="C252" i="97" l="1"/>
  <c r="I261" i="97"/>
  <c r="C705" i="97"/>
  <c r="C704" i="97"/>
  <c r="I728" i="97"/>
  <c r="I724" i="97"/>
  <c r="I723" i="97"/>
  <c r="I726" i="97" s="1"/>
  <c r="I717" i="97"/>
  <c r="I716" i="97"/>
  <c r="I715" i="97"/>
  <c r="I714" i="97"/>
  <c r="I713" i="97"/>
  <c r="I712" i="97"/>
  <c r="I707" i="97"/>
  <c r="I710" i="97" s="1"/>
  <c r="I718" i="97" l="1"/>
  <c r="I727" i="97" l="1"/>
  <c r="I729" i="97" s="1"/>
  <c r="O113" i="96" s="1"/>
  <c r="I28" i="97" l="1"/>
  <c r="C990" i="97"/>
  <c r="I938" i="97" l="1"/>
  <c r="I898" i="97"/>
  <c r="I593" i="97" l="1"/>
  <c r="I561" i="97"/>
  <c r="I529" i="97"/>
  <c r="I495" i="97"/>
  <c r="D463" i="97"/>
  <c r="E463" i="97"/>
  <c r="I791" i="97" l="1"/>
  <c r="C777" i="97"/>
  <c r="C776" i="97"/>
  <c r="I800" i="97"/>
  <c r="I796" i="97"/>
  <c r="I795" i="97"/>
  <c r="I794" i="97"/>
  <c r="I793" i="97"/>
  <c r="I792" i="97"/>
  <c r="I788" i="97"/>
  <c r="I787" i="97"/>
  <c r="I786" i="97"/>
  <c r="I784" i="97"/>
  <c r="I779" i="97"/>
  <c r="I782" i="97" s="1"/>
  <c r="I789" i="97" l="1"/>
  <c r="I798" i="97"/>
  <c r="I799" i="97" l="1"/>
  <c r="I801" i="97" s="1"/>
  <c r="O139" i="96" s="1"/>
  <c r="C285" i="97" l="1"/>
  <c r="I310" i="97"/>
  <c r="I306" i="97"/>
  <c r="I305" i="97"/>
  <c r="I304" i="97"/>
  <c r="I303" i="97"/>
  <c r="I302" i="97"/>
  <c r="I301" i="97"/>
  <c r="I298" i="97"/>
  <c r="I297" i="97"/>
  <c r="I296" i="97"/>
  <c r="I295" i="97"/>
  <c r="I294" i="97"/>
  <c r="I293" i="97"/>
  <c r="I288" i="97"/>
  <c r="I291" i="97" s="1"/>
  <c r="I256" i="97"/>
  <c r="I255" i="97"/>
  <c r="I262" i="97"/>
  <c r="C253" i="97"/>
  <c r="I275" i="97"/>
  <c r="I271" i="97"/>
  <c r="I270" i="97"/>
  <c r="I269" i="97"/>
  <c r="I266" i="97"/>
  <c r="I265" i="97"/>
  <c r="I264" i="97"/>
  <c r="I263" i="97"/>
  <c r="C190" i="97"/>
  <c r="C189" i="97"/>
  <c r="I212" i="97"/>
  <c r="I208" i="97"/>
  <c r="I207" i="97"/>
  <c r="I203" i="97"/>
  <c r="I202" i="97"/>
  <c r="I201" i="97"/>
  <c r="I200" i="97"/>
  <c r="I199" i="97"/>
  <c r="I198" i="97"/>
  <c r="I193" i="97"/>
  <c r="I192" i="97"/>
  <c r="C154" i="97"/>
  <c r="C153" i="97"/>
  <c r="I179" i="97"/>
  <c r="I175" i="97"/>
  <c r="I174" i="97"/>
  <c r="I173" i="97"/>
  <c r="I172" i="97"/>
  <c r="I171" i="97"/>
  <c r="I170" i="97"/>
  <c r="I167" i="97"/>
  <c r="I166" i="97"/>
  <c r="I165" i="97"/>
  <c r="I164" i="97"/>
  <c r="I163" i="97"/>
  <c r="I162" i="97"/>
  <c r="I157" i="97"/>
  <c r="I156" i="97"/>
  <c r="I136" i="97"/>
  <c r="I137" i="97"/>
  <c r="I138" i="97"/>
  <c r="C118" i="97"/>
  <c r="C117" i="97"/>
  <c r="I143" i="97"/>
  <c r="I139" i="97"/>
  <c r="I135" i="97"/>
  <c r="I134" i="97"/>
  <c r="I131" i="97"/>
  <c r="I130" i="97"/>
  <c r="I129" i="97"/>
  <c r="I128" i="97"/>
  <c r="I127" i="97"/>
  <c r="I126" i="97"/>
  <c r="I121" i="97"/>
  <c r="I120" i="97"/>
  <c r="C84" i="97"/>
  <c r="C83" i="97"/>
  <c r="I107" i="97"/>
  <c r="I103" i="97"/>
  <c r="I101" i="97"/>
  <c r="I97" i="97"/>
  <c r="I96" i="97"/>
  <c r="I95" i="97"/>
  <c r="I94" i="97"/>
  <c r="I93" i="97"/>
  <c r="I92" i="97"/>
  <c r="I87" i="97"/>
  <c r="I86" i="97"/>
  <c r="N23" i="96"/>
  <c r="I98" i="97" l="1"/>
  <c r="I141" i="97"/>
  <c r="I90" i="97"/>
  <c r="I177" i="97"/>
  <c r="I210" i="97"/>
  <c r="I267" i="97"/>
  <c r="I196" i="97"/>
  <c r="I105" i="97"/>
  <c r="I168" i="97"/>
  <c r="I299" i="97"/>
  <c r="I132" i="97"/>
  <c r="I204" i="97"/>
  <c r="I273" i="97"/>
  <c r="I160" i="97"/>
  <c r="I308" i="97"/>
  <c r="I259" i="97"/>
  <c r="I124" i="97"/>
  <c r="C50" i="97"/>
  <c r="C49" i="97"/>
  <c r="I73" i="97"/>
  <c r="I69" i="97"/>
  <c r="I67" i="97"/>
  <c r="I63" i="97"/>
  <c r="I62" i="97"/>
  <c r="I61" i="97"/>
  <c r="I60" i="97"/>
  <c r="I59" i="97"/>
  <c r="I53" i="97"/>
  <c r="I56" i="97" s="1"/>
  <c r="I274" i="97" l="1"/>
  <c r="I276" i="97" s="1"/>
  <c r="O40" i="96" s="1"/>
  <c r="I106" i="97"/>
  <c r="I108" i="97" s="1"/>
  <c r="O23" i="96" s="1"/>
  <c r="I309" i="97"/>
  <c r="I311" i="97" s="1"/>
  <c r="I211" i="97"/>
  <c r="I213" i="97" s="1"/>
  <c r="O29" i="96" s="1"/>
  <c r="I64" i="97"/>
  <c r="I142" i="97"/>
  <c r="I144" i="97" s="1"/>
  <c r="I178" i="97"/>
  <c r="I71" i="97"/>
  <c r="I26" i="97"/>
  <c r="I27" i="97"/>
  <c r="I29" i="97"/>
  <c r="I30" i="97"/>
  <c r="I31" i="97"/>
  <c r="I32" i="97"/>
  <c r="I33" i="97"/>
  <c r="I34" i="97"/>
  <c r="I35" i="97"/>
  <c r="C7" i="97"/>
  <c r="C6" i="97"/>
  <c r="I39" i="97"/>
  <c r="I24" i="97"/>
  <c r="I23" i="97"/>
  <c r="I22" i="97"/>
  <c r="I21" i="97"/>
  <c r="I20" i="97"/>
  <c r="I17" i="97"/>
  <c r="I16" i="97"/>
  <c r="I15" i="97"/>
  <c r="I10" i="97"/>
  <c r="I9" i="97"/>
  <c r="O26" i="96" l="1"/>
  <c r="J145" i="97"/>
  <c r="J144" i="97"/>
  <c r="O42" i="96"/>
  <c r="O124" i="96"/>
  <c r="O55" i="96"/>
  <c r="I13" i="97"/>
  <c r="I72" i="97"/>
  <c r="I74" i="97" s="1"/>
  <c r="O22" i="96" s="1"/>
  <c r="I37" i="97"/>
  <c r="I180" i="97"/>
  <c r="O27" i="96" s="1"/>
  <c r="P23" i="96"/>
  <c r="I18" i="97"/>
  <c r="C1096" i="97"/>
  <c r="C1095" i="97"/>
  <c r="I1120" i="97"/>
  <c r="I1116" i="97"/>
  <c r="I1115" i="97"/>
  <c r="I1114" i="97"/>
  <c r="I1113" i="97"/>
  <c r="I1112" i="97"/>
  <c r="I1109" i="97"/>
  <c r="I1108" i="97"/>
  <c r="I1107" i="97"/>
  <c r="I1106" i="97"/>
  <c r="I1105" i="97"/>
  <c r="I1104" i="97"/>
  <c r="I1099" i="97"/>
  <c r="I1098" i="97"/>
  <c r="C1061" i="97"/>
  <c r="C1060" i="97"/>
  <c r="I1085" i="97"/>
  <c r="I1081" i="97"/>
  <c r="I1080" i="97"/>
  <c r="I1078" i="97"/>
  <c r="I1077" i="97"/>
  <c r="I1074" i="97"/>
  <c r="I1073" i="97"/>
  <c r="I1072" i="97"/>
  <c r="I1071" i="97"/>
  <c r="I1070" i="97"/>
  <c r="I1069" i="97"/>
  <c r="I1064" i="97"/>
  <c r="I1063" i="97"/>
  <c r="C1026" i="97"/>
  <c r="C1025" i="97"/>
  <c r="I1050" i="97"/>
  <c r="I1046" i="97"/>
  <c r="I1045" i="97"/>
  <c r="I1044" i="97"/>
  <c r="I1043" i="97"/>
  <c r="I1042" i="97"/>
  <c r="I1039" i="97"/>
  <c r="I1038" i="97"/>
  <c r="I1037" i="97"/>
  <c r="I1036" i="97"/>
  <c r="I1035" i="97"/>
  <c r="I1034" i="97"/>
  <c r="I1029" i="97"/>
  <c r="I1028" i="97"/>
  <c r="C991" i="97"/>
  <c r="I1015" i="97"/>
  <c r="I1011" i="97"/>
  <c r="I1010" i="97"/>
  <c r="I1008" i="97"/>
  <c r="I1007" i="97"/>
  <c r="I1004" i="97"/>
  <c r="I1003" i="97"/>
  <c r="I1002" i="97"/>
  <c r="I1001" i="97"/>
  <c r="I1000" i="97"/>
  <c r="I999" i="97"/>
  <c r="I994" i="97"/>
  <c r="I993" i="97"/>
  <c r="C956" i="97"/>
  <c r="C955" i="97"/>
  <c r="I980" i="97"/>
  <c r="I976" i="97"/>
  <c r="I975" i="97"/>
  <c r="I974" i="97"/>
  <c r="I973" i="97"/>
  <c r="I972" i="97"/>
  <c r="I969" i="97"/>
  <c r="I968" i="97"/>
  <c r="I967" i="97"/>
  <c r="I966" i="97"/>
  <c r="I965" i="97"/>
  <c r="I964" i="97"/>
  <c r="I959" i="97"/>
  <c r="I958" i="97"/>
  <c r="I935" i="97"/>
  <c r="I936" i="97"/>
  <c r="I937" i="97"/>
  <c r="I939" i="97"/>
  <c r="C916" i="97"/>
  <c r="C915" i="97"/>
  <c r="I944" i="97"/>
  <c r="I940" i="97"/>
  <c r="I934" i="97"/>
  <c r="I933" i="97"/>
  <c r="I932" i="97"/>
  <c r="I931" i="97"/>
  <c r="I930" i="97"/>
  <c r="I927" i="97"/>
  <c r="I926" i="97"/>
  <c r="I924" i="97"/>
  <c r="C881" i="97"/>
  <c r="C880" i="97"/>
  <c r="I905" i="97"/>
  <c r="I901" i="97"/>
  <c r="I900" i="97"/>
  <c r="I899" i="97"/>
  <c r="I897" i="97"/>
  <c r="I894" i="97"/>
  <c r="I893" i="97"/>
  <c r="I892" i="97"/>
  <c r="I891" i="97"/>
  <c r="I890" i="97"/>
  <c r="I889" i="97"/>
  <c r="I884" i="97"/>
  <c r="I887" i="97" s="1"/>
  <c r="I863" i="97"/>
  <c r="I864" i="97"/>
  <c r="I865" i="97"/>
  <c r="I866" i="97"/>
  <c r="C844" i="97"/>
  <c r="C843" i="97"/>
  <c r="I870" i="97"/>
  <c r="I862" i="97"/>
  <c r="I861" i="97"/>
  <c r="I860" i="97"/>
  <c r="I857" i="97"/>
  <c r="I856" i="97"/>
  <c r="I855" i="97"/>
  <c r="I854" i="97"/>
  <c r="I853" i="97"/>
  <c r="I820" i="97"/>
  <c r="I821" i="97"/>
  <c r="I822" i="97"/>
  <c r="I832" i="97"/>
  <c r="I828" i="97"/>
  <c r="I827" i="97"/>
  <c r="I826" i="97"/>
  <c r="I823" i="97"/>
  <c r="C613" i="97"/>
  <c r="C612" i="97"/>
  <c r="I632" i="97"/>
  <c r="I628" i="97"/>
  <c r="I627" i="97"/>
  <c r="I626" i="97"/>
  <c r="I625" i="97"/>
  <c r="I622" i="97"/>
  <c r="I621" i="97"/>
  <c r="I620" i="97"/>
  <c r="I616" i="97"/>
  <c r="I615" i="97"/>
  <c r="C581" i="97"/>
  <c r="C580" i="97"/>
  <c r="I602" i="97"/>
  <c r="I598" i="97"/>
  <c r="I597" i="97"/>
  <c r="I596" i="97"/>
  <c r="I595" i="97"/>
  <c r="I594" i="97"/>
  <c r="I590" i="97"/>
  <c r="I584" i="97"/>
  <c r="I583" i="97"/>
  <c r="C549" i="97"/>
  <c r="C548" i="97"/>
  <c r="I570" i="97"/>
  <c r="I566" i="97"/>
  <c r="I565" i="97"/>
  <c r="I564" i="97"/>
  <c r="I563" i="97"/>
  <c r="I562" i="97"/>
  <c r="I558" i="97"/>
  <c r="I552" i="97"/>
  <c r="I551" i="97"/>
  <c r="C515" i="97"/>
  <c r="I538" i="97"/>
  <c r="I534" i="97"/>
  <c r="I533" i="97"/>
  <c r="I532" i="97"/>
  <c r="I531" i="97"/>
  <c r="I526" i="97"/>
  <c r="I523" i="97"/>
  <c r="I522" i="97"/>
  <c r="I518" i="97"/>
  <c r="I517" i="97"/>
  <c r="C481" i="97"/>
  <c r="I504" i="97"/>
  <c r="I500" i="97"/>
  <c r="I499" i="97"/>
  <c r="I498" i="97"/>
  <c r="I497" i="97"/>
  <c r="I492" i="97"/>
  <c r="I489" i="97"/>
  <c r="I488" i="97"/>
  <c r="I484" i="97"/>
  <c r="I483" i="97"/>
  <c r="I453" i="97"/>
  <c r="I454" i="97"/>
  <c r="C451" i="97"/>
  <c r="C450" i="97"/>
  <c r="I470" i="97"/>
  <c r="I466" i="97"/>
  <c r="I465" i="97"/>
  <c r="I464" i="97"/>
  <c r="I460" i="97"/>
  <c r="I459" i="97"/>
  <c r="I458" i="97"/>
  <c r="C421" i="97"/>
  <c r="C420" i="97"/>
  <c r="I440" i="97"/>
  <c r="I436" i="97"/>
  <c r="I435" i="97"/>
  <c r="I434" i="97"/>
  <c r="I433" i="97"/>
  <c r="I430" i="97"/>
  <c r="I429" i="97"/>
  <c r="I428" i="97"/>
  <c r="I424" i="97"/>
  <c r="I423" i="97"/>
  <c r="I394" i="97"/>
  <c r="I393" i="97"/>
  <c r="C391" i="97"/>
  <c r="C390" i="97"/>
  <c r="I410" i="97"/>
  <c r="I406" i="97"/>
  <c r="I405" i="97"/>
  <c r="I404" i="97"/>
  <c r="I403" i="97"/>
  <c r="I400" i="97"/>
  <c r="I399" i="97"/>
  <c r="P55" i="96" l="1"/>
  <c r="P124" i="96"/>
  <c r="I586" i="97"/>
  <c r="I600" i="97"/>
  <c r="I493" i="97"/>
  <c r="I928" i="97"/>
  <c r="I1013" i="97"/>
  <c r="I1083" i="97"/>
  <c r="W23" i="96"/>
  <c r="V23" i="96"/>
  <c r="T23" i="96"/>
  <c r="R23" i="96"/>
  <c r="Q23" i="96"/>
  <c r="S23" i="96"/>
  <c r="U23" i="96"/>
  <c r="X23" i="96"/>
  <c r="I38" i="97"/>
  <c r="I40" i="97" s="1"/>
  <c r="I830" i="97"/>
  <c r="I824" i="97"/>
  <c r="I520" i="97"/>
  <c r="I903" i="97"/>
  <c r="I962" i="97"/>
  <c r="I978" i="97"/>
  <c r="I568" i="97"/>
  <c r="I438" i="97"/>
  <c r="I396" i="97"/>
  <c r="I486" i="97"/>
  <c r="I618" i="97"/>
  <c r="I970" i="97"/>
  <c r="I408" i="97"/>
  <c r="I527" i="97"/>
  <c r="I630" i="97"/>
  <c r="I868" i="97"/>
  <c r="I942" i="97"/>
  <c r="I1032" i="97"/>
  <c r="I1048" i="97"/>
  <c r="I1067" i="97"/>
  <c r="I1102" i="97"/>
  <c r="I1118" i="97"/>
  <c r="I554" i="97"/>
  <c r="I997" i="97"/>
  <c r="C463" i="97"/>
  <c r="I1005" i="97"/>
  <c r="I1040" i="97"/>
  <c r="I1075" i="97"/>
  <c r="I1110" i="97"/>
  <c r="I895" i="97"/>
  <c r="I858" i="97"/>
  <c r="I401" i="97"/>
  <c r="I623" i="97"/>
  <c r="I431" i="97"/>
  <c r="I559" i="97"/>
  <c r="I591" i="97"/>
  <c r="I461" i="97"/>
  <c r="I456" i="97"/>
  <c r="I426" i="97"/>
  <c r="O18" i="96" l="1"/>
  <c r="J40" i="97"/>
  <c r="J41" i="97" s="1"/>
  <c r="Q55" i="96"/>
  <c r="S55" i="96"/>
  <c r="U55" i="96"/>
  <c r="W55" i="96"/>
  <c r="V55" i="96"/>
  <c r="T55" i="96"/>
  <c r="R55" i="96"/>
  <c r="X55" i="96"/>
  <c r="S124" i="96"/>
  <c r="Q124" i="96"/>
  <c r="U124" i="96"/>
  <c r="T124" i="96"/>
  <c r="V124" i="96"/>
  <c r="W124" i="96"/>
  <c r="R124" i="96"/>
  <c r="X124" i="96"/>
  <c r="I1014" i="97"/>
  <c r="I1016" i="97" s="1"/>
  <c r="O181" i="96" s="1"/>
  <c r="I979" i="97"/>
  <c r="I981" i="97" s="1"/>
  <c r="O177" i="96" s="1"/>
  <c r="I601" i="97"/>
  <c r="I603" i="97" s="1"/>
  <c r="O102" i="96" s="1"/>
  <c r="I439" i="97"/>
  <c r="I441" i="97" s="1"/>
  <c r="I943" i="97"/>
  <c r="I945" i="97" s="1"/>
  <c r="O176" i="96" s="1"/>
  <c r="I569" i="97"/>
  <c r="I571" i="97" s="1"/>
  <c r="O101" i="96" s="1"/>
  <c r="I1119" i="97"/>
  <c r="I1121" i="97" s="1"/>
  <c r="O184" i="96" s="1"/>
  <c r="I631" i="97"/>
  <c r="I633" i="97" s="1"/>
  <c r="I409" i="97"/>
  <c r="I411" i="97" s="1"/>
  <c r="I1084" i="97"/>
  <c r="I1086" i="97" s="1"/>
  <c r="O183" i="96" s="1"/>
  <c r="I1049" i="97"/>
  <c r="I1051" i="97" s="1"/>
  <c r="O182" i="96" s="1"/>
  <c r="I869" i="97"/>
  <c r="I871" i="97" s="1"/>
  <c r="O174" i="96" s="1"/>
  <c r="I904" i="97"/>
  <c r="I831" i="97"/>
  <c r="I833" i="97" s="1"/>
  <c r="O140" i="96" s="1"/>
  <c r="J24" i="104"/>
  <c r="P7" i="96" s="1"/>
  <c r="C23" i="104"/>
  <c r="C22" i="104"/>
  <c r="C21" i="104"/>
  <c r="C20" i="104"/>
  <c r="C19" i="104"/>
  <c r="C18" i="104"/>
  <c r="C17" i="104"/>
  <c r="O110" i="96" l="1"/>
  <c r="I906" i="97"/>
  <c r="O175" i="96" s="1"/>
  <c r="O88" i="96"/>
  <c r="O65" i="96"/>
  <c r="H463" i="97"/>
  <c r="I463" i="97" s="1"/>
  <c r="O217" i="96"/>
  <c r="P217" i="96" l="1"/>
  <c r="V217" i="96" s="1"/>
  <c r="I468" i="97"/>
  <c r="I469" i="97" s="1"/>
  <c r="I471" i="97" s="1"/>
  <c r="O92" i="96" s="1"/>
  <c r="S217" i="96" l="1"/>
  <c r="T217" i="96"/>
  <c r="U217" i="96"/>
  <c r="Q217" i="96"/>
  <c r="W217" i="96"/>
  <c r="R217" i="96"/>
  <c r="X217" i="96"/>
  <c r="C643" i="97" l="1"/>
  <c r="C642" i="97"/>
  <c r="C222" i="97"/>
  <c r="I662" i="97"/>
  <c r="I658" i="97"/>
  <c r="I657" i="97"/>
  <c r="I656" i="97"/>
  <c r="I655" i="97"/>
  <c r="I652" i="97"/>
  <c r="I651" i="97"/>
  <c r="I650" i="97"/>
  <c r="I646" i="97"/>
  <c r="I645" i="97"/>
  <c r="I242" i="97"/>
  <c r="I226" i="97"/>
  <c r="I225" i="97"/>
  <c r="C223" i="97"/>
  <c r="I238" i="97"/>
  <c r="I237" i="97"/>
  <c r="I236" i="97"/>
  <c r="I235" i="97"/>
  <c r="I232" i="97"/>
  <c r="I231" i="97"/>
  <c r="I230" i="97"/>
  <c r="I228" i="97" l="1"/>
  <c r="I653" i="97"/>
  <c r="I660" i="97"/>
  <c r="I648" i="97"/>
  <c r="I233" i="97"/>
  <c r="I240" i="97"/>
  <c r="I241" i="97" l="1"/>
  <c r="I243" i="97" s="1"/>
  <c r="O39" i="96" s="1"/>
  <c r="I661" i="97"/>
  <c r="I663" i="97" s="1"/>
  <c r="O111" i="96" s="1"/>
  <c r="I530" i="97" l="1"/>
  <c r="I496" i="97"/>
  <c r="P117" i="96"/>
  <c r="P118" i="96"/>
  <c r="P119" i="96"/>
  <c r="T119" i="96" l="1"/>
  <c r="Q119" i="96"/>
  <c r="R119" i="96"/>
  <c r="W119" i="96"/>
  <c r="S119" i="96"/>
  <c r="V119" i="96"/>
  <c r="U119" i="96"/>
  <c r="X119" i="96"/>
  <c r="W118" i="96"/>
  <c r="T118" i="96"/>
  <c r="Q118" i="96"/>
  <c r="S118" i="96"/>
  <c r="V118" i="96"/>
  <c r="R118" i="96"/>
  <c r="U118" i="96"/>
  <c r="X118" i="96"/>
  <c r="V117" i="96"/>
  <c r="S117" i="96"/>
  <c r="W117" i="96"/>
  <c r="R117" i="96"/>
  <c r="Q117" i="96"/>
  <c r="T117" i="96"/>
  <c r="U117" i="96"/>
  <c r="X117" i="96"/>
  <c r="I536" i="97"/>
  <c r="I537" i="97" s="1"/>
  <c r="I539" i="97" s="1"/>
  <c r="O96" i="96" s="1"/>
  <c r="I502" i="97"/>
  <c r="I503" i="97" s="1"/>
  <c r="I505" i="97" s="1"/>
  <c r="O94" i="96" s="1"/>
  <c r="O191" i="96" l="1"/>
  <c r="P213" i="96"/>
  <c r="P212" i="96"/>
  <c r="P211" i="96"/>
  <c r="P210" i="96"/>
  <c r="P208" i="96"/>
  <c r="P199" i="96"/>
  <c r="P198" i="96"/>
  <c r="P205" i="96"/>
  <c r="P204" i="96"/>
  <c r="P203" i="96"/>
  <c r="P202" i="96"/>
  <c r="P201" i="96"/>
  <c r="P200" i="96"/>
  <c r="P207" i="96"/>
  <c r="P206" i="96"/>
  <c r="P197" i="96"/>
  <c r="P196" i="96"/>
  <c r="P195" i="96"/>
  <c r="P194" i="96"/>
  <c r="P193" i="96"/>
  <c r="P192" i="96"/>
  <c r="P190" i="96"/>
  <c r="P189" i="96"/>
  <c r="P188" i="96"/>
  <c r="P187" i="96"/>
  <c r="P185" i="96"/>
  <c r="P184" i="96"/>
  <c r="P183" i="96"/>
  <c r="P182" i="96"/>
  <c r="P181" i="96"/>
  <c r="P180" i="96"/>
  <c r="P179" i="96"/>
  <c r="P178" i="96"/>
  <c r="P177" i="96"/>
  <c r="P176" i="96"/>
  <c r="P175" i="96"/>
  <c r="P174" i="96"/>
  <c r="P173" i="96"/>
  <c r="P172" i="96"/>
  <c r="P171" i="96"/>
  <c r="P170" i="96"/>
  <c r="P166" i="96"/>
  <c r="P165" i="96"/>
  <c r="P164" i="96"/>
  <c r="P163" i="96"/>
  <c r="P162" i="96"/>
  <c r="P160" i="96"/>
  <c r="P159" i="96"/>
  <c r="P158" i="96"/>
  <c r="P157" i="96"/>
  <c r="P156" i="96"/>
  <c r="P155" i="96"/>
  <c r="P154" i="96"/>
  <c r="P153" i="96"/>
  <c r="P151" i="96"/>
  <c r="P150" i="96"/>
  <c r="P149" i="96"/>
  <c r="P148" i="96"/>
  <c r="P146" i="96"/>
  <c r="P145" i="96"/>
  <c r="P144" i="96"/>
  <c r="P141" i="96"/>
  <c r="P140" i="96"/>
  <c r="P139" i="96"/>
  <c r="P143" i="96"/>
  <c r="P136" i="96"/>
  <c r="P135" i="96"/>
  <c r="P134" i="96"/>
  <c r="P133" i="96"/>
  <c r="P132" i="96"/>
  <c r="P131" i="96"/>
  <c r="P130" i="96"/>
  <c r="P110" i="96"/>
  <c r="P111" i="96"/>
  <c r="P112" i="96"/>
  <c r="P113" i="96"/>
  <c r="P116" i="96"/>
  <c r="P120" i="96"/>
  <c r="P121" i="96"/>
  <c r="P128" i="96"/>
  <c r="V132" i="96" l="1"/>
  <c r="S132" i="96"/>
  <c r="T132" i="96"/>
  <c r="Q132" i="96"/>
  <c r="W132" i="96"/>
  <c r="U132" i="96"/>
  <c r="R132" i="96"/>
  <c r="W141" i="96"/>
  <c r="U141" i="96"/>
  <c r="R141" i="96"/>
  <c r="Q141" i="96"/>
  <c r="S141" i="96"/>
  <c r="V141" i="96"/>
  <c r="T141" i="96"/>
  <c r="T145" i="96"/>
  <c r="Q145" i="96"/>
  <c r="W145" i="96"/>
  <c r="V145" i="96"/>
  <c r="S145" i="96"/>
  <c r="R145" i="96"/>
  <c r="U145" i="96"/>
  <c r="T149" i="96"/>
  <c r="Q149" i="96"/>
  <c r="U149" i="96"/>
  <c r="R149" i="96"/>
  <c r="S149" i="96"/>
  <c r="V149" i="96"/>
  <c r="W149" i="96"/>
  <c r="U154" i="96"/>
  <c r="R154" i="96"/>
  <c r="V154" i="96"/>
  <c r="S154" i="96"/>
  <c r="Q154" i="96"/>
  <c r="T154" i="96"/>
  <c r="W154" i="96"/>
  <c r="V157" i="96"/>
  <c r="S157" i="96"/>
  <c r="W157" i="96"/>
  <c r="U157" i="96"/>
  <c r="R157" i="96"/>
  <c r="Q157" i="96"/>
  <c r="T157" i="96"/>
  <c r="W162" i="96"/>
  <c r="S162" i="96"/>
  <c r="Q162" i="96"/>
  <c r="U162" i="96"/>
  <c r="V162" i="96"/>
  <c r="R162" i="96"/>
  <c r="T162" i="96"/>
  <c r="W166" i="96"/>
  <c r="S166" i="96"/>
  <c r="U166" i="96"/>
  <c r="Q166" i="96"/>
  <c r="V166" i="96"/>
  <c r="T166" i="96"/>
  <c r="R166" i="96"/>
  <c r="W173" i="96"/>
  <c r="V173" i="96"/>
  <c r="R173" i="96"/>
  <c r="U173" i="96"/>
  <c r="Q173" i="96"/>
  <c r="S173" i="96"/>
  <c r="T173" i="96"/>
  <c r="W177" i="96"/>
  <c r="U177" i="96"/>
  <c r="Q177" i="96"/>
  <c r="V177" i="96"/>
  <c r="R177" i="96"/>
  <c r="S177" i="96"/>
  <c r="T177" i="96"/>
  <c r="V181" i="96"/>
  <c r="S181" i="96"/>
  <c r="W181" i="96"/>
  <c r="R181" i="96"/>
  <c r="Q181" i="96"/>
  <c r="U181" i="96"/>
  <c r="T181" i="96"/>
  <c r="V185" i="96"/>
  <c r="S185" i="96"/>
  <c r="W185" i="96"/>
  <c r="U185" i="96"/>
  <c r="T185" i="96"/>
  <c r="R185" i="96"/>
  <c r="Q185" i="96"/>
  <c r="Q190" i="96"/>
  <c r="W190" i="96"/>
  <c r="V190" i="96"/>
  <c r="U190" i="96"/>
  <c r="R190" i="96"/>
  <c r="T190" i="96"/>
  <c r="S190" i="96"/>
  <c r="R195" i="96"/>
  <c r="V195" i="96"/>
  <c r="W195" i="96"/>
  <c r="S195" i="96"/>
  <c r="T195" i="96"/>
  <c r="U195" i="96"/>
  <c r="Q195" i="96"/>
  <c r="U207" i="96"/>
  <c r="R207" i="96"/>
  <c r="V207" i="96"/>
  <c r="Q207" i="96"/>
  <c r="S207" i="96"/>
  <c r="W207" i="96"/>
  <c r="T207" i="96"/>
  <c r="R203" i="96"/>
  <c r="S203" i="96"/>
  <c r="W203" i="96"/>
  <c r="V203" i="96"/>
  <c r="T203" i="96"/>
  <c r="Q203" i="96"/>
  <c r="U203" i="96"/>
  <c r="R199" i="96"/>
  <c r="W199" i="96"/>
  <c r="S199" i="96"/>
  <c r="Q199" i="96"/>
  <c r="V199" i="96"/>
  <c r="T199" i="96"/>
  <c r="U199" i="96"/>
  <c r="U212" i="96"/>
  <c r="R212" i="96"/>
  <c r="V212" i="96"/>
  <c r="Q212" i="96"/>
  <c r="W212" i="96"/>
  <c r="S212" i="96"/>
  <c r="T212" i="96"/>
  <c r="U120" i="96"/>
  <c r="R120" i="96"/>
  <c r="V120" i="96"/>
  <c r="S120" i="96"/>
  <c r="Q120" i="96"/>
  <c r="W120" i="96"/>
  <c r="T120" i="96"/>
  <c r="W110" i="96"/>
  <c r="R110" i="96"/>
  <c r="V110" i="96"/>
  <c r="T110" i="96"/>
  <c r="Q110" i="96"/>
  <c r="U110" i="96"/>
  <c r="S110" i="96"/>
  <c r="W133" i="96"/>
  <c r="R133" i="96"/>
  <c r="T133" i="96"/>
  <c r="Q133" i="96"/>
  <c r="S133" i="96"/>
  <c r="V133" i="96"/>
  <c r="U133" i="96"/>
  <c r="U143" i="96"/>
  <c r="R143" i="96"/>
  <c r="W143" i="96"/>
  <c r="V143" i="96"/>
  <c r="S143" i="96"/>
  <c r="Q143" i="96"/>
  <c r="T143" i="96"/>
  <c r="X143" i="96"/>
  <c r="V146" i="96"/>
  <c r="S146" i="96"/>
  <c r="Q146" i="96"/>
  <c r="T146" i="96"/>
  <c r="W146" i="96"/>
  <c r="R146" i="96"/>
  <c r="U146" i="96"/>
  <c r="U150" i="96"/>
  <c r="R150" i="96"/>
  <c r="V150" i="96"/>
  <c r="S150" i="96"/>
  <c r="T150" i="96"/>
  <c r="Q150" i="96"/>
  <c r="W150" i="96"/>
  <c r="W158" i="96"/>
  <c r="Q158" i="96"/>
  <c r="S158" i="96"/>
  <c r="V158" i="96"/>
  <c r="U158" i="96"/>
  <c r="R158" i="96"/>
  <c r="T158" i="96"/>
  <c r="T163" i="96"/>
  <c r="Q163" i="96"/>
  <c r="W163" i="96"/>
  <c r="U163" i="96"/>
  <c r="R163" i="96"/>
  <c r="S163" i="96"/>
  <c r="V163" i="96"/>
  <c r="Q170" i="96"/>
  <c r="W170" i="96"/>
  <c r="S170" i="96"/>
  <c r="U170" i="96"/>
  <c r="V170" i="96"/>
  <c r="R170" i="96"/>
  <c r="T170" i="96"/>
  <c r="X170" i="96"/>
  <c r="Q174" i="96"/>
  <c r="V174" i="96"/>
  <c r="R174" i="96"/>
  <c r="U174" i="96"/>
  <c r="W174" i="96"/>
  <c r="S174" i="96"/>
  <c r="T174" i="96"/>
  <c r="T178" i="96"/>
  <c r="Q178" i="96"/>
  <c r="U178" i="96"/>
  <c r="W178" i="96"/>
  <c r="S178" i="96"/>
  <c r="V178" i="96"/>
  <c r="R178" i="96"/>
  <c r="W182" i="96"/>
  <c r="Q182" i="96"/>
  <c r="V182" i="96"/>
  <c r="U182" i="96"/>
  <c r="S182" i="96"/>
  <c r="R182" i="96"/>
  <c r="T182" i="96"/>
  <c r="W187" i="96"/>
  <c r="T187" i="96"/>
  <c r="Q187" i="96"/>
  <c r="S187" i="96"/>
  <c r="R187" i="96"/>
  <c r="V187" i="96"/>
  <c r="U187" i="96"/>
  <c r="V192" i="96"/>
  <c r="S192" i="96"/>
  <c r="W192" i="96"/>
  <c r="R192" i="96"/>
  <c r="U192" i="96"/>
  <c r="T192" i="96"/>
  <c r="Q192" i="96"/>
  <c r="V196" i="96"/>
  <c r="S196" i="96"/>
  <c r="U196" i="96"/>
  <c r="Q196" i="96"/>
  <c r="W196" i="96"/>
  <c r="R196" i="96"/>
  <c r="T196" i="96"/>
  <c r="V200" i="96"/>
  <c r="S200" i="96"/>
  <c r="T200" i="96"/>
  <c r="U200" i="96"/>
  <c r="Q200" i="96"/>
  <c r="R200" i="96"/>
  <c r="W200" i="96"/>
  <c r="V204" i="96"/>
  <c r="S204" i="96"/>
  <c r="T204" i="96"/>
  <c r="R204" i="96"/>
  <c r="Q204" i="96"/>
  <c r="W204" i="96"/>
  <c r="U204" i="96"/>
  <c r="V208" i="96"/>
  <c r="S208" i="96"/>
  <c r="W208" i="96"/>
  <c r="R208" i="96"/>
  <c r="Q208" i="96"/>
  <c r="U208" i="96"/>
  <c r="T208" i="96"/>
  <c r="V213" i="96"/>
  <c r="S213" i="96"/>
  <c r="U213" i="96"/>
  <c r="Q213" i="96"/>
  <c r="W213" i="96"/>
  <c r="T213" i="96"/>
  <c r="R213" i="96"/>
  <c r="V136" i="96"/>
  <c r="S136" i="96"/>
  <c r="Q136" i="96"/>
  <c r="W136" i="96"/>
  <c r="R136" i="96"/>
  <c r="U136" i="96"/>
  <c r="T136" i="96"/>
  <c r="W128" i="96"/>
  <c r="T128" i="96"/>
  <c r="Q128" i="96"/>
  <c r="V128" i="96"/>
  <c r="S128" i="96"/>
  <c r="R128" i="96"/>
  <c r="U128" i="96"/>
  <c r="T134" i="96"/>
  <c r="Q134" i="96"/>
  <c r="V134" i="96"/>
  <c r="S134" i="96"/>
  <c r="U134" i="96"/>
  <c r="R134" i="96"/>
  <c r="W134" i="96"/>
  <c r="U139" i="96"/>
  <c r="R139" i="96"/>
  <c r="W139" i="96"/>
  <c r="V139" i="96"/>
  <c r="S139" i="96"/>
  <c r="Q139" i="96"/>
  <c r="T139" i="96"/>
  <c r="X139" i="96"/>
  <c r="W151" i="96"/>
  <c r="T151" i="96"/>
  <c r="Q151" i="96"/>
  <c r="V151" i="96"/>
  <c r="S151" i="96"/>
  <c r="R151" i="96"/>
  <c r="U151" i="96"/>
  <c r="T155" i="96"/>
  <c r="Q155" i="96"/>
  <c r="U155" i="96"/>
  <c r="R155" i="96"/>
  <c r="W155" i="96"/>
  <c r="V155" i="96"/>
  <c r="S155" i="96"/>
  <c r="T159" i="96"/>
  <c r="Q159" i="96"/>
  <c r="U159" i="96"/>
  <c r="R159" i="96"/>
  <c r="W159" i="96"/>
  <c r="S159" i="96"/>
  <c r="V159" i="96"/>
  <c r="U164" i="96"/>
  <c r="Q164" i="96"/>
  <c r="S164" i="96"/>
  <c r="W164" i="96"/>
  <c r="V164" i="96"/>
  <c r="R164" i="96"/>
  <c r="T164" i="96"/>
  <c r="U171" i="96"/>
  <c r="R171" i="96"/>
  <c r="W171" i="96"/>
  <c r="S171" i="96"/>
  <c r="V171" i="96"/>
  <c r="Q171" i="96"/>
  <c r="T171" i="96"/>
  <c r="X171" i="96"/>
  <c r="U175" i="96"/>
  <c r="R175" i="96"/>
  <c r="V175" i="96"/>
  <c r="Q175" i="96"/>
  <c r="W175" i="96"/>
  <c r="S175" i="96"/>
  <c r="T175" i="96"/>
  <c r="U179" i="96"/>
  <c r="W179" i="96"/>
  <c r="S179" i="96"/>
  <c r="Q179" i="96"/>
  <c r="V179" i="96"/>
  <c r="R179" i="96"/>
  <c r="T179" i="96"/>
  <c r="Q183" i="96"/>
  <c r="U183" i="96"/>
  <c r="R183" i="96"/>
  <c r="S183" i="96"/>
  <c r="W183" i="96"/>
  <c r="V183" i="96"/>
  <c r="T183" i="96"/>
  <c r="T188" i="96"/>
  <c r="Q188" i="96"/>
  <c r="U188" i="96"/>
  <c r="R188" i="96"/>
  <c r="W188" i="96"/>
  <c r="V188" i="96"/>
  <c r="S188" i="96"/>
  <c r="W193" i="96"/>
  <c r="V193" i="96"/>
  <c r="R193" i="96"/>
  <c r="S193" i="96"/>
  <c r="T193" i="96"/>
  <c r="Q193" i="96"/>
  <c r="U193" i="96"/>
  <c r="W197" i="96"/>
  <c r="V197" i="96"/>
  <c r="R197" i="96"/>
  <c r="S197" i="96"/>
  <c r="T197" i="96"/>
  <c r="Q197" i="96"/>
  <c r="U197" i="96"/>
  <c r="W201" i="96"/>
  <c r="S201" i="96"/>
  <c r="R201" i="96"/>
  <c r="V201" i="96"/>
  <c r="T201" i="96"/>
  <c r="Q201" i="96"/>
  <c r="U201" i="96"/>
  <c r="W205" i="96"/>
  <c r="S205" i="96"/>
  <c r="R205" i="96"/>
  <c r="V205" i="96"/>
  <c r="T205" i="96"/>
  <c r="Q205" i="96"/>
  <c r="U205" i="96"/>
  <c r="W210" i="96"/>
  <c r="V210" i="96"/>
  <c r="R210" i="96"/>
  <c r="S210" i="96"/>
  <c r="Q210" i="96"/>
  <c r="U210" i="96"/>
  <c r="T210" i="96"/>
  <c r="W111" i="96"/>
  <c r="V111" i="96"/>
  <c r="R111" i="96"/>
  <c r="T111" i="96"/>
  <c r="S111" i="96"/>
  <c r="Q111" i="96"/>
  <c r="U111" i="96"/>
  <c r="V116" i="96"/>
  <c r="S116" i="96"/>
  <c r="Q116" i="96"/>
  <c r="W116" i="96"/>
  <c r="R116" i="96"/>
  <c r="T116" i="96"/>
  <c r="U116" i="96"/>
  <c r="S113" i="96"/>
  <c r="W113" i="96"/>
  <c r="U113" i="96"/>
  <c r="Q113" i="96"/>
  <c r="V113" i="96"/>
  <c r="R113" i="96"/>
  <c r="T113" i="96"/>
  <c r="T130" i="96"/>
  <c r="Q130" i="96"/>
  <c r="U130" i="96"/>
  <c r="R130" i="96"/>
  <c r="W130" i="96"/>
  <c r="V130" i="96"/>
  <c r="S130" i="96"/>
  <c r="V121" i="96"/>
  <c r="S121" i="96"/>
  <c r="W121" i="96"/>
  <c r="R121" i="96"/>
  <c r="U121" i="96"/>
  <c r="T121" i="96"/>
  <c r="Q121" i="96"/>
  <c r="R112" i="96"/>
  <c r="V112" i="96"/>
  <c r="T112" i="96"/>
  <c r="W112" i="96"/>
  <c r="Q112" i="96"/>
  <c r="S112" i="96"/>
  <c r="U112" i="96"/>
  <c r="U131" i="96"/>
  <c r="R131" i="96"/>
  <c r="W131" i="96"/>
  <c r="V131" i="96"/>
  <c r="S131" i="96"/>
  <c r="Q131" i="96"/>
  <c r="T131" i="96"/>
  <c r="U135" i="96"/>
  <c r="R135" i="96"/>
  <c r="W135" i="96"/>
  <c r="V135" i="96"/>
  <c r="S135" i="96"/>
  <c r="Q135" i="96"/>
  <c r="T135" i="96"/>
  <c r="V140" i="96"/>
  <c r="S140" i="96"/>
  <c r="Q140" i="96"/>
  <c r="W140" i="96"/>
  <c r="U140" i="96"/>
  <c r="R140" i="96"/>
  <c r="T140" i="96"/>
  <c r="X140" i="96"/>
  <c r="W144" i="96"/>
  <c r="T144" i="96"/>
  <c r="V144" i="96"/>
  <c r="Q144" i="96"/>
  <c r="S144" i="96"/>
  <c r="R144" i="96"/>
  <c r="U144" i="96"/>
  <c r="T148" i="96"/>
  <c r="Q148" i="96"/>
  <c r="S148" i="96"/>
  <c r="V148" i="96"/>
  <c r="U148" i="96"/>
  <c r="R148" i="96"/>
  <c r="W148" i="96"/>
  <c r="T153" i="96"/>
  <c r="Q153" i="96"/>
  <c r="U153" i="96"/>
  <c r="R153" i="96"/>
  <c r="W153" i="96"/>
  <c r="V153" i="96"/>
  <c r="S153" i="96"/>
  <c r="U156" i="96"/>
  <c r="R156" i="96"/>
  <c r="S156" i="96"/>
  <c r="Q156" i="96"/>
  <c r="T156" i="96"/>
  <c r="W156" i="96"/>
  <c r="V156" i="96"/>
  <c r="U160" i="96"/>
  <c r="S160" i="96"/>
  <c r="Q160" i="96"/>
  <c r="W160" i="96"/>
  <c r="V160" i="96"/>
  <c r="R160" i="96"/>
  <c r="T160" i="96"/>
  <c r="S165" i="96"/>
  <c r="U165" i="96"/>
  <c r="W165" i="96"/>
  <c r="Q165" i="96"/>
  <c r="V165" i="96"/>
  <c r="R165" i="96"/>
  <c r="T165" i="96"/>
  <c r="V172" i="96"/>
  <c r="S172" i="96"/>
  <c r="W172" i="96"/>
  <c r="R172" i="96"/>
  <c r="U172" i="96"/>
  <c r="Q172" i="96"/>
  <c r="T172" i="96"/>
  <c r="V176" i="96"/>
  <c r="S176" i="96"/>
  <c r="U176" i="96"/>
  <c r="Q176" i="96"/>
  <c r="W176" i="96"/>
  <c r="R176" i="96"/>
  <c r="T176" i="96"/>
  <c r="U180" i="96"/>
  <c r="V180" i="96"/>
  <c r="S180" i="96"/>
  <c r="T180" i="96"/>
  <c r="R180" i="96"/>
  <c r="W180" i="96"/>
  <c r="Q180" i="96"/>
  <c r="U184" i="96"/>
  <c r="R184" i="96"/>
  <c r="V184" i="96"/>
  <c r="S184" i="96"/>
  <c r="Q184" i="96"/>
  <c r="W184" i="96"/>
  <c r="T184" i="96"/>
  <c r="W189" i="96"/>
  <c r="S189" i="96"/>
  <c r="T189" i="96"/>
  <c r="V189" i="96"/>
  <c r="U189" i="96"/>
  <c r="R189" i="96"/>
  <c r="Q189" i="96"/>
  <c r="T194" i="96"/>
  <c r="Q194" i="96"/>
  <c r="V194" i="96"/>
  <c r="R194" i="96"/>
  <c r="W194" i="96"/>
  <c r="S194" i="96"/>
  <c r="U194" i="96"/>
  <c r="T206" i="96"/>
  <c r="Q206" i="96"/>
  <c r="U206" i="96"/>
  <c r="V206" i="96"/>
  <c r="R206" i="96"/>
  <c r="S206" i="96"/>
  <c r="W206" i="96"/>
  <c r="T202" i="96"/>
  <c r="Q202" i="96"/>
  <c r="U202" i="96"/>
  <c r="S202" i="96"/>
  <c r="R202" i="96"/>
  <c r="W202" i="96"/>
  <c r="V202" i="96"/>
  <c r="X198" i="96"/>
  <c r="T198" i="96"/>
  <c r="Q198" i="96"/>
  <c r="W198" i="96"/>
  <c r="S198" i="96"/>
  <c r="R198" i="96"/>
  <c r="V198" i="96"/>
  <c r="U198" i="96"/>
  <c r="T211" i="96"/>
  <c r="Q211" i="96"/>
  <c r="V211" i="96"/>
  <c r="R211" i="96"/>
  <c r="W211" i="96"/>
  <c r="S211" i="96"/>
  <c r="U211" i="96"/>
  <c r="P191" i="96"/>
  <c r="P109" i="96"/>
  <c r="P108" i="96"/>
  <c r="P107" i="96"/>
  <c r="P106" i="96"/>
  <c r="P105" i="96"/>
  <c r="P104" i="96"/>
  <c r="P103" i="96"/>
  <c r="P102" i="96"/>
  <c r="P101" i="96"/>
  <c r="P100" i="96"/>
  <c r="P99" i="96"/>
  <c r="P98" i="96"/>
  <c r="P97" i="96"/>
  <c r="P96" i="96"/>
  <c r="P95" i="96"/>
  <c r="P94" i="96"/>
  <c r="P93" i="96"/>
  <c r="P92" i="96"/>
  <c r="P91" i="96"/>
  <c r="P90" i="96"/>
  <c r="P89" i="96"/>
  <c r="P88" i="96"/>
  <c r="P87" i="96"/>
  <c r="P86" i="96"/>
  <c r="P85" i="96"/>
  <c r="P84" i="96"/>
  <c r="P83" i="96"/>
  <c r="P82" i="96"/>
  <c r="P81" i="96"/>
  <c r="P80" i="96"/>
  <c r="P79" i="96"/>
  <c r="P78" i="96"/>
  <c r="P77" i="96"/>
  <c r="P76" i="96"/>
  <c r="P75" i="96"/>
  <c r="P74" i="96"/>
  <c r="P73" i="96"/>
  <c r="P72" i="96"/>
  <c r="P71" i="96"/>
  <c r="P70" i="96"/>
  <c r="P68" i="96"/>
  <c r="P67" i="96"/>
  <c r="P66" i="96"/>
  <c r="P65" i="96"/>
  <c r="P64" i="96"/>
  <c r="P63" i="96"/>
  <c r="P62" i="96"/>
  <c r="P51" i="96"/>
  <c r="P60" i="96"/>
  <c r="P57" i="96"/>
  <c r="P56" i="96"/>
  <c r="P54" i="96"/>
  <c r="P52" i="96"/>
  <c r="P50" i="96"/>
  <c r="P49" i="96"/>
  <c r="P48" i="96"/>
  <c r="W56" i="96" l="1"/>
  <c r="V56" i="96"/>
  <c r="S56" i="96"/>
  <c r="U56" i="96"/>
  <c r="R56" i="96"/>
  <c r="T56" i="96"/>
  <c r="Q56" i="96"/>
  <c r="V71" i="96"/>
  <c r="S71" i="96"/>
  <c r="U71" i="96"/>
  <c r="R71" i="96"/>
  <c r="T71" i="96"/>
  <c r="Q71" i="96"/>
  <c r="W71" i="96"/>
  <c r="V79" i="96"/>
  <c r="S79" i="96"/>
  <c r="U79" i="96"/>
  <c r="R79" i="96"/>
  <c r="Q79" i="96"/>
  <c r="W79" i="96"/>
  <c r="T79" i="96"/>
  <c r="V83" i="96"/>
  <c r="S83" i="96"/>
  <c r="U83" i="96"/>
  <c r="R83" i="96"/>
  <c r="T83" i="96"/>
  <c r="Q83" i="96"/>
  <c r="W83" i="96"/>
  <c r="T87" i="96"/>
  <c r="Q87" i="96"/>
  <c r="V87" i="96"/>
  <c r="S87" i="96"/>
  <c r="U87" i="96"/>
  <c r="R87" i="96"/>
  <c r="W87" i="96"/>
  <c r="W90" i="96"/>
  <c r="Q90" i="96"/>
  <c r="V90" i="96"/>
  <c r="S90" i="96"/>
  <c r="R90" i="96"/>
  <c r="T90" i="96"/>
  <c r="U90" i="96"/>
  <c r="V94" i="96"/>
  <c r="S94" i="96"/>
  <c r="W94" i="96"/>
  <c r="U94" i="96"/>
  <c r="R94" i="96"/>
  <c r="Q94" i="96"/>
  <c r="T94" i="96"/>
  <c r="V98" i="96"/>
  <c r="S98" i="96"/>
  <c r="W98" i="96"/>
  <c r="R98" i="96"/>
  <c r="U98" i="96"/>
  <c r="Q98" i="96"/>
  <c r="T98" i="96"/>
  <c r="V102" i="96"/>
  <c r="S102" i="96"/>
  <c r="W102" i="96"/>
  <c r="U102" i="96"/>
  <c r="Q102" i="96"/>
  <c r="T102" i="96"/>
  <c r="R102" i="96"/>
  <c r="V106" i="96"/>
  <c r="W106" i="96"/>
  <c r="R106" i="96"/>
  <c r="U106" i="96"/>
  <c r="T106" i="96"/>
  <c r="Q106" i="96"/>
  <c r="S106" i="96"/>
  <c r="R191" i="96"/>
  <c r="W191" i="96"/>
  <c r="S191" i="96"/>
  <c r="V191" i="96"/>
  <c r="T191" i="96"/>
  <c r="U191" i="96"/>
  <c r="Q191" i="96"/>
  <c r="V221" i="96"/>
  <c r="V75" i="96"/>
  <c r="S75" i="96"/>
  <c r="R75" i="96"/>
  <c r="Q75" i="96"/>
  <c r="W75" i="96"/>
  <c r="T75" i="96"/>
  <c r="U75" i="96"/>
  <c r="T52" i="96"/>
  <c r="Q52" i="96"/>
  <c r="W52" i="96"/>
  <c r="S52" i="96"/>
  <c r="R52" i="96"/>
  <c r="V52" i="96"/>
  <c r="U52" i="96"/>
  <c r="W57" i="96"/>
  <c r="V57" i="96"/>
  <c r="T57" i="96"/>
  <c r="R57" i="96"/>
  <c r="S57" i="96"/>
  <c r="Q57" i="96"/>
  <c r="U57" i="96"/>
  <c r="W63" i="96"/>
  <c r="V63" i="96"/>
  <c r="S63" i="96"/>
  <c r="U63" i="96"/>
  <c r="R63" i="96"/>
  <c r="T63" i="96"/>
  <c r="Q63" i="96"/>
  <c r="W67" i="96"/>
  <c r="V67" i="96"/>
  <c r="U67" i="96"/>
  <c r="R67" i="96"/>
  <c r="T67" i="96"/>
  <c r="Q67" i="96"/>
  <c r="S67" i="96"/>
  <c r="W72" i="96"/>
  <c r="V72" i="96"/>
  <c r="S72" i="96"/>
  <c r="U72" i="96"/>
  <c r="R72" i="96"/>
  <c r="T72" i="96"/>
  <c r="Q72" i="96"/>
  <c r="W76" i="96"/>
  <c r="V76" i="96"/>
  <c r="S76" i="96"/>
  <c r="U76" i="96"/>
  <c r="R76" i="96"/>
  <c r="T76" i="96"/>
  <c r="Q76" i="96"/>
  <c r="W80" i="96"/>
  <c r="V80" i="96"/>
  <c r="S80" i="96"/>
  <c r="U80" i="96"/>
  <c r="R80" i="96"/>
  <c r="T80" i="96"/>
  <c r="Q80" i="96"/>
  <c r="W84" i="96"/>
  <c r="V84" i="96"/>
  <c r="S84" i="96"/>
  <c r="R84" i="96"/>
  <c r="Q84" i="96"/>
  <c r="T84" i="96"/>
  <c r="U84" i="96"/>
  <c r="R88" i="96"/>
  <c r="W88" i="96"/>
  <c r="V88" i="96"/>
  <c r="S88" i="96"/>
  <c r="Q88" i="96"/>
  <c r="T88" i="96"/>
  <c r="U88" i="96"/>
  <c r="W91" i="96"/>
  <c r="T91" i="96"/>
  <c r="Q91" i="96"/>
  <c r="V91" i="96"/>
  <c r="S91" i="96"/>
  <c r="R91" i="96"/>
  <c r="U91" i="96"/>
  <c r="W95" i="96"/>
  <c r="T95" i="96"/>
  <c r="Q95" i="96"/>
  <c r="S95" i="96"/>
  <c r="V95" i="96"/>
  <c r="U95" i="96"/>
  <c r="R95" i="96"/>
  <c r="W99" i="96"/>
  <c r="T99" i="96"/>
  <c r="Q99" i="96"/>
  <c r="V99" i="96"/>
  <c r="S99" i="96"/>
  <c r="R99" i="96"/>
  <c r="U99" i="96"/>
  <c r="W103" i="96"/>
  <c r="T103" i="96"/>
  <c r="Q103" i="96"/>
  <c r="S103" i="96"/>
  <c r="V103" i="96"/>
  <c r="U103" i="96"/>
  <c r="R103" i="96"/>
  <c r="W107" i="96"/>
  <c r="T107" i="96"/>
  <c r="Q107" i="96"/>
  <c r="V107" i="96"/>
  <c r="S107" i="96"/>
  <c r="R107" i="96"/>
  <c r="U107" i="96"/>
  <c r="V50" i="96"/>
  <c r="S50" i="96"/>
  <c r="U50" i="96"/>
  <c r="R50" i="96"/>
  <c r="T50" i="96"/>
  <c r="Q50" i="96"/>
  <c r="W50" i="96"/>
  <c r="V66" i="96"/>
  <c r="S66" i="96"/>
  <c r="U66" i="96"/>
  <c r="R66" i="96"/>
  <c r="T66" i="96"/>
  <c r="Q66" i="96"/>
  <c r="W66" i="96"/>
  <c r="U60" i="96"/>
  <c r="R60" i="96"/>
  <c r="T60" i="96"/>
  <c r="Q60" i="96"/>
  <c r="W60" i="96"/>
  <c r="V60" i="96"/>
  <c r="S60" i="96"/>
  <c r="T68" i="96"/>
  <c r="Q68" i="96"/>
  <c r="W68" i="96"/>
  <c r="V68" i="96"/>
  <c r="S68" i="96"/>
  <c r="U68" i="96"/>
  <c r="R68" i="96"/>
  <c r="Q81" i="96"/>
  <c r="W81" i="96"/>
  <c r="V81" i="96"/>
  <c r="S81" i="96"/>
  <c r="R81" i="96"/>
  <c r="T81" i="96"/>
  <c r="U81" i="96"/>
  <c r="Q92" i="96"/>
  <c r="U92" i="96"/>
  <c r="R92" i="96"/>
  <c r="W92" i="96"/>
  <c r="V92" i="96"/>
  <c r="S92" i="96"/>
  <c r="T92" i="96"/>
  <c r="Q96" i="96"/>
  <c r="U96" i="96"/>
  <c r="R96" i="96"/>
  <c r="W96" i="96"/>
  <c r="S96" i="96"/>
  <c r="V96" i="96"/>
  <c r="T96" i="96"/>
  <c r="Q104" i="96"/>
  <c r="U104" i="96"/>
  <c r="R104" i="96"/>
  <c r="W104" i="96"/>
  <c r="S104" i="96"/>
  <c r="V104" i="96"/>
  <c r="T104" i="96"/>
  <c r="W108" i="96"/>
  <c r="V108" i="96"/>
  <c r="T108" i="96"/>
  <c r="R108" i="96"/>
  <c r="Q108" i="96"/>
  <c r="U108" i="96"/>
  <c r="S108" i="96"/>
  <c r="V62" i="96"/>
  <c r="S62" i="96"/>
  <c r="U62" i="96"/>
  <c r="R62" i="96"/>
  <c r="T62" i="96"/>
  <c r="Q62" i="96"/>
  <c r="W62" i="96"/>
  <c r="T48" i="96"/>
  <c r="Q48" i="96"/>
  <c r="W48" i="96"/>
  <c r="V48" i="96"/>
  <c r="S48" i="96"/>
  <c r="U48" i="96"/>
  <c r="R48" i="96"/>
  <c r="T64" i="96"/>
  <c r="Q64" i="96"/>
  <c r="W64" i="96"/>
  <c r="V64" i="96"/>
  <c r="S64" i="96"/>
  <c r="U64" i="96"/>
  <c r="R64" i="96"/>
  <c r="Q73" i="96"/>
  <c r="W73" i="96"/>
  <c r="V73" i="96"/>
  <c r="S73" i="96"/>
  <c r="R73" i="96"/>
  <c r="T73" i="96"/>
  <c r="U73" i="96"/>
  <c r="Q77" i="96"/>
  <c r="W77" i="96"/>
  <c r="V77" i="96"/>
  <c r="S77" i="96"/>
  <c r="R77" i="96"/>
  <c r="T77" i="96"/>
  <c r="U77" i="96"/>
  <c r="V85" i="96"/>
  <c r="S85" i="96"/>
  <c r="T85" i="96"/>
  <c r="Q85" i="96"/>
  <c r="W85" i="96"/>
  <c r="U85" i="96"/>
  <c r="R85" i="96"/>
  <c r="V89" i="96"/>
  <c r="S89" i="96"/>
  <c r="T89" i="96"/>
  <c r="Q89" i="96"/>
  <c r="W89" i="96"/>
  <c r="U89" i="96"/>
  <c r="R89" i="96"/>
  <c r="Q100" i="96"/>
  <c r="U100" i="96"/>
  <c r="R100" i="96"/>
  <c r="W100" i="96"/>
  <c r="V100" i="96"/>
  <c r="S100" i="96"/>
  <c r="T100" i="96"/>
  <c r="U49" i="96"/>
  <c r="R49" i="96"/>
  <c r="T49" i="96"/>
  <c r="Q49" i="96"/>
  <c r="W49" i="96"/>
  <c r="V49" i="96"/>
  <c r="S49" i="96"/>
  <c r="W54" i="96"/>
  <c r="V54" i="96"/>
  <c r="R54" i="96"/>
  <c r="T54" i="96"/>
  <c r="Q54" i="96"/>
  <c r="S54" i="96"/>
  <c r="U54" i="96"/>
  <c r="W51" i="96"/>
  <c r="V51" i="96"/>
  <c r="U51" i="96"/>
  <c r="T51" i="96"/>
  <c r="R51" i="96"/>
  <c r="Q51" i="96"/>
  <c r="S51" i="96"/>
  <c r="U65" i="96"/>
  <c r="R65" i="96"/>
  <c r="T65" i="96"/>
  <c r="Q65" i="96"/>
  <c r="W65" i="96"/>
  <c r="V65" i="96"/>
  <c r="S65" i="96"/>
  <c r="U70" i="96"/>
  <c r="R70" i="96"/>
  <c r="T70" i="96"/>
  <c r="Q70" i="96"/>
  <c r="W70" i="96"/>
  <c r="V70" i="96"/>
  <c r="S70" i="96"/>
  <c r="U74" i="96"/>
  <c r="R74" i="96"/>
  <c r="T74" i="96"/>
  <c r="Q74" i="96"/>
  <c r="W74" i="96"/>
  <c r="V74" i="96"/>
  <c r="S74" i="96"/>
  <c r="U78" i="96"/>
  <c r="R78" i="96"/>
  <c r="T78" i="96"/>
  <c r="Q78" i="96"/>
  <c r="W78" i="96"/>
  <c r="V78" i="96"/>
  <c r="S78" i="96"/>
  <c r="R82" i="96"/>
  <c r="Q82" i="96"/>
  <c r="W82" i="96"/>
  <c r="V82" i="96"/>
  <c r="S82" i="96"/>
  <c r="T82" i="96"/>
  <c r="U82" i="96"/>
  <c r="W86" i="96"/>
  <c r="R86" i="96"/>
  <c r="T86" i="96"/>
  <c r="Q86" i="96"/>
  <c r="V86" i="96"/>
  <c r="S86" i="96"/>
  <c r="U86" i="96"/>
  <c r="U93" i="96"/>
  <c r="R93" i="96"/>
  <c r="V93" i="96"/>
  <c r="S93" i="96"/>
  <c r="Q93" i="96"/>
  <c r="T93" i="96"/>
  <c r="W93" i="96"/>
  <c r="U97" i="96"/>
  <c r="R97" i="96"/>
  <c r="V97" i="96"/>
  <c r="S97" i="96"/>
  <c r="T97" i="96"/>
  <c r="Q97" i="96"/>
  <c r="W97" i="96"/>
  <c r="U101" i="96"/>
  <c r="V101" i="96"/>
  <c r="S101" i="96"/>
  <c r="Q101" i="96"/>
  <c r="T101" i="96"/>
  <c r="W101" i="96"/>
  <c r="R101" i="96"/>
  <c r="U105" i="96"/>
  <c r="R105" i="96"/>
  <c r="V105" i="96"/>
  <c r="S105" i="96"/>
  <c r="T105" i="96"/>
  <c r="Q105" i="96"/>
  <c r="W105" i="96"/>
  <c r="W109" i="96"/>
  <c r="V109" i="96"/>
  <c r="T109" i="96"/>
  <c r="R109" i="96"/>
  <c r="U109" i="96"/>
  <c r="Q109" i="96"/>
  <c r="S109" i="96"/>
  <c r="P46" i="96"/>
  <c r="P45" i="96"/>
  <c r="P44" i="96"/>
  <c r="P43" i="96"/>
  <c r="P42" i="96"/>
  <c r="P41" i="96"/>
  <c r="P40" i="96"/>
  <c r="P39" i="96"/>
  <c r="P38" i="96"/>
  <c r="P37" i="96"/>
  <c r="P32" i="96"/>
  <c r="P33" i="96"/>
  <c r="P34" i="96"/>
  <c r="P31" i="96"/>
  <c r="R31" i="96" s="1"/>
  <c r="Q33" i="96" l="1"/>
  <c r="D31" i="136"/>
  <c r="Q209" i="96"/>
  <c r="Q61" i="96"/>
  <c r="V37" i="96"/>
  <c r="S37" i="96"/>
  <c r="T37" i="96"/>
  <c r="Q37" i="96"/>
  <c r="W37" i="96"/>
  <c r="U37" i="96"/>
  <c r="R37" i="96"/>
  <c r="W32" i="96"/>
  <c r="U32" i="96"/>
  <c r="R32" i="96"/>
  <c r="T32" i="96"/>
  <c r="Q32" i="96"/>
  <c r="S32" i="96"/>
  <c r="V32" i="96"/>
  <c r="X32" i="96"/>
  <c r="U40" i="96"/>
  <c r="R40" i="96"/>
  <c r="W40" i="96"/>
  <c r="V40" i="96"/>
  <c r="S40" i="96"/>
  <c r="Q40" i="96"/>
  <c r="T40" i="96"/>
  <c r="U44" i="96"/>
  <c r="R44" i="96"/>
  <c r="T44" i="96"/>
  <c r="Q44" i="96"/>
  <c r="W44" i="96"/>
  <c r="V44" i="96"/>
  <c r="S44" i="96"/>
  <c r="S45" i="96"/>
  <c r="U45" i="96"/>
  <c r="Q45" i="96"/>
  <c r="W45" i="96"/>
  <c r="V45" i="96"/>
  <c r="R45" i="96"/>
  <c r="T45" i="96"/>
  <c r="W38" i="96"/>
  <c r="U38" i="96"/>
  <c r="R38" i="96"/>
  <c r="Q38" i="96"/>
  <c r="S38" i="96"/>
  <c r="V38" i="96"/>
  <c r="T38" i="96"/>
  <c r="X38" i="96"/>
  <c r="J4" i="130" s="1"/>
  <c r="W42" i="96"/>
  <c r="U42" i="96"/>
  <c r="R42" i="96"/>
  <c r="Q42" i="96"/>
  <c r="S42" i="96"/>
  <c r="V42" i="96"/>
  <c r="T42" i="96"/>
  <c r="W46" i="96"/>
  <c r="V46" i="96"/>
  <c r="S46" i="96"/>
  <c r="U46" i="96"/>
  <c r="R46" i="96"/>
  <c r="T46" i="96"/>
  <c r="Q46" i="96"/>
  <c r="V31" i="96"/>
  <c r="Q31" i="96"/>
  <c r="W31" i="96"/>
  <c r="T31" i="96"/>
  <c r="S31" i="96"/>
  <c r="U31" i="96"/>
  <c r="V41" i="96"/>
  <c r="S41" i="96"/>
  <c r="T41" i="96"/>
  <c r="Q41" i="96"/>
  <c r="W41" i="96"/>
  <c r="U41" i="96"/>
  <c r="R41" i="96"/>
  <c r="V33" i="96"/>
  <c r="A7" i="136" s="1"/>
  <c r="R33" i="96"/>
  <c r="A7" i="132" s="1"/>
  <c r="T33" i="96"/>
  <c r="S33" i="96"/>
  <c r="A7" i="133" s="1"/>
  <c r="U33" i="96"/>
  <c r="A7" i="135" s="1"/>
  <c r="T39" i="96"/>
  <c r="Q39" i="96"/>
  <c r="V39" i="96"/>
  <c r="S39" i="96"/>
  <c r="U39" i="96"/>
  <c r="W39" i="96"/>
  <c r="R39" i="96"/>
  <c r="T43" i="96"/>
  <c r="Q43" i="96"/>
  <c r="W43" i="96"/>
  <c r="S43" i="96"/>
  <c r="U43" i="96"/>
  <c r="V43" i="96"/>
  <c r="R43" i="96"/>
  <c r="Q34" i="96"/>
  <c r="T34" i="96"/>
  <c r="X34" i="96"/>
  <c r="S34" i="96"/>
  <c r="R34" i="96"/>
  <c r="U34" i="96"/>
  <c r="V34" i="96"/>
  <c r="W34" i="96"/>
  <c r="N20" i="96"/>
  <c r="N19" i="96"/>
  <c r="P17" i="96"/>
  <c r="P18" i="96"/>
  <c r="P19" i="96"/>
  <c r="P20" i="96"/>
  <c r="P21" i="96"/>
  <c r="P22" i="96"/>
  <c r="P24" i="96"/>
  <c r="P25" i="96"/>
  <c r="P26" i="96"/>
  <c r="P27" i="96"/>
  <c r="P28" i="96"/>
  <c r="P29" i="96"/>
  <c r="W29" i="96" s="1"/>
  <c r="P30" i="96"/>
  <c r="A7" i="131" l="1"/>
  <c r="A7" i="134"/>
  <c r="P8" i="133"/>
  <c r="Q8" i="133"/>
  <c r="L8" i="136"/>
  <c r="P8" i="135"/>
  <c r="M8" i="134"/>
  <c r="K8" i="136"/>
  <c r="O8" i="135"/>
  <c r="L8" i="134"/>
  <c r="K8" i="134"/>
  <c r="Q8" i="135"/>
  <c r="M8" i="136"/>
  <c r="N8" i="134"/>
  <c r="M32" i="136"/>
  <c r="I32" i="136"/>
  <c r="I38" i="136" s="1"/>
  <c r="L32" i="136"/>
  <c r="H32" i="136"/>
  <c r="H38" i="136" s="1"/>
  <c r="K32" i="136"/>
  <c r="G32" i="136"/>
  <c r="G38" i="136" s="1"/>
  <c r="J32" i="136"/>
  <c r="F32" i="136"/>
  <c r="D28" i="131"/>
  <c r="D13" i="131"/>
  <c r="W18" i="96"/>
  <c r="S18" i="96"/>
  <c r="V18" i="96"/>
  <c r="R18" i="96"/>
  <c r="T18" i="96"/>
  <c r="U18" i="96"/>
  <c r="Q18" i="96"/>
  <c r="W27" i="96"/>
  <c r="V27" i="96"/>
  <c r="T27" i="96"/>
  <c r="R27" i="96"/>
  <c r="S27" i="96"/>
  <c r="Q27" i="96"/>
  <c r="U27" i="96"/>
  <c r="V21" i="96"/>
  <c r="S21" i="96"/>
  <c r="T21" i="96"/>
  <c r="Q21" i="96"/>
  <c r="U21" i="96"/>
  <c r="W21" i="96"/>
  <c r="R21" i="96"/>
  <c r="W26" i="96"/>
  <c r="V26" i="96"/>
  <c r="R26" i="96"/>
  <c r="T26" i="96"/>
  <c r="S26" i="96"/>
  <c r="U26" i="96"/>
  <c r="Q26" i="96"/>
  <c r="W25" i="96"/>
  <c r="V25" i="96"/>
  <c r="R25" i="96"/>
  <c r="T25" i="96"/>
  <c r="Q25" i="96"/>
  <c r="S25" i="96"/>
  <c r="U25" i="96"/>
  <c r="W20" i="96"/>
  <c r="S20" i="96"/>
  <c r="V20" i="96"/>
  <c r="T20" i="96"/>
  <c r="R20" i="96"/>
  <c r="U20" i="96"/>
  <c r="Q20" i="96"/>
  <c r="X19" i="96"/>
  <c r="W22" i="96"/>
  <c r="V22" i="96"/>
  <c r="T22" i="96"/>
  <c r="R22" i="96"/>
  <c r="U22" i="96"/>
  <c r="Q22" i="96"/>
  <c r="S22" i="96"/>
  <c r="U30" i="96"/>
  <c r="R30" i="96"/>
  <c r="W30" i="96"/>
  <c r="V30" i="96"/>
  <c r="S30" i="96"/>
  <c r="Q30" i="96"/>
  <c r="T30" i="96"/>
  <c r="V17" i="96"/>
  <c r="S17" i="96"/>
  <c r="R17" i="96"/>
  <c r="T17" i="96"/>
  <c r="Q17" i="96"/>
  <c r="W17" i="96"/>
  <c r="U17" i="96"/>
  <c r="V29" i="96"/>
  <c r="R29" i="96"/>
  <c r="T29" i="96"/>
  <c r="U29" i="96"/>
  <c r="Q29" i="96"/>
  <c r="S29" i="96"/>
  <c r="W28" i="96"/>
  <c r="U28" i="96"/>
  <c r="R28" i="96"/>
  <c r="T28" i="96"/>
  <c r="Q28" i="96"/>
  <c r="V28" i="96"/>
  <c r="S28" i="96"/>
  <c r="W24" i="96"/>
  <c r="V24" i="96"/>
  <c r="R24" i="96"/>
  <c r="T24" i="96"/>
  <c r="S24" i="96"/>
  <c r="U24" i="96"/>
  <c r="Q24" i="96"/>
  <c r="W19" i="96"/>
  <c r="S19" i="96"/>
  <c r="V19" i="96"/>
  <c r="R19" i="96"/>
  <c r="T19" i="96"/>
  <c r="Q19" i="96"/>
  <c r="U19" i="96"/>
  <c r="X20" i="96"/>
  <c r="P16" i="96"/>
  <c r="R16" i="96" s="1"/>
  <c r="N17" i="96"/>
  <c r="N18" i="96"/>
  <c r="N22" i="96"/>
  <c r="N24" i="96"/>
  <c r="N25" i="96"/>
  <c r="N26" i="96"/>
  <c r="N27" i="96"/>
  <c r="N28" i="96"/>
  <c r="N29" i="96"/>
  <c r="X29" i="96" s="1"/>
  <c r="N30" i="96"/>
  <c r="N31" i="96"/>
  <c r="N35" i="96"/>
  <c r="N36" i="96"/>
  <c r="N37" i="96"/>
  <c r="N39" i="96"/>
  <c r="N40" i="96"/>
  <c r="N41" i="96"/>
  <c r="N42" i="96"/>
  <c r="N43" i="96"/>
  <c r="N44" i="96"/>
  <c r="N45" i="96"/>
  <c r="N46" i="96"/>
  <c r="N47" i="96"/>
  <c r="N48" i="96"/>
  <c r="N49" i="96"/>
  <c r="N50" i="96"/>
  <c r="N51" i="96"/>
  <c r="N52" i="96"/>
  <c r="N54" i="96"/>
  <c r="N56" i="96"/>
  <c r="N57" i="96"/>
  <c r="N61" i="96"/>
  <c r="N62" i="96"/>
  <c r="N63" i="96"/>
  <c r="N64" i="96"/>
  <c r="N65" i="96"/>
  <c r="N66" i="96"/>
  <c r="N67" i="96"/>
  <c r="N68" i="96"/>
  <c r="N69" i="96"/>
  <c r="N70" i="96"/>
  <c r="N71" i="96"/>
  <c r="N72" i="96"/>
  <c r="N73" i="96"/>
  <c r="N74" i="96"/>
  <c r="N75" i="96"/>
  <c r="N76" i="96"/>
  <c r="N77" i="96"/>
  <c r="X77" i="96" s="1"/>
  <c r="N78" i="96"/>
  <c r="N79" i="96"/>
  <c r="N80" i="96"/>
  <c r="N81" i="96"/>
  <c r="N82" i="96"/>
  <c r="N83" i="96"/>
  <c r="N84" i="96"/>
  <c r="N85" i="96"/>
  <c r="N86" i="96"/>
  <c r="N87" i="96"/>
  <c r="N88" i="96"/>
  <c r="N89" i="96"/>
  <c r="N90" i="96"/>
  <c r="N91" i="96"/>
  <c r="N92" i="96"/>
  <c r="N93" i="96"/>
  <c r="N94" i="96"/>
  <c r="N95" i="96"/>
  <c r="N96" i="96"/>
  <c r="N97" i="96"/>
  <c r="N98" i="96"/>
  <c r="N99" i="96"/>
  <c r="N100" i="96"/>
  <c r="N101" i="96"/>
  <c r="N102" i="96"/>
  <c r="N103" i="96"/>
  <c r="N104" i="96"/>
  <c r="N105" i="96"/>
  <c r="N106" i="96"/>
  <c r="N107" i="96"/>
  <c r="N108" i="96"/>
  <c r="N109" i="96"/>
  <c r="N110" i="96"/>
  <c r="N111" i="96"/>
  <c r="N112" i="96"/>
  <c r="N113" i="96"/>
  <c r="N116" i="96"/>
  <c r="N120" i="96"/>
  <c r="N121" i="96"/>
  <c r="N129" i="96"/>
  <c r="N130" i="96"/>
  <c r="N131" i="96"/>
  <c r="N132" i="96"/>
  <c r="N133" i="96"/>
  <c r="N134" i="96"/>
  <c r="N135" i="96"/>
  <c r="N136" i="96"/>
  <c r="N141" i="96"/>
  <c r="N144" i="96"/>
  <c r="N145" i="96"/>
  <c r="N146" i="96"/>
  <c r="N148" i="96"/>
  <c r="N149" i="96"/>
  <c r="N150" i="96"/>
  <c r="N151" i="96"/>
  <c r="N152" i="96"/>
  <c r="N153" i="96"/>
  <c r="N154" i="96"/>
  <c r="N155" i="96"/>
  <c r="N156" i="96"/>
  <c r="N157" i="96"/>
  <c r="N158" i="96"/>
  <c r="N159" i="96"/>
  <c r="N160" i="96"/>
  <c r="N162" i="96"/>
  <c r="N163" i="96"/>
  <c r="N164" i="96"/>
  <c r="N165" i="96"/>
  <c r="N166" i="96"/>
  <c r="N172" i="96"/>
  <c r="N173" i="96"/>
  <c r="N174" i="96"/>
  <c r="N175" i="96"/>
  <c r="N176" i="96"/>
  <c r="N177" i="96"/>
  <c r="N178" i="96"/>
  <c r="N179" i="96"/>
  <c r="N180" i="96"/>
  <c r="N181" i="96"/>
  <c r="N182" i="96"/>
  <c r="N183" i="96"/>
  <c r="N184" i="96"/>
  <c r="N185" i="96"/>
  <c r="N186" i="96"/>
  <c r="N187" i="96"/>
  <c r="N188" i="96"/>
  <c r="N189" i="96"/>
  <c r="N190" i="96"/>
  <c r="N191" i="96"/>
  <c r="N192" i="96"/>
  <c r="N193" i="96"/>
  <c r="N194" i="96"/>
  <c r="N195" i="96"/>
  <c r="N196" i="96"/>
  <c r="N197" i="96"/>
  <c r="N206" i="96"/>
  <c r="N207" i="96"/>
  <c r="N200" i="96"/>
  <c r="N201" i="96"/>
  <c r="N202" i="96"/>
  <c r="N203" i="96"/>
  <c r="N204" i="96"/>
  <c r="N205" i="96"/>
  <c r="N199" i="96"/>
  <c r="N208" i="96"/>
  <c r="N209" i="96"/>
  <c r="N210" i="96"/>
  <c r="N211" i="96"/>
  <c r="N212" i="96"/>
  <c r="N213" i="96"/>
  <c r="N221" i="96"/>
  <c r="G14" i="131" l="1"/>
  <c r="F14" i="131"/>
  <c r="I14" i="131"/>
  <c r="H14" i="131"/>
  <c r="H29" i="131"/>
  <c r="G29" i="131"/>
  <c r="F29" i="131"/>
  <c r="I29" i="131"/>
  <c r="F38" i="136"/>
  <c r="R32" i="136"/>
  <c r="X202" i="96"/>
  <c r="X178" i="96"/>
  <c r="X174" i="96"/>
  <c r="X165" i="96"/>
  <c r="X160" i="96"/>
  <c r="X156" i="96"/>
  <c r="X153" i="96"/>
  <c r="X150" i="96"/>
  <c r="X146" i="96"/>
  <c r="X133" i="96"/>
  <c r="X116" i="96"/>
  <c r="X110" i="96"/>
  <c r="X106" i="96"/>
  <c r="X102" i="96"/>
  <c r="X98" i="96"/>
  <c r="X94" i="96"/>
  <c r="X90" i="96"/>
  <c r="X87" i="96"/>
  <c r="X83" i="96"/>
  <c r="X79" i="96"/>
  <c r="X75" i="96"/>
  <c r="X71" i="96"/>
  <c r="X67" i="96"/>
  <c r="X63" i="96"/>
  <c r="X57" i="96"/>
  <c r="X52" i="96"/>
  <c r="X48" i="96"/>
  <c r="X44" i="96"/>
  <c r="X40" i="96"/>
  <c r="X28" i="96"/>
  <c r="X24" i="96"/>
  <c r="X199" i="96"/>
  <c r="X201" i="96"/>
  <c r="X193" i="96"/>
  <c r="X189" i="96"/>
  <c r="X185" i="96"/>
  <c r="X181" i="96"/>
  <c r="X177" i="96"/>
  <c r="X173" i="96"/>
  <c r="X164" i="96"/>
  <c r="X159" i="96"/>
  <c r="X155" i="96"/>
  <c r="X149" i="96"/>
  <c r="X145" i="96"/>
  <c r="X141" i="96"/>
  <c r="X136" i="96"/>
  <c r="X132" i="96"/>
  <c r="X128" i="96"/>
  <c r="X113" i="96"/>
  <c r="X109" i="96"/>
  <c r="X105" i="96"/>
  <c r="X101" i="96"/>
  <c r="X97" i="96"/>
  <c r="X93" i="96"/>
  <c r="X86" i="96"/>
  <c r="X82" i="96"/>
  <c r="X78" i="96"/>
  <c r="X74" i="96"/>
  <c r="X70" i="96"/>
  <c r="X66" i="96"/>
  <c r="X62" i="96"/>
  <c r="X56" i="96"/>
  <c r="X51" i="96"/>
  <c r="X43" i="96"/>
  <c r="X39" i="96"/>
  <c r="X31" i="96"/>
  <c r="X27" i="96"/>
  <c r="X22" i="96"/>
  <c r="X190" i="96"/>
  <c r="X205" i="96"/>
  <c r="X213" i="96"/>
  <c r="X204" i="96"/>
  <c r="X192" i="96"/>
  <c r="X184" i="96"/>
  <c r="X180" i="96"/>
  <c r="X176" i="96"/>
  <c r="X172" i="96"/>
  <c r="X163" i="96"/>
  <c r="X158" i="96"/>
  <c r="X151" i="96"/>
  <c r="X148" i="96"/>
  <c r="X144" i="96"/>
  <c r="X135" i="96"/>
  <c r="X131" i="96"/>
  <c r="X121" i="96"/>
  <c r="X112" i="96"/>
  <c r="X108" i="96"/>
  <c r="X104" i="96"/>
  <c r="X100" i="96"/>
  <c r="X96" i="96"/>
  <c r="X92" i="96"/>
  <c r="X89" i="96"/>
  <c r="X85" i="96"/>
  <c r="X81" i="96"/>
  <c r="X73" i="96"/>
  <c r="X65" i="96"/>
  <c r="X54" i="96"/>
  <c r="X50" i="96"/>
  <c r="X46" i="96"/>
  <c r="X42" i="96"/>
  <c r="X37" i="96"/>
  <c r="X30" i="96"/>
  <c r="X26" i="96"/>
  <c r="X18" i="96"/>
  <c r="X211" i="96"/>
  <c r="X206" i="96"/>
  <c r="X194" i="96"/>
  <c r="X182" i="96"/>
  <c r="X210" i="96"/>
  <c r="X197" i="96"/>
  <c r="X200" i="96"/>
  <c r="X196" i="96"/>
  <c r="X188" i="96"/>
  <c r="X212" i="96"/>
  <c r="X208" i="96"/>
  <c r="X203" i="96"/>
  <c r="X207" i="96"/>
  <c r="X195" i="96"/>
  <c r="X191" i="96"/>
  <c r="X187" i="96"/>
  <c r="X183" i="96"/>
  <c r="X179" i="96"/>
  <c r="X175" i="96"/>
  <c r="X166" i="96"/>
  <c r="X162" i="96"/>
  <c r="X157" i="96"/>
  <c r="X154" i="96"/>
  <c r="X134" i="96"/>
  <c r="X130" i="96"/>
  <c r="X120" i="96"/>
  <c r="X111" i="96"/>
  <c r="X107" i="96"/>
  <c r="X103" i="96"/>
  <c r="X99" i="96"/>
  <c r="X95" i="96"/>
  <c r="X91" i="96"/>
  <c r="X88" i="96"/>
  <c r="X84" i="96"/>
  <c r="X80" i="96"/>
  <c r="X76" i="96"/>
  <c r="X72" i="96"/>
  <c r="X68" i="96"/>
  <c r="X64" i="96"/>
  <c r="X60" i="96"/>
  <c r="X49" i="96"/>
  <c r="X45" i="96"/>
  <c r="X41" i="96"/>
  <c r="X25" i="96"/>
  <c r="X17" i="96"/>
  <c r="W16" i="96"/>
  <c r="X16" i="96"/>
  <c r="O36" i="96"/>
  <c r="W186" i="96"/>
  <c r="T61" i="96"/>
  <c r="S69" i="96"/>
  <c r="V69" i="96"/>
  <c r="Q186" i="96"/>
  <c r="T186" i="96"/>
  <c r="R61" i="96"/>
  <c r="U61" i="96"/>
  <c r="R186" i="96"/>
  <c r="U186" i="96"/>
  <c r="S129" i="96"/>
  <c r="W69" i="96"/>
  <c r="R209" i="96"/>
  <c r="T209" i="96"/>
  <c r="S61" i="96"/>
  <c r="V61" i="96"/>
  <c r="Q69" i="96"/>
  <c r="T69" i="96"/>
  <c r="S152" i="96"/>
  <c r="V152" i="96"/>
  <c r="S186" i="96"/>
  <c r="V186" i="96"/>
  <c r="S209" i="96"/>
  <c r="V209" i="96"/>
  <c r="S221" i="96"/>
  <c r="V129" i="96"/>
  <c r="W61" i="96"/>
  <c r="R69" i="96"/>
  <c r="U69" i="96"/>
  <c r="R129" i="96"/>
  <c r="U129" i="96"/>
  <c r="W152" i="96"/>
  <c r="W209" i="96"/>
  <c r="W221" i="96"/>
  <c r="U209" i="96"/>
  <c r="Q152" i="96"/>
  <c r="T152" i="96"/>
  <c r="R152" i="96"/>
  <c r="U152" i="96"/>
  <c r="Q129" i="96"/>
  <c r="T129" i="96"/>
  <c r="W129" i="96"/>
  <c r="Q221" i="96"/>
  <c r="T221" i="96"/>
  <c r="R221" i="96"/>
  <c r="U221" i="96"/>
  <c r="U16" i="96"/>
  <c r="N8" i="135" s="1"/>
  <c r="R35" i="96"/>
  <c r="T16" i="96"/>
  <c r="J8" i="134" s="1"/>
  <c r="Q16" i="96"/>
  <c r="V16" i="96"/>
  <c r="J8" i="136" s="1"/>
  <c r="S16" i="96"/>
  <c r="O8" i="133" s="1"/>
  <c r="V35" i="96" l="1"/>
  <c r="D19" i="134"/>
  <c r="S35" i="96"/>
  <c r="D7" i="132"/>
  <c r="A8" i="132" s="1"/>
  <c r="D19" i="131"/>
  <c r="D22" i="137"/>
  <c r="D13" i="136"/>
  <c r="D13" i="135"/>
  <c r="T35" i="96"/>
  <c r="D22" i="134"/>
  <c r="D25" i="132"/>
  <c r="R29" i="131"/>
  <c r="U35" i="96"/>
  <c r="D22" i="135"/>
  <c r="D19" i="135"/>
  <c r="D28" i="133"/>
  <c r="D13" i="133"/>
  <c r="D19" i="133"/>
  <c r="D13" i="132"/>
  <c r="D16" i="133"/>
  <c r="F39" i="136"/>
  <c r="D31" i="132"/>
  <c r="D28" i="135"/>
  <c r="Q35" i="96"/>
  <c r="D22" i="132"/>
  <c r="D19" i="132"/>
  <c r="D19" i="136"/>
  <c r="D25" i="136"/>
  <c r="D28" i="134"/>
  <c r="D25" i="134"/>
  <c r="D13" i="134"/>
  <c r="R14" i="131"/>
  <c r="X61" i="96"/>
  <c r="J6" i="130"/>
  <c r="J5" i="130"/>
  <c r="J7" i="130"/>
  <c r="X69" i="96"/>
  <c r="X221" i="96"/>
  <c r="X209" i="96"/>
  <c r="X152" i="96"/>
  <c r="X186" i="96"/>
  <c r="X129" i="96"/>
  <c r="P36" i="96"/>
  <c r="J8" i="130" l="1"/>
  <c r="I7" i="132"/>
  <c r="H7" i="132"/>
  <c r="G7" i="132"/>
  <c r="D25" i="138"/>
  <c r="D16" i="138"/>
  <c r="D13" i="138"/>
  <c r="D22" i="138"/>
  <c r="D28" i="138"/>
  <c r="D19" i="138"/>
  <c r="D31" i="138"/>
  <c r="M20" i="136"/>
  <c r="L20" i="136"/>
  <c r="K20" i="136"/>
  <c r="J20" i="136"/>
  <c r="I23" i="132"/>
  <c r="H23" i="132"/>
  <c r="G23" i="132"/>
  <c r="D7" i="131"/>
  <c r="A8" i="131" s="1"/>
  <c r="D7" i="134"/>
  <c r="K14" i="136"/>
  <c r="J14" i="136"/>
  <c r="L14" i="136"/>
  <c r="M14" i="136"/>
  <c r="I20" i="131"/>
  <c r="F20" i="131"/>
  <c r="H20" i="131"/>
  <c r="G20" i="131"/>
  <c r="P14" i="133"/>
  <c r="O14" i="133"/>
  <c r="Q14" i="133"/>
  <c r="G20" i="132"/>
  <c r="I20" i="132"/>
  <c r="H20" i="132"/>
  <c r="D7" i="136"/>
  <c r="A8" i="136" s="1"/>
  <c r="G39" i="136"/>
  <c r="H39" i="136" s="1"/>
  <c r="I39" i="136" s="1"/>
  <c r="Q17" i="133"/>
  <c r="Q17" i="138" s="1"/>
  <c r="P17" i="133"/>
  <c r="P17" i="138" s="1"/>
  <c r="O17" i="133"/>
  <c r="O20" i="133"/>
  <c r="Q20" i="133"/>
  <c r="P20" i="133"/>
  <c r="O20" i="135"/>
  <c r="P20" i="135"/>
  <c r="N20" i="135"/>
  <c r="Q20" i="135"/>
  <c r="D7" i="135"/>
  <c r="Q14" i="135"/>
  <c r="P14" i="135"/>
  <c r="O14" i="135"/>
  <c r="N14" i="135"/>
  <c r="F23" i="137"/>
  <c r="D7" i="133"/>
  <c r="M26" i="134"/>
  <c r="L26" i="134"/>
  <c r="J26" i="134"/>
  <c r="K26" i="134"/>
  <c r="N26" i="134"/>
  <c r="H14" i="132"/>
  <c r="G14" i="132"/>
  <c r="I14" i="132"/>
  <c r="P23" i="135"/>
  <c r="O23" i="135"/>
  <c r="N23" i="135"/>
  <c r="Q23" i="135"/>
  <c r="M14" i="134"/>
  <c r="L14" i="134"/>
  <c r="K14" i="134"/>
  <c r="N14" i="134"/>
  <c r="J14" i="134"/>
  <c r="K26" i="136"/>
  <c r="J26" i="136"/>
  <c r="L26" i="136"/>
  <c r="M26" i="136"/>
  <c r="M29" i="134"/>
  <c r="N29" i="134"/>
  <c r="L29" i="134"/>
  <c r="J29" i="134"/>
  <c r="K29" i="134"/>
  <c r="N29" i="135"/>
  <c r="O29" i="135"/>
  <c r="Q29" i="135"/>
  <c r="P29" i="135"/>
  <c r="I32" i="132"/>
  <c r="F32" i="132"/>
  <c r="F32" i="138" s="1"/>
  <c r="H32" i="132"/>
  <c r="G32" i="132"/>
  <c r="Q29" i="133"/>
  <c r="P29" i="133"/>
  <c r="O29" i="133"/>
  <c r="G26" i="132"/>
  <c r="I26" i="132"/>
  <c r="H26" i="132"/>
  <c r="M23" i="134"/>
  <c r="J23" i="134"/>
  <c r="L23" i="134"/>
  <c r="K23" i="134"/>
  <c r="N23" i="134"/>
  <c r="M20" i="134"/>
  <c r="L20" i="134"/>
  <c r="N20" i="134"/>
  <c r="K20" i="134"/>
  <c r="J20" i="134"/>
  <c r="U36" i="96"/>
  <c r="R36" i="96"/>
  <c r="W36" i="96"/>
  <c r="V36" i="96"/>
  <c r="S36" i="96"/>
  <c r="T36" i="96"/>
  <c r="Q36" i="96"/>
  <c r="X36" i="96"/>
  <c r="N21" i="96"/>
  <c r="B224" i="96"/>
  <c r="J29" i="138" l="1"/>
  <c r="N29" i="138"/>
  <c r="F29" i="138"/>
  <c r="L29" i="138"/>
  <c r="P29" i="138"/>
  <c r="I29" i="138"/>
  <c r="Q29" i="138"/>
  <c r="G29" i="138"/>
  <c r="K29" i="138"/>
  <c r="O29" i="138"/>
  <c r="H29" i="138"/>
  <c r="M29" i="138"/>
  <c r="N26" i="138"/>
  <c r="N25" i="138" s="1"/>
  <c r="Q25" i="138"/>
  <c r="K26" i="138"/>
  <c r="M26" i="138"/>
  <c r="H26" i="138"/>
  <c r="L26" i="138"/>
  <c r="I26" i="138"/>
  <c r="J26" i="138"/>
  <c r="G26" i="138"/>
  <c r="Q23" i="138"/>
  <c r="G23" i="138"/>
  <c r="I23" i="138"/>
  <c r="M23" i="138"/>
  <c r="P23" i="138"/>
  <c r="H23" i="138"/>
  <c r="N23" i="138"/>
  <c r="F23" i="138"/>
  <c r="G20" i="138"/>
  <c r="K20" i="138"/>
  <c r="O20" i="138"/>
  <c r="I20" i="138"/>
  <c r="J20" i="138"/>
  <c r="F20" i="138"/>
  <c r="H20" i="138"/>
  <c r="L20" i="138"/>
  <c r="P20" i="138"/>
  <c r="M20" i="138"/>
  <c r="Q20" i="138"/>
  <c r="N20" i="138"/>
  <c r="K16" i="138"/>
  <c r="O17" i="138"/>
  <c r="R17" i="138" s="1"/>
  <c r="S17" i="138" s="1"/>
  <c r="P14" i="138"/>
  <c r="Q14" i="138"/>
  <c r="J14" i="138"/>
  <c r="N14" i="138"/>
  <c r="K14" i="138"/>
  <c r="O14" i="138"/>
  <c r="G14" i="138"/>
  <c r="F14" i="138"/>
  <c r="R7" i="132"/>
  <c r="Q7" i="135"/>
  <c r="A8" i="135"/>
  <c r="O7" i="135"/>
  <c r="P7" i="135"/>
  <c r="N7" i="135"/>
  <c r="H7" i="131"/>
  <c r="G7" i="131"/>
  <c r="I7" i="131"/>
  <c r="L7" i="134"/>
  <c r="N7" i="134"/>
  <c r="A8" i="134"/>
  <c r="M7" i="134"/>
  <c r="K7" i="134"/>
  <c r="J7" i="134"/>
  <c r="K32" i="138"/>
  <c r="I32" i="138"/>
  <c r="J32" i="138"/>
  <c r="G32" i="138"/>
  <c r="H32" i="138"/>
  <c r="L32" i="138"/>
  <c r="M32" i="138"/>
  <c r="O7" i="133"/>
  <c r="A8" i="133"/>
  <c r="P7" i="133"/>
  <c r="Q7" i="133"/>
  <c r="Q31" i="138"/>
  <c r="P31" i="138"/>
  <c r="N31" i="138"/>
  <c r="O31" i="138"/>
  <c r="O25" i="138"/>
  <c r="F25" i="138"/>
  <c r="P25" i="138"/>
  <c r="F16" i="138"/>
  <c r="M16" i="138"/>
  <c r="X47" i="96"/>
  <c r="L16" i="138"/>
  <c r="H16" i="138"/>
  <c r="P16" i="138"/>
  <c r="I16" i="138"/>
  <c r="J16" i="138"/>
  <c r="G16" i="138"/>
  <c r="Q16" i="138"/>
  <c r="N16" i="138"/>
  <c r="R29" i="135"/>
  <c r="Q13" i="138"/>
  <c r="P13" i="138"/>
  <c r="F31" i="138"/>
  <c r="R26" i="134"/>
  <c r="R20" i="132"/>
  <c r="R26" i="132"/>
  <c r="R29" i="133"/>
  <c r="R8" i="132"/>
  <c r="R14" i="133"/>
  <c r="R14" i="136"/>
  <c r="R23" i="132"/>
  <c r="R20" i="134"/>
  <c r="R29" i="134"/>
  <c r="R23" i="135"/>
  <c r="D34" i="133"/>
  <c r="R14" i="135"/>
  <c r="R20" i="135"/>
  <c r="R17" i="133"/>
  <c r="R20" i="136"/>
  <c r="R26" i="136"/>
  <c r="R23" i="137"/>
  <c r="R20" i="133"/>
  <c r="R20" i="131"/>
  <c r="R23" i="134"/>
  <c r="R32" i="132"/>
  <c r="F38" i="132"/>
  <c r="R14" i="134"/>
  <c r="R14" i="132"/>
  <c r="O38" i="135"/>
  <c r="D34" i="135"/>
  <c r="Q38" i="135"/>
  <c r="P38" i="135"/>
  <c r="D34" i="131"/>
  <c r="A10" i="131" s="1"/>
  <c r="A11" i="131" s="1"/>
  <c r="X21" i="96"/>
  <c r="R7" i="135" l="1"/>
  <c r="R31" i="138"/>
  <c r="R7" i="133"/>
  <c r="E7" i="135"/>
  <c r="A10" i="135"/>
  <c r="A11" i="135" s="1"/>
  <c r="E7" i="133"/>
  <c r="A10" i="133"/>
  <c r="A11" i="133" s="1"/>
  <c r="R28" i="138"/>
  <c r="R32" i="138"/>
  <c r="S32" i="138" s="1"/>
  <c r="R25" i="138"/>
  <c r="R29" i="138"/>
  <c r="S29" i="138" s="1"/>
  <c r="R26" i="138"/>
  <c r="S26" i="138" s="1"/>
  <c r="R23" i="138"/>
  <c r="S23" i="138" s="1"/>
  <c r="R16" i="138"/>
  <c r="R20" i="138"/>
  <c r="S20" i="138" s="1"/>
  <c r="D10" i="138"/>
  <c r="R14" i="138"/>
  <c r="S14" i="138" s="1"/>
  <c r="R13" i="138"/>
  <c r="R8" i="135"/>
  <c r="N38" i="135"/>
  <c r="R8" i="133"/>
  <c r="O38" i="133"/>
  <c r="E31" i="133"/>
  <c r="E22" i="133"/>
  <c r="E25" i="133"/>
  <c r="I36" i="133"/>
  <c r="E10" i="133"/>
  <c r="M36" i="133"/>
  <c r="J36" i="133"/>
  <c r="H36" i="133"/>
  <c r="K36" i="133"/>
  <c r="L36" i="133"/>
  <c r="N36" i="133"/>
  <c r="F37" i="133"/>
  <c r="G36" i="133"/>
  <c r="F36" i="133"/>
  <c r="E13" i="133"/>
  <c r="E28" i="133"/>
  <c r="E16" i="133"/>
  <c r="E19" i="133"/>
  <c r="E28" i="131"/>
  <c r="E22" i="131"/>
  <c r="E25" i="131"/>
  <c r="E10" i="131"/>
  <c r="E31" i="131"/>
  <c r="E16" i="131"/>
  <c r="P36" i="131"/>
  <c r="L36" i="131"/>
  <c r="Q36" i="131"/>
  <c r="N36" i="131"/>
  <c r="O36" i="131"/>
  <c r="K36" i="131"/>
  <c r="M36" i="131"/>
  <c r="J36" i="131"/>
  <c r="E13" i="131"/>
  <c r="E19" i="131"/>
  <c r="E28" i="135"/>
  <c r="E10" i="135"/>
  <c r="M36" i="135"/>
  <c r="E25" i="135"/>
  <c r="E16" i="135"/>
  <c r="E31" i="135"/>
  <c r="I36" i="135"/>
  <c r="L36" i="135"/>
  <c r="G36" i="135"/>
  <c r="H36" i="135"/>
  <c r="K36" i="135"/>
  <c r="F37" i="135"/>
  <c r="F36" i="135"/>
  <c r="J36" i="135"/>
  <c r="E13" i="135"/>
  <c r="E19" i="135"/>
  <c r="E22" i="135"/>
  <c r="E7" i="131"/>
  <c r="H38" i="131"/>
  <c r="H36" i="131" s="1"/>
  <c r="P36" i="135"/>
  <c r="O36" i="135"/>
  <c r="F39" i="132"/>
  <c r="P38" i="133"/>
  <c r="P36" i="133" s="1"/>
  <c r="G38" i="131"/>
  <c r="G36" i="131" s="1"/>
  <c r="I38" i="131"/>
  <c r="I36" i="131" s="1"/>
  <c r="Q36" i="135"/>
  <c r="Q38" i="133"/>
  <c r="Q36" i="133" s="1"/>
  <c r="K11" i="138" l="1"/>
  <c r="L11" i="138"/>
  <c r="J11" i="138"/>
  <c r="G11" i="138"/>
  <c r="P10" i="138"/>
  <c r="Q10" i="138"/>
  <c r="F10" i="138"/>
  <c r="O10" i="138"/>
  <c r="E34" i="135"/>
  <c r="E34" i="133"/>
  <c r="G37" i="135"/>
  <c r="H37" i="135" s="1"/>
  <c r="I37" i="135" s="1"/>
  <c r="J37" i="135" s="1"/>
  <c r="K37" i="135" s="1"/>
  <c r="L37" i="135" s="1"/>
  <c r="M37" i="135" s="1"/>
  <c r="G37" i="133"/>
  <c r="H37" i="133" s="1"/>
  <c r="I37" i="133" s="1"/>
  <c r="J37" i="133" s="1"/>
  <c r="K37" i="133" s="1"/>
  <c r="L37" i="133" s="1"/>
  <c r="M37" i="133" s="1"/>
  <c r="N37" i="133" s="1"/>
  <c r="O36" i="133"/>
  <c r="R36" i="133" s="1"/>
  <c r="R38" i="133"/>
  <c r="S38" i="133" s="1"/>
  <c r="O39" i="133"/>
  <c r="P39" i="133" s="1"/>
  <c r="Q39" i="133" s="1"/>
  <c r="N36" i="135"/>
  <c r="R36" i="135" s="1"/>
  <c r="R38" i="135"/>
  <c r="S38" i="135" s="1"/>
  <c r="N39" i="135"/>
  <c r="O39" i="135" s="1"/>
  <c r="P39" i="135" s="1"/>
  <c r="Q39" i="135" s="1"/>
  <c r="E34" i="131"/>
  <c r="W47" i="96"/>
  <c r="U47" i="96"/>
  <c r="V47" i="96"/>
  <c r="Q47" i="96"/>
  <c r="S47" i="96"/>
  <c r="T47" i="96"/>
  <c r="R47" i="96"/>
  <c r="O37" i="133" l="1"/>
  <c r="P37" i="133" s="1"/>
  <c r="Q37" i="133" s="1"/>
  <c r="S223" i="96"/>
  <c r="Q223" i="96"/>
  <c r="Q229" i="96" s="1"/>
  <c r="R223" i="96"/>
  <c r="D10" i="132"/>
  <c r="V223" i="96"/>
  <c r="D10" i="136"/>
  <c r="T223" i="96"/>
  <c r="D10" i="134"/>
  <c r="U223" i="96"/>
  <c r="N37" i="135"/>
  <c r="O37" i="135" s="1"/>
  <c r="P37" i="135" s="1"/>
  <c r="Q37" i="135" s="1"/>
  <c r="Q227" i="96" l="1"/>
  <c r="AB47" i="96"/>
  <c r="Y47" i="96"/>
  <c r="C9" i="129"/>
  <c r="R229" i="96"/>
  <c r="AD47" i="96"/>
  <c r="C8" i="129"/>
  <c r="V227" i="96"/>
  <c r="C12" i="129"/>
  <c r="T229" i="96"/>
  <c r="T227" i="96"/>
  <c r="AA47" i="96"/>
  <c r="S227" i="96"/>
  <c r="C10" i="129"/>
  <c r="J11" i="136"/>
  <c r="M11" i="136"/>
  <c r="L11" i="136"/>
  <c r="K11" i="136"/>
  <c r="D34" i="136"/>
  <c r="A10" i="136" s="1"/>
  <c r="A11" i="136" s="1"/>
  <c r="Z147" i="96"/>
  <c r="Z53" i="96"/>
  <c r="Z161" i="96"/>
  <c r="Z220" i="96"/>
  <c r="Z218" i="96"/>
  <c r="Z219" i="96"/>
  <c r="Z138" i="96"/>
  <c r="Z137" i="96"/>
  <c r="Z142" i="96"/>
  <c r="Z214" i="96"/>
  <c r="Z169" i="96"/>
  <c r="Z215" i="96"/>
  <c r="Z168" i="96"/>
  <c r="Z122" i="96"/>
  <c r="Z167" i="96"/>
  <c r="Z216" i="96"/>
  <c r="Z58" i="96"/>
  <c r="Z59" i="96"/>
  <c r="Z126" i="96"/>
  <c r="Z123" i="96"/>
  <c r="Z127" i="96"/>
  <c r="Z125" i="96"/>
  <c r="Z115" i="96"/>
  <c r="Z114" i="96"/>
  <c r="Z23" i="96"/>
  <c r="Z124" i="96"/>
  <c r="Z55" i="96"/>
  <c r="Z217" i="96"/>
  <c r="Z119" i="96"/>
  <c r="Z118" i="96"/>
  <c r="Z117" i="96"/>
  <c r="Z176" i="96"/>
  <c r="Z156" i="96"/>
  <c r="Z197" i="96"/>
  <c r="Z207" i="96"/>
  <c r="Z162" i="96"/>
  <c r="Z188" i="96"/>
  <c r="Z200" i="96"/>
  <c r="Z192" i="96"/>
  <c r="Z110" i="96"/>
  <c r="Z132" i="96"/>
  <c r="Z159" i="96"/>
  <c r="Z196" i="96"/>
  <c r="Z195" i="96"/>
  <c r="Z206" i="96"/>
  <c r="Z165" i="96"/>
  <c r="Z130" i="96"/>
  <c r="Z157" i="96"/>
  <c r="Z189" i="96"/>
  <c r="Z164" i="96"/>
  <c r="Z155" i="96"/>
  <c r="Z178" i="96"/>
  <c r="Z170" i="96"/>
  <c r="Z208" i="96"/>
  <c r="Z185" i="96"/>
  <c r="Z151" i="96"/>
  <c r="Z205" i="96"/>
  <c r="Z128" i="96"/>
  <c r="Z174" i="96"/>
  <c r="Z198" i="96"/>
  <c r="Z112" i="96"/>
  <c r="Z113" i="96"/>
  <c r="Z134" i="96"/>
  <c r="Z187" i="96"/>
  <c r="Z135" i="96"/>
  <c r="Z111" i="96"/>
  <c r="Z120" i="96"/>
  <c r="Z144" i="96"/>
  <c r="Z150" i="96"/>
  <c r="Z160" i="96"/>
  <c r="Z153" i="96"/>
  <c r="Z183" i="96"/>
  <c r="Z139" i="96"/>
  <c r="Z177" i="96"/>
  <c r="Z194" i="96"/>
  <c r="Z184" i="96"/>
  <c r="Z133" i="96"/>
  <c r="Z154" i="96"/>
  <c r="Z175" i="96"/>
  <c r="Z145" i="96"/>
  <c r="Z121" i="96"/>
  <c r="Z193" i="96"/>
  <c r="Z213" i="96"/>
  <c r="Z163" i="96"/>
  <c r="Z143" i="96"/>
  <c r="Z211" i="96"/>
  <c r="Z172" i="96"/>
  <c r="Z201" i="96"/>
  <c r="Z158" i="96"/>
  <c r="Z148" i="96"/>
  <c r="Z136" i="96"/>
  <c r="Z181" i="96"/>
  <c r="Z141" i="96"/>
  <c r="Z131" i="96"/>
  <c r="Z166" i="96"/>
  <c r="Z180" i="96"/>
  <c r="Z171" i="96"/>
  <c r="Z202" i="96"/>
  <c r="Z146" i="96"/>
  <c r="Z212" i="96"/>
  <c r="Z190" i="96"/>
  <c r="Z149" i="96"/>
  <c r="Z179" i="96"/>
  <c r="Z182" i="96"/>
  <c r="Z203" i="96"/>
  <c r="Z116" i="96"/>
  <c r="Z199" i="96"/>
  <c r="Z204" i="96"/>
  <c r="Z140" i="96"/>
  <c r="Z173" i="96"/>
  <c r="Z210" i="96"/>
  <c r="Z88" i="96"/>
  <c r="Z87" i="96"/>
  <c r="Z79" i="96"/>
  <c r="Z100" i="96"/>
  <c r="Z107" i="96"/>
  <c r="Z91" i="96"/>
  <c r="Z70" i="96"/>
  <c r="Z64" i="96"/>
  <c r="Z104" i="96"/>
  <c r="Z50" i="96"/>
  <c r="Z71" i="96"/>
  <c r="Z62" i="96"/>
  <c r="Z73" i="96"/>
  <c r="Z103" i="96"/>
  <c r="Z94" i="96"/>
  <c r="Z109" i="96"/>
  <c r="Z76" i="96"/>
  <c r="Z101" i="96"/>
  <c r="Z106" i="96"/>
  <c r="Z31" i="96"/>
  <c r="Z97" i="96"/>
  <c r="Z78" i="96"/>
  <c r="Z72" i="96"/>
  <c r="Z52" i="96"/>
  <c r="Z86" i="96"/>
  <c r="Z54" i="96"/>
  <c r="Z81" i="96"/>
  <c r="Z99" i="96"/>
  <c r="Z63" i="96"/>
  <c r="Z90" i="96"/>
  <c r="Z89" i="96"/>
  <c r="Z77" i="96"/>
  <c r="Z60" i="96"/>
  <c r="Z191" i="96"/>
  <c r="Z65" i="96"/>
  <c r="Z83" i="96"/>
  <c r="Z85" i="96"/>
  <c r="Z57" i="96"/>
  <c r="Z102" i="96"/>
  <c r="Z92" i="96"/>
  <c r="Z66" i="96"/>
  <c r="Z95" i="96"/>
  <c r="Z84" i="96"/>
  <c r="Z67" i="96"/>
  <c r="Z105" i="96"/>
  <c r="Z48" i="96"/>
  <c r="Z96" i="96"/>
  <c r="Z80" i="96"/>
  <c r="Z74" i="96"/>
  <c r="Z108" i="96"/>
  <c r="Z68" i="96"/>
  <c r="Z51" i="96"/>
  <c r="Z75" i="96"/>
  <c r="Z98" i="96"/>
  <c r="Z56" i="96"/>
  <c r="Z82" i="96"/>
  <c r="Z49" i="96"/>
  <c r="Z93" i="96"/>
  <c r="Z34" i="96"/>
  <c r="Z42" i="96"/>
  <c r="Z33" i="96"/>
  <c r="Z44" i="96"/>
  <c r="Z39" i="96"/>
  <c r="Z38" i="96"/>
  <c r="Z37" i="96"/>
  <c r="Z46" i="96"/>
  <c r="Z41" i="96"/>
  <c r="Z40" i="96"/>
  <c r="Z43" i="96"/>
  <c r="Z32" i="96"/>
  <c r="Z45" i="96"/>
  <c r="Z28" i="96"/>
  <c r="Z29" i="96"/>
  <c r="Z24" i="96"/>
  <c r="Z16" i="96"/>
  <c r="Z21" i="96"/>
  <c r="Z27" i="96"/>
  <c r="Z17" i="96"/>
  <c r="Z25" i="96"/>
  <c r="Z30" i="96"/>
  <c r="Z18" i="96"/>
  <c r="Z22" i="96"/>
  <c r="Z19" i="96"/>
  <c r="Z20" i="96"/>
  <c r="Z26" i="96"/>
  <c r="Z35" i="96"/>
  <c r="Z61" i="96"/>
  <c r="Z129" i="96"/>
  <c r="Z152" i="96"/>
  <c r="Z186" i="96"/>
  <c r="Z221" i="96"/>
  <c r="Z209" i="96"/>
  <c r="Z69" i="96"/>
  <c r="Z36" i="96"/>
  <c r="AA147" i="96"/>
  <c r="AA125" i="96"/>
  <c r="AA53" i="96"/>
  <c r="AA122" i="96"/>
  <c r="AA123" i="96"/>
  <c r="AA59" i="96"/>
  <c r="AA58" i="96"/>
  <c r="AA126" i="96"/>
  <c r="AA127" i="96"/>
  <c r="AA161" i="96"/>
  <c r="AA218" i="96"/>
  <c r="AA220" i="96"/>
  <c r="AA219" i="96"/>
  <c r="AA137" i="96"/>
  <c r="AA142" i="96"/>
  <c r="AA138" i="96"/>
  <c r="AA214" i="96"/>
  <c r="AA169" i="96"/>
  <c r="AA167" i="96"/>
  <c r="AA168" i="96"/>
  <c r="AA215" i="96"/>
  <c r="AA216" i="96"/>
  <c r="AA114" i="96"/>
  <c r="AA115" i="96"/>
  <c r="AA23" i="96"/>
  <c r="AA124" i="96"/>
  <c r="AA55" i="96"/>
  <c r="AA217" i="96"/>
  <c r="AA119" i="96"/>
  <c r="AA118" i="96"/>
  <c r="AA117" i="96"/>
  <c r="AA176" i="96"/>
  <c r="AA131" i="96"/>
  <c r="AA183" i="96"/>
  <c r="AA179" i="96"/>
  <c r="AA196" i="96"/>
  <c r="AA110" i="96"/>
  <c r="AA206" i="96"/>
  <c r="AA148" i="96"/>
  <c r="AA140" i="96"/>
  <c r="AA139" i="96"/>
  <c r="AA207" i="96"/>
  <c r="AA162" i="96"/>
  <c r="AA112" i="96"/>
  <c r="AA116" i="96"/>
  <c r="AA164" i="96"/>
  <c r="AA163" i="96"/>
  <c r="AA150" i="96"/>
  <c r="AA213" i="96"/>
  <c r="AA141" i="96"/>
  <c r="AA172" i="96"/>
  <c r="AA197" i="96"/>
  <c r="AA192" i="96"/>
  <c r="AA146" i="96"/>
  <c r="AA212" i="96"/>
  <c r="AA200" i="96"/>
  <c r="AA178" i="96"/>
  <c r="AA199" i="96"/>
  <c r="AA166" i="96"/>
  <c r="AA145" i="96"/>
  <c r="AA158" i="96"/>
  <c r="AA154" i="96"/>
  <c r="AA153" i="96"/>
  <c r="AA144" i="96"/>
  <c r="AA111" i="96"/>
  <c r="AA159" i="96"/>
  <c r="AA204" i="96"/>
  <c r="AA182" i="96"/>
  <c r="AA120" i="96"/>
  <c r="AA132" i="96"/>
  <c r="AA181" i="96"/>
  <c r="AA189" i="96"/>
  <c r="AA156" i="96"/>
  <c r="AA205" i="96"/>
  <c r="AA208" i="96"/>
  <c r="AA194" i="96"/>
  <c r="AA187" i="96"/>
  <c r="AA135" i="96"/>
  <c r="AA202" i="96"/>
  <c r="AA113" i="96"/>
  <c r="AA155" i="96"/>
  <c r="AA151" i="96"/>
  <c r="AA134" i="96"/>
  <c r="AA136" i="96"/>
  <c r="AA195" i="96"/>
  <c r="AA185" i="96"/>
  <c r="AA175" i="96"/>
  <c r="AA193" i="96"/>
  <c r="AA171" i="96"/>
  <c r="AA173" i="96"/>
  <c r="AA165" i="96"/>
  <c r="AA174" i="96"/>
  <c r="AA177" i="96"/>
  <c r="AA157" i="96"/>
  <c r="AA203" i="96"/>
  <c r="AA211" i="96"/>
  <c r="AA180" i="96"/>
  <c r="AA143" i="96"/>
  <c r="AA160" i="96"/>
  <c r="AA121" i="96"/>
  <c r="AA190" i="96"/>
  <c r="AA210" i="96"/>
  <c r="AA170" i="96"/>
  <c r="AA130" i="96"/>
  <c r="AA184" i="96"/>
  <c r="AA149" i="96"/>
  <c r="AA198" i="96"/>
  <c r="AA201" i="96"/>
  <c r="AA128" i="96"/>
  <c r="AA133" i="96"/>
  <c r="AA188" i="96"/>
  <c r="AA108" i="96"/>
  <c r="AA63" i="96"/>
  <c r="AA101" i="96"/>
  <c r="AA106" i="96"/>
  <c r="AA86" i="96"/>
  <c r="AA60" i="96"/>
  <c r="AA94" i="96"/>
  <c r="AA54" i="96"/>
  <c r="AA85" i="96"/>
  <c r="AA76" i="96"/>
  <c r="AA64" i="96"/>
  <c r="AA50" i="96"/>
  <c r="AA91" i="96"/>
  <c r="AA84" i="96"/>
  <c r="AA52" i="96"/>
  <c r="AA92" i="96"/>
  <c r="AA75" i="96"/>
  <c r="AA87" i="96"/>
  <c r="AA100" i="96"/>
  <c r="AA103" i="96"/>
  <c r="AA77" i="96"/>
  <c r="AA89" i="96"/>
  <c r="AA97" i="96"/>
  <c r="AA74" i="96"/>
  <c r="AA62" i="96"/>
  <c r="AA81" i="96"/>
  <c r="AA99" i="96"/>
  <c r="AA90" i="96"/>
  <c r="AA83" i="96"/>
  <c r="AA49" i="96"/>
  <c r="AA107" i="96"/>
  <c r="AA191" i="96"/>
  <c r="AA71" i="96"/>
  <c r="AA102" i="96"/>
  <c r="AA65" i="96"/>
  <c r="AA66" i="96"/>
  <c r="AA78" i="96"/>
  <c r="AA95" i="96"/>
  <c r="AA96" i="96"/>
  <c r="AA82" i="96"/>
  <c r="AA72" i="96"/>
  <c r="AA51" i="96"/>
  <c r="AA98" i="96"/>
  <c r="AA56" i="96"/>
  <c r="AA93" i="96"/>
  <c r="AA70" i="96"/>
  <c r="AA68" i="96"/>
  <c r="AA88" i="96"/>
  <c r="AA67" i="96"/>
  <c r="AA57" i="96"/>
  <c r="AA48" i="96"/>
  <c r="AA105" i="96"/>
  <c r="AA80" i="96"/>
  <c r="AA109" i="96"/>
  <c r="AA79" i="96"/>
  <c r="AA73" i="96"/>
  <c r="AA104" i="96"/>
  <c r="AA46" i="96"/>
  <c r="AA33" i="96"/>
  <c r="AA38" i="96"/>
  <c r="AA41" i="96"/>
  <c r="AA37" i="96"/>
  <c r="AA31" i="96"/>
  <c r="AA40" i="96"/>
  <c r="AA32" i="96"/>
  <c r="AA43" i="96"/>
  <c r="AA39" i="96"/>
  <c r="AA45" i="96"/>
  <c r="AA34" i="96"/>
  <c r="AA42" i="96"/>
  <c r="AA44" i="96"/>
  <c r="AA24" i="96"/>
  <c r="AA26" i="96"/>
  <c r="AA19" i="96"/>
  <c r="AA21" i="96"/>
  <c r="AA29" i="96"/>
  <c r="AA17" i="96"/>
  <c r="AA27" i="96"/>
  <c r="AA30" i="96"/>
  <c r="AA22" i="96"/>
  <c r="AA25" i="96"/>
  <c r="AA18" i="96"/>
  <c r="AA28" i="96"/>
  <c r="AA20" i="96"/>
  <c r="AA61" i="96"/>
  <c r="AA186" i="96"/>
  <c r="AA209" i="96"/>
  <c r="AA16" i="96"/>
  <c r="AA221" i="96"/>
  <c r="AA152" i="96"/>
  <c r="AA129" i="96"/>
  <c r="AA69" i="96"/>
  <c r="AA35" i="96"/>
  <c r="AA36" i="96"/>
  <c r="AC147" i="96"/>
  <c r="AC53" i="96"/>
  <c r="AC125" i="96"/>
  <c r="AC122" i="96"/>
  <c r="AC123" i="96"/>
  <c r="AC126" i="96"/>
  <c r="AC127" i="96"/>
  <c r="AC59" i="96"/>
  <c r="AC58" i="96"/>
  <c r="AC161" i="96"/>
  <c r="AC219" i="96"/>
  <c r="AC218" i="96"/>
  <c r="AC220" i="96"/>
  <c r="AC142" i="96"/>
  <c r="AC138" i="96"/>
  <c r="AC137" i="96"/>
  <c r="AC214" i="96"/>
  <c r="AC169" i="96"/>
  <c r="AC167" i="96"/>
  <c r="AC168" i="96"/>
  <c r="AC215" i="96"/>
  <c r="AC216" i="96"/>
  <c r="AC114" i="96"/>
  <c r="AC115" i="96"/>
  <c r="AC23" i="96"/>
  <c r="AC55" i="96"/>
  <c r="AC124" i="96"/>
  <c r="AC217" i="96"/>
  <c r="AC118" i="96"/>
  <c r="AC117" i="96"/>
  <c r="AC119" i="96"/>
  <c r="AC210" i="96"/>
  <c r="AC134" i="96"/>
  <c r="AC198" i="96"/>
  <c r="AC112" i="96"/>
  <c r="AC171" i="96"/>
  <c r="AC170" i="96"/>
  <c r="AC199" i="96"/>
  <c r="AC157" i="96"/>
  <c r="AC163" i="96"/>
  <c r="AC180" i="96"/>
  <c r="AC205" i="96"/>
  <c r="AC188" i="96"/>
  <c r="AC179" i="96"/>
  <c r="AC132" i="96"/>
  <c r="AC164" i="96"/>
  <c r="AC148" i="96"/>
  <c r="AC130" i="96"/>
  <c r="AC208" i="96"/>
  <c r="AC200" i="96"/>
  <c r="AC154" i="96"/>
  <c r="AC139" i="96"/>
  <c r="AC136" i="96"/>
  <c r="AC187" i="96"/>
  <c r="AC133" i="96"/>
  <c r="AC207" i="96"/>
  <c r="AC165" i="96"/>
  <c r="AC146" i="96"/>
  <c r="AC155" i="96"/>
  <c r="AC193" i="96"/>
  <c r="AC151" i="96"/>
  <c r="AC178" i="96"/>
  <c r="AC172" i="96"/>
  <c r="AC190" i="96"/>
  <c r="AC156" i="96"/>
  <c r="AC144" i="96"/>
  <c r="AC131" i="96"/>
  <c r="AC189" i="96"/>
  <c r="AC212" i="96"/>
  <c r="AC181" i="96"/>
  <c r="AC149" i="96"/>
  <c r="AC135" i="96"/>
  <c r="AC201" i="96"/>
  <c r="AC175" i="96"/>
  <c r="AC204" i="96"/>
  <c r="AC150" i="96"/>
  <c r="AC120" i="96"/>
  <c r="AC203" i="96"/>
  <c r="AC211" i="96"/>
  <c r="AC153" i="96"/>
  <c r="AC121" i="96"/>
  <c r="AC113" i="96"/>
  <c r="AC183" i="96"/>
  <c r="AC158" i="96"/>
  <c r="AC162" i="96"/>
  <c r="AC192" i="96"/>
  <c r="AC173" i="96"/>
  <c r="AC194" i="96"/>
  <c r="AC176" i="96"/>
  <c r="AC196" i="96"/>
  <c r="AC145" i="96"/>
  <c r="AC206" i="96"/>
  <c r="AC159" i="96"/>
  <c r="AC195" i="96"/>
  <c r="AC177" i="96"/>
  <c r="AC111" i="96"/>
  <c r="AC202" i="96"/>
  <c r="AC140" i="96"/>
  <c r="AC116" i="96"/>
  <c r="AC128" i="96"/>
  <c r="AC110" i="96"/>
  <c r="AC166" i="96"/>
  <c r="AC182" i="96"/>
  <c r="AC185" i="96"/>
  <c r="AC197" i="96"/>
  <c r="AC174" i="96"/>
  <c r="AC143" i="96"/>
  <c r="AC160" i="96"/>
  <c r="AC184" i="96"/>
  <c r="AC213" i="96"/>
  <c r="AC141" i="96"/>
  <c r="AC109" i="96"/>
  <c r="AC68" i="96"/>
  <c r="AC101" i="96"/>
  <c r="AC54" i="96"/>
  <c r="AC92" i="96"/>
  <c r="AC76" i="96"/>
  <c r="AC52" i="96"/>
  <c r="AC191" i="96"/>
  <c r="AC102" i="96"/>
  <c r="AC70" i="96"/>
  <c r="AC91" i="96"/>
  <c r="AC78" i="96"/>
  <c r="AC100" i="96"/>
  <c r="AC77" i="96"/>
  <c r="AC62" i="96"/>
  <c r="AC99" i="96"/>
  <c r="AC82" i="96"/>
  <c r="AC85" i="96"/>
  <c r="AC94" i="96"/>
  <c r="AC104" i="96"/>
  <c r="AC98" i="96"/>
  <c r="AC83" i="96"/>
  <c r="AC107" i="96"/>
  <c r="AC63" i="96"/>
  <c r="AC97" i="96"/>
  <c r="AC108" i="96"/>
  <c r="AC72" i="96"/>
  <c r="AC75" i="96"/>
  <c r="AC73" i="96"/>
  <c r="AC49" i="96"/>
  <c r="AC86" i="96"/>
  <c r="AC67" i="96"/>
  <c r="AC87" i="96"/>
  <c r="AC64" i="96"/>
  <c r="AC90" i="96"/>
  <c r="AC71" i="96"/>
  <c r="AC93" i="96"/>
  <c r="AC74" i="96"/>
  <c r="AC60" i="96"/>
  <c r="AC65" i="96"/>
  <c r="AC88" i="96"/>
  <c r="AC56" i="96"/>
  <c r="AC105" i="96"/>
  <c r="AC48" i="96"/>
  <c r="AC96" i="96"/>
  <c r="AC80" i="96"/>
  <c r="AC57" i="96"/>
  <c r="AC106" i="96"/>
  <c r="AC66" i="96"/>
  <c r="AC95" i="96"/>
  <c r="AC89" i="96"/>
  <c r="AC50" i="96"/>
  <c r="AC81" i="96"/>
  <c r="AC51" i="96"/>
  <c r="AC103" i="96"/>
  <c r="AC84" i="96"/>
  <c r="AC79" i="96"/>
  <c r="AC41" i="96"/>
  <c r="AC38" i="96"/>
  <c r="AC37" i="96"/>
  <c r="AC32" i="96"/>
  <c r="AC33" i="96"/>
  <c r="AC44" i="96"/>
  <c r="AC43" i="96"/>
  <c r="AC34" i="96"/>
  <c r="AC45" i="96"/>
  <c r="AC42" i="96"/>
  <c r="AC46" i="96"/>
  <c r="AC39" i="96"/>
  <c r="AC40" i="96"/>
  <c r="AC31" i="96"/>
  <c r="AC17" i="96"/>
  <c r="AC22" i="96"/>
  <c r="AC24" i="96"/>
  <c r="AC18" i="96"/>
  <c r="AC26" i="96"/>
  <c r="AC19" i="96"/>
  <c r="AC28" i="96"/>
  <c r="AC20" i="96"/>
  <c r="AC21" i="96"/>
  <c r="AC27" i="96"/>
  <c r="AC25" i="96"/>
  <c r="AC29" i="96"/>
  <c r="AC30" i="96"/>
  <c r="AC152" i="96"/>
  <c r="AC221" i="96"/>
  <c r="AC186" i="96"/>
  <c r="AC209" i="96"/>
  <c r="AC69" i="96"/>
  <c r="AC61" i="96"/>
  <c r="AC16" i="96"/>
  <c r="AC129" i="96"/>
  <c r="AC35" i="96"/>
  <c r="AC36" i="96"/>
  <c r="U227" i="96"/>
  <c r="C11" i="129"/>
  <c r="M11" i="134"/>
  <c r="M11" i="138" s="1"/>
  <c r="L11" i="134"/>
  <c r="K11" i="134"/>
  <c r="N11" i="134"/>
  <c r="J11" i="134"/>
  <c r="D34" i="134"/>
  <c r="A10" i="134" s="1"/>
  <c r="A11" i="134" s="1"/>
  <c r="I11" i="132"/>
  <c r="G11" i="132"/>
  <c r="H11" i="132"/>
  <c r="D34" i="132"/>
  <c r="A10" i="132" s="1"/>
  <c r="A11" i="132" s="1"/>
  <c r="AD147" i="96"/>
  <c r="AD125" i="96"/>
  <c r="AD122" i="96"/>
  <c r="AD123" i="96"/>
  <c r="AD53" i="96"/>
  <c r="AD126" i="96"/>
  <c r="AD127" i="96"/>
  <c r="AD58" i="96"/>
  <c r="AD59" i="96"/>
  <c r="AD161" i="96"/>
  <c r="AD218" i="96"/>
  <c r="AD220" i="96"/>
  <c r="AD219" i="96"/>
  <c r="AD142" i="96"/>
  <c r="AD138" i="96"/>
  <c r="AD137" i="96"/>
  <c r="AD214" i="96"/>
  <c r="AD168" i="96"/>
  <c r="AD167" i="96"/>
  <c r="AD169" i="96"/>
  <c r="AD215" i="96"/>
  <c r="AD216" i="96"/>
  <c r="AD115" i="96"/>
  <c r="AD114" i="96"/>
  <c r="AD23" i="96"/>
  <c r="AD124" i="96"/>
  <c r="AD55" i="96"/>
  <c r="AD217" i="96"/>
  <c r="AD119" i="96"/>
  <c r="AD117" i="96"/>
  <c r="AD118" i="96"/>
  <c r="AD130" i="96"/>
  <c r="AD189" i="96"/>
  <c r="AD180" i="96"/>
  <c r="AD155" i="96"/>
  <c r="AD213" i="96"/>
  <c r="AD143" i="96"/>
  <c r="AD190" i="96"/>
  <c r="AD181" i="96"/>
  <c r="AD128" i="96"/>
  <c r="AD198" i="96"/>
  <c r="AD140" i="96"/>
  <c r="AD134" i="96"/>
  <c r="AD136" i="96"/>
  <c r="AD166" i="96"/>
  <c r="AD110" i="96"/>
  <c r="AD156" i="96"/>
  <c r="AD116" i="96"/>
  <c r="AD158" i="96"/>
  <c r="AD203" i="96"/>
  <c r="AD195" i="96"/>
  <c r="AD141" i="96"/>
  <c r="AD205" i="96"/>
  <c r="AD197" i="96"/>
  <c r="AD163" i="96"/>
  <c r="AD177" i="96"/>
  <c r="AD192" i="96"/>
  <c r="AD135" i="96"/>
  <c r="AD112" i="96"/>
  <c r="AD183" i="96"/>
  <c r="AD151" i="96"/>
  <c r="AD133" i="96"/>
  <c r="AD145" i="96"/>
  <c r="AD157" i="96"/>
  <c r="AD206" i="96"/>
  <c r="AD165" i="96"/>
  <c r="AD175" i="96"/>
  <c r="AD172" i="96"/>
  <c r="AD148" i="96"/>
  <c r="AD164" i="96"/>
  <c r="AD210" i="96"/>
  <c r="AD193" i="96"/>
  <c r="AD182" i="96"/>
  <c r="AD202" i="96"/>
  <c r="AD184" i="96"/>
  <c r="AD176" i="96"/>
  <c r="AD111" i="96"/>
  <c r="AD159" i="96"/>
  <c r="AD162" i="96"/>
  <c r="AD154" i="96"/>
  <c r="AD208" i="96"/>
  <c r="AD178" i="96"/>
  <c r="AD160" i="96"/>
  <c r="AD139" i="96"/>
  <c r="AD185" i="96"/>
  <c r="AD153" i="96"/>
  <c r="AD150" i="96"/>
  <c r="AD199" i="96"/>
  <c r="AD207" i="96"/>
  <c r="AD201" i="96"/>
  <c r="AD131" i="96"/>
  <c r="AD179" i="96"/>
  <c r="AD146" i="96"/>
  <c r="AD204" i="96"/>
  <c r="AD120" i="96"/>
  <c r="AD132" i="96"/>
  <c r="AD196" i="96"/>
  <c r="AD149" i="96"/>
  <c r="AD212" i="96"/>
  <c r="AD173" i="96"/>
  <c r="AD188" i="96"/>
  <c r="AD121" i="96"/>
  <c r="AD174" i="96"/>
  <c r="AD113" i="96"/>
  <c r="AD170" i="96"/>
  <c r="AD211" i="96"/>
  <c r="AD200" i="96"/>
  <c r="AD194" i="96"/>
  <c r="AD144" i="96"/>
  <c r="AD171" i="96"/>
  <c r="AD187" i="96"/>
  <c r="AD81" i="96"/>
  <c r="AD191" i="96"/>
  <c r="AD98" i="96"/>
  <c r="AD56" i="96"/>
  <c r="AD78" i="96"/>
  <c r="AD73" i="96"/>
  <c r="AD76" i="96"/>
  <c r="AD100" i="96"/>
  <c r="AD67" i="96"/>
  <c r="AD109" i="96"/>
  <c r="AD86" i="96"/>
  <c r="AD60" i="96"/>
  <c r="AD52" i="96"/>
  <c r="AD94" i="96"/>
  <c r="AD65" i="96"/>
  <c r="AD83" i="96"/>
  <c r="AD93" i="96"/>
  <c r="AD66" i="96"/>
  <c r="AD104" i="96"/>
  <c r="AD57" i="96"/>
  <c r="AD51" i="96"/>
  <c r="AD103" i="96"/>
  <c r="AD64" i="96"/>
  <c r="AD50" i="96"/>
  <c r="AD91" i="96"/>
  <c r="AD84" i="96"/>
  <c r="AD71" i="96"/>
  <c r="AD97" i="96"/>
  <c r="AD74" i="96"/>
  <c r="AD54" i="96"/>
  <c r="AD62" i="96"/>
  <c r="AD96" i="96"/>
  <c r="AD105" i="96"/>
  <c r="AD77" i="96"/>
  <c r="AD63" i="96"/>
  <c r="AD102" i="96"/>
  <c r="AD70" i="96"/>
  <c r="AD88" i="96"/>
  <c r="AD79" i="96"/>
  <c r="AD85" i="96"/>
  <c r="AD99" i="96"/>
  <c r="AD49" i="96"/>
  <c r="AD107" i="96"/>
  <c r="AD82" i="96"/>
  <c r="AD72" i="96"/>
  <c r="AD89" i="96"/>
  <c r="AD48" i="96"/>
  <c r="AD108" i="96"/>
  <c r="AD80" i="96"/>
  <c r="AD221" i="96"/>
  <c r="AD90" i="96"/>
  <c r="AD68" i="96"/>
  <c r="AD95" i="96"/>
  <c r="AD106" i="96"/>
  <c r="AD92" i="96"/>
  <c r="AD75" i="96"/>
  <c r="AD87" i="96"/>
  <c r="AD101" i="96"/>
  <c r="AD43" i="96"/>
  <c r="AD39" i="96"/>
  <c r="AD40" i="96"/>
  <c r="AD42" i="96"/>
  <c r="AD45" i="96"/>
  <c r="AD46" i="96"/>
  <c r="AD33" i="96"/>
  <c r="AD31" i="96"/>
  <c r="AD34" i="96"/>
  <c r="AD44" i="96"/>
  <c r="AD32" i="96"/>
  <c r="AD41" i="96"/>
  <c r="AD37" i="96"/>
  <c r="AD38" i="96"/>
  <c r="AD21" i="96"/>
  <c r="AD17" i="96"/>
  <c r="AD26" i="96"/>
  <c r="AD24" i="96"/>
  <c r="AD25" i="96"/>
  <c r="AD18" i="96"/>
  <c r="AD30" i="96"/>
  <c r="AD20" i="96"/>
  <c r="AD28" i="96"/>
  <c r="AD22" i="96"/>
  <c r="AD29" i="96"/>
  <c r="AD27" i="96"/>
  <c r="AD19" i="96"/>
  <c r="AD209" i="96"/>
  <c r="AD129" i="96"/>
  <c r="AD152" i="96"/>
  <c r="AD16" i="96"/>
  <c r="AD186" i="96"/>
  <c r="AD61" i="96"/>
  <c r="AD69" i="96"/>
  <c r="AD35" i="96"/>
  <c r="AD36" i="96"/>
  <c r="R227" i="96"/>
  <c r="S229" i="96"/>
  <c r="U229" i="96"/>
  <c r="V229" i="96"/>
  <c r="AC47" i="96"/>
  <c r="AB147" i="96"/>
  <c r="AB53" i="96"/>
  <c r="AB125" i="96"/>
  <c r="AB122" i="96"/>
  <c r="AB123" i="96"/>
  <c r="AB59" i="96"/>
  <c r="AB127" i="96"/>
  <c r="AB58" i="96"/>
  <c r="AB126" i="96"/>
  <c r="AB161" i="96"/>
  <c r="AB219" i="96"/>
  <c r="AB218" i="96"/>
  <c r="AB220" i="96"/>
  <c r="AB142" i="96"/>
  <c r="AB214" i="96"/>
  <c r="AB169" i="96"/>
  <c r="AB215" i="96"/>
  <c r="AB138" i="96"/>
  <c r="AB168" i="96"/>
  <c r="AB167" i="96"/>
  <c r="AB137" i="96"/>
  <c r="AB216" i="96"/>
  <c r="AB114" i="96"/>
  <c r="AB115" i="96"/>
  <c r="AB23" i="96"/>
  <c r="AB124" i="96"/>
  <c r="AB55" i="96"/>
  <c r="AB217" i="96"/>
  <c r="AB119" i="96"/>
  <c r="AB117" i="96"/>
  <c r="AB118" i="96"/>
  <c r="AB165" i="96"/>
  <c r="AB156" i="96"/>
  <c r="AB166" i="96"/>
  <c r="AB189" i="96"/>
  <c r="AB197" i="96"/>
  <c r="AB155" i="96"/>
  <c r="AB187" i="96"/>
  <c r="AB174" i="96"/>
  <c r="AB199" i="96"/>
  <c r="AB177" i="96"/>
  <c r="AB149" i="96"/>
  <c r="AB202" i="96"/>
  <c r="AB180" i="96"/>
  <c r="AB135" i="96"/>
  <c r="AB175" i="96"/>
  <c r="AB181" i="96"/>
  <c r="AB112" i="96"/>
  <c r="AB130" i="96"/>
  <c r="AB183" i="96"/>
  <c r="AB150" i="96"/>
  <c r="AB132" i="96"/>
  <c r="AB213" i="96"/>
  <c r="AB206" i="96"/>
  <c r="AB113" i="96"/>
  <c r="AB185" i="96"/>
  <c r="AB154" i="96"/>
  <c r="AB158" i="96"/>
  <c r="AB176" i="96"/>
  <c r="AB148" i="96"/>
  <c r="AB111" i="96"/>
  <c r="AB196" i="96"/>
  <c r="AB211" i="96"/>
  <c r="AB188" i="96"/>
  <c r="AB153" i="96"/>
  <c r="AB205" i="96"/>
  <c r="AB184" i="96"/>
  <c r="AB160" i="96"/>
  <c r="AB140" i="96"/>
  <c r="AB144" i="96"/>
  <c r="AB121" i="96"/>
  <c r="AB193" i="96"/>
  <c r="AB178" i="96"/>
  <c r="AB133" i="96"/>
  <c r="AB173" i="96"/>
  <c r="AB145" i="96"/>
  <c r="AB172" i="96"/>
  <c r="AB131" i="96"/>
  <c r="AB128" i="96"/>
  <c r="AB208" i="96"/>
  <c r="AB170" i="96"/>
  <c r="AB212" i="96"/>
  <c r="AB203" i="96"/>
  <c r="AB141" i="96"/>
  <c r="AB198" i="96"/>
  <c r="AB210" i="96"/>
  <c r="AB201" i="96"/>
  <c r="AB171" i="96"/>
  <c r="AB120" i="96"/>
  <c r="AB204" i="96"/>
  <c r="AB134" i="96"/>
  <c r="AB116" i="96"/>
  <c r="AB159" i="96"/>
  <c r="AB163" i="96"/>
  <c r="AB179" i="96"/>
  <c r="AB146" i="96"/>
  <c r="AB200" i="96"/>
  <c r="AB164" i="96"/>
  <c r="AB195" i="96"/>
  <c r="AB139" i="96"/>
  <c r="AB192" i="96"/>
  <c r="AB143" i="96"/>
  <c r="AB207" i="96"/>
  <c r="AB151" i="96"/>
  <c r="AB194" i="96"/>
  <c r="AB157" i="96"/>
  <c r="AB136" i="96"/>
  <c r="AB162" i="96"/>
  <c r="AB190" i="96"/>
  <c r="AB182" i="96"/>
  <c r="AB110" i="96"/>
  <c r="AB65" i="96"/>
  <c r="AB107" i="96"/>
  <c r="AB108" i="96"/>
  <c r="AB109" i="96"/>
  <c r="AB85" i="96"/>
  <c r="AB50" i="96"/>
  <c r="AB84" i="96"/>
  <c r="AB71" i="96"/>
  <c r="AB78" i="96"/>
  <c r="AB62" i="96"/>
  <c r="AB103" i="96"/>
  <c r="AB191" i="96"/>
  <c r="AB97" i="96"/>
  <c r="AB86" i="96"/>
  <c r="AB54" i="96"/>
  <c r="AB81" i="96"/>
  <c r="AB63" i="96"/>
  <c r="AB87" i="96"/>
  <c r="AB51" i="96"/>
  <c r="AB104" i="96"/>
  <c r="AB57" i="96"/>
  <c r="AB68" i="96"/>
  <c r="AB77" i="96"/>
  <c r="AB96" i="96"/>
  <c r="AB60" i="96"/>
  <c r="AB98" i="96"/>
  <c r="AB105" i="96"/>
  <c r="AB72" i="96"/>
  <c r="AB82" i="96"/>
  <c r="AB64" i="96"/>
  <c r="AB80" i="96"/>
  <c r="AB90" i="96"/>
  <c r="AB56" i="96"/>
  <c r="AB101" i="96"/>
  <c r="AB67" i="96"/>
  <c r="AB95" i="96"/>
  <c r="AB100" i="96"/>
  <c r="AB76" i="96"/>
  <c r="AB102" i="96"/>
  <c r="AB83" i="96"/>
  <c r="AB48" i="96"/>
  <c r="AB52" i="96"/>
  <c r="AB74" i="96"/>
  <c r="AB99" i="96"/>
  <c r="AB75" i="96"/>
  <c r="AB106" i="96"/>
  <c r="AB93" i="96"/>
  <c r="AB89" i="96"/>
  <c r="AB66" i="96"/>
  <c r="AB88" i="96"/>
  <c r="AB49" i="96"/>
  <c r="AB73" i="96"/>
  <c r="AB92" i="96"/>
  <c r="AB79" i="96"/>
  <c r="AB91" i="96"/>
  <c r="AB70" i="96"/>
  <c r="AB94" i="96"/>
  <c r="AB32" i="96"/>
  <c r="AB40" i="96"/>
  <c r="AB46" i="96"/>
  <c r="AB44" i="96"/>
  <c r="AB34" i="96"/>
  <c r="AB37" i="96"/>
  <c r="AB41" i="96"/>
  <c r="AB45" i="96"/>
  <c r="AB38" i="96"/>
  <c r="AB39" i="96"/>
  <c r="AB31" i="96"/>
  <c r="AB42" i="96"/>
  <c r="AB43" i="96"/>
  <c r="AB33" i="96"/>
  <c r="AB19" i="96"/>
  <c r="AB27" i="96"/>
  <c r="AB21" i="96"/>
  <c r="AB20" i="96"/>
  <c r="AB25" i="96"/>
  <c r="AB17" i="96"/>
  <c r="AB28" i="96"/>
  <c r="AB22" i="96"/>
  <c r="AB24" i="96"/>
  <c r="AB30" i="96"/>
  <c r="AB26" i="96"/>
  <c r="AB18" i="96"/>
  <c r="AB29" i="96"/>
  <c r="AB186" i="96"/>
  <c r="AB61" i="96"/>
  <c r="AB16" i="96"/>
  <c r="AB129" i="96"/>
  <c r="AB221" i="96"/>
  <c r="AB152" i="96"/>
  <c r="AB209" i="96"/>
  <c r="AB69" i="96"/>
  <c r="AB35" i="96"/>
  <c r="AB36" i="96"/>
  <c r="Z47" i="96"/>
  <c r="C7" i="129"/>
  <c r="Y147" i="96"/>
  <c r="Y122" i="96"/>
  <c r="Y123" i="96"/>
  <c r="Y125" i="96"/>
  <c r="Y53" i="96"/>
  <c r="Y127" i="96"/>
  <c r="Y58" i="96"/>
  <c r="Y59" i="96"/>
  <c r="Y126" i="96"/>
  <c r="Y161" i="96"/>
  <c r="Y220" i="96"/>
  <c r="Y219" i="96"/>
  <c r="Y218" i="96"/>
  <c r="Y142" i="96"/>
  <c r="Y138" i="96"/>
  <c r="Y137" i="96"/>
  <c r="Y214" i="96"/>
  <c r="Y169" i="96"/>
  <c r="Y167" i="96"/>
  <c r="Y168" i="96"/>
  <c r="Y215" i="96"/>
  <c r="Y216" i="96"/>
  <c r="Y115" i="96"/>
  <c r="Y114" i="96"/>
  <c r="Y23" i="96"/>
  <c r="Y124" i="96"/>
  <c r="Y55" i="96"/>
  <c r="Y217" i="96"/>
  <c r="Y117" i="96"/>
  <c r="Y119" i="96"/>
  <c r="Y118" i="96"/>
  <c r="Y194" i="96"/>
  <c r="Y140" i="96"/>
  <c r="Y174" i="96"/>
  <c r="Y116" i="96"/>
  <c r="Y197" i="96"/>
  <c r="Y128" i="96"/>
  <c r="Y182" i="96"/>
  <c r="Y158" i="96"/>
  <c r="Y149" i="96"/>
  <c r="Y133" i="96"/>
  <c r="Y156" i="96"/>
  <c r="Y148" i="96"/>
  <c r="Y196" i="96"/>
  <c r="Y207" i="96"/>
  <c r="Y185" i="96"/>
  <c r="Y211" i="96"/>
  <c r="Y112" i="96"/>
  <c r="Y205" i="96"/>
  <c r="Y188" i="96"/>
  <c r="Y173" i="96"/>
  <c r="Y162" i="96"/>
  <c r="Y111" i="96"/>
  <c r="Y155" i="96"/>
  <c r="Y120" i="96"/>
  <c r="Y198" i="96"/>
  <c r="Y176" i="96"/>
  <c r="Y175" i="96"/>
  <c r="Y213" i="96"/>
  <c r="Y192" i="96"/>
  <c r="Y163" i="96"/>
  <c r="Y195" i="96"/>
  <c r="Y177" i="96"/>
  <c r="Y164" i="96"/>
  <c r="Y143" i="96"/>
  <c r="Y130" i="96"/>
  <c r="Y193" i="96"/>
  <c r="Y136" i="96"/>
  <c r="Y170" i="96"/>
  <c r="Y206" i="96"/>
  <c r="Y180" i="96"/>
  <c r="Y165" i="96"/>
  <c r="Y208" i="96"/>
  <c r="Y113" i="96"/>
  <c r="Y187" i="96"/>
  <c r="Y203" i="96"/>
  <c r="Y201" i="96"/>
  <c r="Y159" i="96"/>
  <c r="Y200" i="96"/>
  <c r="Y146" i="96"/>
  <c r="Y139" i="96"/>
  <c r="Y150" i="96"/>
  <c r="Y199" i="96"/>
  <c r="Y132" i="96"/>
  <c r="Y184" i="96"/>
  <c r="Y144" i="96"/>
  <c r="Y131" i="96"/>
  <c r="Y183" i="96"/>
  <c r="Y151" i="96"/>
  <c r="Y134" i="96"/>
  <c r="Y204" i="96"/>
  <c r="Y190" i="96"/>
  <c r="Y166" i="96"/>
  <c r="Y121" i="96"/>
  <c r="Y160" i="96"/>
  <c r="Y178" i="96"/>
  <c r="Y189" i="96"/>
  <c r="Y110" i="96"/>
  <c r="Y172" i="96"/>
  <c r="Y154" i="96"/>
  <c r="Y135" i="96"/>
  <c r="Y210" i="96"/>
  <c r="Y212" i="96"/>
  <c r="Y171" i="96"/>
  <c r="Y202" i="96"/>
  <c r="Y145" i="96"/>
  <c r="Y157" i="96"/>
  <c r="Y181" i="96"/>
  <c r="Y141" i="96"/>
  <c r="Y153" i="96"/>
  <c r="Y179" i="96"/>
  <c r="Y86" i="96"/>
  <c r="Y51" i="96"/>
  <c r="Y57" i="96"/>
  <c r="Y78" i="96"/>
  <c r="Y73" i="96"/>
  <c r="Y62" i="96"/>
  <c r="Y103" i="96"/>
  <c r="Y92" i="96"/>
  <c r="Y84" i="96"/>
  <c r="Y83" i="96"/>
  <c r="Y104" i="96"/>
  <c r="Y60" i="96"/>
  <c r="Y191" i="96"/>
  <c r="Y102" i="96"/>
  <c r="Y71" i="96"/>
  <c r="Y93" i="96"/>
  <c r="Y95" i="96"/>
  <c r="Y75" i="96"/>
  <c r="Y101" i="96"/>
  <c r="Y54" i="96"/>
  <c r="Y68" i="96"/>
  <c r="Y80" i="96"/>
  <c r="Y87" i="96"/>
  <c r="Y64" i="96"/>
  <c r="Y88" i="96"/>
  <c r="Y105" i="96"/>
  <c r="Y100" i="96"/>
  <c r="Y72" i="96"/>
  <c r="Y65" i="96"/>
  <c r="Y91" i="96"/>
  <c r="Y52" i="96"/>
  <c r="Y98" i="96"/>
  <c r="Y56" i="96"/>
  <c r="Y74" i="96"/>
  <c r="Y99" i="96"/>
  <c r="Y70" i="96"/>
  <c r="Y63" i="96"/>
  <c r="Y94" i="96"/>
  <c r="Y109" i="96"/>
  <c r="Y48" i="96"/>
  <c r="Y97" i="96"/>
  <c r="Y96" i="96"/>
  <c r="Y33" i="96"/>
  <c r="Y89" i="96"/>
  <c r="Y108" i="96"/>
  <c r="Y81" i="96"/>
  <c r="Y66" i="96"/>
  <c r="Y77" i="96"/>
  <c r="Y107" i="96"/>
  <c r="Y79" i="96"/>
  <c r="Y82" i="96"/>
  <c r="Y106" i="96"/>
  <c r="Y90" i="96"/>
  <c r="Y49" i="96"/>
  <c r="Y67" i="96"/>
  <c r="Y76" i="96"/>
  <c r="Y85" i="96"/>
  <c r="Y50" i="96"/>
  <c r="Y31" i="96"/>
  <c r="Y38" i="96"/>
  <c r="Y42" i="96"/>
  <c r="Y43" i="96"/>
  <c r="Y40" i="96"/>
  <c r="Y37" i="96"/>
  <c r="Y34" i="96"/>
  <c r="Y61" i="96"/>
  <c r="Y39" i="96"/>
  <c r="Y209" i="96"/>
  <c r="Y41" i="96"/>
  <c r="Y45" i="96"/>
  <c r="Y46" i="96"/>
  <c r="Y44" i="96"/>
  <c r="Y32" i="96"/>
  <c r="Y20" i="96"/>
  <c r="Y22" i="96"/>
  <c r="Y25" i="96"/>
  <c r="Y29" i="96"/>
  <c r="Y27" i="96"/>
  <c r="Y28" i="96"/>
  <c r="Y26" i="96"/>
  <c r="Y21" i="96"/>
  <c r="Y19" i="96"/>
  <c r="Y30" i="96"/>
  <c r="Y17" i="96"/>
  <c r="Y24" i="96"/>
  <c r="Y18" i="96"/>
  <c r="Y186" i="96"/>
  <c r="Y152" i="96"/>
  <c r="Y129" i="96"/>
  <c r="Y69" i="96"/>
  <c r="Y16" i="96"/>
  <c r="Y221" i="96"/>
  <c r="Y35" i="96"/>
  <c r="Y36" i="96"/>
  <c r="H29" i="124"/>
  <c r="H54" i="124" s="1"/>
  <c r="N11" i="138" l="1"/>
  <c r="N10" i="138" s="1"/>
  <c r="M10" i="138"/>
  <c r="Y223" i="96"/>
  <c r="R11" i="132"/>
  <c r="G38" i="132"/>
  <c r="AD223" i="96"/>
  <c r="E31" i="132"/>
  <c r="L36" i="132"/>
  <c r="E16" i="132"/>
  <c r="E28" i="132"/>
  <c r="P36" i="132"/>
  <c r="O36" i="132"/>
  <c r="N36" i="132"/>
  <c r="Q36" i="132"/>
  <c r="J36" i="132"/>
  <c r="K36" i="132"/>
  <c r="M36" i="132"/>
  <c r="E7" i="132"/>
  <c r="E19" i="132"/>
  <c r="E13" i="132"/>
  <c r="E25" i="132"/>
  <c r="E22" i="132"/>
  <c r="F37" i="132"/>
  <c r="F36" i="132"/>
  <c r="I38" i="132"/>
  <c r="I36" i="132" s="1"/>
  <c r="AC223" i="96"/>
  <c r="AA223" i="96"/>
  <c r="Z223" i="96"/>
  <c r="E10" i="132"/>
  <c r="E28" i="134"/>
  <c r="Q36" i="134"/>
  <c r="E31" i="134"/>
  <c r="I36" i="134"/>
  <c r="E16" i="134"/>
  <c r="H36" i="134"/>
  <c r="O36" i="134"/>
  <c r="G36" i="134"/>
  <c r="P36" i="134"/>
  <c r="F37" i="134"/>
  <c r="F36" i="134"/>
  <c r="E22" i="134"/>
  <c r="E13" i="134"/>
  <c r="E25" i="134"/>
  <c r="E19" i="134"/>
  <c r="E7" i="134"/>
  <c r="E28" i="136"/>
  <c r="E16" i="136"/>
  <c r="Q36" i="136"/>
  <c r="E22" i="136"/>
  <c r="P36" i="136"/>
  <c r="O36" i="136"/>
  <c r="N36" i="136"/>
  <c r="E31" i="136"/>
  <c r="G36" i="136"/>
  <c r="H36" i="136"/>
  <c r="I36" i="136"/>
  <c r="F37" i="136"/>
  <c r="E13" i="136"/>
  <c r="F36" i="136"/>
  <c r="E19" i="136"/>
  <c r="E25" i="136"/>
  <c r="E7" i="136"/>
  <c r="R11" i="134"/>
  <c r="J38" i="134"/>
  <c r="AB223" i="96"/>
  <c r="H38" i="132"/>
  <c r="H36" i="132" s="1"/>
  <c r="E10" i="134"/>
  <c r="E10" i="136"/>
  <c r="R11" i="136"/>
  <c r="I28" i="124"/>
  <c r="R10" i="138" l="1"/>
  <c r="R11" i="138"/>
  <c r="S11" i="138" s="1"/>
  <c r="G37" i="134"/>
  <c r="H37" i="134" s="1"/>
  <c r="I37" i="134" s="1"/>
  <c r="G37" i="136"/>
  <c r="H37" i="136" s="1"/>
  <c r="I37" i="136" s="1"/>
  <c r="G36" i="132"/>
  <c r="R36" i="132" s="1"/>
  <c r="R38" i="132"/>
  <c r="S38" i="132" s="1"/>
  <c r="G39" i="132"/>
  <c r="H39" i="132" s="1"/>
  <c r="I39" i="132" s="1"/>
  <c r="J36" i="134"/>
  <c r="J39" i="134"/>
  <c r="E34" i="136"/>
  <c r="E34" i="134"/>
  <c r="E34" i="132"/>
  <c r="I54" i="124"/>
  <c r="M33" i="96"/>
  <c r="G37" i="132" l="1"/>
  <c r="H37" i="132" s="1"/>
  <c r="I37" i="132" s="1"/>
  <c r="J37" i="134"/>
  <c r="N33" i="96"/>
  <c r="X33" i="96" s="1"/>
  <c r="I55" i="124"/>
  <c r="W33" i="96"/>
  <c r="W35" i="96" l="1"/>
  <c r="D7" i="137" s="1"/>
  <c r="F7" i="137" s="1"/>
  <c r="X35" i="96"/>
  <c r="W223" i="96" l="1"/>
  <c r="A7" i="137"/>
  <c r="A8" i="137" s="1"/>
  <c r="D7" i="138"/>
  <c r="D34" i="137"/>
  <c r="A10" i="137" s="1"/>
  <c r="A11" i="137" s="1"/>
  <c r="X223" i="96"/>
  <c r="AE35" i="96" l="1"/>
  <c r="AI223" i="96"/>
  <c r="AI224" i="96" s="1"/>
  <c r="AI226" i="96" s="1"/>
  <c r="AE28" i="96"/>
  <c r="AE18" i="96"/>
  <c r="AE155" i="96"/>
  <c r="AE61" i="96"/>
  <c r="AE84" i="96"/>
  <c r="AE38" i="96"/>
  <c r="AE196" i="96"/>
  <c r="AE48" i="96"/>
  <c r="AE58" i="96"/>
  <c r="AE79" i="96"/>
  <c r="AE157" i="96"/>
  <c r="AE36" i="96"/>
  <c r="AE26" i="96"/>
  <c r="AE32" i="96"/>
  <c r="AE73" i="96"/>
  <c r="AE201" i="96"/>
  <c r="AE124" i="96"/>
  <c r="AE69" i="96"/>
  <c r="AE34" i="96"/>
  <c r="AE101" i="96"/>
  <c r="AE80" i="96"/>
  <c r="AE141" i="96"/>
  <c r="AE209" i="96"/>
  <c r="AE21" i="96"/>
  <c r="AE19" i="96"/>
  <c r="AE42" i="96"/>
  <c r="AE44" i="96"/>
  <c r="AE87" i="96"/>
  <c r="AE91" i="96"/>
  <c r="AE83" i="96"/>
  <c r="AE195" i="96"/>
  <c r="AE120" i="96"/>
  <c r="AE214" i="96"/>
  <c r="AE47" i="96"/>
  <c r="AE129" i="96"/>
  <c r="AE17" i="96"/>
  <c r="AE29" i="96"/>
  <c r="AE41" i="96"/>
  <c r="AE72" i="96"/>
  <c r="AE93" i="96"/>
  <c r="AE60" i="96"/>
  <c r="AE134" i="96"/>
  <c r="AE149" i="96"/>
  <c r="AE116" i="96"/>
  <c r="AE33" i="96"/>
  <c r="AE152" i="96"/>
  <c r="AE221" i="96"/>
  <c r="AE24" i="96"/>
  <c r="AE22" i="96"/>
  <c r="AE20" i="96"/>
  <c r="AE46" i="96"/>
  <c r="AE31" i="96"/>
  <c r="AE40" i="96"/>
  <c r="AE43" i="96"/>
  <c r="AE92" i="96"/>
  <c r="AE75" i="96"/>
  <c r="AE90" i="96"/>
  <c r="AE109" i="96"/>
  <c r="AE51" i="96"/>
  <c r="AE66" i="96"/>
  <c r="AE86" i="96"/>
  <c r="AE103" i="96"/>
  <c r="AE76" i="96"/>
  <c r="AE104" i="96"/>
  <c r="AE172" i="96"/>
  <c r="AE180" i="96"/>
  <c r="AE207" i="96"/>
  <c r="AE192" i="96"/>
  <c r="AE205" i="96"/>
  <c r="AE189" i="96"/>
  <c r="AE200" i="96"/>
  <c r="AE164" i="96"/>
  <c r="AE110" i="96"/>
  <c r="AE153" i="96"/>
  <c r="AE23" i="96"/>
  <c r="AE137" i="96"/>
  <c r="AE53" i="96"/>
  <c r="AE16" i="96"/>
  <c r="AE186" i="96"/>
  <c r="AE27" i="96"/>
  <c r="AE25" i="96"/>
  <c r="AE30" i="96"/>
  <c r="AE45" i="96"/>
  <c r="AE37" i="96"/>
  <c r="AE39" i="96"/>
  <c r="AE57" i="96"/>
  <c r="AE107" i="96"/>
  <c r="AE99" i="96"/>
  <c r="AE63" i="96"/>
  <c r="AE74" i="96"/>
  <c r="AE68" i="96"/>
  <c r="AE96" i="96"/>
  <c r="AE191" i="96"/>
  <c r="AE62" i="96"/>
  <c r="AE102" i="96"/>
  <c r="AE181" i="96"/>
  <c r="AE203" i="96"/>
  <c r="AE160" i="96"/>
  <c r="AE132" i="96"/>
  <c r="AE144" i="96"/>
  <c r="AE211" i="96"/>
  <c r="AE170" i="96"/>
  <c r="AE199" i="96"/>
  <c r="AE133" i="96"/>
  <c r="AE204" i="96"/>
  <c r="AE118" i="96"/>
  <c r="AE216" i="96"/>
  <c r="AE220" i="96"/>
  <c r="AE147" i="96"/>
  <c r="AE49" i="96"/>
  <c r="AE77" i="96"/>
  <c r="AE56" i="96"/>
  <c r="AE50" i="96"/>
  <c r="AE89" i="96"/>
  <c r="AE52" i="96"/>
  <c r="AE88" i="96"/>
  <c r="AE100" i="96"/>
  <c r="AE145" i="96"/>
  <c r="AE171" i="96"/>
  <c r="AE151" i="96"/>
  <c r="AE159" i="96"/>
  <c r="AE146" i="96"/>
  <c r="AE176" i="96"/>
  <c r="AE183" i="96"/>
  <c r="AE184" i="96"/>
  <c r="AE139" i="96"/>
  <c r="AE210" i="96"/>
  <c r="AE119" i="96"/>
  <c r="AE168" i="96"/>
  <c r="AE127" i="96"/>
  <c r="AE71" i="96"/>
  <c r="AE78" i="96"/>
  <c r="AE94" i="96"/>
  <c r="AE67" i="96"/>
  <c r="AE95" i="96"/>
  <c r="AE177" i="96"/>
  <c r="AE131" i="96"/>
  <c r="AE156" i="96"/>
  <c r="AE213" i="96"/>
  <c r="AE208" i="96"/>
  <c r="AE178" i="96"/>
  <c r="AE187" i="96"/>
  <c r="AE182" i="96"/>
  <c r="AE202" i="96"/>
  <c r="AE194" i="96"/>
  <c r="AE165" i="96"/>
  <c r="AE112" i="96"/>
  <c r="AE136" i="96"/>
  <c r="AE212" i="96"/>
  <c r="AE197" i="96"/>
  <c r="AE154" i="96"/>
  <c r="AE128" i="96"/>
  <c r="AE190" i="96"/>
  <c r="AE179" i="96"/>
  <c r="AE206" i="96"/>
  <c r="AE117" i="96"/>
  <c r="AE55" i="96"/>
  <c r="AE215" i="96"/>
  <c r="AE138" i="96"/>
  <c r="AE161" i="96"/>
  <c r="AE123" i="96"/>
  <c r="W227" i="96"/>
  <c r="AE98" i="96"/>
  <c r="AE54" i="96"/>
  <c r="AE106" i="96"/>
  <c r="AE108" i="96"/>
  <c r="AE81" i="96"/>
  <c r="AE64" i="96"/>
  <c r="AE65" i="96"/>
  <c r="AE82" i="96"/>
  <c r="AE70" i="96"/>
  <c r="AE105" i="96"/>
  <c r="AE97" i="96"/>
  <c r="AE85" i="96"/>
  <c r="AE158" i="96"/>
  <c r="AE148" i="96"/>
  <c r="AE140" i="96"/>
  <c r="AE173" i="96"/>
  <c r="AE193" i="96"/>
  <c r="AE162" i="96"/>
  <c r="AE113" i="96"/>
  <c r="AE111" i="96"/>
  <c r="AE163" i="96"/>
  <c r="AE121" i="96"/>
  <c r="AE198" i="96"/>
  <c r="AE150" i="96"/>
  <c r="AE135" i="96"/>
  <c r="AE166" i="96"/>
  <c r="AE185" i="96"/>
  <c r="AE175" i="96"/>
  <c r="AE174" i="96"/>
  <c r="AE143" i="96"/>
  <c r="AE130" i="96"/>
  <c r="AE188" i="96"/>
  <c r="AE217" i="96"/>
  <c r="AE114" i="96"/>
  <c r="AE169" i="96"/>
  <c r="AE218" i="96"/>
  <c r="AE126" i="96"/>
  <c r="AE125" i="96"/>
  <c r="C13" i="129"/>
  <c r="AE115" i="96"/>
  <c r="AE167" i="96"/>
  <c r="AE142" i="96"/>
  <c r="AE219" i="96"/>
  <c r="AE59" i="96"/>
  <c r="AE122" i="96"/>
  <c r="W229" i="96"/>
  <c r="I8" i="138"/>
  <c r="I38" i="138" s="1"/>
  <c r="M8" i="138"/>
  <c r="M38" i="138" s="1"/>
  <c r="Q8" i="138"/>
  <c r="Q38" i="138" s="1"/>
  <c r="J8" i="138"/>
  <c r="J38" i="138" s="1"/>
  <c r="N8" i="138"/>
  <c r="N38" i="138" s="1"/>
  <c r="F8" i="138"/>
  <c r="F38" i="138" s="1"/>
  <c r="G8" i="138"/>
  <c r="G38" i="138" s="1"/>
  <c r="K8" i="138"/>
  <c r="K38" i="138" s="1"/>
  <c r="O8" i="138"/>
  <c r="O38" i="138" s="1"/>
  <c r="H8" i="138"/>
  <c r="H38" i="138" s="1"/>
  <c r="L8" i="138"/>
  <c r="L38" i="138" s="1"/>
  <c r="P8" i="138"/>
  <c r="P38" i="138" s="1"/>
  <c r="D34" i="138"/>
  <c r="E7" i="138" s="1"/>
  <c r="E28" i="137"/>
  <c r="G36" i="137"/>
  <c r="H36" i="137"/>
  <c r="E31" i="137"/>
  <c r="M36" i="137"/>
  <c r="K36" i="137"/>
  <c r="L36" i="137"/>
  <c r="E13" i="137"/>
  <c r="I36" i="137"/>
  <c r="J36" i="137"/>
  <c r="P36" i="137"/>
  <c r="E19" i="137"/>
  <c r="E10" i="137"/>
  <c r="N36" i="137"/>
  <c r="Q36" i="137"/>
  <c r="E25" i="137"/>
  <c r="E16" i="137"/>
  <c r="O36" i="137"/>
  <c r="E22" i="137"/>
  <c r="E7" i="137"/>
  <c r="AF125" i="96"/>
  <c r="AF127" i="96"/>
  <c r="AF124" i="96"/>
  <c r="AF126" i="96"/>
  <c r="AF123" i="96"/>
  <c r="AF122" i="96"/>
  <c r="AF59" i="96"/>
  <c r="AF58" i="96"/>
  <c r="AF55" i="96"/>
  <c r="AF53" i="96"/>
  <c r="AF35" i="96"/>
  <c r="C16" i="129"/>
  <c r="AF95" i="96"/>
  <c r="AF168" i="96"/>
  <c r="AF204" i="96"/>
  <c r="AF67" i="96"/>
  <c r="AF28" i="96"/>
  <c r="AF134" i="96"/>
  <c r="AF183" i="96"/>
  <c r="AF198" i="96"/>
  <c r="AF32" i="96"/>
  <c r="AF185" i="96"/>
  <c r="AF65" i="96"/>
  <c r="AF50" i="96"/>
  <c r="AF38" i="96"/>
  <c r="K4" i="130" s="1"/>
  <c r="AF188" i="96"/>
  <c r="AF203" i="96"/>
  <c r="AF111" i="96"/>
  <c r="AF78" i="96"/>
  <c r="AF192" i="96"/>
  <c r="AF102" i="96"/>
  <c r="AF76" i="96"/>
  <c r="AF60" i="96"/>
  <c r="AF208" i="96"/>
  <c r="AF29" i="96"/>
  <c r="AF173" i="96"/>
  <c r="AF94" i="96"/>
  <c r="AF22" i="96"/>
  <c r="AF205" i="96"/>
  <c r="AF128" i="96"/>
  <c r="AF103" i="96"/>
  <c r="AF62" i="96"/>
  <c r="AF144" i="96"/>
  <c r="AF180" i="96"/>
  <c r="AF142" i="96"/>
  <c r="AF207" i="96"/>
  <c r="AF36" i="96"/>
  <c r="AF165" i="96"/>
  <c r="AF212" i="96"/>
  <c r="AF195" i="96"/>
  <c r="AF47" i="96"/>
  <c r="AF218" i="96"/>
  <c r="AF70" i="96"/>
  <c r="AF152" i="96"/>
  <c r="AF131" i="96"/>
  <c r="AF87" i="96"/>
  <c r="AF20" i="96"/>
  <c r="AF101" i="96"/>
  <c r="AF46" i="96"/>
  <c r="AF202" i="96"/>
  <c r="AF18" i="96"/>
  <c r="X229" i="96"/>
  <c r="AF146" i="96"/>
  <c r="AF155" i="96"/>
  <c r="AF93" i="96"/>
  <c r="AF39" i="96"/>
  <c r="AF206" i="96"/>
  <c r="AF219" i="96"/>
  <c r="AF16" i="96"/>
  <c r="AF26" i="96"/>
  <c r="AF149" i="96"/>
  <c r="AF31" i="96"/>
  <c r="AF150" i="96"/>
  <c r="AF41" i="96"/>
  <c r="AF130" i="96"/>
  <c r="AF143" i="96"/>
  <c r="AF17" i="96"/>
  <c r="AF74" i="96"/>
  <c r="AF77" i="96"/>
  <c r="AF45" i="96"/>
  <c r="AF42" i="96"/>
  <c r="AF145" i="96"/>
  <c r="AF88" i="96"/>
  <c r="AF21" i="96"/>
  <c r="AF175" i="96"/>
  <c r="AF51" i="96"/>
  <c r="AF136" i="96"/>
  <c r="K6" i="130" s="1"/>
  <c r="AF100" i="96"/>
  <c r="AF27" i="96"/>
  <c r="AF40" i="96"/>
  <c r="AF187" i="96"/>
  <c r="AF186" i="96"/>
  <c r="AF139" i="96"/>
  <c r="AF83" i="96"/>
  <c r="AF181" i="96"/>
  <c r="AF34" i="96"/>
  <c r="AF75" i="96"/>
  <c r="AF177" i="96"/>
  <c r="AF118" i="96"/>
  <c r="AF170" i="96"/>
  <c r="AF163" i="96"/>
  <c r="AF23" i="96"/>
  <c r="AF157" i="96"/>
  <c r="AF135" i="96"/>
  <c r="K5" i="130" s="1"/>
  <c r="AF215" i="96"/>
  <c r="AF61" i="96"/>
  <c r="AF64" i="96"/>
  <c r="AF137" i="96"/>
  <c r="AF176" i="96"/>
  <c r="AF25" i="96"/>
  <c r="AF151" i="96"/>
  <c r="AF211" i="96"/>
  <c r="AF156" i="96"/>
  <c r="AF92" i="96"/>
  <c r="AF209" i="96"/>
  <c r="AF158" i="96"/>
  <c r="AF179" i="96"/>
  <c r="AF148" i="96"/>
  <c r="AF120" i="96"/>
  <c r="AF43" i="96"/>
  <c r="AF191" i="96"/>
  <c r="AF52" i="96"/>
  <c r="AF210" i="96"/>
  <c r="AF85" i="96"/>
  <c r="AF110" i="96"/>
  <c r="AF84" i="96"/>
  <c r="AF73" i="96"/>
  <c r="AF213" i="96"/>
  <c r="AF217" i="96"/>
  <c r="AF196" i="96"/>
  <c r="AF48" i="96"/>
  <c r="AF160" i="96"/>
  <c r="AF138" i="96"/>
  <c r="AF86" i="96"/>
  <c r="AF220" i="96"/>
  <c r="AF104" i="96"/>
  <c r="AF54" i="96"/>
  <c r="AF99" i="96"/>
  <c r="AF82" i="96"/>
  <c r="AF112" i="96"/>
  <c r="AF193" i="96"/>
  <c r="AF19" i="96"/>
  <c r="AF166" i="96"/>
  <c r="AF71" i="96"/>
  <c r="AF197" i="96"/>
  <c r="AF184" i="96"/>
  <c r="AF129" i="96"/>
  <c r="AF63" i="96"/>
  <c r="AF133" i="96"/>
  <c r="AF221" i="96"/>
  <c r="AF56" i="96"/>
  <c r="AF79" i="96"/>
  <c r="AF37" i="96"/>
  <c r="AF105" i="96"/>
  <c r="AF194" i="96"/>
  <c r="AF201" i="96"/>
  <c r="AF44" i="96"/>
  <c r="AF182" i="96"/>
  <c r="AF69" i="96"/>
  <c r="AF162" i="96"/>
  <c r="AF97" i="96"/>
  <c r="AF115" i="96"/>
  <c r="AF153" i="96"/>
  <c r="AF119" i="96"/>
  <c r="AF167" i="96"/>
  <c r="AF200" i="96"/>
  <c r="AF199" i="96"/>
  <c r="AF174" i="96"/>
  <c r="AF89" i="96"/>
  <c r="AF216" i="96"/>
  <c r="AF159" i="96"/>
  <c r="AF171" i="96"/>
  <c r="AF72" i="96"/>
  <c r="AF91" i="96"/>
  <c r="AF108" i="96"/>
  <c r="AF178" i="96"/>
  <c r="AF81" i="96"/>
  <c r="AF49" i="96"/>
  <c r="AF172" i="96"/>
  <c r="AF57" i="96"/>
  <c r="AF132" i="96"/>
  <c r="AF154" i="96"/>
  <c r="AF107" i="96"/>
  <c r="AF164" i="96"/>
  <c r="AF117" i="96"/>
  <c r="AF189" i="96"/>
  <c r="AF30" i="96"/>
  <c r="AF66" i="96"/>
  <c r="AF24" i="96"/>
  <c r="AF109" i="96"/>
  <c r="AF106" i="96"/>
  <c r="AF80" i="96"/>
  <c r="AF169" i="96"/>
  <c r="AF98" i="96"/>
  <c r="AF116" i="96"/>
  <c r="AF113" i="96"/>
  <c r="AF96" i="96"/>
  <c r="AF121" i="96"/>
  <c r="AF214" i="96"/>
  <c r="AF141" i="96"/>
  <c r="K7" i="130" s="1"/>
  <c r="AF90" i="96"/>
  <c r="AF68" i="96"/>
  <c r="AF190" i="96"/>
  <c r="AF140" i="96"/>
  <c r="AF114" i="96"/>
  <c r="X227" i="96"/>
  <c r="AF33" i="96"/>
  <c r="R230" i="96" l="1"/>
  <c r="Q230" i="96"/>
  <c r="AE223" i="96"/>
  <c r="E28" i="138"/>
  <c r="Q36" i="138"/>
  <c r="V230" i="96"/>
  <c r="L36" i="138"/>
  <c r="E25" i="138"/>
  <c r="E10" i="138"/>
  <c r="E31" i="138"/>
  <c r="M36" i="138"/>
  <c r="N36" i="138"/>
  <c r="I36" i="138"/>
  <c r="H36" i="138"/>
  <c r="E22" i="138"/>
  <c r="E19" i="138"/>
  <c r="J36" i="138"/>
  <c r="O36" i="138"/>
  <c r="E16" i="138"/>
  <c r="E13" i="138"/>
  <c r="P36" i="138"/>
  <c r="K36" i="138"/>
  <c r="G36" i="138"/>
  <c r="R8" i="138"/>
  <c r="S8" i="138" s="1"/>
  <c r="K8" i="130"/>
  <c r="F37" i="138"/>
  <c r="R38" i="138"/>
  <c r="S38" i="138" s="1"/>
  <c r="F39" i="138"/>
  <c r="E34" i="137"/>
  <c r="AF223" i="96"/>
  <c r="T230" i="96"/>
  <c r="X230" i="96"/>
  <c r="U230" i="96"/>
  <c r="S230" i="96"/>
  <c r="W230" i="96"/>
  <c r="G37" i="138" l="1"/>
  <c r="H37" i="138" s="1"/>
  <c r="I37" i="138" s="1"/>
  <c r="J37" i="138" s="1"/>
  <c r="K37" i="138" s="1"/>
  <c r="L37" i="138" s="1"/>
  <c r="M37" i="138" s="1"/>
  <c r="N37" i="138" s="1"/>
  <c r="O37" i="138" s="1"/>
  <c r="P37" i="138" s="1"/>
  <c r="Q37" i="138" s="1"/>
  <c r="E34" i="138"/>
  <c r="F36" i="138"/>
  <c r="R36" i="138" s="1"/>
  <c r="G39" i="138"/>
  <c r="H39" i="138" s="1"/>
  <c r="I39" i="138" s="1"/>
  <c r="J39" i="138" s="1"/>
  <c r="K39" i="138" s="1"/>
  <c r="L39" i="138" s="1"/>
  <c r="M39" i="138" s="1"/>
  <c r="N39" i="138" s="1"/>
  <c r="O39" i="138" s="1"/>
  <c r="P39" i="138" s="1"/>
  <c r="Q39" i="138" s="1"/>
  <c r="R8" i="134" l="1"/>
  <c r="S8" i="134" s="1"/>
  <c r="M38" i="134"/>
  <c r="M36" i="134" s="1"/>
  <c r="L38" i="134"/>
  <c r="L36" i="134" s="1"/>
  <c r="N38" i="134"/>
  <c r="N36" i="134" s="1"/>
  <c r="R7" i="134"/>
  <c r="K38" i="134"/>
  <c r="K36" i="134" s="1"/>
  <c r="K37" i="134" l="1"/>
  <c r="L37" i="134" s="1"/>
  <c r="M37" i="134" s="1"/>
  <c r="N37" i="134" s="1"/>
  <c r="R36" i="134"/>
  <c r="K39" i="134"/>
  <c r="L39" i="134" s="1"/>
  <c r="M39" i="134" s="1"/>
  <c r="N39" i="134" s="1"/>
  <c r="R38" i="134"/>
  <c r="S38" i="134" s="1"/>
  <c r="J7" i="136"/>
  <c r="J38" i="136"/>
  <c r="J39" i="136" l="1"/>
  <c r="J36" i="136"/>
  <c r="J37" i="136" l="1"/>
  <c r="K7" i="136"/>
  <c r="K38" i="136"/>
  <c r="K39" i="136" s="1"/>
  <c r="K36" i="136" l="1"/>
  <c r="K37" i="136" l="1"/>
  <c r="L7" i="136"/>
  <c r="L38" i="136"/>
  <c r="L36" i="136" s="1"/>
  <c r="L37" i="136" l="1"/>
  <c r="L39" i="136"/>
  <c r="R8" i="136"/>
  <c r="M7" i="136"/>
  <c r="R7" i="136" s="1"/>
  <c r="M38" i="136"/>
  <c r="M39" i="136" l="1"/>
  <c r="M36" i="136"/>
  <c r="R38" i="136"/>
  <c r="R36" i="136" l="1"/>
  <c r="M37" i="136"/>
  <c r="R8" i="137"/>
  <c r="R7" i="137"/>
  <c r="F38" i="137"/>
  <c r="R38" i="137" s="1"/>
  <c r="F39" i="137" l="1"/>
  <c r="F36" i="137" s="1"/>
  <c r="R36" i="137" s="1"/>
  <c r="F37" i="137"/>
  <c r="F7" i="131" l="1"/>
  <c r="R7" i="131" s="1"/>
  <c r="R8" i="131"/>
  <c r="S8" i="131" s="1"/>
  <c r="F38" i="131"/>
  <c r="F37" i="131" l="1"/>
  <c r="G37" i="131" s="1"/>
  <c r="H37" i="131" s="1"/>
  <c r="I37" i="131" s="1"/>
  <c r="F39" i="131"/>
  <c r="R38" i="131"/>
  <c r="S38" i="131" s="1"/>
  <c r="F36" i="131" l="1"/>
  <c r="R36" i="131" s="1"/>
  <c r="G39" i="131"/>
  <c r="H39" i="131" s="1"/>
  <c r="I39" i="131" s="1"/>
</calcChain>
</file>

<file path=xl/sharedStrings.xml><?xml version="1.0" encoding="utf-8"?>
<sst xmlns="http://schemas.openxmlformats.org/spreadsheetml/2006/main" count="8116" uniqueCount="1387">
  <si>
    <t>ITEM</t>
  </si>
  <si>
    <t>UN</t>
  </si>
  <si>
    <t>M</t>
  </si>
  <si>
    <t>M2</t>
  </si>
  <si>
    <t>QUANTIDADES</t>
  </si>
  <si>
    <t>01.06</t>
  </si>
  <si>
    <t>01.06.01</t>
  </si>
  <si>
    <t>01.06.05</t>
  </si>
  <si>
    <t>INSTALAÇAO PROVISORIA - CONCESSIONARIA</t>
  </si>
  <si>
    <t>ADMINISTRACAO LOCAL DA OBRA</t>
  </si>
  <si>
    <t>LIMPEZA DO TERRENO</t>
  </si>
  <si>
    <t>03.01</t>
  </si>
  <si>
    <t>DESMATAMENTO, DESTOCAMENTO E LIMPEZA DO TERRENO</t>
  </si>
  <si>
    <t>VIABILIZAÇÃO DAS OBRAS</t>
  </si>
  <si>
    <t>REDE DE ESGOTO</t>
  </si>
  <si>
    <t>EXECUÇÃO DE SOLO GRAMPEADO</t>
  </si>
  <si>
    <t>ÁREA 07</t>
  </si>
  <si>
    <t>DESCRIÇÃO</t>
  </si>
  <si>
    <t>UNIDADE</t>
  </si>
  <si>
    <t>01.03</t>
  </si>
  <si>
    <t>MES</t>
  </si>
  <si>
    <t>BANHEIRO QUIMICO</t>
  </si>
  <si>
    <t xml:space="preserve"> TAPUME </t>
  </si>
  <si>
    <t>ADMINISTRACAO LOCAL - (conforme planilha em anexo)</t>
  </si>
  <si>
    <t>PL</t>
  </si>
  <si>
    <t>02.01</t>
  </si>
  <si>
    <t>02.02</t>
  </si>
  <si>
    <t>DEMOLIÇÃO EM CONCRETO ARMADO, DE FORMA MANUAL, SEM REAPROVEITAMENTO.</t>
  </si>
  <si>
    <t>M3</t>
  </si>
  <si>
    <t>02.03</t>
  </si>
  <si>
    <t>CARGA DE MATERIAL DE QQUER NATUREZA SOBRE CAMINHAO</t>
  </si>
  <si>
    <t>TRANSPORTE DE MATERIAL DEMOLIDO EM CAMINHAO</t>
  </si>
  <si>
    <t>M3xKM</t>
  </si>
  <si>
    <t>TRANSPORTE DE MATERIAL DE QUALQUER NATUREZA</t>
  </si>
  <si>
    <t>M3KM</t>
  </si>
  <si>
    <t>FUNDAÇÃO</t>
  </si>
  <si>
    <t>KG</t>
  </si>
  <si>
    <t>ALVENARIAS E DIVISOES</t>
  </si>
  <si>
    <t>DRENAGEM (LANÇAMENTO)</t>
  </si>
  <si>
    <t>ESCAVAÇAO MECANICA DE VALAS COM DESCARGA LATERAL</t>
  </si>
  <si>
    <t>CARGA DE MATERIAL</t>
  </si>
  <si>
    <t>REATERRO DE VALA</t>
  </si>
  <si>
    <t>REGULARIZAÇAO E COMPACTAÇAO DE TERRENO</t>
  </si>
  <si>
    <t>CONCRETO PARA BERÇO DE REDE TUBULAR</t>
  </si>
  <si>
    <t>LASTRO DE BRITA</t>
  </si>
  <si>
    <t>FORMA PARA BERÇO</t>
  </si>
  <si>
    <t>CAIXA PARA BOCA LOBO</t>
  </si>
  <si>
    <t>TAMPAO DE POÇO DE VISITA</t>
  </si>
  <si>
    <t>REBAIXAMENTO DE TAMPAO DE PV EM ATE 20 CM</t>
  </si>
  <si>
    <t>ALTEAMENTO DE TAMPAO DE PV EM ATE 20 CM</t>
  </si>
  <si>
    <t>CANALETA/ BUEIRO/ ESCADA HIDRAULICA</t>
  </si>
  <si>
    <t>URBANIZAÇAO E OBRAS COMPLEMENTARES</t>
  </si>
  <si>
    <t>ESCAVAÇAO MANUAL DE VALAS</t>
  </si>
  <si>
    <t xml:space="preserve">FORNECIMENTO E ASSENTAMENTO DE TUBO PVC ESGOTO </t>
  </si>
  <si>
    <t>CAIXA DE PASSAGEM</t>
  </si>
  <si>
    <t>LASTRO DE PEDRA</t>
  </si>
  <si>
    <t>OBRAS DE CONTEÇÃO  - PROTECAO DE TALUDE / GABIAO</t>
  </si>
  <si>
    <t xml:space="preserve">FORNECIMENTO E PLANTIO DE GRAMA </t>
  </si>
  <si>
    <t xml:space="preserve">FORNECIMENTO E PLANTIO POR HIDROSSEMEADURA </t>
  </si>
  <si>
    <t>REATERRO</t>
  </si>
  <si>
    <t>GABIAO TIPO CAIXA</t>
  </si>
  <si>
    <t>DRENO</t>
  </si>
  <si>
    <t>ÁREA 23</t>
  </si>
  <si>
    <t>FORNECIMENTO E ASSENTAMENTO DE TELA ARAME GALVANIZADO REVESTIDO COM PVC, MALHA HEXAGONAL DUPLA TORCAO, 8 X10 CM (ZN/AL + PVC), FIO *2,4* MM (ENTELAMENTO DE ROCHA)</t>
  </si>
  <si>
    <t>ÁREA 09</t>
  </si>
  <si>
    <t>ÁREA 21</t>
  </si>
  <si>
    <t>ÁREA 22</t>
  </si>
  <si>
    <t>PASSEIO DE CONCRETO</t>
  </si>
  <si>
    <t>ÁREA 11</t>
  </si>
  <si>
    <t xml:space="preserve">FORNECIMENTO E ASSENTAMENTO DE TUBO PVC </t>
  </si>
  <si>
    <t>COLCHÃO RENO</t>
  </si>
  <si>
    <t>ÁREA 18</t>
  </si>
  <si>
    <t>ALTEAMENTO DE CAIXA PARA BOCA DE LOBO</t>
  </si>
  <si>
    <t>D=  600 MM</t>
  </si>
  <si>
    <t>POÇO DE VISITA TIPO A - PADRAO SUDECAP</t>
  </si>
  <si>
    <t>POÇO DE VISITA TIPO C - PADRAO SUDECAP</t>
  </si>
  <si>
    <t>RECOMPOSIÇÃO DE PAVIMENTO ASFALTICO</t>
  </si>
  <si>
    <t>TxKM</t>
  </si>
  <si>
    <t>PINTURA DE LIGACAO COM EMULSAO RR-1C</t>
  </si>
  <si>
    <t>ESTRUTURA DE ESCORAMENTO</t>
  </si>
  <si>
    <t>POÇO DE VISITA</t>
  </si>
  <si>
    <t>ADICIONAL DE PREÇO P/ ACRESCIMO DE ALTURA PV 0,6M</t>
  </si>
  <si>
    <t>ADICIONAL DE PREÇO ACRESCIMO ALTURA PV 1,0M ANEL</t>
  </si>
  <si>
    <t>TUBO DE QUEDA</t>
  </si>
  <si>
    <t>ASSENTAMENTO TUBO DE QUEDA PVC D=200MM, H=1,0M</t>
  </si>
  <si>
    <t>ASSENTAMENTO DE TUBO DE QUEDA PVC D=250MM, H= 1,0M</t>
  </si>
  <si>
    <t>ADICIONAL DE PREÇO ACREC.ALTURA TUBO QUEDA 200MM</t>
  </si>
  <si>
    <t>ADICIONAL DE PRECO ACREC.ALTURA TUBO QUEDA 250MM</t>
  </si>
  <si>
    <t>BDI SERVIÇOS</t>
  </si>
  <si>
    <t>QUANT. TOTAL</t>
  </si>
  <si>
    <t>SINAPI</t>
  </si>
  <si>
    <t>SUDECAP</t>
  </si>
  <si>
    <t>95995</t>
  </si>
  <si>
    <t>CPU</t>
  </si>
  <si>
    <t>FORNECIMENTO E INSTALAÇÃO DE PLACA DE OBRA COM CHAPA GALVANIZADA E ESTRUTURA DE MADEIRA.</t>
  </si>
  <si>
    <t>PLACA DE OBRA</t>
  </si>
  <si>
    <t>KIT CAVALETE PARA MEDIÇÃO DE ÁGUA - ENTRADA PRINCIPAL, EM PVC DN 25 MM (3/4") - FORNECIMENTO E INSTALAÇÃO (EXCLUSIVE HIDRÔMETRO).</t>
  </si>
  <si>
    <t>HIDRÔMETRO DN 3/4", 5,0 M3/H - FORNECIMENTO E INSTALAÇÃO.</t>
  </si>
  <si>
    <t xml:space="preserve">LOCACAO DE CONTAINER 2,30 X 6,00 M, ALT. 2,50 M, PARA ESCRITORIO, SEM DIVISORIAS INTERNAS E SEM SANITARIO (NAO INCLUI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</si>
  <si>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LOCACAO DE CONTAINER 2,30 X 4,30 M, ALT. 2,50 M, PARA SANITARIO, COM 3 BACIAS, 4 CHUVEIROS, 1 LAVATORIO E 1 MICTORIO (NAO INCLUI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</si>
  <si>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TAPUME COM COMPENSADO DE MADEIRA.</t>
  </si>
  <si>
    <t>LIGAÇÃO PROVISÓRIA COM ENTRADA DE ENERGIA AÉREA, PADRÃO CEMIG, CARGA INSTALADA DE 15,1KVA ATÉ 30KVA, TRIFÁSICO, COM SAÍDA SUBTERRÂNEA, INCLUSIVE POSTE, CAIXA PARA MEDIDOR, DISJUNTOR, BARRAMENTO, ATERRAMENTO E ACESSÓRIOS</t>
  </si>
  <si>
    <t>LOCAÇÃO DE CONTAINER COM ISOLAMENTO TÉRMICO, TIPO 4, PARA REFEITÓRIO DE OBRA, COM MEDIDAS REFERENCIAIS DE (6) METROS COMPRIMENTO, (2,3) METROS LARGURA E (2,5) METROS ALTURA ÚTIL INTERNA, INCLUSIVE LIGAÇÕES ELÉTRICAS INTERNAS, EXCLUSIVE MOBILIZAÇÃO/DESMOBILIZAÇÃO E LIGAÇÕES PROVISÓRIAS EXTERNAS</t>
  </si>
  <si>
    <t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t>
  </si>
  <si>
    <t>LOCAÇÃO DE BANHEIRO QUÍMICO, DIMENSÃO (110X120X230)CM, LINHA PADRÃO, CONTENDO UMA (1) PIA/HIGIENIZADOR DE MÃOS, INCLUSIVE MANUTENÇÃO E MOBILIZAÇÃO/DESMOBILIZAÇÃO</t>
  </si>
  <si>
    <t>DEMOLIÇÃO DE PISO DE CONCRETO SIMPLES, DE FORMA MECANIZADA COM MARTELETE, SEM REAPROVEITAMENTO.</t>
  </si>
  <si>
    <t>104790</t>
  </si>
  <si>
    <t>CARGA MANUAL DE MATERIAL DE QUALQUER NATUREZA SOBRE CAMINHÃO, EXCLUSIVE TRANSPORTE</t>
  </si>
  <si>
    <t>100981</t>
  </si>
  <si>
    <t>LIMPEZA MECANIZADA DE CAMADA VEGETAL, VEGETAÇÃO E PEQUENAS ÁRVORES (DIÂMETRO DE TRONCO MENOR QUE 0,20 M), COM TRATOR DE ESTEIRAS.</t>
  </si>
  <si>
    <t>LIMPEZA MANUAL DE VEGETAÇÃO EM TERRENO COM ENXADA.</t>
  </si>
  <si>
    <t>ALVENARIA DE VEDAÇÃO DE BLOCOS VAZADOS DE CONCRETO DE 14X19X39 CM (ESPESSURA 14 CM) E ARGAMASSA DE ASSENTAMENTO COM PREPARO MANUAL.</t>
  </si>
  <si>
    <t>90082</t>
  </si>
  <si>
    <t>ESCAVAÇÃO MECANIZADA DE VALA COM PROF. ATÉ 1,5 M (MÉDIA MONTANTE E JUSANTE/UMA COMPOSIÇÃO POR TRECHO), ESCAVADEIRA (0,8 M3), LARG. DE 1,5 M A 2,5 M, EM SOLO DE 1A CATEGORIA, EM LOCAIS COM ALTO NÍVEL DE INTERFERÊNCIA.</t>
  </si>
  <si>
    <t>REATERRO MANUAL DE VALAS, COM PLACA VIBRATÓRIA.</t>
  </si>
  <si>
    <t>TUBO DE CONCRETO PARA REDES COLETORAS DE ÁGUAS PLUVIAIS, DIÂMETRO DE 400 MM, JUNTA RÍGIDA, INSTALADO EM LOCAL COM BAIXO NÍVEL DE INTERFERÊNCIAS - FORNECIMENTO E ASSENTAMENTO.</t>
  </si>
  <si>
    <t>TUBO DE CONCRETO PARA REDES COLETORAS DE ÁGUAS PLUVIAIS, DIÂMETRO DE 600 MM, JUNTA RÍGIDA, INSTALADO EM LOCAL COM BAIXO NÍVEL DE INTERFERÊNCIAS - FORNECIMENTO E ASSENTAMENTO.</t>
  </si>
  <si>
    <t>EXECUÇÃO DE PAVIMENTO COM APLICAÇÃO DE CONCRETO ASFÁLTICO, CAMADA DE ROLAMENTO - EXCLUSIVE CARGA E TRANSPORTE.</t>
  </si>
  <si>
    <t>PLANTIO DE GRAMA BATATAIS EM PLACAS.</t>
  </si>
  <si>
    <t>TUBO DE PVC PARA REDE COLETORA DE ESGOTO DE PAREDE MACIÇA, DN 200 MM, JUNTA ELÁSTICA - FORNECIMENTO E ASSENTAMENTO.</t>
  </si>
  <si>
    <t>DRENO BARBACÃ, DN 50 MM, COM MATERIAL DRENANTE.</t>
  </si>
  <si>
    <t>PREPARO DE FUNDO DE VALA COM LARGURA MENOR QUE 1,5 M, COM CAMADA DE BRITA, LANÇAMENTO MANUAL.</t>
  </si>
  <si>
    <t>ALTEAMENTO DE CAIXA PARA BOCA DE LOBO DUPLA / BLOCO DE CONCRETO</t>
  </si>
  <si>
    <t>TUBO DE PVC CORRUGADO DE DUPLA PAREDE PARA REDE COLETORA DE ESGOTO, DN 200 MM, JUNTA ELÁSTICA - FORNECIMENTO E ASSENTAMENTO.</t>
  </si>
  <si>
    <t xml:space="preserve">REGULARIZAÇÃO E COMPACTAÇÃO DE SUBLEITO DE SOLO  PREDOMINANTEMENTE ARGILOSO. </t>
  </si>
  <si>
    <t>100576</t>
  </si>
  <si>
    <t>EXECUÇÃO E COMPACTAÇÃO DE BASE E OU SUB BASE PARA PAVIMENTAÇÃO DE BRITA GRADUADA SIMPLES - EXCLUSIVE CARGA E TRANSPORTE.</t>
  </si>
  <si>
    <t>96396</t>
  </si>
  <si>
    <t>TRANSPORTE COM CAMINHÃO BASCULANTE DE 10 M³, EM VIA URBANA PAVIMENTADA, DMT ATÉ 30 KM (UNIDADE: M3XKM)(BICA CORRIDA)</t>
  </si>
  <si>
    <t>TRANSPORTE COM CAMINHÃO BASCULANTE DE 10 M³, EM VIA URBANA PAVIMENTADA, DMT ATÉ 30 KM (UNIDADE: TXKM). (CBUQ)</t>
  </si>
  <si>
    <t xml:space="preserve">COMPOSIÇÃO DE PREÇO UNITÁRIO </t>
  </si>
  <si>
    <t>MÃO-DE-OBRA</t>
  </si>
  <si>
    <t>REFERÊNCIA</t>
  </si>
  <si>
    <t>CÓDIGO</t>
  </si>
  <si>
    <t>QUANTIDADE</t>
  </si>
  <si>
    <t>CUSTO
HORÁRIO</t>
  </si>
  <si>
    <t>CUSTO</t>
  </si>
  <si>
    <t>PEDREIRO COM ENCARGOS COMPLEMENTARES</t>
  </si>
  <si>
    <t>H</t>
  </si>
  <si>
    <t>88309</t>
  </si>
  <si>
    <t>SERVENTE COM ENCARGOS COMPLEMENTARES</t>
  </si>
  <si>
    <t>88316</t>
  </si>
  <si>
    <t xml:space="preserve">1. TOTAL DE MÃO-DE-OBRA </t>
  </si>
  <si>
    <t>ð</t>
  </si>
  <si>
    <t>EQUIPAMENTOS</t>
  </si>
  <si>
    <t>2. TOTAL DE EQUIPAMENTOS</t>
  </si>
  <si>
    <t>MATERIAL - SERVIÇO</t>
  </si>
  <si>
    <t>CUSTO
UNTÁRIO</t>
  </si>
  <si>
    <t xml:space="preserve">UN </t>
  </si>
  <si>
    <t>3. TOTAL DE MATERIAIS</t>
  </si>
  <si>
    <t xml:space="preserve">OBS.: </t>
  </si>
  <si>
    <t>EXECUÇÃO DE PASSEIO (CALÇADA) OU PISO DE CONCRETO COM CONCRETO MOLDADO IN LOCO, USINADO, ACABAMENTO CONVENCIONAL, ESPESSURA 6 CM, ARMADO.</t>
  </si>
  <si>
    <t>CORRIMÃO SIMPLES, DIÂMETRO EXTERNO = 1 1/2", EM AÇO GALVANIZADO.</t>
  </si>
  <si>
    <t>UNID.</t>
  </si>
  <si>
    <t>quant.</t>
  </si>
  <si>
    <t>ESCAVAÇÃO MANUAL DE VALA COM PROFUNDIDADE MENOR OU IGUAL A 1,30 M.</t>
  </si>
  <si>
    <t>93358</t>
  </si>
  <si>
    <t>TAMPA CIRCULAR PARA ESGOTO E DRENAGEM, EM FERRO FUNDIDO, DIÂMETRO INTERNO = 0,6 M.</t>
  </si>
  <si>
    <t>98114</t>
  </si>
  <si>
    <t>ESCORAMENTO DE VALA, TIPO PONTALETEAMENTO, COM PROFUNDIDADE DE 0 A 1,5 M, LARGURA MENOR QUE 1,5 M.</t>
  </si>
  <si>
    <t>PV H=1,0M,(BALAO 0,60)COPASA 062/1 NA 104 EM ANEIS</t>
  </si>
  <si>
    <t>PV H=1,5M (BALAO 1,0M) COPASA 039/1 EM ANEIS</t>
  </si>
  <si>
    <t>REF.</t>
  </si>
  <si>
    <t>01.01</t>
  </si>
  <si>
    <t>ENGENHEIRO CIVIL DE OBRA PLENO COM ENCARGOS COMPLEMENTARES</t>
  </si>
  <si>
    <t>01.04</t>
  </si>
  <si>
    <t>TOPOGRAFO COM ENCARGOS COMPLEMENTARES</t>
  </si>
  <si>
    <t>AUXILIAR DE TOPÓGRAFO COM ENCARGOS COMPLEMENTARES</t>
  </si>
  <si>
    <t>VALOR TOTAL</t>
  </si>
  <si>
    <t>CRONOGRAMA   FÍSICO - FINANCEIRO</t>
  </si>
  <si>
    <t xml:space="preserve"> </t>
  </si>
  <si>
    <t xml:space="preserve">Item </t>
  </si>
  <si>
    <t xml:space="preserve">Descricao </t>
  </si>
  <si>
    <t xml:space="preserve">Pr. Total </t>
  </si>
  <si>
    <t>PART. %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</si>
  <si>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</si>
  <si>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</si>
  <si>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</si>
  <si>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</si>
  <si>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</si>
  <si>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</si>
  <si>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</si>
  <si>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</si>
  <si>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</si>
  <si>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</si>
  <si>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</si>
  <si>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</si>
  <si>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% total</t>
  </si>
  <si>
    <t>TOTAL GERAL DA OBRA</t>
  </si>
  <si>
    <t>% TOTAL</t>
  </si>
  <si>
    <t>% TOTAL ACUMULADO</t>
  </si>
  <si>
    <t>-</t>
  </si>
  <si>
    <t>VALOR TOTAL ACUMULADO</t>
  </si>
  <si>
    <t>45.01.03</t>
  </si>
  <si>
    <t>MÊS</t>
  </si>
  <si>
    <t>L</t>
  </si>
  <si>
    <t>1379</t>
  </si>
  <si>
    <t>CIMENTO PORTLAND COMPOSTO CP II-32</t>
  </si>
  <si>
    <t>ANEL DE CONCRETO ARMADO, D = 0,60 M, H = 0,30 M</t>
  </si>
  <si>
    <t>87316</t>
  </si>
  <si>
    <t>OPERADOR DE MÁQUINAS E EQUIPAMENTOS COM ENCARGOS COMPLEMENTARES</t>
  </si>
  <si>
    <t>CHP</t>
  </si>
  <si>
    <t>CHI</t>
  </si>
  <si>
    <t>BOMBA CENTRÍFUGA MONOESTÁGIO COM MOTOR ELÉTRICO MONOFÁSICO, POTÊNCIA 15 HP, DIÂMETRO DO ROTOR 173 MM, HM/Q = 30 MCA / 90 M3/H A 45 MCA / 55 M3/H - CHI DIURNO. AF_06/2015</t>
  </si>
  <si>
    <t>CONTENCAO EM SOLO GRAMPEADO E ENTELAMENTO ROCHOSO</t>
  </si>
  <si>
    <t>% PESO</t>
  </si>
  <si>
    <t>Item</t>
  </si>
  <si>
    <t>PREÇO TOTAL ( 1 ) + ( 2 ) + ( 3 )</t>
  </si>
  <si>
    <t xml:space="preserve">BDI </t>
  </si>
  <si>
    <t>PREÇO UNTÁRIO FINAL</t>
  </si>
  <si>
    <t>Serviço:</t>
  </si>
  <si>
    <t>FABRICAÇÃO, MONTAGEM E DESMONTAGEM DE FÔRMA PARA VIGA BALDRAME, EM CHAPA DE MADEIRA COMPENSADA RESINADA, E=17 MM, 4 UTILIZAÇÕES.</t>
  </si>
  <si>
    <t xml:space="preserve">ARAME GALVANIZADO 12 BWG, D = 2,76 MM (0,048 KG/M) OU 14 BWG, D = 2,11 MM (0,026 KG/M)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</si>
  <si>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PINTURA COM TINTA ALQUÍDICA DE ACABAMENTO (ESMALTE SINTÉTICO FOSCO) PULVERIZADA SOBRE SUPERFÍCIES METÁLICAS (EXCETO PERFIL) EXECUTADO EM OBRA (POR DEMÃO).</t>
  </si>
  <si>
    <t>TUBO DE PVC PARA REDE COLETORA DE ESGOTO DE PAREDE MACIÇA, DN 100 MM, JUNTA ELÁSTICA - FORNECIMENTO E ASSENTAMENTO. (INTERIOR DE QUARTEIRÃO)</t>
  </si>
  <si>
    <t>TUBO DE PVC PARA REDE COLETORA DE ESGOTO DE PAREDE MACIÇA, DN 150 MM, JUNTA ELÁSTICA  - FORNECIMENTO E ASSENTAMENTO.  (RUA)</t>
  </si>
  <si>
    <t>E9792</t>
  </si>
  <si>
    <t>DNIT</t>
  </si>
  <si>
    <t>Aditivo natural tipo goma xantana para hidrossemeadura</t>
  </si>
  <si>
    <t>Adubo à base de nitrogênio, fósforo e potássio (NPK)</t>
  </si>
  <si>
    <t>Adubo orgânico composto</t>
  </si>
  <si>
    <t>Enxofre</t>
  </si>
  <si>
    <t>Material formador de camada protetora para hidrossemeadura</t>
  </si>
  <si>
    <t>Pó calcário dolomítico</t>
  </si>
  <si>
    <t>Sementes para hidrossemeadura</t>
  </si>
  <si>
    <t>M0050</t>
  </si>
  <si>
    <t>M0220</t>
  </si>
  <si>
    <t>M0225</t>
  </si>
  <si>
    <t>M0217</t>
  </si>
  <si>
    <t>M1756</t>
  </si>
  <si>
    <t>M1755</t>
  </si>
  <si>
    <t>M0223</t>
  </si>
  <si>
    <t>t</t>
  </si>
  <si>
    <t>TEMPO FIXO</t>
  </si>
  <si>
    <t>MOMENTO DE TRANSPORTE</t>
  </si>
  <si>
    <t>tkm</t>
  </si>
  <si>
    <t>ESCAVAÇAO MECANICA</t>
  </si>
  <si>
    <t>PLANILHA ADMINISTRAÇÃO LOCAL</t>
  </si>
  <si>
    <t>INSTALAÇAO DA OBRA E ADMINISTRAÇÃO LOCAL</t>
  </si>
  <si>
    <t>TÉCNICO EM SEGURANÇA DO TRABALHO COM ENCARGOS COMPLEMENTARES</t>
  </si>
  <si>
    <t>ANEXO</t>
  </si>
  <si>
    <t>PLANILHA ORÇAMENTÁRIA</t>
  </si>
  <si>
    <t>CÓD. OBRA:</t>
  </si>
  <si>
    <t xml:space="preserve">REFERÊNCIA: </t>
  </si>
  <si>
    <t>PREÇO UNITÁRIO
(SEM BDI)</t>
  </si>
  <si>
    <t>PREÇO TOTAL 
(COM BDI)</t>
  </si>
  <si>
    <t xml:space="preserve">Acórdão 2622/2013 </t>
  </si>
  <si>
    <t>Parâmetros para cálculo do BDI</t>
  </si>
  <si>
    <t>Itens Admissíveis</t>
  </si>
  <si>
    <t>Intervalos admissíveis sem justificativa</t>
  </si>
  <si>
    <t>Administração Central (AC)</t>
  </si>
  <si>
    <t xml:space="preserve">De </t>
  </si>
  <si>
    <t>até</t>
  </si>
  <si>
    <t>Seguro e Garantia (S+G)</t>
  </si>
  <si>
    <t>Risco (R)</t>
  </si>
  <si>
    <t>Despesas financeiras (DF)</t>
  </si>
  <si>
    <t>Lucro (L)</t>
  </si>
  <si>
    <t>Tributos (T)</t>
  </si>
  <si>
    <t>INSS desoneração (E)</t>
  </si>
  <si>
    <t>ou</t>
  </si>
  <si>
    <t>Controle</t>
  </si>
  <si>
    <t>BDI CALCULADO ----&gt;</t>
  </si>
  <si>
    <t>BDI = (1+AC+S+R+G)*(1+DF)*(1+L)/(1-(T+E))</t>
  </si>
  <si>
    <t>01.01.01</t>
  </si>
  <si>
    <t>01.02</t>
  </si>
  <si>
    <t>01.02.01</t>
  </si>
  <si>
    <t>01.02.02</t>
  </si>
  <si>
    <t>01.02.03</t>
  </si>
  <si>
    <t>01.03.01</t>
  </si>
  <si>
    <t>01.03.02</t>
  </si>
  <si>
    <t>01.03.03</t>
  </si>
  <si>
    <t>01.03.04</t>
  </si>
  <si>
    <t>01.03.05</t>
  </si>
  <si>
    <t>01.04.01</t>
  </si>
  <si>
    <t>01.05</t>
  </si>
  <si>
    <t>01.05.01</t>
  </si>
  <si>
    <t>01.06.02</t>
  </si>
  <si>
    <t>01.06.03</t>
  </si>
  <si>
    <t>01.06.04</t>
  </si>
  <si>
    <t>01.06.06</t>
  </si>
  <si>
    <t>SUB-TOTAL DO ITEM 01</t>
  </si>
  <si>
    <t>01</t>
  </si>
  <si>
    <t>02</t>
  </si>
  <si>
    <t>02.05</t>
  </si>
  <si>
    <t>02.05.01</t>
  </si>
  <si>
    <t>SUB-TOTAL DO ITEM 02</t>
  </si>
  <si>
    <t>03</t>
  </si>
  <si>
    <t>03.01.01</t>
  </si>
  <si>
    <t>03.01.02</t>
  </si>
  <si>
    <t>03.02</t>
  </si>
  <si>
    <t>03.02.01</t>
  </si>
  <si>
    <t>03.03</t>
  </si>
  <si>
    <t>03.03.01</t>
  </si>
  <si>
    <t>SUB-TOTAL DO ITEM 03</t>
  </si>
  <si>
    <t>04</t>
  </si>
  <si>
    <t>04.01</t>
  </si>
  <si>
    <t>04.01.01</t>
  </si>
  <si>
    <t>04.02</t>
  </si>
  <si>
    <t>04.02.01</t>
  </si>
  <si>
    <t>SUB-TOTAL DO ITEM 04</t>
  </si>
  <si>
    <t>05</t>
  </si>
  <si>
    <t>05.01</t>
  </si>
  <si>
    <t>05.01.01</t>
  </si>
  <si>
    <t>05.02</t>
  </si>
  <si>
    <t>05.02.01</t>
  </si>
  <si>
    <t>05.03</t>
  </si>
  <si>
    <t>05.03.01</t>
  </si>
  <si>
    <t>05.04</t>
  </si>
  <si>
    <t>05.04.01</t>
  </si>
  <si>
    <t>05.05</t>
  </si>
  <si>
    <t>05.05.01</t>
  </si>
  <si>
    <t>05.05.02</t>
  </si>
  <si>
    <t>05.06</t>
  </si>
  <si>
    <t>05.06.01</t>
  </si>
  <si>
    <t>05.07.01</t>
  </si>
  <si>
    <t>05.07</t>
  </si>
  <si>
    <t>05.08</t>
  </si>
  <si>
    <t>05.08.01</t>
  </si>
  <si>
    <t>05.09</t>
  </si>
  <si>
    <t>05.09.01</t>
  </si>
  <si>
    <t>05.10</t>
  </si>
  <si>
    <t>05.10.01</t>
  </si>
  <si>
    <t>05.11</t>
  </si>
  <si>
    <t>05.11.01</t>
  </si>
  <si>
    <t>05.12</t>
  </si>
  <si>
    <t>05.12.01</t>
  </si>
  <si>
    <t>05.13</t>
  </si>
  <si>
    <t>05.13.01</t>
  </si>
  <si>
    <t>05.14</t>
  </si>
  <si>
    <t>05.14.01</t>
  </si>
  <si>
    <t>05.15</t>
  </si>
  <si>
    <t>05.15.01</t>
  </si>
  <si>
    <t>05.16</t>
  </si>
  <si>
    <t>05.16.01</t>
  </si>
  <si>
    <t>SUB-TOTAL DO ITEM 05</t>
  </si>
  <si>
    <t>06</t>
  </si>
  <si>
    <t>06.01</t>
  </si>
  <si>
    <t>06.01.01</t>
  </si>
  <si>
    <t>06.02</t>
  </si>
  <si>
    <t>06.02.01</t>
  </si>
  <si>
    <t>06.02.02</t>
  </si>
  <si>
    <t>06.02.03</t>
  </si>
  <si>
    <t>06.02.04</t>
  </si>
  <si>
    <t>06.02.05</t>
  </si>
  <si>
    <t>06.02.06</t>
  </si>
  <si>
    <t>06.02.07</t>
  </si>
  <si>
    <t>06.03</t>
  </si>
  <si>
    <t>06.03.01</t>
  </si>
  <si>
    <t>SUB-TOTAL DO ITEM 06</t>
  </si>
  <si>
    <t>07</t>
  </si>
  <si>
    <t>07.01</t>
  </si>
  <si>
    <t>07.01.01</t>
  </si>
  <si>
    <t>07.02</t>
  </si>
  <si>
    <t>07.02.01</t>
  </si>
  <si>
    <t>07.03</t>
  </si>
  <si>
    <t>07.03.01</t>
  </si>
  <si>
    <t>REATERRO DE VALAS</t>
  </si>
  <si>
    <t>07.04</t>
  </si>
  <si>
    <t>07.04.01</t>
  </si>
  <si>
    <t>07.05</t>
  </si>
  <si>
    <t>07.05.01</t>
  </si>
  <si>
    <t>07.06</t>
  </si>
  <si>
    <t>07.06.01</t>
  </si>
  <si>
    <t>07.07</t>
  </si>
  <si>
    <t>07.07.01</t>
  </si>
  <si>
    <t>07.08</t>
  </si>
  <si>
    <t>07.08.01</t>
  </si>
  <si>
    <t>07.09</t>
  </si>
  <si>
    <t>07.09.01</t>
  </si>
  <si>
    <t>07.10</t>
  </si>
  <si>
    <t>07.10.01</t>
  </si>
  <si>
    <t>SUB-TOTAL DO ITEM 07</t>
  </si>
  <si>
    <t>08</t>
  </si>
  <si>
    <t>08.01</t>
  </si>
  <si>
    <t>08.01.01</t>
  </si>
  <si>
    <t>08.01.02</t>
  </si>
  <si>
    <t>08.02</t>
  </si>
  <si>
    <t>08.02.01</t>
  </si>
  <si>
    <t>08.03</t>
  </si>
  <si>
    <t>08.03.01</t>
  </si>
  <si>
    <t>08.04</t>
  </si>
  <si>
    <t>08.04.01</t>
  </si>
  <si>
    <t>08.05</t>
  </si>
  <si>
    <t>08.05.01</t>
  </si>
  <si>
    <t>08.06</t>
  </si>
  <si>
    <t>08.06.01</t>
  </si>
  <si>
    <t>08.07</t>
  </si>
  <si>
    <t>08.07.01</t>
  </si>
  <si>
    <t>08.08</t>
  </si>
  <si>
    <t>08.08.01</t>
  </si>
  <si>
    <t>08.09</t>
  </si>
  <si>
    <t>08.09.01</t>
  </si>
  <si>
    <t>SUB-TOTAL DO ITEM 08</t>
  </si>
  <si>
    <t>09</t>
  </si>
  <si>
    <t>09.01</t>
  </si>
  <si>
    <t>09.01.01</t>
  </si>
  <si>
    <t>SUB-TOTAL DO ITEM 09</t>
  </si>
  <si>
    <t>CAIXA COM GRELHA DUPLA RETANGULAR, EM CONCRETO PRÉ-MOLDADO, DIMENSÕES INTERNAS: 0,5X2,2X1,0 M. (INCLUSO GRELHA, QUADRO E CANTONEIRA)</t>
  </si>
  <si>
    <t xml:space="preserve">TELA ARAME GALVANIZADO REVESTIDO COM POLIMERO, MALHA HEXAGONAL DUPLA TORCAO, 8 X 10 CM (ZN/AL REVESTIDO COM POLIMERO), FIO *2,4*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</si>
  <si>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LOCAÇÃO VEICULO TIPO PICAPE LEVE C/ SEGURO SEM COMBUSTÍVEL</t>
  </si>
  <si>
    <t>01.06.07</t>
  </si>
  <si>
    <t>ACO CA-50, D&lt;= 12.7MM - CORTE,DOBRAMENTO,COLOCACAO</t>
  </si>
  <si>
    <t>ARMADOR COM ENCARGOS COMPLEMENTARES</t>
  </si>
  <si>
    <t>88245</t>
  </si>
  <si>
    <t>50.16.52</t>
  </si>
  <si>
    <t>EMULSAO ASFALTICA CATIONICA RR-1C PARA USO EM PAVIMENTACAO ASFALTICA (COLETADO NA ANP ACRESCIDO DE ICMS)</t>
  </si>
  <si>
    <t>68.09.20</t>
  </si>
  <si>
    <t>T</t>
  </si>
  <si>
    <t>80.40.20</t>
  </si>
  <si>
    <t>REBOCO PAULISTA COM ARGAMASSA 1:4</t>
  </si>
  <si>
    <t>40.31.07</t>
  </si>
  <si>
    <t>LAJE DE REDUCAO 1,30 METROS</t>
  </si>
  <si>
    <t>ANEL CA-1, D=1000MM H= 300MM, MACHO-FEMEA</t>
  </si>
  <si>
    <t>64.01.05</t>
  </si>
  <si>
    <t>80.40.22</t>
  </si>
  <si>
    <t>MATED-19556</t>
  </si>
  <si>
    <t>POSTE PARA ENTRADA DE ENERGIA EM AÇO GALVANIZADO, TIPO PA-2 OU PA-4, DIÂMETRO NOMINAL DE 102MM, ESP. 2MM, INCLUSIVE TAMPÃO - FORNECIMENTO, EXCLUSIVE MONTAGEM E INSTALAÇÃO</t>
  </si>
  <si>
    <t>ED-20648</t>
  </si>
  <si>
    <t>CAIXA PARA PROTEÇÃO GERAL, TIPO CM-8, DIMENSÕES CONFORME PADRÃO CEMIG, EXCLUSIVE BARRAMENTO E DISJUNTOR, INCLUSIVE INSTALAÇÃO</t>
  </si>
  <si>
    <t>ED-28593</t>
  </si>
  <si>
    <t>ABRAÇADEIRA AJUSTÁVEL PARA POSTE, EM AÇO GALVANIZADO, COMPRIMENTO 80CM, INCLUSIVE INSTALAÇÃO</t>
  </si>
  <si>
    <t>ED-48704</t>
  </si>
  <si>
    <t>CABEÇOTE DE ALUMÍNIO PARA POSTE, DIÂMETRO 1.1/4", EXCLUSIVE ELETRODUTO, INCLUSIVE INSTALAÇÃO</t>
  </si>
  <si>
    <t>ED-49064</t>
  </si>
  <si>
    <t>CAIXA DE INSPEÇÃO EM PVC, DIÂMETRO DE 30CM, ALTURA DE 30CM, COM TAMPA EM FERRO FUNDIDO, EXCLUSIVE HASTE DE ATERRAMENTO, INCLUSIVE INSTALAÇÃO</t>
  </si>
  <si>
    <t>ED-51055</t>
  </si>
  <si>
    <t>AUXILIAR DE ELETRICISTA COM ENCARGOS COMPLEMENTARES</t>
  </si>
  <si>
    <t>88247</t>
  </si>
  <si>
    <t>ELETRICISTA COM ENCARGOS COMPLEMENTARES</t>
  </si>
  <si>
    <t>88264</t>
  </si>
  <si>
    <t>MOBILIZAÇÃO DE CONTAINER, INCLUSIVE CARGA, DESCARGA E TRANSPORTE EM CAMINHÃO CARROCERIA COM GUINDAUTO (MUNCK), EXCLUSIVE LOCAÇÃO DO CONTAINER</t>
  </si>
  <si>
    <t>DESMOBILIZAÇÃO DE CONTAINER, INCLUSIVE CARGA, DESCARGA E TRANSPORTE EM CAMINHÃO CARROCERIA COM GUINDAUTO (MUNCK), EXCLUSIVE LOCAÇÃO DO CONTAINER</t>
  </si>
  <si>
    <t>01.03.06</t>
  </si>
  <si>
    <t>MATED-11160</t>
  </si>
  <si>
    <t>AQUECEDOR DE MARMITA (MATERIAL: AÇO INOX|TENSÃO: 127V-220V|NÚMERO DE MARMITAS: 25 | CONSUMO: 2KW | COMPRIMENTO*: 60CM|LARGURA*: 90CM|ALTURA*: 85CM)*VALORES REFERENCIAIS APROXIMADOS</t>
  </si>
  <si>
    <t>MATED-11193</t>
  </si>
  <si>
    <t>BANCO DE MADEIRA EM TÁBUA,
MEDINDO (105X30X35)CM, PARA VESTIÁRIO/
REFEITÓRIO DE OBRA (FORNECIMENTO/
FABRICAÇÃO)</t>
  </si>
  <si>
    <t>ED-14454</t>
  </si>
  <si>
    <t>MESA DE MADEIRA EM TÁBUA, MEDINDO(130X60X80)CM, PARA REFEITÓRIO DE OBRA (FABRICAÇÃO)</t>
  </si>
  <si>
    <t>ED-16370</t>
  </si>
  <si>
    <t>MATED-11194</t>
  </si>
  <si>
    <t>MATED-11224</t>
  </si>
  <si>
    <t>CADEIRA (TIPO: ALMOFADADA SEM BRAÇO |ESTRUTURA: METALON)</t>
  </si>
  <si>
    <t>MATED-11220</t>
  </si>
  <si>
    <t>BALCÃO DE CHAPA DE COMPENSADO, LARGURA DE CINQUENTA (50) CM, ALTURA DE CENTO E VINTE (120) CM (FABRICAÇÃO)</t>
  </si>
  <si>
    <t>ED-16366</t>
  </si>
  <si>
    <t>MATED-11195</t>
  </si>
  <si>
    <t>BANHEIRO QUÍMICO (PERÍODO DE LOCAÇÃO: MENSAL|LINHA: PADRÃO [STANDARD]|PIA: INCLUSO|LARGURA EXTERNA: 110CM| PROFUNDIADE EXTERNA: 120CM| ALTURA EXTERNA: 230CM|PESO*: 85KG | CAPACIDADE DEJETOS*: 227L|MANUTENÇÃO: INCLUSO| MOBILIZAÇÃO/DESMOBILIZAÇÃO: INCLUSO)* VALORES REFERENCIAIS APROXIMADOS</t>
  </si>
  <si>
    <t>103673</t>
  </si>
  <si>
    <t>CONCRETO FCK = 20MPA, TRAÇO 1:2,7:3 (EM MASSA SECA DE CIMENTO/ AREIA MÉDIA/ BRITA 1) - PREPARO MECÂNICO COM BETONEIRA 600 L. AF_05/2021</t>
  </si>
  <si>
    <t>LASTRO DE CONCRETO MAGRO, APLICADO EM PISOS, LAJES SOBRE SOLO OU RADIERS.</t>
  </si>
  <si>
    <t>001</t>
  </si>
  <si>
    <t>88628</t>
  </si>
  <si>
    <t>ARGAMASSA TRAÇO 1:3 (EM VOLUME DE CIMENTO E AREIA MÉDIA ÚMIDA), PREPARO MECÂNICO COM BETONEIRA 400 L.</t>
  </si>
  <si>
    <t>002</t>
  </si>
  <si>
    <t>003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</si>
  <si>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</si>
  <si>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</si>
  <si>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</si>
  <si>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5681</t>
  </si>
  <si>
    <t>004</t>
  </si>
  <si>
    <t>005</t>
  </si>
  <si>
    <t>POÇO DE VISITA TIPO A - PADRAO SUDECAP - D=  600 MM</t>
  </si>
  <si>
    <t>006</t>
  </si>
  <si>
    <t>007</t>
  </si>
  <si>
    <t>POÇO DE VISITA TIPO C - PADRAO SUDECAP - D=  600 MM</t>
  </si>
  <si>
    <t xml:space="preserve">CIMENTO PORTLAND DE ALTO FORNO (AF) CP III-40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</si>
  <si>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AREIA GROSSA - POSTO JAZIDA/FORNECEDOR (RETIRADO NA JAZIDA, SEM TRANSPORTE)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</si>
  <si>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ALVENARIA DE VEDAÇÃO DE BLOCOS CERÂMICOS MACIÇOS DE 5X10X20CM (ESPESSURA 10CM) E ARGAMASSA DE ASSENTAMENTO COM PREPARO EM BETONEIRA. AF_05/2020</t>
  </si>
  <si>
    <t>101159</t>
  </si>
  <si>
    <t xml:space="preserve">ARAME RECOZIDO 16 BWG, D = 1,65 MM (0,016 KG/M) OU 18 BWG, D = 1,25 MM (0,01 KG/M)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</si>
  <si>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ESPACADOR / DISTANCIADOR CIRCULAR COM ENTRADA LATERAL, EM PLASTICO, PARA VERGALHAO *4,2 A 12,5* MM, COBRIMENTO 20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</si>
  <si>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CANALETA MEIA CANA PRÉ-MOLDADA DE CONCRETO (D = 30 CM) - FORNECIMENTO E INSTALAÇÃO.</t>
  </si>
  <si>
    <t>VASSOURA MECÂNICA REBOCÁVEL COM ESCOVA CILÍNDRICA, LARGURA ÚTIL DE VARRIMENTO DE 2,44 M - CHP DIURNO. AF_06/2014</t>
  </si>
  <si>
    <t>5839</t>
  </si>
  <si>
    <t>VASSOURA MECÂNICA REBOCÁVEL COM ESCOVA CILÍNDRICA, LARGURA ÚTIL DE VARRIMENTO DE 2,44 M - CHI DIURNO. AF_06/2014</t>
  </si>
  <si>
    <t>5841</t>
  </si>
  <si>
    <t>TRATOR DE PNEUS, POTÊNCIA 122 CV, TRAÇÃO 4X4, PESO COM LASTRO DE 4.510 KG - CHP DIURNO. AF_06/2014</t>
  </si>
  <si>
    <t>5843</t>
  </si>
  <si>
    <t>TRATOR DE PNEUS, POTÊNCIA 122 CV, TRAÇÃO 4X4, PESO COM LASTRO DE 4.510 KG - CHI DIURNO. AF_06/2014</t>
  </si>
  <si>
    <t>5845</t>
  </si>
  <si>
    <t>CONCRETO FCK = 20MPA, TRAÇO 1:2,7:3 (EM MASSA SECA DE CIMENTO/ AREIA MÉDIA/ BRITA 1) - PREPARO MECÂNICO COM BETONEIRA 400 L. AF_05/2021</t>
  </si>
  <si>
    <t>94964</t>
  </si>
  <si>
    <t>TAMPA CIRCULAR PARA ESGOTO E DRENAGEM, EM FERRO FUNDIDO, DIÂMETRO INTERNO = 0,6 M. AF_12/2020</t>
  </si>
  <si>
    <t>GUINDAUTO HIDRÁULICO, CAPACIDADE MÁXIMA DE CARGA 6200 KG, MOMENTO MÁXIMO DE CARGA 11,7 TM, ALCANCE MÁXIMO HORIZONTAL 9,70 M, INCLUSIVE CAMINHÃO TOCO PBT 16.000 KG, POTÊNCIA DE 189 CV - CHP DIURNO. AF_06/2014</t>
  </si>
  <si>
    <t>5928</t>
  </si>
  <si>
    <t>CHAPISCO APLICADO EM ALVENARIAS E ESTRUTURAS DE CONCRETO INTERNAS, COM COLHER DE PEDREIRO.  ARGAMASSA TRAÇO 1:3 COM PREPARO EM BETONEIRA 400L. AF_10/2022</t>
  </si>
  <si>
    <t>87879</t>
  </si>
  <si>
    <t>LASTRO COM MATERIAL GRANULAR (PEDRA BRITADA N.2), APLICADO EM PISOS OU LAJES SOBRE SOLO, ESPESSURA DE *10 CM*. AF_01/2024</t>
  </si>
  <si>
    <t>96624</t>
  </si>
  <si>
    <t xml:space="preserve">TUBO COLETOR DE ESGOTO PVC, JEI, DN 250 MM (NBR 7362)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</si>
  <si>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TUBO COLETOR DE ESGOTO PVC, JEI, DN 200 MM (NBR 7362)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</si>
  <si>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CABO DE COBRE NU 10 MM2 MEIO-DURO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</si>
  <si>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CONECTOR METALICO TIPO PARAFUSO FENDIDO (SPLIT BOLT), COM SEPARADOR DE CABOS BIMETALICOS, PARA CABOS ATE 25 MM2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</si>
  <si>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DISJUNTOR TERMOMAGNETICO PARA TRILHO DIN (IEC), TRIPOLAR, 63 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</si>
  <si>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BARRA CHATA (MATERIAL: COBRE ELETROLÍTICO|APLICAÇÃO: BARRAMENTO)</t>
  </si>
  <si>
    <t>HASTE DE ATERRAMENTO, DIÂMETRO 5/8", COM 3 METROS - FORNECIMENTO E INSTALAÇÃO. AF_08/2023</t>
  </si>
  <si>
    <t>CONECTOR GRAMPO METÁLICO TIPO OLHAL, PARA SPDA, PARA HASTE DE ATERRAMENTO DE 5/8'' E CABOS DE 10 A 50 MM2 - FORNECIMENTO E INSTALAÇÃO. AF_08/2023</t>
  </si>
  <si>
    <t>104750</t>
  </si>
  <si>
    <t>95727</t>
  </si>
  <si>
    <t>ELETRODUTO RÍGIDO SOLDÁVEL, PVC, DN 25 MM (3/4''), APARENTE - FORNECIMENTO E INSTALAÇÃO. AF_10/2022</t>
  </si>
  <si>
    <t>ELETRODUTO RÍGIDO SOLDÁVEL, PVC, DN 32 MM (1''), APARENTE - FORNECIMENTO E INSTALAÇÃO. AF_10/2022</t>
  </si>
  <si>
    <t>95728</t>
  </si>
  <si>
    <t>ARMAÇÃO SECUNDÁRIA, COM 1 ESTRIBO, SEM ISOLADOR - FORNECIMENTO E INSTALAÇÃO. AF_07/2020</t>
  </si>
  <si>
    <t>101542</t>
  </si>
  <si>
    <t>ISOLADOR, TIPO ROLDANA, PARA BAIXA TENSÃO - FORNECIMENTO E INSTALAÇÃO. AF_07/2020</t>
  </si>
  <si>
    <t>101548</t>
  </si>
  <si>
    <t>LOCAÇÃO DE CONTAINER COM
ISOLAMENTO TÉRMICO (APLICAÇÃO: REFEITÓRIO| ESQUADRIAS: 2|SUPORTE AR CONDICIONADO: 1|AR CONDIONADO: NÃO INCLUSO|LÂMPADAS: NÃO INCLUSO| INSTALAÇÃO ELÉTRICA INTERNA: INCLUSA | MOBILIZAÇÃO: NÃO INCLUSO| COMPRIMENTO*: 600CM|LARGURA*: 230CM|ALTURA EXTERNA*: 285CM|ALTURA ÚTIL INTERNA*: 250CM)* VALORES REFERENCIAIS APROXIMADOS</t>
  </si>
  <si>
    <t>LOCAÇÃO DE CONTAINER COM
ISOLAMENTO TÉRMICO (APLICAÇÃO: DEPÓSITO/FERRAMENTARIA|ESQUADRIAS: 2|SUPORTE AR CONDICIONADO: 1|AR CONDICIONADO: NÃO INCLUSO|
LÂMPADAS: NÃO INCLUSO|INSTALAÇÃO ELÉTRICA INTERNA: INCLUSA|MOBILIZAÇÃO: NÃO INCLUSO| COMPRIMENTO*: 600CM|LARGURA*: 230CM|ALTURA EXTERNA*: 285CM|ALTURA ÚTIL INTERNA*: 250CM)* VALORES REFERENCIAIS APROXIMADOS</t>
  </si>
  <si>
    <t>ARMÁRIO (COR: CINZA | MATERIAL: AÇO| NÚMERO DE PORTAS: DUAS [2] PORTAS|ALTURA*: 170CM |LARGURA*: 75CM|PROFUNDIDADE*: 35CM)*VALORES REFERENCIAIS APROXIMADOS</t>
  </si>
  <si>
    <t>5795</t>
  </si>
  <si>
    <t>5952</t>
  </si>
  <si>
    <t>5953</t>
  </si>
  <si>
    <t>5954</t>
  </si>
  <si>
    <t>DEMOLIÇÃO DE REVESTIMENTO ASFÁLTICO, COM EQUIPAMENTO PNEUMÁTICO, EXCLUSIVE TRANSPORTE E RETIRADA DO MATERIAL DEMOLIDO</t>
  </si>
  <si>
    <t>97083</t>
  </si>
  <si>
    <t>COMPACTAÇÃO MECÂNICA DE SOLO PARA EXECUÇÃO DE RADIER, PISO DE CONCRETO OU LAJE SOBRE SOLO, COM COMPACTADOR DE SOLOS A PERCUSSÃO. AF_09/2021</t>
  </si>
  <si>
    <t>ARMAÇÃO DE ESTRUTURAS DIVERSAS DE CONCRETO ARMADO, EXCETO VIGAS, PILARES, LAJES E FUNDAÇÕES, UTILIZANDO AÇO CA-50 DE 6,3 MM - MONTAGEM.</t>
  </si>
  <si>
    <t>ARMAÇÃO DE ESTRUTURAS DIVERSAS DE CONCRETO ARMADO, EXCETO VIGAS, PILARES, LAJES E FUNDAÇÕES, UTILIZANDO AÇO CA-50 DE 10,0 MM - MONTAGEM.</t>
  </si>
  <si>
    <t>ARMAÇÃO DE ESTRUTURAS DIVERSAS DE CONCRETO ARMADO, EXCETO VIGAS, PILARES, LAJES E FUNDAÇÕES, UTILIZANDO AÇO CA-50 DE 12,5 MM - MONTAGEM.</t>
  </si>
  <si>
    <t>ARMAÇÃO DE ESTRUTURAS DIVERSAS DE CONCRETO ARMADO, EXCETO VIGAS, PILARES, LAJES E FUNDAÇÕES, UTILIZANDO AÇO CA-50 DE 16,0 MM - MONTAGEM.</t>
  </si>
  <si>
    <t>COMPACTAÇÃO MECÂNICA DE SOLO PARA EXECUÇÃO DE RADIER, PISO DE CONCRETO OU LAJE SOBRE SOLO, COM COMPACTADOR DE SOLOS TIPO PLACA VIBRATÓRIA.</t>
  </si>
  <si>
    <t>CAIXA ENTERRADA HIDRÁULICA RETANGULAR EM ALVENARIA COM TIJOLOS CERÂMICOS MACIÇOS, DIMENSÕES INTERNAS: 0,6X0,6X0,6 M PARA REDE DE ESGOTO.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</si>
  <si>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</si>
  <si>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</si>
  <si>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</si>
  <si>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</si>
  <si>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</si>
  <si>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</si>
  <si>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</si>
  <si>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</si>
  <si>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</si>
  <si>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</si>
  <si>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</si>
  <si>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</si>
  <si>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026</t>
  </si>
  <si>
    <t>027</t>
  </si>
  <si>
    <t>028</t>
  </si>
  <si>
    <t>029</t>
  </si>
  <si>
    <t>031</t>
  </si>
  <si>
    <t>032</t>
  </si>
  <si>
    <t>033</t>
  </si>
  <si>
    <t>034</t>
  </si>
  <si>
    <t xml:space="preserve">GRAMPO DE ACO POLIDO 1 " X 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</si>
  <si>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MARTELETE OU ROMPEDOR PNEUMÁTICO MANUAL, 28 KG, COM SILENCIADOR - CHP DIURNO. </t>
  </si>
  <si>
    <t xml:space="preserve">MARTELETE OU ROMPEDOR PNEUMÁTICO MANUAL, 28 KG, COM SILENCIADOR - CHI DIURNO. </t>
  </si>
  <si>
    <t xml:space="preserve">COMPRESSOR DE AR REBOCÁVEL, VAZÃO 189 PCM, PRESSÃO EFETIVA DE TRABALHO 102 PSI, MOTOR DIESEL, POTÊNCIA 63 CV - CHP DIURNO. </t>
  </si>
  <si>
    <t xml:space="preserve">COMPRESSOR DE AR REBOCÁVEL, VAZÃO 189 PCM, PRESSÃO EFETIVA DE TRABALHO 102 PSI, MOTOR DIESEL, POTÊNCIA 63 CV - CHI DIURNO. </t>
  </si>
  <si>
    <t>CPU AUX.</t>
  </si>
  <si>
    <t>CHAMINE DE POÇO DE VISITA</t>
  </si>
  <si>
    <t>GUARDA-CORPO DE AÇO GALVANIZADO DE 1,10M, MONTANTES TUBULARES DE 1.1/4" ESPAÇADOS DE 1,20M, TRAVESSA SUPERIOR DE 1.1/2", GRADIL FORMADO POR TUBOS HORIZONTAIS DE 1" E VERTICAIS DE 3/4", FIXADO COM CHUMBADOR MECÂNICO.</t>
  </si>
  <si>
    <t>030</t>
  </si>
  <si>
    <t>DESMOLDANTE PROTETOR PARA FORMAS DE MADEIRA, DE BASE OLEOSA EMULSIONADA EM AGUA</t>
  </si>
  <si>
    <t>PONTALETE *7,5 X 7,5* CM EM PINUS, MISTA OU EQUIVALENTE DA REGIAO - BRUTA</t>
  </si>
  <si>
    <t>SARRAFO *2,5 X 7,5* CM EM PINUS, MISTA OU EQUIVALENTE DA REGIAO - BRUTA</t>
  </si>
  <si>
    <t>PREGO DE ACO POLIDO COM CABECA 17 X 27 (2 1/2 X 11)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</si>
  <si>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</si>
  <si>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</si>
  <si>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TABUA NAO APARELHADA *2,5 X 20* CM, EM MACARANDUBA/MASSARANDUBA, ANGELIM OU EQUIVALENTE DA REGIAO - BRUTA</t>
  </si>
  <si>
    <t>TIJOLO CERAMICO MACICO COMUM DE *5 X 10 X 20* CM (L X A X C)</t>
  </si>
  <si>
    <t>2692</t>
  </si>
  <si>
    <t>4491</t>
  </si>
  <si>
    <t>4517</t>
  </si>
  <si>
    <t>5069</t>
  </si>
  <si>
    <t>5678</t>
  </si>
  <si>
    <t>5679</t>
  </si>
  <si>
    <t>6193</t>
  </si>
  <si>
    <t>7258</t>
  </si>
  <si>
    <t>94970</t>
  </si>
  <si>
    <t>97735</t>
  </si>
  <si>
    <t>101616</t>
  </si>
  <si>
    <t>PREPARO DE FUNDO DE VALA COM LARGURA MENOR QUE 1,5 M (ACERTO DO SOLO NATURAL).</t>
  </si>
  <si>
    <t>PEÇA RETANGULAR PRÉ-MOLDADA, VOLUME DE CONCRETO DE 30 A 100 LITROS, TAXA DE AÇO APROXIMADA DE 30KG/M³.</t>
  </si>
  <si>
    <t>CONCRETO FCK = 20MPA, TRAÇO 1:2,7:3 (EM MASSA SECA DE CIMENTO/ AREIA MÉDIA/ BRITA 1) - PREPARO MECÂNICO COM BETONEIRA 600 L.</t>
  </si>
  <si>
    <t>ARGAMASSA TRAÇO 1:4 (EM VOLUME DE CIMENTO E AREIA GROSSA ÚMIDA) PARA CHAPISCO CONVENCIONAL, PREPARO MECÂNICO COM BETONEIRA 400 L.</t>
  </si>
  <si>
    <t>CAIXA ENTERRADA HIDRÁULICA RETANGULAR EM ALVENARIA COM TIJOLOS CERÂMICOS MACIÇOS, DIMENSÕES INTERNAS: 0,8X0,8X0,8 M PARA REDE DE DRENAGEM.</t>
  </si>
  <si>
    <t>POÇO DE VISITA INCLUSIVE FORNECIMENTO DO ANEL/TAMPAO/LAJE</t>
  </si>
  <si>
    <t>GEOTÊXTIL NÃO TECIDO 100% POLIÉSTER, RESISTÊNCIA A TRAÇÃO DE 31 KN/M (RT-31), INSTALADO EM DRENO - FORNECIMENTO E INSTALAÇÃO.</t>
  </si>
  <si>
    <r>
      <t xml:space="preserve">CONTRATADO: </t>
    </r>
    <r>
      <rPr>
        <sz val="10"/>
        <rFont val="Arial"/>
        <family val="2"/>
      </rPr>
      <t>A LICITAR</t>
    </r>
  </si>
  <si>
    <r>
      <t xml:space="preserve">CONTRATO:                     </t>
    </r>
    <r>
      <rPr>
        <sz val="10"/>
        <rFont val="Arial"/>
        <family val="2"/>
      </rPr>
      <t xml:space="preserve">    PAC:</t>
    </r>
  </si>
  <si>
    <t>MEDIÇÃO DE SERVIÇOS</t>
  </si>
  <si>
    <t>DISCRIMINAÇÃO</t>
  </si>
  <si>
    <t>X</t>
  </si>
  <si>
    <t>DIMENSÕES</t>
  </si>
  <si>
    <t>UN.</t>
  </si>
  <si>
    <t>COMP.</t>
  </si>
  <si>
    <t>LARG.</t>
  </si>
  <si>
    <t>ALTURA</t>
  </si>
  <si>
    <t>AUXILIAR</t>
  </si>
  <si>
    <t>DEFINITIVA</t>
  </si>
  <si>
    <t>Alt.</t>
  </si>
  <si>
    <t>Larg.</t>
  </si>
  <si>
    <t xml:space="preserve">Área </t>
  </si>
  <si>
    <t>QUANT.</t>
  </si>
  <si>
    <t>Total</t>
  </si>
  <si>
    <t xml:space="preserve">QUANT. </t>
  </si>
  <si>
    <t>Q.</t>
  </si>
  <si>
    <t>Comprimento</t>
  </si>
  <si>
    <t>Área</t>
  </si>
  <si>
    <t>Espessura</t>
  </si>
  <si>
    <t>Volume</t>
  </si>
  <si>
    <t>Distância</t>
  </si>
  <si>
    <t>Comprim.</t>
  </si>
  <si>
    <t>largura</t>
  </si>
  <si>
    <t>altura</t>
  </si>
  <si>
    <t>volume</t>
  </si>
  <si>
    <t>DMT</t>
  </si>
  <si>
    <t>m³xKm</t>
  </si>
  <si>
    <t>comp.</t>
  </si>
  <si>
    <t>lados</t>
  </si>
  <si>
    <t>área</t>
  </si>
  <si>
    <t>unidade</t>
  </si>
  <si>
    <t>comprim.</t>
  </si>
  <si>
    <t>Kg/m</t>
  </si>
  <si>
    <t>peso</t>
  </si>
  <si>
    <t>consumo m²/m</t>
  </si>
  <si>
    <t>Consumo m³/m</t>
  </si>
  <si>
    <t>Quant.</t>
  </si>
  <si>
    <t>Limpeza do terreno - gabião - CROQUI 07-02</t>
  </si>
  <si>
    <t>espessura</t>
  </si>
  <si>
    <t>total</t>
  </si>
  <si>
    <t>Execução de canaleta 40x40cm - gabiões</t>
  </si>
  <si>
    <t>Canaleta superior gabiões - TABELA DO PROJETO</t>
  </si>
  <si>
    <t>ÁREA</t>
  </si>
  <si>
    <t>HIDROSSEMEADURA - ÁREA DE PROJETO</t>
  </si>
  <si>
    <t>FUNDAÇÃO DOS GABIÕES</t>
  </si>
  <si>
    <t>comprimento</t>
  </si>
  <si>
    <t xml:space="preserve">altura </t>
  </si>
  <si>
    <t>GABIÃO SUPERIOR</t>
  </si>
  <si>
    <t>GABIÃO INTERMEDIÁRIO</t>
  </si>
  <si>
    <t>GABIÃO INFERIOR</t>
  </si>
  <si>
    <t>CORTE - CONFORME PROJETO</t>
  </si>
  <si>
    <t>VOLUME</t>
  </si>
  <si>
    <t>REATERRO POSTERIOR DOS GABIÕES (CONF. PROJETO)</t>
  </si>
  <si>
    <t>GABIÃO SUPERIOR - EIXO A3</t>
  </si>
  <si>
    <t>Q</t>
  </si>
  <si>
    <t>FIADA 01</t>
  </si>
  <si>
    <t>FIADA 02</t>
  </si>
  <si>
    <t>FIADA 03</t>
  </si>
  <si>
    <t>FIADA 04</t>
  </si>
  <si>
    <t xml:space="preserve">CONTRAFORTES </t>
  </si>
  <si>
    <t>GABIÃO INTERMEDIÁRIO - EIXO A2</t>
  </si>
  <si>
    <t>GABIÃO INFERIOR - EIXO A1</t>
  </si>
  <si>
    <t>Fator conv.</t>
  </si>
  <si>
    <t>REATERRO DOS GABIÕES (EMPRÉSTIMO)</t>
  </si>
  <si>
    <t>FUNDAÇÃO DOS GABIÕES (BOTA FORA)</t>
  </si>
  <si>
    <t>empolamento</t>
  </si>
  <si>
    <t>COMP.(M)</t>
  </si>
  <si>
    <t>LARG.(M)</t>
  </si>
  <si>
    <r>
      <rPr>
        <b/>
        <sz val="10"/>
        <rFont val="Arial"/>
        <family val="2"/>
      </rPr>
      <t>Área 11</t>
    </r>
    <r>
      <rPr>
        <sz val="10"/>
        <rFont val="Arial"/>
        <family val="2"/>
      </rPr>
      <t xml:space="preserve"> - Rua Fernão Dias</t>
    </r>
  </si>
  <si>
    <t>Altura</t>
  </si>
  <si>
    <t>FECHAMENTO FRONTAL DA OBRA</t>
  </si>
  <si>
    <t>LARGURA</t>
  </si>
  <si>
    <t>ÁREA(M2)</t>
  </si>
  <si>
    <t>Área 11</t>
  </si>
  <si>
    <t>Limpeza do terreno</t>
  </si>
  <si>
    <t>ALT.(M)</t>
  </si>
  <si>
    <t>EMPOLAMENTO</t>
  </si>
  <si>
    <t>volume (m3)</t>
  </si>
  <si>
    <t>DMT(KM)</t>
  </si>
  <si>
    <t>TOTAL</t>
  </si>
  <si>
    <t>Caixa de passagem tipo 1</t>
  </si>
  <si>
    <t>CXs.</t>
  </si>
  <si>
    <t>Parede</t>
  </si>
  <si>
    <t>Caixa de passagem tipo 2</t>
  </si>
  <si>
    <t>Reconstituição de muro - acesso para a obra</t>
  </si>
  <si>
    <t>Lançamento na rede pública</t>
  </si>
  <si>
    <t>Canaleta CA1 - trecho 1</t>
  </si>
  <si>
    <t>Canaleta CA1 - trecho 2</t>
  </si>
  <si>
    <t>Canaleta CA2 - trecho 1</t>
  </si>
  <si>
    <t>Canaleta CA2 - trecho 2</t>
  </si>
  <si>
    <t>Canaleta CA3</t>
  </si>
  <si>
    <t>Caixa tipo 1</t>
  </si>
  <si>
    <t>Caixa tipo 2</t>
  </si>
  <si>
    <t>Escavação para drenagem em tubos DN 200mm</t>
  </si>
  <si>
    <t>Escavação para tubos de descida (muro de arrimo)</t>
  </si>
  <si>
    <t>Escavação de valeta de drenagem (superior)</t>
  </si>
  <si>
    <t>Escavação de valeta de drenagem (inferior)</t>
  </si>
  <si>
    <t>Desconto de 2 tubos de 200mm</t>
  </si>
  <si>
    <t>Canaleta CA3 - tampa</t>
  </si>
  <si>
    <t>DESENV. (M)</t>
  </si>
  <si>
    <t>LARGURA (M)</t>
  </si>
  <si>
    <t>Caixa tipo 1 - tampa</t>
  </si>
  <si>
    <t>ÁREA DE PROJETO</t>
  </si>
  <si>
    <t>FECHAMENTO DE PROTEÇÃO - ÁREA SUPERIOR</t>
  </si>
  <si>
    <t xml:space="preserve">Total </t>
  </si>
  <si>
    <t>Limpeza da área de obra</t>
  </si>
  <si>
    <t>Empol.</t>
  </si>
  <si>
    <t>REDE DE DRENAGEM - EIXO 1</t>
  </si>
  <si>
    <t>REDE DE DRENAGEM - EIXO 2</t>
  </si>
  <si>
    <t>REDE DE DRENAGEM - EIXO 3</t>
  </si>
  <si>
    <t>LANÇAMENTO DA CAIXA DE CAPTAÇÃO EM REDE EXISTENTE</t>
  </si>
  <si>
    <t>LIGAÇÃO ENTRE CAIXAS DE PASSAGEM</t>
  </si>
  <si>
    <t>LANÇAMENTO NO CÓRREGO</t>
  </si>
  <si>
    <t xml:space="preserve">comprim. </t>
  </si>
  <si>
    <t>seção tubo</t>
  </si>
  <si>
    <t>ESCADA HIDRÁULICA 1</t>
  </si>
  <si>
    <t>ESCADA HIDRÁULICA 2</t>
  </si>
  <si>
    <t>ESCADA HIDRÁULICA 3</t>
  </si>
  <si>
    <t>DISSIPADOR DE ENERGIA - CAIXA</t>
  </si>
  <si>
    <t>DISSIPADOR DE ENERGIA - ALA</t>
  </si>
  <si>
    <t>CAIXA DE RETENÇÃO</t>
  </si>
  <si>
    <t>CAIXA DE PASSAGEM 1</t>
  </si>
  <si>
    <t>CAIXA DE PASSAGEM 2</t>
  </si>
  <si>
    <t>Canaleta 40x40 (parte superior da contenção)</t>
  </si>
  <si>
    <t>DESCONTO TUBULAÇÃO</t>
  </si>
  <si>
    <t>DISSIPADOR DE ENERGIA - CAIXA (laterais)</t>
  </si>
  <si>
    <t>DISSIPADOR DE ENERGIA - CAIXA (fundo)</t>
  </si>
  <si>
    <t>CAIXA DE RETENÇÃO - ESCAVAÇÃO TOTAL</t>
  </si>
  <si>
    <t>DESCONTO - BASE</t>
  </si>
  <si>
    <t>DESCONTO - EXECUÇÃO DA CAIXA</t>
  </si>
  <si>
    <t>kg/m</t>
  </si>
  <si>
    <t>Peso/m</t>
  </si>
  <si>
    <t>Peso</t>
  </si>
  <si>
    <t>CANALETA 40x40</t>
  </si>
  <si>
    <t>Gabião superior</t>
  </si>
  <si>
    <t>Gabião intermediário</t>
  </si>
  <si>
    <t>Gabião inferior</t>
  </si>
  <si>
    <t xml:space="preserve">ESCADA HIDRÁULICA 1 </t>
  </si>
  <si>
    <t>FORMAS LATERAIS EXTERNAS</t>
  </si>
  <si>
    <t>FORMAS LATERAIS INTERNAS</t>
  </si>
  <si>
    <t>FORMA DOS DEGRAUS</t>
  </si>
  <si>
    <t xml:space="preserve">ESCADA HIDRÁULICA 2 </t>
  </si>
  <si>
    <t>DISSIPADOR DE ENERGIA - MURETAS LATERAIS (externo)</t>
  </si>
  <si>
    <t>DISSIPADOR DE ENERGIA - MURETAS LATERAIS (interno)</t>
  </si>
  <si>
    <t>DISSIPADOR DE ENERGIA - MURETA FUNDOS (externo)</t>
  </si>
  <si>
    <t>DISSIPADOR DE ENERGIA - MURETA FUNDOS (interno)</t>
  </si>
  <si>
    <t>ALA - PAREDES LATERAIS (externo)</t>
  </si>
  <si>
    <t>ALA - PAREDE DE FUNDOS (interno)</t>
  </si>
  <si>
    <t xml:space="preserve">largura </t>
  </si>
  <si>
    <t>PAREDE - FORMA EXTERNA</t>
  </si>
  <si>
    <t>PAREDE - FORMA INTERNA</t>
  </si>
  <si>
    <t>TAMPA</t>
  </si>
  <si>
    <t>Execução de canaleta 40x40cm</t>
  </si>
  <si>
    <t>ESCADA HIDRÁULICA 1 - 0,175 m³/m</t>
  </si>
  <si>
    <t>ESCADA HIDRÁULICA 2 - 0,212 m³/m</t>
  </si>
  <si>
    <t>ESCADA HIDRÁULICA 3 - 0,175 m³/m</t>
  </si>
  <si>
    <t xml:space="preserve">DISSIPADOR DE ENERGIA - MURETAS LATERAIS </t>
  </si>
  <si>
    <t>DISSIPADOR DE ENERGIA - MURETA FUNDOS</t>
  </si>
  <si>
    <t>DISSIPADOR DE ENERGIA - LAJE DE FUNDO</t>
  </si>
  <si>
    <t>ALA - PAREDES LATERAIS</t>
  </si>
  <si>
    <t>ALA - LAJE DE FUNDO</t>
  </si>
  <si>
    <t>PAREDE LONGITUDINAL</t>
  </si>
  <si>
    <t>PAREDE TRANSVERSAL</t>
  </si>
  <si>
    <t>Canaleta 40x40 (parte inferior da contenção)</t>
  </si>
  <si>
    <t>REFORÇO DOS FUROS E ABERTURA</t>
  </si>
  <si>
    <t>MEIOFIO CONFORME PROJETO</t>
  </si>
  <si>
    <t>Passeio de concreto - conforme tabela do projeto</t>
  </si>
  <si>
    <t>GABIÃO SUPERIOR - EIXO 1</t>
  </si>
  <si>
    <t>COMP</t>
  </si>
  <si>
    <t>GABIÃO INTERMEDIÁRIO - EIXO 2</t>
  </si>
  <si>
    <t>GABIÃO INFERIOR - EIXO 3</t>
  </si>
  <si>
    <t>ESCAVAÇÃO ACERTO DO TERRENO</t>
  </si>
  <si>
    <t>Fator corr.</t>
  </si>
  <si>
    <t>VOLUME CONFORME PROJETO</t>
  </si>
  <si>
    <t>ESCAVAÇÃO - EMPRÉSTIMO PARA REATERRO</t>
  </si>
  <si>
    <t>Área 23</t>
  </si>
  <si>
    <t>Lados</t>
  </si>
  <si>
    <t>total (m)</t>
  </si>
  <si>
    <t>Escada de ligação - rua Luciano Reis da Silva</t>
  </si>
  <si>
    <t>Mult.</t>
  </si>
  <si>
    <t>CONTAINER</t>
  </si>
  <si>
    <t>REDE TUBULAR DE CONCRETO</t>
  </si>
  <si>
    <t>ESCAVAÇÃO MECANIZADA DE VALA COM PROF. ATÉ 1,5 M (MÉDIA MONTANTE E JUSANTE/UMA COMPOSIÇÃO POR TRECHO), ESCAVADEIRA (0,8 M3),LARG. MENOR QUE 1,5 M, EM SOLO DE 1A CATEGORIA, LOCAIS COM BAIXO NÍVEL DE INTERFERÊNCIA.</t>
  </si>
  <si>
    <t>ASSENTAMENTO DE GUIA (MEIO-FIO) EM TRECHO RETO, CONFECCIONADA EM CONCRETO PRÉ-FABRICADO, DIMENSÕES 100X15X13X30 CM (COMPRIMENTO X BASE INFERIOR X BASE SUPERIOR X ALTURA).</t>
  </si>
  <si>
    <t>MURO DE GABIÃO, ENCHIMENTO COM PEDRA DE MÃO TIPO RACHÃO, COM SOLO REFORÇADO, PARA MUROS COM ALTURA MENOR OU IGUAL A 4 M - FORNECIMENTO E EXECUÇÃO.</t>
  </si>
  <si>
    <t xml:space="preserve">LAMPADA LED TUBULAR BIVOLT 18/20 W, BASE G13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</si>
  <si>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ALVENARIA DE VEDAÇÃO DE BLOCOS VAZADOS DE CONCRETO DE 14X19X39 CM (ESPESSURA 14 CM)  E ARGAMASSA DE ASSENTAMENTO COM PREPARO EM BETONEIRA. AF_12/2021</t>
  </si>
  <si>
    <t>103318</t>
  </si>
  <si>
    <t>BALDRAME DE ALVENARIA DE BLOCO DE CONCRETO(SAPATA) E= 15 CM PREENCHIDO COM CONCRETO  (20MPA)</t>
  </si>
  <si>
    <t>Caminhão para hidrossemeadura com capacidade de 7.500 l - 136 Kw (hora produtiva)</t>
  </si>
  <si>
    <t>5914655 (M0050)</t>
  </si>
  <si>
    <t>5914655 (M0220)</t>
  </si>
  <si>
    <t>5914655 (M0225)</t>
  </si>
  <si>
    <t>5914655 (M1756)</t>
  </si>
  <si>
    <t>5914655 (M1755)</t>
  </si>
  <si>
    <t>5914655 (M0223)</t>
  </si>
  <si>
    <t>5914479 (M0050)</t>
  </si>
  <si>
    <t>5914479 (M0220)</t>
  </si>
  <si>
    <t>5914479 (M0225)</t>
  </si>
  <si>
    <t>5914479 (M1756)</t>
  </si>
  <si>
    <t>5914479 (M1755)</t>
  </si>
  <si>
    <t>5914479 (M0223)</t>
  </si>
  <si>
    <t>020</t>
  </si>
  <si>
    <t>021</t>
  </si>
  <si>
    <t>022</t>
  </si>
  <si>
    <t>024</t>
  </si>
  <si>
    <t>025</t>
  </si>
  <si>
    <t>CAMINHÃO PIPA 6.000 L, PESO BRUTO TOTAL 13.000 KG, DISTÂNCIA ENTRE EIXOS 4,80 M, POTÊNCIA 189 CV INCLUSIVE TANQUE DE AÇO PARA TRANSPORTE DE ÁGUA, CAPACIDADE 6 M3 - CHP DIURNO. AF_06/2014</t>
  </si>
  <si>
    <t>CAMINHÃO PIPA 6.000 L, PESO BRUTO TOTAL 13.000 KG, DISTÂNCIA ENTRE EIXOS 4,80 M, POTÊNCIA 189 CV INCLUSIVE TANQUE DE AÇO PARA TRANSPORTE DE ÁGUA, CAPACIDADE 6 M3 - CHI DIURNO. AF_06/2014</t>
  </si>
  <si>
    <t>6259</t>
  </si>
  <si>
    <t>6260</t>
  </si>
  <si>
    <t>BOMBA CENTRÍFUGA MONOESTÁGIO COM MOTOR ELÉTRICO MONOFÁSICO, POTÊNCIA 15 HP, DIÂMETRO DO ROTOR 173 MM, HM/Q = 30 MCA / 90 M3/H A 45 MCA / 55 M3/H - CHP DIURNO. AF_06/2015</t>
  </si>
  <si>
    <t>90625</t>
  </si>
  <si>
    <t>90626</t>
  </si>
  <si>
    <t>90637</t>
  </si>
  <si>
    <t>90638</t>
  </si>
  <si>
    <t>90643</t>
  </si>
  <si>
    <t>90644</t>
  </si>
  <si>
    <t>90650</t>
  </si>
  <si>
    <t>90651</t>
  </si>
  <si>
    <t>88297</t>
  </si>
  <si>
    <t>SERVIÇOS TÉCNICOS ESPECIALIZADOS PARA ACOMPANHAMENTO DE EXECUÇÃO DE FUNDAÇÕES PROFUNDAS E ESTRUTURAS DE CONTENÇÃO</t>
  </si>
  <si>
    <t>95967</t>
  </si>
  <si>
    <t>ESPACADOR/SEPARADOR /CENTRALIZADOR DE BARRA DE ACO, PLASTICO, (CHUMBADOR TIPO CARAMBOLA - CB), DIAMETRO INTERNO ATE 20 MM</t>
  </si>
  <si>
    <t>TUBO / MANGUEIRA PRETA EM POLIETILENO, LINHA PESADA OU REFORCADA, TIPO ESPAGUETE, PARA INJECAO DE CALDA DE CIMENTO, D = 1/2", ESPESSURA 1,5 MM</t>
  </si>
  <si>
    <t>ACO CA-50, 20,0 MM OU 25,0 MM, VERGALHAO</t>
  </si>
  <si>
    <t>TARIFA "A" ENTRE 0 E 20M3 FORNECIMENTO D'AGUA</t>
  </si>
  <si>
    <t>39013</t>
  </si>
  <si>
    <t>39848</t>
  </si>
  <si>
    <t>43056</t>
  </si>
  <si>
    <t>44480</t>
  </si>
  <si>
    <t>PINTURA COM TINTA ALQUÍDICA DE FUNDO E ACABAMENTO (ESMALTE SINTÉTICO GRAFITE) APLICADA A ROLO OU PINCEL SOBRE SUPERFÍCIES METÁLICAS (EXCETO PERFIL) EXECUTADO EM OBRA (POR DEMÃO). AF_01/2020</t>
  </si>
  <si>
    <t>CARGA, MANOBRA E DESCARGA DE ENTULHO EM CAMINHÃO BASCULANTE 6 M³ - CARGA COM ESCAVADEIRA HIDRÁULICA  (CAÇAMBA DE 0,80 M³ / 111 HP) E DESCARGA LIVRE (UNIDADE: M3). AF_07/2020</t>
  </si>
  <si>
    <t>100726</t>
  </si>
  <si>
    <t>ESCORAMENTO DESCONTINUO DE VALAS</t>
  </si>
  <si>
    <t>COMPACTAÇÃO MECÂNICA DE SOLO PARA EXECUÇÃO DE RADIER, PISO DE CONCRETO OU LAJE SOBRE SOLO, COM COMPACTADOR DE SOLOS A PERCUSSÃO.</t>
  </si>
  <si>
    <t>Empolamento</t>
  </si>
  <si>
    <t>Execução de canaleta meia cana D=30cm</t>
  </si>
  <si>
    <t>Execução de canaleta meia cana D=30cm (desconto)</t>
  </si>
  <si>
    <t>MURO DE GABIÃO, ENCHIMENTO COM PEDRA DE MÃO TIPO RACHÃO, DE GRAVIDADE, COM GAIOLAS DE COMPRIMENTO IGUAL A 2 M, PARA MUROS COM ALTURA MENOR OU IGUAL A 4 M - FORNECIMENTO E EXECUÇÃO.</t>
  </si>
  <si>
    <t>ESCAVAÇÃO HORIZONTAL EM SOLO DE 1A CATEGORIA COM TRATOR DE ESTEIRAS (100HP/LÂMINA: 2,19M3).</t>
  </si>
  <si>
    <t>CORTE DO TERRENO (CONFORME PROJETO)</t>
  </si>
  <si>
    <t>DESENV.</t>
  </si>
  <si>
    <t>PESO</t>
  </si>
  <si>
    <t>M3/M</t>
  </si>
  <si>
    <t>empolam.</t>
  </si>
  <si>
    <t>CAIXA DE PASSAGEM - CLP 1 - N2</t>
  </si>
  <si>
    <t>CAIXA DE PASSAGEM - CLP 2 - N2</t>
  </si>
  <si>
    <t>POÇO DE VISITA - N2</t>
  </si>
  <si>
    <t>ARMAÇÃO DE ESTRUTURAS DIVERSAS DE CONCRETO ARMADO, EXCETO VIGAS, PILARES, LAJES E FUNDAÇÕES, UTILIZANDO AÇO CA-50 DE 5,0 MM - MONTAGEM.</t>
  </si>
  <si>
    <t>Escada Hidráulica 1 - DAD 03/04</t>
  </si>
  <si>
    <t>Escada Hidráulica 2 - DAD 03/04</t>
  </si>
  <si>
    <t>Escada Hidráulica 3 - DAD 03/04</t>
  </si>
  <si>
    <t>CAIXA DE PASSAGEM - CLP 1 - N1</t>
  </si>
  <si>
    <t>CAIXA DE PASSAGEM - CLP 2 - N1</t>
  </si>
  <si>
    <t>POÇO DE VISITA - N1</t>
  </si>
  <si>
    <t>CAIXA DE CAPTAÇÃO - FUNDAÇÃO</t>
  </si>
  <si>
    <t>C1 - Pos. 1</t>
  </si>
  <si>
    <t>C1 - Pos. 2</t>
  </si>
  <si>
    <t>C1 - Pos. 3</t>
  </si>
  <si>
    <t>C1 - Pos. 4</t>
  </si>
  <si>
    <t>C2 - Pos. 7</t>
  </si>
  <si>
    <t>C2 - Pos. 8</t>
  </si>
  <si>
    <t>C2 - Pos. 9</t>
  </si>
  <si>
    <t>C2 - Pos. 10</t>
  </si>
  <si>
    <t>C3 - Pos. 13</t>
  </si>
  <si>
    <t>C3 - Pos. 14</t>
  </si>
  <si>
    <t>C3 - Pos. 15</t>
  </si>
  <si>
    <t>C3 - Pos. 16</t>
  </si>
  <si>
    <t>C4 - Pos. 19</t>
  </si>
  <si>
    <t>C4 - Pos. 20</t>
  </si>
  <si>
    <t>C4 - Pos. 21</t>
  </si>
  <si>
    <t>C4 - Pos. 22</t>
  </si>
  <si>
    <t>CAIXA DE CAPTAÇÃO - PAREDES</t>
  </si>
  <si>
    <t>C1 - Pos. 5</t>
  </si>
  <si>
    <t>C2 - Pos.10</t>
  </si>
  <si>
    <t>C3 - Pos.12</t>
  </si>
  <si>
    <t>C3 - Pos.15</t>
  </si>
  <si>
    <t>C4 - Pos.17</t>
  </si>
  <si>
    <t>C4 - Pos.20</t>
  </si>
  <si>
    <t>CAIXA DE CONTENÇÃO - LAJES</t>
  </si>
  <si>
    <t>ARMADURA POSITIVA - POS. 1 (PISO)</t>
  </si>
  <si>
    <t>ARMADURA POSITIVA - POS. 2 (PISO)</t>
  </si>
  <si>
    <t>ARMADURA NEGATIVA - POS. 1 (TAMPA)</t>
  </si>
  <si>
    <t>ARMADURA NEGATIVA - POS. 2 (TAMPA)</t>
  </si>
  <si>
    <t>CAIXA DE CONTENÇÃO - FUNDAÇÃO</t>
  </si>
  <si>
    <t>C1 - Pos. 6</t>
  </si>
  <si>
    <t>C2 - Pos. 11</t>
  </si>
  <si>
    <t>C2 - Pos. 12</t>
  </si>
  <si>
    <t>C3 - Pos. 17</t>
  </si>
  <si>
    <t>C3 - Pos. 18</t>
  </si>
  <si>
    <t>C4 - Pos. 23</t>
  </si>
  <si>
    <t>C4 - Pos. 24</t>
  </si>
  <si>
    <t>C2 - Pos.9</t>
  </si>
  <si>
    <t>C3 - Pos.13</t>
  </si>
  <si>
    <t>C3 - Pos.14</t>
  </si>
  <si>
    <t>C4 - Pos.18</t>
  </si>
  <si>
    <t>C4 - Pos.19</t>
  </si>
  <si>
    <t>ARMADURA NEGATIVA - POS. 1 (PISO)</t>
  </si>
  <si>
    <t>ARMADURA NEGATIVA - POS. 2 (PISO)</t>
  </si>
  <si>
    <t>C2 - Pos. 6</t>
  </si>
  <si>
    <t>C3 - Pos.11</t>
  </si>
  <si>
    <t>C4 - Pos.16</t>
  </si>
  <si>
    <t>ASSENTAMENTO DE GUIA (MEIO-FIO) EM TRECHO RETO, CONFECCIONADA EM CONCRETO PRÉ-FABRICADO, DIMENSÕES 100X15X13X30 CM (COMPRIMENTO X BASE INFERIOR X BASE SUPERIOR X ALTURA). AF_01/2024</t>
  </si>
  <si>
    <t>ARMAÇÃO DE ESTRUTURAS DIVERSAS DE CONCRETO ARMADO, EXCETO VIGAS, PILARES, LAJES E FUNDAÇÕES, UTILIZANDO AÇO CA-60 DE 5,0 MM - MONTAGEM.</t>
  </si>
  <si>
    <t>TOTAL DO ITEM 01.06</t>
  </si>
  <si>
    <t>TUBO DE PVC PARA REDE COLETORA DE ESGOTO DE PAREDE MACIÇA, DN 250 MM, JUNTA ELÁSTICA - FORNECIMENTO E ASSENTAMENTO.</t>
  </si>
  <si>
    <t>TUBO DE PVC PARA REDE COLETORA DE ESGOTO DE PAREDE MACIÇA, DN 300 MM, JUNTA ELÁSTICA - FORNECIMENTO E ASSENTAMENTO.</t>
  </si>
  <si>
    <t>EMPOLAM.</t>
  </si>
  <si>
    <t>DISTÂNCIA</t>
  </si>
  <si>
    <t>ÁREA 09 - LIMPEZA DO TERRENO</t>
  </si>
  <si>
    <t>DEGRAU 01</t>
  </si>
  <si>
    <t>DEGRAU 02</t>
  </si>
  <si>
    <t>DEGRAU 03</t>
  </si>
  <si>
    <t>DEGRAU 04</t>
  </si>
  <si>
    <t>DEGRAU 05</t>
  </si>
  <si>
    <t>DEGRAU 06</t>
  </si>
  <si>
    <t>DEGRAU 07</t>
  </si>
  <si>
    <t>DEGRAU 08</t>
  </si>
  <si>
    <t>DEGRAU 09</t>
  </si>
  <si>
    <t>DEGRAU 10</t>
  </si>
  <si>
    <t>DEGRAU 11</t>
  </si>
  <si>
    <t>DEGRAU 12</t>
  </si>
  <si>
    <t>DEGRAU 13</t>
  </si>
  <si>
    <t>DEGRAU 14</t>
  </si>
  <si>
    <t>DEGRAU 15</t>
  </si>
  <si>
    <t>DEGRAU 16</t>
  </si>
  <si>
    <t>DEGRAU 17</t>
  </si>
  <si>
    <t>DEGRAU 18</t>
  </si>
  <si>
    <t>DEGRAU 19</t>
  </si>
  <si>
    <t>DEGRAU 20</t>
  </si>
  <si>
    <t>DEGRAU 21</t>
  </si>
  <si>
    <t>DEGRAU 22</t>
  </si>
  <si>
    <t>DEGRAU 23</t>
  </si>
  <si>
    <t>DEGRAU 24</t>
  </si>
  <si>
    <t>DEGRAU 25</t>
  </si>
  <si>
    <t>DEGRAU 26</t>
  </si>
  <si>
    <t>DEGRAU 27</t>
  </si>
  <si>
    <t>DEGRAU 28</t>
  </si>
  <si>
    <t>DEGRAU 29</t>
  </si>
  <si>
    <t>DEGRAU 30</t>
  </si>
  <si>
    <t>Q/m</t>
  </si>
  <si>
    <t>COMP. TOTAL</t>
  </si>
  <si>
    <t>POS. (m)</t>
  </si>
  <si>
    <t>PAREDES LATERAIS (posições 1 e 3)</t>
  </si>
  <si>
    <t>PAREDE FECHAMENTO DO DEGRAU (posições 1 e 3)</t>
  </si>
  <si>
    <t>PISO (posições 2 e 3)</t>
  </si>
  <si>
    <t xml:space="preserve">COMP. </t>
  </si>
  <si>
    <t>Parede lateral externa</t>
  </si>
  <si>
    <t>Parede lateral interna</t>
  </si>
  <si>
    <t>Parede fechamento do degrau externa</t>
  </si>
  <si>
    <t>Parede fechamento do degrau interna</t>
  </si>
  <si>
    <t>Piso</t>
  </si>
  <si>
    <t>Paredes laterais</t>
  </si>
  <si>
    <t xml:space="preserve">Parede fechamento do degrau </t>
  </si>
  <si>
    <t>LATERAL DIREITA DO CANAL</t>
  </si>
  <si>
    <t>LATERAL ESQUERDA DO CANAL</t>
  </si>
  <si>
    <t>TUBULAÇÃO DIÂMETRO 100MM</t>
  </si>
  <si>
    <t>RUA SÃO MANOEL</t>
  </si>
  <si>
    <t>Ramal de ligação 01</t>
  </si>
  <si>
    <t>Ramal de ligação 02</t>
  </si>
  <si>
    <t>Ramal de ligação 03</t>
  </si>
  <si>
    <t>Ramal de ligação 04</t>
  </si>
  <si>
    <t>RUA SÃO TARCÍSIO</t>
  </si>
  <si>
    <t>Ramal de ligação 05</t>
  </si>
  <si>
    <t>Ramal de ligação 06</t>
  </si>
  <si>
    <t>Ramal de ligação 07</t>
  </si>
  <si>
    <t>Ramal de ligação 08</t>
  </si>
  <si>
    <t>Ramal de ligação 09</t>
  </si>
  <si>
    <t>Ramal de ligação 10</t>
  </si>
  <si>
    <t>Ramal de ligação 11</t>
  </si>
  <si>
    <t>Ramal de ligação 12</t>
  </si>
  <si>
    <t>Ramal de ligação 13</t>
  </si>
  <si>
    <t>Ramal de ligação 14</t>
  </si>
  <si>
    <t>RUA SÃO JERÔNIMO</t>
  </si>
  <si>
    <t>Ramal de ligação 15</t>
  </si>
  <si>
    <t>Ramal de ligação 16</t>
  </si>
  <si>
    <t>Ramal de ligação 17</t>
  </si>
  <si>
    <t>Ramal de ligação 18</t>
  </si>
  <si>
    <t>Ramal de ligação 19</t>
  </si>
  <si>
    <t>Ramal de ligação 20</t>
  </si>
  <si>
    <t>Ramal de ligação 21</t>
  </si>
  <si>
    <t>Ramal de ligação 22</t>
  </si>
  <si>
    <t>Ramal de ligação 23</t>
  </si>
  <si>
    <t>Ramal de ligação 24</t>
  </si>
  <si>
    <t>Ramal de ligação 25</t>
  </si>
  <si>
    <t>RUA SÃO LOURENÇO</t>
  </si>
  <si>
    <t>Ramal de ligação 26</t>
  </si>
  <si>
    <t>Ramal de ligação 27</t>
  </si>
  <si>
    <t>Ramal de ligação 28</t>
  </si>
  <si>
    <t>Ramal de ligação 29</t>
  </si>
  <si>
    <t>Ramal de ligação 30</t>
  </si>
  <si>
    <t>Ramal de ligação 31</t>
  </si>
  <si>
    <t>Ramal de ligação 32</t>
  </si>
  <si>
    <t>Ramal de ligação 33</t>
  </si>
  <si>
    <t>Ramal de ligação 34</t>
  </si>
  <si>
    <t>Ramal de ligação 35</t>
  </si>
  <si>
    <t>CÓRREGO - MARGEM DIREITA</t>
  </si>
  <si>
    <t>Ramal de ligação 36</t>
  </si>
  <si>
    <t>Ramal de ligação 37</t>
  </si>
  <si>
    <t>Ramal de ligação 38</t>
  </si>
  <si>
    <t>Ramal de ligação 39</t>
  </si>
  <si>
    <t>Ramal de ligação 40</t>
  </si>
  <si>
    <t>Ramal de ligação 41</t>
  </si>
  <si>
    <t>Ramal de ligação 42</t>
  </si>
  <si>
    <t>Ramal de ligação 43</t>
  </si>
  <si>
    <t>Ramal de ligação 44</t>
  </si>
  <si>
    <t>Ramal de ligação 45</t>
  </si>
  <si>
    <t>Rede principal - trecho 01</t>
  </si>
  <si>
    <t>Rede principal - trecho 02</t>
  </si>
  <si>
    <t>CÓRREGO - MARGEM ESQUERDA</t>
  </si>
  <si>
    <t>Ramal de ligação 46</t>
  </si>
  <si>
    <t>Ramal de ligação 47</t>
  </si>
  <si>
    <t>Ramal de ligação 48</t>
  </si>
  <si>
    <t>Ramal de ligação 49</t>
  </si>
  <si>
    <t>Ramal de ligação 50</t>
  </si>
  <si>
    <t>Ramal de ligação 51</t>
  </si>
  <si>
    <t>TUBULAÇÃO DIÂMETRO 150MM</t>
  </si>
  <si>
    <t>Rede principal - trecho 03</t>
  </si>
  <si>
    <t>Rede principal - trecho 04</t>
  </si>
  <si>
    <t>TUBULAÇÃO DIÂMETRO 200MM</t>
  </si>
  <si>
    <t>Rede principal - trecho 05</t>
  </si>
  <si>
    <t>Rede principal - trecho 06</t>
  </si>
  <si>
    <t>Rede principal - trecho 07</t>
  </si>
  <si>
    <t>TUBULAÇÃO DIÂMETRO 250MM</t>
  </si>
  <si>
    <t>Rede principal - trecho 08</t>
  </si>
  <si>
    <t>Rede principal - trecho 09</t>
  </si>
  <si>
    <t>Rede principal - trecho 10</t>
  </si>
  <si>
    <t>TUBULAÇÃO DIÂMETRO 300MM</t>
  </si>
  <si>
    <t>CAIXAS DE PASSAGEM</t>
  </si>
  <si>
    <t>CAIXAS PARA INTERCEPTOR</t>
  </si>
  <si>
    <t>CANAL</t>
  </si>
  <si>
    <t xml:space="preserve">TAPUME </t>
  </si>
  <si>
    <t>ESPES.</t>
  </si>
  <si>
    <t>MATERIAL DEMOLIDO - ITEM 02.01</t>
  </si>
  <si>
    <t>MATERIAL DEMOLIDO - ITEM 02.03</t>
  </si>
  <si>
    <t>ESPESSURA</t>
  </si>
  <si>
    <t>REDE TUBULAR - DN=400MM</t>
  </si>
  <si>
    <t>REDE TUBULAR - DN=600MM</t>
  </si>
  <si>
    <t>EMPOL.</t>
  </si>
  <si>
    <t>DESCUNTO TUBULAÇÃO</t>
  </si>
  <si>
    <t xml:space="preserve">ALTURA </t>
  </si>
  <si>
    <t>BOCA DE LOBO</t>
  </si>
  <si>
    <t>POÇO DE VISITA TIPO A</t>
  </si>
  <si>
    <t>POÇO DE VISITA TIPO C</t>
  </si>
  <si>
    <t>CANALETA SUPERIOR - GABIÃO 1</t>
  </si>
  <si>
    <t>CANALETA SUPERIOR - GABIÃO 2</t>
  </si>
  <si>
    <t>CANALETA SUPERIOR - GABIÃO 3</t>
  </si>
  <si>
    <t>CANALETA 1 - TRECHO 1</t>
  </si>
  <si>
    <t>CANALETA 1 - TRECHO 2</t>
  </si>
  <si>
    <t>CANALETA 1 - TRECHO 3</t>
  </si>
  <si>
    <t>CANALETA 1 - TRECHO 4</t>
  </si>
  <si>
    <t>CANALETA 1 - TRECHO 5</t>
  </si>
  <si>
    <t>CANALETA 2 - TRECHO 1</t>
  </si>
  <si>
    <t>CANALETA 2 - TRECHO 2</t>
  </si>
  <si>
    <t>CANALETA 3 - TRECHO 1</t>
  </si>
  <si>
    <t>CANALETA 4 - TRECHO 1</t>
  </si>
  <si>
    <t>CANALETA 4 - TRECHO 2</t>
  </si>
  <si>
    <t>CANALETA 4 - TRECHO 3</t>
  </si>
  <si>
    <t>CANALETA 4 - TRECHO 4</t>
  </si>
  <si>
    <t>CANALETA 4 - TRECHO 5</t>
  </si>
  <si>
    <t>CANALETA 4 - TRECHO 6</t>
  </si>
  <si>
    <t>CANALETA 4 - TRECHO 7</t>
  </si>
  <si>
    <t>CANALETA 4 - TRECHO 8</t>
  </si>
  <si>
    <t>CANALETA 4 - TRECHO 9</t>
  </si>
  <si>
    <t>CANALETA 5 - TRECHO 1</t>
  </si>
  <si>
    <t>CANALETA 5 - TRECHO 2</t>
  </si>
  <si>
    <t>CANALETA 5 - TRECHO 3</t>
  </si>
  <si>
    <t>CANALETA 5 - TRECHO 4</t>
  </si>
  <si>
    <t>CANALETA 5 - TRECHO 5</t>
  </si>
  <si>
    <t>CANALETA 5 - TRECHO 6</t>
  </si>
  <si>
    <t>CANALETA 5 - TRECHO 7</t>
  </si>
  <si>
    <t>CANALETA 5 - TRECHO 8</t>
  </si>
  <si>
    <t>CANALETA 5 - TRECHO 9</t>
  </si>
  <si>
    <t>CANALETA 5 - TRECHO 10</t>
  </si>
  <si>
    <t>CANALETA 6 - TRECHO 1</t>
  </si>
  <si>
    <t>CANALETA 7 - TRECHO 1</t>
  </si>
  <si>
    <t>CANALETA 8 - TRECHO 1</t>
  </si>
  <si>
    <t>CANALETA 9 - TRECHO 1</t>
  </si>
  <si>
    <t>ESCADA 1</t>
  </si>
  <si>
    <t>ESCADA 2</t>
  </si>
  <si>
    <t>ESCADA 3</t>
  </si>
  <si>
    <t>ESCADA 4</t>
  </si>
  <si>
    <t>ESCADA 5</t>
  </si>
  <si>
    <t>ESCADA 6</t>
  </si>
  <si>
    <t>ESCADA 7</t>
  </si>
  <si>
    <t>ESCADA 8</t>
  </si>
  <si>
    <t>ESCADA 9</t>
  </si>
  <si>
    <t>ESCADA 10</t>
  </si>
  <si>
    <t>ESCADA 11</t>
  </si>
  <si>
    <t>ESCADA 12</t>
  </si>
  <si>
    <t>ESCADA 13</t>
  </si>
  <si>
    <t>ESCADA 14</t>
  </si>
  <si>
    <t>BSTC 1</t>
  </si>
  <si>
    <t>BSTC 2</t>
  </si>
  <si>
    <t>CONS./M</t>
  </si>
  <si>
    <t>RUA SAMAMBAIA</t>
  </si>
  <si>
    <t>RUA AÇUCENA</t>
  </si>
  <si>
    <t>ESCORAMENTO DE VALA</t>
  </si>
  <si>
    <t xml:space="preserve">ÁREA </t>
  </si>
  <si>
    <t>ÁREA DE INTERVENÇÃO</t>
  </si>
  <si>
    <t>FUNDAÇÃO GABIÕES</t>
  </si>
  <si>
    <t>GABIÃO 1</t>
  </si>
  <si>
    <t>GABIÃO 2</t>
  </si>
  <si>
    <t>GABIÃO 3</t>
  </si>
  <si>
    <t>GABIÃO 4</t>
  </si>
  <si>
    <t>GABIÃO 5</t>
  </si>
  <si>
    <t>GABIÃO 6</t>
  </si>
  <si>
    <t>ATERRO RECOMPOSIÇÃO TALUDE APÓS EXECUÇÃO DOS GABIÕES - CONFORME PROJETO</t>
  </si>
  <si>
    <t>SEÇÃO 1</t>
  </si>
  <si>
    <t>SEÇÃO 2</t>
  </si>
  <si>
    <t>SEÇÃO 3</t>
  </si>
  <si>
    <t>SEÇÃO 4</t>
  </si>
  <si>
    <t>FIADA 1</t>
  </si>
  <si>
    <t xml:space="preserve">FIADA 2 </t>
  </si>
  <si>
    <t>FIADA 3</t>
  </si>
  <si>
    <t>FIADA 4</t>
  </si>
  <si>
    <t>ESCAVAÇÃO PARA EXECUÇÃO DE GABIÕES - CONFORME PROJETO</t>
  </si>
  <si>
    <t>BOTA FORA (MATERIAL DE CORTE - ATERRO)</t>
  </si>
  <si>
    <t xml:space="preserve">VOLUME DE CORTE </t>
  </si>
  <si>
    <t xml:space="preserve">VOLUME DE ATERRO </t>
  </si>
  <si>
    <t>TOTAL A SER REMOVIDO</t>
  </si>
  <si>
    <t>LADOS</t>
  </si>
  <si>
    <t>ARMAÇÃO DE LAJE DE ESTRUTURA CONVENCIONAL DE CONCRETO ARMADO UTILIZANDO AÇO CA-60 DE 4,2 MM - MONTAGEM.</t>
  </si>
  <si>
    <t>PERFURATRIZ MANUAL, TORQUE MÁXIMO 83 N.M, POTÊNCIA 5 CV, COM DIÂMETRO MÁXIMO 4" - CHP DIURNO. AF_06/2015</t>
  </si>
  <si>
    <t>PERFURATRIZ MANUAL, TORQUE MÁXIMO 83 N.M, POTÊNCIA 5 CV, COM DIÂMETRO MÁXIMO 4" - CHI DIURNO. AF_06/2015</t>
  </si>
  <si>
    <t>09.02</t>
  </si>
  <si>
    <t>09.02.01</t>
  </si>
  <si>
    <t>09.02.02</t>
  </si>
  <si>
    <t>09.02.03</t>
  </si>
  <si>
    <t>Área 22</t>
  </si>
  <si>
    <t>CANALETA SUPERIOR À CONTENÇÃO</t>
  </si>
  <si>
    <t>CANALETA MOLDADA NO LOCAL</t>
  </si>
  <si>
    <t>RUA MARIA ANGELINA DE JESUS</t>
  </si>
  <si>
    <t>RUA DIAMANTINA</t>
  </si>
  <si>
    <t>RUA PEDREIRA</t>
  </si>
  <si>
    <t>REATERRO COMPACTADO C/ PLACA VIBRATORIA</t>
  </si>
  <si>
    <t>Quantidade</t>
  </si>
  <si>
    <t>INJEÇÃO DE CIMENTO PARA CHUMBADORES (GRAMPOS)</t>
  </si>
  <si>
    <t>kg / metro</t>
  </si>
  <si>
    <t>93572</t>
  </si>
  <si>
    <t>ENCARREGADO GERAL DE OBRAS COM ENCARGOS COMPLEMENTARES</t>
  </si>
  <si>
    <t>100321</t>
  </si>
  <si>
    <t xml:space="preserve">GASOLINA COMUM - (CONSIDERADO 200 LITROS MÊS)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</si>
  <si>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02.04</t>
  </si>
  <si>
    <t>02.04.01</t>
  </si>
  <si>
    <t>02.04.02</t>
  </si>
  <si>
    <t>05.17</t>
  </si>
  <si>
    <t>05.17.01</t>
  </si>
  <si>
    <t>05.14.02</t>
  </si>
  <si>
    <t>05.14.03</t>
  </si>
  <si>
    <t>05.17.02</t>
  </si>
  <si>
    <t>05.17.03</t>
  </si>
  <si>
    <t>05.17.04</t>
  </si>
  <si>
    <t>05.17.05</t>
  </si>
  <si>
    <t>05.17.06</t>
  </si>
  <si>
    <t>05.17.07</t>
  </si>
  <si>
    <t>05.17.08</t>
  </si>
  <si>
    <t>05.17.09</t>
  </si>
  <si>
    <t>05.17.10</t>
  </si>
  <si>
    <t>05.17.11</t>
  </si>
  <si>
    <t>05.17.12</t>
  </si>
  <si>
    <t>05.17.13</t>
  </si>
  <si>
    <t>05.17.14</t>
  </si>
  <si>
    <t>023</t>
  </si>
  <si>
    <t>CARGA DE MISTURA ASFÁLTICA EM CAMINHÃO BASCULANTE 10 M³ (UNIDADE: T).</t>
  </si>
  <si>
    <t>06.02.08</t>
  </si>
  <si>
    <t>06.02.09</t>
  </si>
  <si>
    <t>CARGA DE MATERIAL SOBRE CAMINHAO</t>
  </si>
  <si>
    <t xml:space="preserve">TRANSPORTE DE MATERIAL </t>
  </si>
  <si>
    <t>TRANSPORTE DE MATERIAL</t>
  </si>
  <si>
    <t>ESCORAMENTO DE VALA, TIPO DESCONTÍNUO, COM PROFUNDIDADE DE 0 A 1,5 M, LARGURA MENOR QUE 1,5 M.</t>
  </si>
  <si>
    <t>MONTAGEM E DESMONTAGEM DE ANDAIME TUBULAR TIPO "TORRE" (EXCLUSIVE ANDAIME E LIMPEZA).</t>
  </si>
  <si>
    <t xml:space="preserve">LOCACAO DE ANDAIME METALICO TUBULAR DE ENCAIXE, TIPO DE TORRE, CADA PAINEL COM LARGURA DE 1 ATE 1,5 M E ALTURA DE *1,00* M, INCLUINDO DIAGONAL, BARRAS DE LIGACAO, SAPATAS OU RODIZIOS E DEMAIS ITENS NECESSARIOS A MONTAGEM (NAO INCLUI INSTALACAO)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</si>
  <si>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MXMES </t>
  </si>
  <si>
    <t>09.02.04</t>
  </si>
  <si>
    <t>09.02.05</t>
  </si>
  <si>
    <t>quant. torre</t>
  </si>
  <si>
    <t>quant. montagem e  desmontagem</t>
  </si>
  <si>
    <t>quant. mês</t>
  </si>
  <si>
    <t>alt. Média</t>
  </si>
  <si>
    <t>% adm local</t>
  </si>
  <si>
    <t>quant. total</t>
  </si>
  <si>
    <t xml:space="preserve">ESCAVAÇÃO MANUAL DE VALA </t>
  </si>
  <si>
    <t>68.09.10</t>
  </si>
  <si>
    <t>EMULSÃO ASFÁLTICA PARA IMPRIMAÇÃO - EAI</t>
  </si>
  <si>
    <t>IMPRIMAÇÃO COM EMULSÃO ASFÁLTICA - EAI, LIMPEZA MANUAL</t>
  </si>
  <si>
    <t>07.05.02</t>
  </si>
  <si>
    <t>07.05.03</t>
  </si>
  <si>
    <t>07.05.04</t>
  </si>
  <si>
    <t>07.05.05</t>
  </si>
  <si>
    <t>07.08.02</t>
  </si>
  <si>
    <t>07.08.03</t>
  </si>
  <si>
    <t>07.08.04</t>
  </si>
  <si>
    <t>07.10.02</t>
  </si>
  <si>
    <t>07.10.03</t>
  </si>
  <si>
    <t>07.10.04</t>
  </si>
  <si>
    <t>FORNECIMENTO E COLOCACAO DE AÇO CA-60</t>
  </si>
  <si>
    <t>FORNECIMENTO E COLOCACAO DE AÇO CA60</t>
  </si>
  <si>
    <t>desenvol.</t>
  </si>
  <si>
    <t>KG/M2</t>
  </si>
  <si>
    <t>kg/m2</t>
  </si>
  <si>
    <t>índice para memória</t>
  </si>
  <si>
    <t>RASTELEIRO COM ENCARGOS COMPLEMENTARES</t>
  </si>
  <si>
    <t>PROTEÇÃO SUPERFICIAL DE CANAL EM GABIÃO TIPO COLCHÃO, ALTURA DE 23 CENTÍMETROS, ENCHIMENTO COM
PEDRA DE MÃO TIPO RACHÃO - FORNECIMENTO E EXECUÇÃO.</t>
  </si>
  <si>
    <t>MOBILIZAÇÃO DE CONTAINER</t>
  </si>
  <si>
    <t>89.50.20</t>
  </si>
  <si>
    <t>DESMOBILIZAÇÃO DE CONTAINER</t>
  </si>
  <si>
    <t>Tubo aço horizontal 1 1/2"</t>
  </si>
  <si>
    <t xml:space="preserve">Tubo aço vertical 1 1/4" </t>
  </si>
  <si>
    <t xml:space="preserve">Tubo aço vertical 3/4" </t>
  </si>
  <si>
    <t xml:space="preserve">Tubo aço horizontal 1" </t>
  </si>
  <si>
    <t xml:space="preserve">Desnv. </t>
  </si>
  <si>
    <t>base 12x12</t>
  </si>
  <si>
    <t>Quantidade para 1,2m - caderno técnico CPU sinapi - Anexo 1</t>
  </si>
  <si>
    <t>corrimão 1/ 1/2"</t>
  </si>
  <si>
    <t>suporte 1/2"</t>
  </si>
  <si>
    <t>quantidade</t>
  </si>
  <si>
    <t>PIS</t>
  </si>
  <si>
    <t>COFINS</t>
  </si>
  <si>
    <t>ISS</t>
  </si>
  <si>
    <t>TRIBUTOS:</t>
  </si>
  <si>
    <t>06.03.02</t>
  </si>
  <si>
    <t>PREÇO UNITÁRIO 
(COM BDI)</t>
  </si>
  <si>
    <t>035</t>
  </si>
  <si>
    <t>VIBRADOR DE IMERSÃO, DIÂMETRO DE PONTEIRA 45MM, MOTOR ELÉTRICO TRIFÁSICO POTÊNCIA DE 2 CV - CHP
DIURNO.</t>
  </si>
  <si>
    <t>VIBRADOR DE IMERSÃO, DIÂMETRO DE PONTEIRA 45MM, MOTOR ELÉTRICO TRIFÁSICO POTÊNCIA DE 2 CV - CHP DIURNO.</t>
  </si>
  <si>
    <t>MATERIAL</t>
  </si>
  <si>
    <t>considerado 1 hora para produtividade de 415m2 por hora</t>
  </si>
  <si>
    <t>considerado 8 horas para produtividade de 415m2 por hora</t>
  </si>
  <si>
    <t>Aditivo natural tipo goma xantana para hidrossemeadura -  Carga, manobra e descarga de materiais diversos em caminhão carroceria de 15 t - carga e descarga manuais</t>
  </si>
  <si>
    <t>Adubo à base de nitrogênio, fósforo e potássio (NPK) -  Carga, manobra e descarga de materiais diversos em caminhão carroceria de 15 t - carga e descarga manuais</t>
  </si>
  <si>
    <t>Adubo orgânico composto - Carga, manobra e descarga de materiais diversos em caminhão carroceria de 15 t - carga e descarga manuais</t>
  </si>
  <si>
    <t>Material formador de camada protetora para hidrossemeadura -  Carga, manobra e descarga de materiais diversos em caminhão carroceria de 15 t - carga e descarga manuais</t>
  </si>
  <si>
    <t>Pó calcário dolomítico -  Carga, manobra e descarga de materiais diversos em caminhão carroceria de 15 t - carga e descarga manuais</t>
  </si>
  <si>
    <t>Sementes para hidrossemeadura -  Carga, manobra e descarga de materiais diversos em caminhão carroceria de 15 t - carga e descarga manuais</t>
  </si>
  <si>
    <t>Aditivo natural tipo goma xantana para hidrossemeadura - Transporte com caminhão carroceria de 15 t - rodovia pavimentada</t>
  </si>
  <si>
    <t>Adubo à base de nitrogênio, fósforo e potássio (NPK) - Transporte com caminhão carroceria de 15 t - rodovia pavimentada</t>
  </si>
  <si>
    <t>Adubo orgânico composto - Transporte com caminhão carroceria de 15 t - rodovia pavimentada</t>
  </si>
  <si>
    <t>Pó calcário dolomítico - Transporte com caminhão carroceria de 15 t - rodovia pavimentada</t>
  </si>
  <si>
    <t>Material formador de camada protetora para hidrossemeadura - Transporte com caminhão carroceria de 15 t - rodovia pavimentada</t>
  </si>
  <si>
    <t>Sementes para hidrossemeadura - Transporte com caminhão carroceria de 15 t - rodovia pavimentada</t>
  </si>
  <si>
    <t>EXECUÇÃO DE GRAMPO PARA SOLO GRAMPEADO COM COMPRIMENTO MENOR OU IGUAL A 6 M, DIÂMETRO DE 10 CM, PERFURAÇÃO COM EQUIPAMENTO MANUAL E ARMADURA COM DIÂMETRO DE 25 MM.</t>
  </si>
  <si>
    <t>ok</t>
  </si>
  <si>
    <t>AREA -11</t>
  </si>
  <si>
    <t>AREA -18</t>
  </si>
  <si>
    <t>AREA -21</t>
  </si>
  <si>
    <t>AREA -22</t>
  </si>
  <si>
    <t>AREA -23</t>
  </si>
  <si>
    <t>AREA -07</t>
  </si>
  <si>
    <t>AREA -09</t>
  </si>
  <si>
    <t>ÁREAS</t>
  </si>
  <si>
    <t>VALORES</t>
  </si>
  <si>
    <t>TOTAL DA PLANILHA GERAL</t>
  </si>
  <si>
    <t>FORMA PARA BERÇO EM TÁBUA DE MADEIRA SERRADA, 4 APROVEITAMENTOS - FABRICAÇÃO, MONTAGEM E DESMONTAGEM</t>
  </si>
  <si>
    <t>FABRICAÇÃO, MONTAGEM E DESMONTAGEM DE FÔRMA PARA VIGA BALDRAME, EM MADEIRA SERRADA, E=25 MM, 2 UTILIZAÇÕES.</t>
  </si>
  <si>
    <t>ESCAVAÇÃO MANUAL DE VALA</t>
  </si>
  <si>
    <t>VIBRADOR DE IMERSÃO, DIÂMETRO DE PONTEIRA 45MM, MOTOR ELÉTRICO TRIFÁSICO POTÊNCIA DE 2 CV - CHI DIURNO</t>
  </si>
  <si>
    <t>VIBRADOR DE IMERSÃO, DIÂMETRO DE PONTEIRA 45MM, MOTOR ELÉTRICO TRIFÁSICO POTÊNCIA DE 2 CV - CHP DIURNO</t>
  </si>
  <si>
    <t xml:space="preserve">LANÇAMENTO COM USO DE BOMBA, ADENSAMENTO E ACABAMENTO DE CONCRETO EM ESTRUTURAS.
</t>
  </si>
  <si>
    <t>SINAPI (SP)</t>
  </si>
  <si>
    <t>FABRICAÇÃO, MONTAGEM E DESMONTAGEM DE FÔRMA PARA ESCADA HIDRÁULICA, EM CHAPA DE MADEIRA COMPENSADA RESINADA, E = 17 MM, 3 UTILIZAÇÕES.</t>
  </si>
  <si>
    <t>MISTURADOR DUPLO HORIZONTAL DE ALTA TURBULÊNCIA, CAPACIDADE / VOLUME 2 X 500 LITROS, MOTORES ELÉTRICOS MÍNIMO 5 CV CADA, PARA NATA CIMENTO, ARGAMASSA E OUTROS - CHI DIURNO.</t>
  </si>
  <si>
    <t>MISTURADOR DUPLO HORIZONTAL DE ALTA TURBULÊNCIA, CAPACIDADE / VOLUME 2 X 500 LITROS, MOTORES ELÉTRICOS MÍNIMO 5 CV CADA, PARA NATA CIMENTO, ARGAMASSA E OUTROS - CHP DIURNO.</t>
  </si>
  <si>
    <t>BOMBA TRIPLEX, PARA INJEÇÃO DE NATA DE CIMENTO, VAZÃO MÁXIMA DE 100 LITROS/MINUTO, PRESSÃO MÁXIMA DE 70 BAR - CHP DIURNO.</t>
  </si>
  <si>
    <t>BOMBA TRIPLEX, PARA INJEÇÃO DE NATA DE CIMENTO, VAZÃO MÁXIMA DE 100 LITROS/MINUTO, PRESSÃO MÁXIMA DE 70 BAR - CHI DIURNO.</t>
  </si>
  <si>
    <t xml:space="preserve">BASEADO SINAPI 99255 "CAIXA ENTERRADA HIDRÁULICA RETANGULAR EM ALVENARIA COM TIJOLOS CERÂMICOS MACIÇOS, DIMENSÕES INTERNAS: 0,8X0,8X0,6 M PARA REDE DE DRENAGEM.", ADEQUANDO OS QUANTITATIVOS DOS SERVIÇOS DE ALVENARIA, CHAPISCO E REBOCO PARA CAIXA COM ALTURA DE 0,80 M E MÃO-DE-OBRA ACRÉSCIDA DE 50% DA DIFERENÇA PROPORCIONAL ENTRE ALTURAS. </t>
  </si>
  <si>
    <t>PREÇO UNITÁRIO</t>
  </si>
  <si>
    <t>DEMOLIÇÕES</t>
  </si>
  <si>
    <t>CHAMINÉ CIRCULAR PARA POÇO DE VISITA PARA DRENAGEM, EM CONCRETO PRÉ-MOLDADO, DIÂMETRO INTERNO = 0,6 M.</t>
  </si>
  <si>
    <t>CONCRETO FCK = 20MPA, TRAÇO 1:2,7:3 (EM MASSA SECA DE CIMENTO/ AREIA MÉDIA/ BRITA 1) - PREPARO MECÂNICO COM BETONEIRA 400 L.</t>
  </si>
  <si>
    <t>CONCRETO CONVENCIONAL FCK 20MPA - PREPARO MECÂNICO COM BETONEIRA 400 L, INCLUSIVE LANÇAMENTO.</t>
  </si>
  <si>
    <t>CONCRETO USINADO BOMBEAVEL, CLASSE DE RESISTENCIA C20, BRITA 0 E 1, SLUMP
= 100 +/- 20 MM, COM BOMBEAMENTO (DISPONIBILIZACAO DE BOMBA), SEM O
LANCAMENTO (NBR 8953)</t>
  </si>
  <si>
    <t>CONCRETO USINADO BOMBEAVEL, 20MPA, BRITA 0 E 1, SLUMP = 100 +/- 20 MM, COM BOMBEAMENTO  E LANÇAMENTO</t>
  </si>
  <si>
    <t>MEIO FIO</t>
  </si>
  <si>
    <t>06.04</t>
  </si>
  <si>
    <t>GUARDA CORPO E CORRIMÃO</t>
  </si>
  <si>
    <t>06.04.01</t>
  </si>
  <si>
    <t>06.04.02</t>
  </si>
  <si>
    <t>06.04.03</t>
  </si>
  <si>
    <t>% PESO COM RELAÇÃO AO VALOR TOTAL DO ORÇAMENTO</t>
  </si>
  <si>
    <t>VALOR TOTAL DO ITEM NO ORÇAMENTÁRIA</t>
  </si>
  <si>
    <t>memória</t>
  </si>
  <si>
    <t>PREÇO TOTAL 
(SEM BDI)</t>
  </si>
  <si>
    <t>TRANSPORTE COM CAMINHÃO BASCULANTE DE 10 M³, EM VIA URBANA PAVIMENTADA, DMT ATÉ 30 KM (UNIDADE: M3XKM).</t>
  </si>
  <si>
    <t>CARGA, MANOBRA E DESCARGA DE SOLOS E MATERIAIS GRANULARES EM CAMINHÃO BASCULANTE 10 M³ - CARGA COM ESCAVADEIRA HIDRÁULICA (CAÇAMBA DE 1,20 M³ / 155 HP) E DESCARGA LIVRE (UNIDADE: M3).</t>
  </si>
  <si>
    <t>CARGA, MANOBRA E DESCARGA DE ENTULHO EM CAMINHÃO BASCULANTE 10 M³ - CARGA COM ESCAVADEIRA HIDRÁULICA (CAÇAMBA DE 0,80 M³ / 111 HP) E DESCARGA LIVRE (UNIDADE: M3)</t>
  </si>
  <si>
    <t>Distância conforme Mapa de DMT em anexo 8,50 km</t>
  </si>
  <si>
    <t>Distância conforme Mapa de DMT em anexo 12,40 km</t>
  </si>
  <si>
    <t>Distância conforme Mapa de DMT em anexo 6,40km</t>
  </si>
  <si>
    <t>Distância conforme Mapa de DMT em anexo 16,10km</t>
  </si>
  <si>
    <t>Distância conforme Mapa de DMT em anexo 5,7km</t>
  </si>
  <si>
    <t>Distância conforme Mapa de DMT em anexo 5,70km</t>
  </si>
  <si>
    <t>Distância conforme Mapa de DMT em anexo 15,80km</t>
  </si>
  <si>
    <t>Distância conforme Mapa de DMT em anexo 18,30km</t>
  </si>
  <si>
    <t>Distância conforme Mapa de DMT em anexo 17,9km</t>
  </si>
  <si>
    <t>Distância conforme Mapa de DMT em anexo 14,7km</t>
  </si>
  <si>
    <t>Distância conforme Mapa de DMT em anexo 14,4km</t>
  </si>
  <si>
    <t>03.02.02</t>
  </si>
  <si>
    <t>TRANSPORTE DE MATERIAL DE QUALQUER NATUREZA COM CARRINHO DE MÃO, COM DISTÂNCIAS MENORES OU IGUAIS A 50M, INCLUSIVE CARGA/DESCARGA</t>
  </si>
  <si>
    <t>03.03.02</t>
  </si>
  <si>
    <t>03.03.03</t>
  </si>
  <si>
    <t>TRANSPORTE DE MATERIAL DE QUALQUER NATUREZA COM CARRINHO DE MÃO, COM DISTÂNCIAS MAIORES QUE 50M E MENORES OU IGUAIS A 100M, INCLUSIVE CARGA/DESGARGA</t>
  </si>
  <si>
    <t>036</t>
  </si>
  <si>
    <t>037</t>
  </si>
  <si>
    <t>(Lei Municipal nº 2518 – 21/12/1994) - (Art. 6º - XXIV)</t>
  </si>
  <si>
    <t>CALCULO DO BDI 
RODOVIAS , FERROVIAS E CONGENERES</t>
  </si>
  <si>
    <t>ÁREA 09 - MATERIAL DE EMPRESTIMO</t>
  </si>
  <si>
    <t>FATOR CONVERSÃO</t>
  </si>
  <si>
    <t>ÁREA 09 - MATERIAL PARA BOTA FORA</t>
  </si>
  <si>
    <t>ESCAVAÇÃO HORIZONTAL, INCLUINDO CARGA E DESCARGA EM SOLO DE 1A CATEGORIA COM TRATOR DE ESTEIRAS (170HP/LÂMIN</t>
  </si>
  <si>
    <t>05.17.15</t>
  </si>
  <si>
    <t>05.17.16</t>
  </si>
  <si>
    <t>05.17.17</t>
  </si>
  <si>
    <t>05.17.18</t>
  </si>
  <si>
    <t>05.17.19</t>
  </si>
  <si>
    <t>05.17.20</t>
  </si>
  <si>
    <t>02.04.01 - 03.02.02 - 05.17.17</t>
  </si>
  <si>
    <t>03.03.02 - 05.17.19</t>
  </si>
  <si>
    <t>03.03.03 - 05.17.20</t>
  </si>
  <si>
    <t>INSERIDO CONFORME SOLICITADO PELO DURVAL</t>
  </si>
  <si>
    <t>QUANTIDADE POR ÁREA</t>
  </si>
  <si>
    <t>PREÇO TOTAL (COM BDI) POR ÁREA</t>
  </si>
  <si>
    <t>FABRICAÇÃO, MONTAGEM E DESMONTAGEM DE FÔRMA, EM CHAPA DE MADEIRA COMPENSADA RESINADA, E = 17 MM, 3 UTILIZAÇÕES.</t>
  </si>
  <si>
    <t>CRONOGRAMA   FÍSICO - FINANCEIRO - ÁREA 07</t>
  </si>
  <si>
    <t>CRONOGRAMA   FÍSICO - FINANCEIRO - ÁREA 09</t>
  </si>
  <si>
    <t>CRONOGRAMA   FÍSICO - FINANCEIRO - ÁREA 11</t>
  </si>
  <si>
    <t>CRONOGRAMA   FÍSICO - FINANCEIRO - ÁREA 18</t>
  </si>
  <si>
    <t>CRONOGRAMA   FÍSICO - FINANCEIRO - ÁREA 21</t>
  </si>
  <si>
    <t>CRONOGRAMA   FÍSICO - FINANCEIRO - ÁREA 22</t>
  </si>
  <si>
    <t>CRONOGRAMA   FÍSICO - FINANCEIRO - ÁREA 23</t>
  </si>
  <si>
    <t>RESUMO GERAL DAS ÁREAS</t>
  </si>
  <si>
    <t>% PESO POR ÁREA</t>
  </si>
  <si>
    <t>quant. horas</t>
  </si>
  <si>
    <t>quant. dias</t>
  </si>
  <si>
    <t>quant. efetivo mês</t>
  </si>
  <si>
    <t>89.50.21</t>
  </si>
  <si>
    <t xml:space="preserve">KG  </t>
  </si>
  <si>
    <t>OBJETO: EXECUÇÃO DE REMANESCENTE DE OBRAS DE CONTENÇÃO DE ENCOSTAS EM 07 ÁREAS DE RISCO, NO MUNICÍPIO DE BETIM-MG. ÁREAS PREVISTAS NO TERMO DE COMPROMISSO N.º 0.398.478-71 .</t>
  </si>
  <si>
    <t>AS</t>
  </si>
  <si>
    <t>AREA 07</t>
  </si>
  <si>
    <t>AREA 09</t>
  </si>
  <si>
    <t>AREA 11</t>
  </si>
  <si>
    <t>AREA 18</t>
  </si>
  <si>
    <t>AREA 21</t>
  </si>
  <si>
    <t>AREA 22</t>
  </si>
  <si>
    <t>AREA 23</t>
  </si>
  <si>
    <t>DISTRIBUIÇÃO DE CRONOGRAMA PREVISTO PARA AS 07 ÁREAS - SENDO 02 EM CONCOMITÂNCIA CONFORME DISPONIBILIDADE</t>
  </si>
  <si>
    <t>TABELA SINAPI SEM DESONERAÇÃO - BASE JULHO DE 2025</t>
  </si>
  <si>
    <t>TABELA SUDECAP ONERADA - BASE ABRIL DE 2025</t>
  </si>
  <si>
    <t>TABELA SICOR-MG SEM DESONERAÇÃO - BASE ABRIL DE 2025</t>
  </si>
  <si>
    <t>TABELA DNIT SEM DESONERAÇÃO - BASE ABRIL DE 2025 (REVISADO)</t>
  </si>
  <si>
    <t>DATA BASE DO ORÇAMENTO: JULHO DE 2025</t>
  </si>
  <si>
    <t>OK</t>
  </si>
  <si>
    <t>DEMAIS TABELAS</t>
  </si>
  <si>
    <t>SICOR-MG</t>
  </si>
  <si>
    <t>BASEADO CÓDIGO 01.09.01 DA TABELA  SUDECAP BASE ABRIL DE 2025.</t>
  </si>
  <si>
    <t>BASEADO CÓDIGO 01.09.11 DA TABELA  SUDECAP BASE ABRIL DE 2025.</t>
  </si>
  <si>
    <t>BASEADO CÓDIGO ED-50151 DA TABELA SICOR-MG BASE ABRIL DE 2025, SUBSTITUINDO A MÃO DE OBRA, EQUIPAMENTOS, MATERIAIS - SERVIÇOS, POR ITENS CONSTANTES NA TABELA SINAPI BASE JULHO/2025.</t>
  </si>
  <si>
    <t>BASEADO CÓDIGO ED-16351 DA TABELA SICOR-MG BASE ABRIL DE 2025, SUBSTITUINDO A MÃO DE OBRA, EQUIPAMENTOS, MATERIAIS - SERVIÇOS, POR ITENS CONSTANTES NA TABELA SINAPI BASE JULHO/2025.</t>
  </si>
  <si>
    <t>BASEADO CÓDIGO ED-16350 DA TABELA SICOR-MG BASE ABRIL DE 2025, SUBSTITUINDO MATERIAIS, POR ITENS CONSTANTES NA TABELA SINAPI BASE JULHO/2025.</t>
  </si>
  <si>
    <t>BASEADO CÓDIGO ED-50155 DA TABELA SICOR-MG BASE ABRIL DE 2025.</t>
  </si>
  <si>
    <t>BASEADO CÓDIGO 97628 DA TABELA SINAPI BASE JULHO/2025, COMO PARÂMETRO PARA OS ÍNDICES DE PRODUTIVIDADE, PELA SIMILARIDADE DO SERVIÇO.</t>
  </si>
  <si>
    <t>BASEADO CÓDIGO 102354 DA TABELA SINAPI BASE JULHO/2025, COMO PARÂMETRO PARA OS ÍNDICES DE PRODUTIVIDADE, PELA SIMILARIDADE DO SERVIÇO.</t>
  </si>
  <si>
    <t>BASEADO CÓDIGO ED-51131 DA TABELA SICOR-MG BASE ABRIL DE 2025, COMO PARÂMETRO PARA OS ÍNDICES DE PRODUTIVIDADE, SUBSTITUINDO A MÃO DE OBRA POR ITEM CONSTANTE NA TABELA SINAPI BASE JULHO/2025.</t>
  </si>
  <si>
    <t>BASEADO CÓDIGO ED-51133 DA TABELA SICOR-MG BASE ABRIL DE 2025, COMO PARÂMETRO PARA OS ÍNDICES DE PRODUTIVIDADE, SUBSTITUINDO A MÃO DE OBRA POR ITEM CONSTANTE NA TABELA SINAPI BASE JULHO/2025.</t>
  </si>
  <si>
    <t>BASEADO CÓDIGO ED-51134 DA TABELA SICOR-MG BASE ABRIL DE 2025, COMO PARÂMETRO PARA OS ÍNDICES DE PRODUTIVIDADE, SUBSTITUINDO A MÃO DE OBRA POR ITEM CONSTANTE NA TABELA SINAPI BASE JULHO/2025.</t>
  </si>
  <si>
    <t>BASEADO CÓDIGO 04.30.14 DA TABELA SUDECAP BASE ABRIL DE 2025, SUBSTITUINDO A MÃO DE OBRA, EQUIPAMENTOS, MATERIAIS - SERVIÇOS, POR ITENS CONSTANTES NA TABELA SINAPI BASE JULHO/2025.</t>
  </si>
  <si>
    <t xml:space="preserve">CONCRETO FCK = 20MPA, TRAÇO 1:2,7:3 (EM MASSA SECA DE CIMENTO/ AREIA MÉDIA/ BRITA 1) - PREPARO MECÂNICO COM BETONEIRA 400 L. </t>
  </si>
  <si>
    <t>BASEADO CÓDIGO 19.08.03 DA TABELA SUDECAP BASE ABRIL DE 2025, ADAPTANDO PARA REFERENCIA DA TABELA SINAPI BASE JULHO/2025.</t>
  </si>
  <si>
    <t>100% SINAPI</t>
  </si>
  <si>
    <t>000034</t>
  </si>
  <si>
    <t xml:space="preserve">ACO CA-50, 10,0 MM, VERGALHAO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</si>
  <si>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BASEADO CÓDIGO 40.22.10 DA TABELA SUDECAP BASE ABRIL DE 2025, SUBSTITUINDO A MÃO DE OBRA, EQUIPAMENTOS, MATERIAIS - SERVIÇOS, POR ITENS CONSTANTES NA TABELA SINAPI BASE JULHO/2025.</t>
  </si>
  <si>
    <t>BASEADO CÓDIGO 19.18.03 DA TABELA SUDECAP BASE ABRIL DE 2025, SUBSTITUINDO A MÃO DE OBRA, EQUIPAMENTOS, MATERIAIS - SERVIÇOS, POR ITENS CONSTANTES NA TABELA SINAPI BASE JULHO/2025.</t>
  </si>
  <si>
    <t>BASEADO CÓDIGO 19.20.03 DA TABELA SUDECAP BASE ABRIL DE 2025, SUBSTITUINDO A MÃO DE OBRA, EQUIPAMENTOS, MATERIAIS - SERVIÇOS, POR ITENS CONSTANTES NA TABELA SINAPI BASE JULHO/2025.</t>
  </si>
  <si>
    <t>BASEADO CÓDIGO 19.22.03 DA TABELA SUDECAP BASE ABRIL DE 2025, SUBSTITUINDO A MÃO DE OBRA, EQUIPAMENTOS, MATERIAIS - SERVIÇOS, POR ITENS CONSTANTES NA TABELA SINAPI BASE JULHO/2025.</t>
  </si>
  <si>
    <t>BASEADO CÓDIGO 19.22.04 DA TABELA SUDECAP BASE ABRIL DE 2025, SUBSTITUINDO A MÃO DE OBRA, EQUIPAMENTOS, MATERIAIS - SERVIÇOS, POR ITENS CONSTANTES NA TABELA SINAPI BASE JULHO/2025.</t>
  </si>
  <si>
    <t>BASEADO CÓDIGO 06.04.03 DA TABELA SUDECAP BASE ABRIL DE 2025, SUBSTITUINDO A MÃO DE OBRA, EQUIPAMENTOS, MATERIAIS - SERVIÇOS, POR ITENS CONSTANTES NA TABELA SINAPI BASE JULHO/2025. UTILIZAÇÃO DESTE ITEM POR SIMILARIDADE AO ITEM DE PROJETO E MESMA UNIDADE DE MEDIDA (KG).</t>
  </si>
  <si>
    <t>OUTRAS TABELAS</t>
  </si>
  <si>
    <t>TELA DE ACO SOLDADA NERVURADA, CA-60, Q-196, (3,11 KG/M2), DIAMETRO DO FIO = 5,0 MM, LARGURA = 2,45 M, ESPACAMENTO DA MALHA = 10 X 10 CM</t>
  </si>
  <si>
    <t>FOI UTILIZADO COMO BASE A COMPOSIÇÃO DE PREÇO DO CÓDIGO 103795 DA TABELA SINAPI JULHO/2025, COMO BASE PARA COMPOSIÇÃO PELA SIMILARIDADE DO ITEM.</t>
  </si>
  <si>
    <t xml:space="preserve">BASEADO CÓDIGO 04.21.20 DA TABELA SUDECAP BASE ABRIL DE 2025, SUBSTITUINDO O ITEM DO CONCRETO E ADEQUANDO O SERVIÇO DE LANÇAMENTO POR ITENS CONSTANTES NA TABELA SINAPI BASE JULHO/2025. </t>
  </si>
  <si>
    <t>COMPOSIÇÃO PRÓPRIA, UTILIZANDO ITENS CONSTANTES A TABELA SINAPI BASE JULHO/2025 PARA O CONCRETO , BOMBA E LANÇAMENTO. NO ITEM DO CONCRETO CONSIDERAMOS 5% DE PERDA.</t>
  </si>
  <si>
    <t>CHP/CAMINHÃO DISTRIBUIDOR DE BETUME CARGA ÚTIL MÁXIMA 9800 KG, DISTÂNCIA ENTRE EIXOS 5,00 M, POTÊNCIA 200 CV</t>
  </si>
  <si>
    <t>BASEADO CÓDIGO  20.11.05, DA TABELA SUDECAP BASE ABRIL DE 2025, SUBSTITUINDO A MÃO DE OBRA, POR ITENS CONSTANTES NA TABELA SINAPI BASE JULHO/2025.</t>
  </si>
  <si>
    <t>BASEADO CÓDIGO  20.12.01 DA TABELA SUDECAP  BASE ABRIL DE 2025, SUBSTITUINDO A MÃO DE OBRA, EQUIPAMENTOS, MATERIAIS - SERVIÇOS, POR ITENS CONSTANTES NA TABELA SINAPI BASE JULHO/2025.</t>
  </si>
  <si>
    <t>BASEADO CÓDIGO 19.52.03 DA TABELA SUDECAP BASE ABRIL DE 2025, SUBSTITUINDO A MÃO DE OBRA, EQUIPAMENTOS, MATERIAIS - SERVIÇOS, POR ITENS CONSTANTES NA TABELA SINAPI BASE JULHO/2025.</t>
  </si>
  <si>
    <t>BASEADO CÓDIGO 19.52.05 DA TABELA SUDECAP BASE ABRIL DE 2025, SUBSTITUINDO A MÃO DE OBRA, EQUIPAMENTOS, MATERIAIS - SERVIÇOS, POR ITENS CONSTANTES NA TABELA SINAPI BASE JULHO/2025.</t>
  </si>
  <si>
    <t>BASEADO CÓDIGO 19.52.07 DA TABELA SUDECAP BASE ABRIL DE 2025, SUBSTITUINDO A MÃO DE OBRA, EQUIPAMENTOS, MATERIAIS - SERVIÇOS, POR ITENS CONSTANTES NA TABELA SINAPI BASE JULHO/2025.</t>
  </si>
  <si>
    <t>BASEADO CÓDIGO 19.52.09 DA TABELA SUDECAP BASE ABRIL DE 2025, SUBSTITUINDO A MÃO DE OBRA, EQUIPAMENTOS, MATERIAIS - SERVIÇOS, POR ITENS CONSTANTES NA TABELA SINAPI BASE JULHO/2025.</t>
  </si>
  <si>
    <t>BASEADO CÓDIGO 19.56.01 DA TABELA SUDECAP BASE JULHO/2024 (ULTIMA REFERENCIA COM O ITEM), SUBSTITUINDO A MÃO DE OBRA, EQUIPAMENTOS, MATERIAIS - SERVIÇOS, POR ITENS CONSTANTES NA TABELA SINAPI BASE JULHO/2025.</t>
  </si>
  <si>
    <t>BASEADO CÓDIGO 19.56.02 DA TABELA SUDECAP BASE JULHO/2024 (ULTIMA REFERENCIA COM O ITEM), SUBSTITUINDO A MÃO DE OBRA, EQUIPAMENTOS, MATERIAIS - SERVIÇOS, POR ITENS CONSTANTES NA TABELA SINAPI BASE JULHO/2025.</t>
  </si>
  <si>
    <t>BASEADO CÓDIGO 19.56.03 DA TABELA SUDECAP BASE JULHO/2024 (ULTIMA REFERENCIA COM O ITEM), SUBSTITUINDO A MÃO DE OBRA, EQUIPAMENTOS, MATERIAIS - SERVIÇOS, POR ITENS CONSTANTES NA TABELA SINAPI BASE JULHO/2025.</t>
  </si>
  <si>
    <t>BASEADO CÓDIGO 19.56.04 DA TABELA SUDECAP BASE JULHO/2024 (ULTIMA REFERENCIA COM O ITEM), SUBSTITUINDO A MÃO DE OBRA, EQUIPAMENTOS, MATERIAIS - SERVIÇOS, POR ITENS CONSTANTES NA TABELA SINAPI BASE JULHO/2025.</t>
  </si>
  <si>
    <t>COMPOSIÇÃO BASEADA NA TABELA SINAPI BASE JULHO/2025, CÓDIGO 93957, RETIRANDO OS ITENS REFERENTES A INJEÇÃO DE NATA DE CIMENTO, VISTO QUE OS MESMOS FORAM CONSIDERADOS EM UMA COMPOSIÇÃO SEPARADA, QUANTO AO QUANTITATIVO DO AÇO FOI ADEQUADO PARA CA-50 DN 25MM CONFORME PROJETO, A MÃO DE OBRA DO OPERADOR FOI CONSIDERADA APENAS PARA A PERFURATRIZ, EXCLUI-SE OS ITENS DA ESCAVADEIRA VISTO QUE NÃO TERÁ ACERTO EM SOLO POIS SERÁ EXECUTADO EM ROCHA, ADAPTOU-SE O COEFICIENTE DA PERFURATRIZ, CONSIDERANDO 5 VEZES A MAIS DO TEMPO DEVIDO AO TIPO DE MATERIAL A SER PERFURADO (ROCHA) CONFORME ORIENTAÇÃO DO ENGENHEIRO DE CAMPO.</t>
  </si>
  <si>
    <t>COMPOSIÇÃO BASEADA NA TABELA SINAPI BASE JULHO/2025, CÓDIGO 93957, DEIXANDO APENAS OS ITENS REFERENTES A INJEÇÃO DE NATA DE CIMENTO, CONVERTENDO O QUANTITATIVO DE METRO PARA KG. A COMPOSIÇÃO ORIGINAL DO SINAPI ADOTA 10,1284 KG DE CIMENTO POR METRO, LOGO OS QUANTITATIVOS DOS ITENS MAO DE OBRA, MISTURADOR E BOMBA FORAM DIVIDIDOS POR 10,1284.</t>
  </si>
  <si>
    <t>FOI UTILIZADO COMO BASE A COMPOSIÇÃO DE PREÇO DO CÓDIGO 4413905 DA TABELA DNIT ABRIL/2025, SUBSTITUINDO A MÃO DE OBRA PARA REFERÊNCIA SINAPI BASE JULHO/2025.</t>
  </si>
  <si>
    <t>% AS NO PREÇO UNITÁRIO
DO ITEM</t>
  </si>
  <si>
    <t>BASEADO CÓDIGO 19.12.04 DA TABELA SUDECAP BASE ABRIL DE 2025, SUBSTITUINDO A MÃO DE OBRA, EQUIPAMENTOS, MATERIAIS - SERVIÇOS, POR ITENS CONSTANTES NA TABELA SINAPI BASE JULHO/2025.</t>
  </si>
  <si>
    <t>Índices adotados (Quartil médio)</t>
  </si>
  <si>
    <t>RELAÇÃO DOS ITENS COM %AS (PORCENTAGEM ATRIBUÍDO SÃO PAULO)</t>
  </si>
  <si>
    <t>CPU 015  E CPU 016</t>
  </si>
  <si>
    <t>CÓD. OBRA: 066</t>
  </si>
  <si>
    <t>066</t>
  </si>
  <si>
    <t>CÓD. OBRA:      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</si>
</sst>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8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&quot;R$&quot;* #,##0.00_);_(&quot;R$&quot;* \(#,##0.00\);_(&quot;R$&quot;* &quot;-&quot;??_);_(@_)"/>
    <numFmt numFmtId="167" formatCode="_([$€-2]* #,##0.00_);_([$€-2]* \(#,##0.00\);_([$€-2]* &quot;-&quot;??_)"/>
    <numFmt numFmtId="168" formatCode="_(&quot;$&quot;* #,##0.00_);_(&quot;$&quot;* \(#,##0.00\);_(&quot;$&quot;* &quot;-&quot;??_);_(@_)"/>
    <numFmt numFmtId="169" formatCode="&quot;R$ &quot;#,##0.00"/>
    <numFmt numFmtId="170" formatCode="#,##0.000_);[Red]\(#,##0.000\)"/>
    <numFmt numFmtId="171" formatCode="dd/mm/yy;@"/>
    <numFmt numFmtId="172" formatCode="#,##0.0000"/>
    <numFmt numFmtId="173" formatCode="#,##0.00&quot; &quot;;&quot; (&quot;#,##0.00&quot;)&quot;;&quot; -&quot;#&quot; &quot;;@&quot; &quot;"/>
    <numFmt numFmtId="174" formatCode="#,#00"/>
    <numFmt numFmtId="175" formatCode="%#,#00"/>
    <numFmt numFmtId="176" formatCode="#,##0.000000000"/>
    <numFmt numFmtId="177" formatCode="#,##0.000000000;[Red]#,##0.000000000"/>
    <numFmt numFmtId="178" formatCode="#,"/>
    <numFmt numFmtId="179" formatCode="0.000"/>
    <numFmt numFmtId="180" formatCode="#,##0.000"/>
    <numFmt numFmtId="181" formatCode="#,##0.00000"/>
    <numFmt numFmtId="182" formatCode="General_)"/>
    <numFmt numFmtId="183" formatCode="#\ ###\ ###\ ##0\ "/>
    <numFmt numFmtId="184" formatCode="0.0"/>
    <numFmt numFmtId="185" formatCode="#,##0.0_);\(#,##0.0\)"/>
    <numFmt numFmtId="186" formatCode="#,##0.000_);\(#,##0.000\)"/>
    <numFmt numFmtId="187" formatCode="#,##0.0000;\-#,##0.0000"/>
    <numFmt numFmtId="188" formatCode="_(* #,##0_);_(* \(#,##0\);_(* &quot;-&quot;_);_(@_)"/>
    <numFmt numFmtId="189" formatCode="_(&quot;Cr$&quot;* #,##0_);_(&quot;Cr$&quot;* \(#,##0\);_(&quot;Cr$&quot;* &quot;-&quot;_);_(@_)"/>
    <numFmt numFmtId="190" formatCode="_(&quot;US$&quot;\ * #,##0_);_(&quot;Cr$&quot;\ * \(#,##0\);_(&quot;Cr$&quot;\ * &quot;-&quot;??_);_(@_)"/>
    <numFmt numFmtId="191" formatCode="0.0000%"/>
    <numFmt numFmtId="192" formatCode="_([$€-2]* #,##0.00_);_([$€-2]* \(#,##0.00\);_([$€-2]* \-??_)"/>
    <numFmt numFmtId="193" formatCode="0.0%"/>
    <numFmt numFmtId="194" formatCode="_(* #,##0.00_);_(* \(#,##0.00\);_(* \-??_);_(@_)"/>
    <numFmt numFmtId="195" formatCode="_(&quot;R$ &quot;* #,##0.00_);_(&quot;R$ &quot;* \(#,##0.00\);_(&quot;R$ &quot;* \-??_);_(@_)"/>
    <numFmt numFmtId="196" formatCode="_-&quot;R$ &quot;* #,##0.00_-;&quot;-R$ &quot;* #,##0.00_-;_-&quot;R$ &quot;* \-??_-;_-@_-"/>
    <numFmt numFmtId="197" formatCode="_(&quot;R$&quot;* #,##0.00_);_(&quot;R$&quot;* \(#,##0.00\);_(&quot;R$&quot;* \-??_);_(@_)"/>
    <numFmt numFmtId="198" formatCode="_(&quot;Ch$&quot;* #,##0_);_(&quot;Ch$&quot;* \(#,##0\);_(&quot;Ch$&quot;* &quot;-&quot;_);_(@_)"/>
    <numFmt numFmtId="199" formatCode="_(&quot;Ch$&quot;* #,##0.00_);_(&quot;Ch$&quot;* \(#,##0.00\);_(&quot;Ch$&quot;* &quot;-&quot;??_);_(@_)"/>
    <numFmt numFmtId="200" formatCode="&quot;$&quot;#,##0_);[Red]\(&quot;$&quot;#,##0\)"/>
    <numFmt numFmtId="201" formatCode="&quot;$&quot;#,##0.00_);[Red]\(&quot;$&quot;#,##0.00\)"/>
    <numFmt numFmtId="202" formatCode="\$#,##0\ ;\(\$#,##0\)"/>
    <numFmt numFmtId="203" formatCode="_(* #,##0\x_);_(* \(#,##0\x\);_(* &quot;0x&quot;_);_(@_)"/>
    <numFmt numFmtId="204" formatCode="_(* #,##0.0\x_);_(* \(#,##0.0\x\);_(* &quot;0,0x&quot;_);_(@_)"/>
    <numFmt numFmtId="205" formatCode="_(* #,##0.00\x_);_(* \(#,##0.00\x\);_(* &quot;0,00x&quot;_);_(@_)"/>
    <numFmt numFmtId="206" formatCode="0.00_)"/>
    <numFmt numFmtId="207" formatCode="_(* #,##0_);_(* \(#,##0\);_(* &quot;0&quot;_);_(@_)"/>
    <numFmt numFmtId="208" formatCode="_(* #,##0.0_);_(* \(#,##0.0\);_(* &quot;0,0&quot;_);_(@_)"/>
    <numFmt numFmtId="209" formatCode="_(* #,##0.00_);_(* \(#,##0.00\);_(* &quot;0,00&quot;_);_(@_)"/>
    <numFmt numFmtId="210" formatCode="&quot;US$&quot;"/>
    <numFmt numFmtId="211" formatCode="_(* #,##0%_);_(* \(#,##0%\);_(* &quot;0%&quot;??_);_(@_)"/>
    <numFmt numFmtId="212" formatCode="_(* #,##0.0%_);_(* \(#,##0.0%\);_(* &quot;0,0%&quot;_);_(@_)"/>
    <numFmt numFmtId="213" formatCode="_(* #,##0.00%_);_(* \(#,##0.00%\);_(* &quot;0,00%&quot;??_);_(@_)"/>
    <numFmt numFmtId="214" formatCode="#,##0.0"/>
    <numFmt numFmtId="215" formatCode="_-* #,##0.00_-;\-* #,##0.00_-;_-* \-??_-;_-@_-"/>
    <numFmt numFmtId="216" formatCode="&quot;R$&quot;\ #,##0.00"/>
    <numFmt numFmtId="217" formatCode="#,##0.00_ ;\-#,##0.00\ "/>
    <numFmt numFmtId="218" formatCode="_(* #.##0.00_);_(* \(#.##0.00\);_(* &quot;-&quot;??_);_(@_)"/>
    <numFmt numFmtId="219" formatCode="#,##0.00000000"/>
    <numFmt numFmtId="220" formatCode="_(* #,##0.000000000_);_(* \(#,##0.000000000\);_(* \-??_);_(@_)"/>
    <numFmt numFmtId="221" formatCode="_(* #,##0.0000_);_(* \(#,##0.0000\);_(* &quot;-&quot;??_);_(@_)"/>
    <numFmt numFmtId="222" formatCode="\£#,##0_);\(\£#,##0\)"/>
    <numFmt numFmtId="223" formatCode="_(\$* #,##0.00_);_(\$* \(#,##0.00\);_(\$* \-??_);_(@_)"/>
    <numFmt numFmtId="224" formatCode="#,##0.000000"/>
    <numFmt numFmtId="225" formatCode="0.00000"/>
    <numFmt numFmtId="226" formatCode="######0.00000"/>
    <numFmt numFmtId="227" formatCode="###,###,##0.00"/>
    <numFmt numFmtId="228" formatCode="######0.000000"/>
    <numFmt numFmtId="229" formatCode="###,###,##0.00\ "/>
    <numFmt numFmtId="230" formatCode="#,##0.00;[Red]#,##0.00"/>
    <numFmt numFmtId="231" formatCode="0.0000"/>
    <numFmt numFmtId="232" formatCode="###,###,##0.0000"/>
    <numFmt numFmtId="233" formatCode="0.000000"/>
    <numFmt numFmtId="234" formatCode="#,##0.000;\-#,##0.000"/>
    <numFmt numFmtId="235" formatCode="#,##0.000000000;\-#,##0.000000000"/>
    <numFmt numFmtId="236" formatCode="0.0000000"/>
    <numFmt numFmtId="237" formatCode="######0.0000000"/>
    <numFmt numFmtId="238" formatCode="#,##0.0000000000"/>
  </numFmts>
  <fonts count="19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1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u/>
      <sz val="10"/>
      <color indexed="36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0"/>
      <name val="Arial"/>
      <family val="2"/>
    </font>
    <font>
      <b/>
      <sz val="18"/>
      <color indexed="48"/>
      <name val="Cambria"/>
      <family val="2"/>
    </font>
    <font>
      <sz val="10"/>
      <name val="Arial"/>
      <family val="2"/>
    </font>
    <font>
      <sz val="1"/>
      <color indexed="8"/>
      <name val="Courier"/>
      <family val="3"/>
    </font>
    <font>
      <sz val="11"/>
      <color rgb="FF000000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b/>
      <sz val="1"/>
      <color indexed="8"/>
      <name val="Courier"/>
      <family val="3"/>
    </font>
    <font>
      <b/>
      <sz val="11"/>
      <name val="Calibri"/>
      <family val="2"/>
      <charset val="1"/>
    </font>
    <font>
      <sz val="12"/>
      <name val="Calibri"/>
      <family val="2"/>
      <charset val="1"/>
    </font>
    <font>
      <b/>
      <sz val="12"/>
      <name val="Calibri"/>
      <family val="2"/>
      <charset val="1"/>
    </font>
    <font>
      <sz val="11"/>
      <name val="Calibri"/>
      <family val="2"/>
      <charset val="1"/>
    </font>
    <font>
      <sz val="10"/>
      <name val="Arial"/>
      <family val="2"/>
      <charset val="1"/>
    </font>
    <font>
      <b/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Arial"/>
      <family val="2"/>
    </font>
    <font>
      <b/>
      <sz val="12"/>
      <name val="Arial"/>
      <family val="2"/>
    </font>
    <font>
      <sz val="11"/>
      <name val="Arial"/>
      <family val="1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2"/>
      <name val="Helv"/>
    </font>
    <font>
      <sz val="10"/>
      <name val="Geneva"/>
      <family val="2"/>
    </font>
    <font>
      <b/>
      <sz val="10"/>
      <color indexed="18"/>
      <name val="Arial"/>
      <family val="2"/>
    </font>
    <font>
      <sz val="10"/>
      <name val="Courier"/>
      <family val="3"/>
    </font>
    <font>
      <sz val="11"/>
      <color indexed="20"/>
      <name val="Calibri"/>
      <family val="2"/>
      <charset val="1"/>
    </font>
    <font>
      <sz val="10"/>
      <color indexed="8"/>
      <name val="Arial"/>
      <family val="2"/>
    </font>
    <font>
      <sz val="10"/>
      <color indexed="12"/>
      <name val="Arial"/>
      <family val="2"/>
    </font>
    <font>
      <sz val="8"/>
      <name val="SwitzerlandLight"/>
    </font>
    <font>
      <sz val="7"/>
      <name val="SwitzerlandLight"/>
    </font>
    <font>
      <sz val="7"/>
      <name val="Times New Roman"/>
      <family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sz val="9"/>
      <name val="Times New Roman"/>
      <family val="1"/>
    </font>
    <font>
      <b/>
      <sz val="11"/>
      <color indexed="10"/>
      <name val="Calibri"/>
      <family val="2"/>
      <charset val="1"/>
    </font>
    <font>
      <sz val="9"/>
      <color indexed="10"/>
      <name val="Geneva"/>
      <family val="2"/>
    </font>
    <font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2"/>
      <color indexed="18"/>
      <name val="Arial"/>
      <family val="2"/>
    </font>
    <font>
      <sz val="11"/>
      <color indexed="17"/>
      <name val="Calibri"/>
      <family val="2"/>
      <charset val="1"/>
    </font>
    <font>
      <b/>
      <sz val="12"/>
      <name val="Times New Roman"/>
      <family val="1"/>
    </font>
    <font>
      <b/>
      <sz val="11"/>
      <color indexed="8"/>
      <name val="Calibri"/>
      <family val="2"/>
      <charset val="1"/>
    </font>
    <font>
      <b/>
      <sz val="18"/>
      <name val="Arial"/>
      <family val="2"/>
    </font>
    <font>
      <i/>
      <sz val="11"/>
      <color indexed="23"/>
      <name val="Calibri"/>
      <family val="2"/>
      <charset val="1"/>
    </font>
    <font>
      <sz val="12"/>
      <name val="Times New Roman"/>
      <family val="1"/>
    </font>
    <font>
      <sz val="10"/>
      <name val="Helv"/>
    </font>
    <font>
      <u/>
      <sz val="10"/>
      <color indexed="20"/>
      <name val="Arial"/>
      <family val="2"/>
      <charset val="1"/>
    </font>
    <font>
      <sz val="10"/>
      <color indexed="17"/>
      <name val="Arial"/>
      <family val="2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b/>
      <sz val="12"/>
      <color indexed="55"/>
      <name val="Arial"/>
      <family val="2"/>
    </font>
    <font>
      <sz val="11"/>
      <color indexed="10"/>
      <name val="Calibri"/>
      <family val="2"/>
      <charset val="1"/>
    </font>
    <font>
      <sz val="10"/>
      <name val="MS Sans Serif"/>
      <family val="2"/>
    </font>
    <font>
      <sz val="11"/>
      <color indexed="19"/>
      <name val="Calibri"/>
      <family val="2"/>
      <charset val="1"/>
    </font>
    <font>
      <sz val="11"/>
      <color indexed="60"/>
      <name val="Calibri"/>
      <family val="2"/>
      <charset val="1"/>
    </font>
    <font>
      <sz val="7"/>
      <name val="Small Fonts"/>
      <family val="3"/>
      <charset val="128"/>
    </font>
    <font>
      <sz val="12"/>
      <name val="SWISS"/>
    </font>
    <font>
      <b/>
      <i/>
      <sz val="16"/>
      <name val="Helv"/>
      <family val="2"/>
    </font>
    <font>
      <sz val="10"/>
      <name val="Times New Roman"/>
      <family val="1"/>
      <charset val="1"/>
    </font>
    <font>
      <sz val="10"/>
      <color rgb="FF000000"/>
      <name val="Times New Roman"/>
      <family val="1"/>
    </font>
    <font>
      <sz val="10"/>
      <color indexed="8"/>
      <name val="Times New Roman"/>
      <family val="1"/>
      <charset val="1"/>
    </font>
    <font>
      <b/>
      <sz val="11"/>
      <color indexed="63"/>
      <name val="Calibri"/>
      <family val="2"/>
      <charset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8"/>
      <color indexed="62"/>
      <name val="Cambria"/>
      <family val="2"/>
      <charset val="1"/>
    </font>
    <font>
      <b/>
      <sz val="18"/>
      <color indexed="48"/>
      <name val="Cambria"/>
      <family val="2"/>
      <charset val="1"/>
    </font>
    <font>
      <b/>
      <sz val="14"/>
      <name val="Times New Roman"/>
      <family val="1"/>
    </font>
    <font>
      <sz val="18"/>
      <color theme="3"/>
      <name val="Cambria"/>
      <family val="2"/>
      <scheme val="major"/>
    </font>
    <font>
      <sz val="8"/>
      <color indexed="12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1"/>
      <name val="Calibri"/>
      <family val="2"/>
    </font>
    <font>
      <sz val="11"/>
      <color rgb="FFFF0000"/>
      <name val="Calibri"/>
      <family val="2"/>
    </font>
    <font>
      <sz val="10"/>
      <color theme="1"/>
      <name val="Arial"/>
      <family val="2"/>
    </font>
    <font>
      <sz val="11"/>
      <color indexed="8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sz val="11"/>
      <color rgb="FFFF0000"/>
      <name val="Arial"/>
      <family val="2"/>
    </font>
    <font>
      <sz val="10"/>
      <name val="Courier New"/>
      <family val="3"/>
    </font>
    <font>
      <sz val="10"/>
      <name val="Arial"/>
      <family val="2"/>
    </font>
    <font>
      <b/>
      <sz val="10"/>
      <color rgb="FF7030A0"/>
      <name val="Arial"/>
      <family val="2"/>
    </font>
    <font>
      <sz val="10"/>
      <color rgb="FF7030A0"/>
      <name val="Arial"/>
      <family val="2"/>
    </font>
    <font>
      <b/>
      <u/>
      <sz val="16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Calibri"/>
      <family val="2"/>
    </font>
    <font>
      <sz val="14"/>
      <name val="Calibri"/>
      <family val="2"/>
    </font>
    <font>
      <b/>
      <sz val="9"/>
      <color rgb="FFFF0000"/>
      <name val="Arial"/>
      <family val="2"/>
    </font>
    <font>
      <b/>
      <sz val="14"/>
      <name val="Calibri"/>
      <family val="2"/>
      <scheme val="minor"/>
    </font>
    <font>
      <b/>
      <sz val="14"/>
      <name val="Arial"/>
      <family val="2"/>
    </font>
    <font>
      <b/>
      <sz val="10"/>
      <color rgb="FFFF0000"/>
      <name val="Arial"/>
      <family val="2"/>
    </font>
    <font>
      <b/>
      <u/>
      <sz val="18"/>
      <name val="Calibri"/>
      <family val="2"/>
      <scheme val="minor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11"/>
      <color theme="1"/>
      <name val="Calibri"/>
      <family val="2"/>
    </font>
    <font>
      <b/>
      <sz val="6"/>
      <color rgb="FFFF0000"/>
      <name val="Arial"/>
      <family val="2"/>
    </font>
    <font>
      <sz val="6"/>
      <color rgb="FFFF000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u/>
      <sz val="11"/>
      <name val="Arial"/>
      <family val="2"/>
    </font>
    <font>
      <sz val="12"/>
      <color rgb="FFFFFF00"/>
      <name val="Arial"/>
      <family val="2"/>
    </font>
    <font>
      <b/>
      <sz val="10"/>
      <color rgb="FFFFFF00"/>
      <name val="Arial"/>
      <family val="2"/>
    </font>
    <font>
      <sz val="12"/>
      <color rgb="FF7030A0"/>
      <name val="Arial"/>
      <family val="2"/>
    </font>
    <font>
      <b/>
      <sz val="12"/>
      <color rgb="FFFF0000"/>
      <name val="Calibri"/>
      <family val="2"/>
      <charset val="1"/>
    </font>
    <font>
      <sz val="14"/>
      <color rgb="FFFF0000"/>
      <name val="Calibri"/>
      <family val="2"/>
    </font>
    <font>
      <b/>
      <sz val="14"/>
      <name val="Calibri"/>
      <family val="2"/>
      <charset val="1"/>
    </font>
    <font>
      <sz val="12"/>
      <name val="Calibri"/>
      <family val="2"/>
    </font>
    <font>
      <b/>
      <sz val="12"/>
      <name val="Calibri"/>
      <family val="2"/>
    </font>
    <font>
      <sz val="10"/>
      <color theme="0" tint="-4.9989318521683403E-2"/>
      <name val="Arial"/>
      <family val="2"/>
    </font>
    <font>
      <b/>
      <sz val="10"/>
      <color theme="0" tint="-4.9989318521683403E-2"/>
      <name val="Arial"/>
      <family val="2"/>
    </font>
    <font>
      <sz val="14"/>
      <color theme="0" tint="-4.9989318521683403E-2"/>
      <name val="Arial"/>
      <family val="2"/>
    </font>
    <font>
      <sz val="12"/>
      <color theme="0" tint="-4.9989318521683403E-2"/>
      <name val="Arial"/>
      <family val="2"/>
    </font>
    <font>
      <sz val="12"/>
      <color rgb="FFFF0000"/>
      <name val="Calibri"/>
      <family val="2"/>
    </font>
    <font>
      <b/>
      <sz val="11"/>
      <color rgb="FF7030A0"/>
      <name val="Calibri"/>
      <family val="2"/>
    </font>
    <font>
      <u/>
      <sz val="12"/>
      <color rgb="FFFF0000"/>
      <name val="Arial"/>
      <family val="2"/>
    </font>
    <font>
      <sz val="14"/>
      <name val="Calibri"/>
      <family val="2"/>
      <charset val="1"/>
    </font>
    <font>
      <b/>
      <u/>
      <sz val="10"/>
      <name val="Arial"/>
      <family val="2"/>
    </font>
    <font>
      <sz val="10"/>
      <name val="Arial"/>
      <family val="2"/>
    </font>
    <font>
      <sz val="11"/>
      <color theme="2"/>
      <name val="Calibri"/>
      <family val="2"/>
      <charset val="1"/>
    </font>
    <font>
      <b/>
      <sz val="11"/>
      <color theme="2"/>
      <name val="Calibri"/>
      <family val="2"/>
      <charset val="1"/>
    </font>
    <font>
      <b/>
      <sz val="12"/>
      <color theme="2"/>
      <name val="Calibri"/>
      <family val="2"/>
      <charset val="1"/>
    </font>
    <font>
      <sz val="12"/>
      <color indexed="8"/>
      <name val="Calibri"/>
      <family val="2"/>
      <charset val="1"/>
    </font>
    <font>
      <sz val="12"/>
      <color theme="2"/>
      <name val="Calibri"/>
      <family val="2"/>
      <charset val="1"/>
    </font>
    <font>
      <b/>
      <sz val="14"/>
      <color theme="2"/>
      <name val="Calibri"/>
      <family val="2"/>
      <charset val="1"/>
    </font>
    <font>
      <b/>
      <sz val="14"/>
      <color theme="0" tint="-0.249977111117893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11"/>
      <color rgb="FF7030A0"/>
      <name val="Calibri"/>
      <family val="2"/>
      <charset val="1"/>
    </font>
    <font>
      <sz val="10"/>
      <color rgb="FF00B0F0"/>
      <name val="Arial"/>
      <family val="2"/>
    </font>
    <font>
      <sz val="10"/>
      <color rgb="FFFFC000"/>
      <name val="Arial"/>
      <family val="2"/>
    </font>
    <font>
      <sz val="10"/>
      <color rgb="FF92D050"/>
      <name val="Arial"/>
      <family val="2"/>
    </font>
  </fonts>
  <fills count="105">
    <fill>
      <patternFill patternType="none"/>
    </fill>
    <fill>
      <patternFill patternType="gray125"/>
    </fill>
    <fill>
      <patternFill patternType="solid">
        <fgColor indexed="31"/>
        <bgColor indexed="44"/>
      </patternFill>
    </fill>
    <fill>
      <patternFill patternType="solid">
        <fgColor indexed="45"/>
        <bgColor indexed="46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41"/>
        <bgColor indexed="44"/>
      </patternFill>
    </fill>
    <fill>
      <patternFill patternType="solid">
        <fgColor indexed="27"/>
        <bgColor indexed="4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19"/>
        <bgColor indexed="55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60"/>
        <bgColor indexed="25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  <bgColor indexed="56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62"/>
        <bgColor indexed="48"/>
      </patternFill>
    </fill>
    <fill>
      <patternFill patternType="solid">
        <fgColor indexed="53"/>
        <bgColor indexed="53"/>
      </patternFill>
    </fill>
    <fill>
      <patternFill patternType="solid">
        <fgColor indexed="29"/>
        <bgColor indexed="29"/>
      </patternFill>
    </fill>
    <fill>
      <patternFill patternType="solid">
        <fgColor indexed="10"/>
        <bgColor indexed="16"/>
      </patternFill>
    </fill>
    <fill>
      <patternFill patternType="solid">
        <fgColor indexed="51"/>
        <bgColor indexed="51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54"/>
        <bgColor indexed="63"/>
      </patternFill>
    </fill>
    <fill>
      <patternFill patternType="solid">
        <fgColor indexed="54"/>
        <bgColor indexed="54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49"/>
        <bgColor indexed="49"/>
      </patternFill>
    </fill>
    <fill>
      <patternFill patternType="solid">
        <fgColor indexed="10"/>
        <bgColor indexed="10"/>
      </patternFill>
    </fill>
    <fill>
      <patternFill patternType="solid">
        <fgColor indexed="25"/>
        <bgColor indexed="60"/>
      </patternFill>
    </fill>
    <fill>
      <patternFill patternType="solid">
        <fgColor indexed="46"/>
        <bgColor indexed="46"/>
      </patternFill>
    </fill>
    <fill>
      <patternFill patternType="solid">
        <fgColor indexed="9"/>
        <b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lightUp">
        <fgColor indexed="9"/>
        <bgColor indexed="56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51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18"/>
      </patternFill>
    </fill>
    <fill>
      <patternFill patternType="gray0625"/>
    </fill>
    <fill>
      <patternFill patternType="solid">
        <fgColor indexed="31"/>
        <bgColor indexed="59"/>
      </patternFill>
    </fill>
    <fill>
      <patternFill patternType="solid">
        <fgColor indexed="45"/>
        <bgColor indexed="33"/>
      </patternFill>
    </fill>
    <fill>
      <patternFill patternType="solid">
        <fgColor indexed="47"/>
        <bgColor indexed="3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14"/>
      </patternFill>
    </fill>
    <fill>
      <patternFill patternType="solid">
        <fgColor indexed="11"/>
        <bgColor indexed="17"/>
      </patternFill>
    </fill>
    <fill>
      <patternFill patternType="solid">
        <fgColor indexed="19"/>
        <bgColor indexed="50"/>
      </patternFill>
    </fill>
    <fill>
      <patternFill patternType="solid">
        <fgColor indexed="51"/>
        <bgColor indexed="28"/>
      </patternFill>
    </fill>
    <fill>
      <patternFill patternType="mediumGray">
        <fgColor indexed="30"/>
        <bgColor indexed="48"/>
      </patternFill>
    </fill>
    <fill>
      <patternFill patternType="solid">
        <fgColor indexed="60"/>
        <bgColor indexed="61"/>
      </patternFill>
    </fill>
    <fill>
      <patternFill patternType="solid">
        <fgColor indexed="52"/>
        <bgColor indexed="14"/>
      </patternFill>
    </fill>
    <fill>
      <patternFill patternType="solid">
        <fgColor indexed="56"/>
        <bgColor indexed="62"/>
      </patternFill>
    </fill>
    <fill>
      <patternFill patternType="solid">
        <fgColor indexed="53"/>
        <bgColor indexed="37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darkGray">
        <fgColor indexed="54"/>
        <bgColor indexed="23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55"/>
        <bgColor indexed="23"/>
      </patternFill>
    </fill>
    <fill>
      <patternFill patternType="darkVertical">
        <fgColor indexed="26"/>
        <bgColor indexed="42"/>
      </patternFill>
    </fill>
    <fill>
      <patternFill patternType="darkVertical">
        <fgColor indexed="9"/>
        <bgColor indexed="26"/>
      </patternFill>
    </fill>
    <fill>
      <patternFill patternType="solid">
        <fgColor indexed="62"/>
        <bgColor indexed="56"/>
      </patternFill>
    </fill>
    <fill>
      <patternFill patternType="darkGray">
        <fgColor indexed="57"/>
        <bgColor indexed="17"/>
      </patternFill>
    </fill>
    <fill>
      <patternFill patternType="solid">
        <fgColor indexed="22"/>
        <bgColor indexed="64"/>
      </patternFill>
    </fill>
    <fill>
      <patternFill patternType="darkGray">
        <fgColor indexed="54"/>
        <bgColor indexed="57"/>
      </patternFill>
    </fill>
    <fill>
      <patternFill patternType="solid">
        <fgColor indexed="14"/>
        <bgColor indexed="52"/>
      </patternFill>
    </fill>
    <fill>
      <patternFill patternType="solid">
        <fgColor indexed="34"/>
        <bgColor indexed="51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34"/>
      </patternFill>
    </fill>
    <fill>
      <patternFill patternType="solid">
        <fgColor theme="0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6" tint="0.79998168889431442"/>
        <bgColor indexed="58"/>
      </patternFill>
    </fill>
    <fill>
      <patternFill patternType="solid">
        <fgColor indexed="18"/>
        <bgColor indexed="58"/>
      </patternFill>
    </fill>
  </fills>
  <borders count="379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medium">
        <color indexed="48"/>
      </bottom>
      <diagonal/>
    </border>
    <border>
      <left style="medium">
        <color indexed="18"/>
      </left>
      <right style="thin">
        <color indexed="18"/>
      </right>
      <top style="double">
        <color indexed="18"/>
      </top>
      <bottom/>
      <diagonal/>
    </border>
    <border>
      <left style="medium">
        <color indexed="18"/>
      </left>
      <right style="thin">
        <color indexed="18"/>
      </right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56"/>
      </left>
      <right style="thin">
        <color indexed="56"/>
      </right>
      <top style="double">
        <color indexed="56"/>
      </top>
      <bottom/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8"/>
      </bottom>
      <diagonal/>
    </border>
    <border>
      <left/>
      <right/>
      <top style="hair">
        <color auto="1"/>
      </top>
      <bottom style="thin">
        <color indexed="8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  <border>
      <left/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8"/>
      </bottom>
      <diagonal/>
    </border>
    <border>
      <left/>
      <right/>
      <top style="hair">
        <color auto="1"/>
      </top>
      <bottom style="thin">
        <color indexed="8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double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double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/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/>
      <right style="medium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8"/>
      </left>
      <right/>
      <top style="double">
        <color indexed="8"/>
      </top>
      <bottom style="hair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/>
      <right style="thin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double">
        <color indexed="8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8"/>
      </bottom>
      <diagonal/>
    </border>
    <border>
      <left style="thin">
        <color indexed="64"/>
      </left>
      <right style="double">
        <color indexed="64"/>
      </right>
      <top/>
      <bottom style="hair">
        <color indexed="8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auto="1"/>
      </top>
      <bottom/>
      <diagonal/>
    </border>
    <border>
      <left style="double">
        <color indexed="64"/>
      </left>
      <right style="double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 style="hair">
        <color auto="1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436">
    <xf numFmtId="0" fontId="0" fillId="0" borderId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5" borderId="0" applyNumberFormat="0" applyBorder="0" applyAlignment="0" applyProtection="0"/>
    <xf numFmtId="0" fontId="22" fillId="14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11" borderId="0" applyNumberFormat="0" applyBorder="0" applyAlignment="0" applyProtection="0"/>
    <xf numFmtId="0" fontId="22" fillId="18" borderId="0" applyNumberFormat="0" applyBorder="0" applyAlignment="0" applyProtection="0"/>
    <xf numFmtId="0" fontId="22" fillId="21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11" borderId="0" applyNumberFormat="0" applyBorder="0" applyAlignment="0" applyProtection="0"/>
    <xf numFmtId="0" fontId="22" fillId="18" borderId="0" applyNumberFormat="0" applyBorder="0" applyAlignment="0" applyProtection="0"/>
    <xf numFmtId="0" fontId="22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26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3" fillId="34" borderId="0" applyNumberFormat="0" applyBorder="0" applyAlignment="0" applyProtection="0"/>
    <xf numFmtId="0" fontId="23" fillId="36" borderId="0" applyNumberFormat="0" applyBorder="0" applyAlignment="0" applyProtection="0"/>
    <xf numFmtId="0" fontId="23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3" fillId="37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23" borderId="0" applyNumberFormat="0" applyBorder="0" applyAlignment="0" applyProtection="0"/>
    <xf numFmtId="0" fontId="23" fillId="44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24" borderId="0" applyNumberFormat="0" applyBorder="0" applyAlignment="0" applyProtection="0"/>
    <xf numFmtId="0" fontId="23" fillId="45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46" borderId="0" applyNumberFormat="0" applyBorder="0" applyAlignment="0" applyProtection="0"/>
    <xf numFmtId="0" fontId="24" fillId="47" borderId="0" applyNumberFormat="0" applyBorder="0" applyAlignment="0" applyProtection="0"/>
    <xf numFmtId="0" fontId="25" fillId="10" borderId="0" applyNumberFormat="0" applyBorder="0" applyAlignment="0" applyProtection="0"/>
    <xf numFmtId="0" fontId="26" fillId="0" borderId="1" applyNumberFormat="0" applyFill="0" applyAlignment="0" applyProtection="0"/>
    <xf numFmtId="0" fontId="27" fillId="0" borderId="2" applyNumberFormat="0" applyFill="0" applyAlignment="0" applyProtection="0"/>
    <xf numFmtId="0" fontId="28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9" fillId="48" borderId="4" applyNumberFormat="0" applyAlignment="0" applyProtection="0"/>
    <xf numFmtId="0" fontId="30" fillId="49" borderId="4" applyNumberFormat="0" applyAlignment="0" applyProtection="0"/>
    <xf numFmtId="0" fontId="31" fillId="50" borderId="5" applyNumberFormat="0" applyAlignment="0" applyProtection="0"/>
    <xf numFmtId="0" fontId="32" fillId="0" borderId="6" applyNumberFormat="0" applyFill="0" applyAlignment="0" applyProtection="0"/>
    <xf numFmtId="0" fontId="32" fillId="0" borderId="6" applyNumberFormat="0" applyFill="0" applyAlignment="0" applyProtection="0"/>
    <xf numFmtId="0" fontId="31" fillId="51" borderId="5" applyNumberFormat="0" applyAlignment="0" applyProtection="0"/>
    <xf numFmtId="0" fontId="23" fillId="52" borderId="0" applyNumberFormat="0" applyBorder="0" applyAlignment="0" applyProtection="0"/>
    <xf numFmtId="0" fontId="23" fillId="53" borderId="0" applyNumberFormat="0" applyBorder="0" applyAlignment="0" applyProtection="0"/>
    <xf numFmtId="0" fontId="23" fillId="54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55" borderId="0" applyNumberFormat="0" applyBorder="0" applyAlignment="0" applyProtection="0"/>
    <xf numFmtId="0" fontId="25" fillId="10" borderId="0" applyNumberFormat="0" applyBorder="0" applyAlignment="0" applyProtection="0"/>
    <xf numFmtId="0" fontId="33" fillId="56" borderId="0" applyNumberFormat="0" applyBorder="0" applyAlignment="0" applyProtection="0"/>
    <xf numFmtId="0" fontId="33" fillId="57" borderId="0" applyNumberFormat="0" applyBorder="0" applyAlignment="0" applyProtection="0"/>
    <xf numFmtId="0" fontId="33" fillId="58" borderId="0" applyNumberFormat="0" applyBorder="0" applyAlignment="0" applyProtection="0"/>
    <xf numFmtId="0" fontId="23" fillId="52" borderId="0" applyNumberFormat="0" applyBorder="0" applyAlignment="0" applyProtection="0"/>
    <xf numFmtId="0" fontId="23" fillId="53" borderId="0" applyNumberFormat="0" applyBorder="0" applyAlignment="0" applyProtection="0"/>
    <xf numFmtId="0" fontId="23" fillId="54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55" borderId="0" applyNumberFormat="0" applyBorder="0" applyAlignment="0" applyProtection="0"/>
    <xf numFmtId="0" fontId="34" fillId="13" borderId="4" applyNumberFormat="0" applyAlignment="0" applyProtection="0"/>
    <xf numFmtId="167" fontId="21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25" fillId="32" borderId="0" applyNumberFormat="0" applyBorder="0" applyAlignment="0" applyProtection="0"/>
    <xf numFmtId="0" fontId="36" fillId="0" borderId="7" applyNumberFormat="0" applyFill="0" applyAlignment="0" applyProtection="0"/>
    <xf numFmtId="0" fontId="37" fillId="0" borderId="8" applyNumberFormat="0" applyFill="0" applyAlignment="0" applyProtection="0"/>
    <xf numFmtId="0" fontId="38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34" fillId="39" borderId="4" applyNumberFormat="0" applyAlignment="0" applyProtection="0"/>
    <xf numFmtId="0" fontId="39" fillId="0" borderId="10" applyNumberFormat="0" applyFill="0" applyAlignment="0" applyProtection="0"/>
    <xf numFmtId="166" fontId="40" fillId="0" borderId="0" applyFont="0" applyFill="0" applyBorder="0" applyAlignment="0" applyProtection="0"/>
    <xf numFmtId="164" fontId="43" fillId="0" borderId="0" applyFont="0" applyFill="0" applyBorder="0" applyAlignment="0" applyProtection="0"/>
    <xf numFmtId="166" fontId="43" fillId="0" borderId="0" applyFont="0" applyFill="0" applyBorder="0" applyAlignment="0" applyProtection="0"/>
    <xf numFmtId="0" fontId="41" fillId="59" borderId="0" applyNumberFormat="0" applyBorder="0" applyAlignment="0" applyProtection="0"/>
    <xf numFmtId="0" fontId="42" fillId="39" borderId="0" applyNumberFormat="0" applyBorder="0" applyAlignment="0" applyProtection="0"/>
    <xf numFmtId="0" fontId="41" fillId="59" borderId="0" applyNumberFormat="0" applyBorder="0" applyAlignment="0" applyProtection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0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0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0" fillId="0" borderId="0"/>
    <xf numFmtId="0" fontId="43" fillId="0" borderId="0"/>
    <xf numFmtId="0" fontId="21" fillId="60" borderId="11" applyNumberFormat="0" applyFont="0" applyAlignment="0" applyProtection="0"/>
    <xf numFmtId="0" fontId="21" fillId="38" borderId="11" applyNumberFormat="0" applyFont="0" applyAlignment="0" applyProtection="0"/>
    <xf numFmtId="0" fontId="44" fillId="48" borderId="12" applyNumberFormat="0" applyAlignment="0" applyProtection="0"/>
    <xf numFmtId="9" fontId="43" fillId="0" borderId="0" applyFont="0" applyFill="0" applyBorder="0" applyAlignment="0" applyProtection="0"/>
    <xf numFmtId="0" fontId="44" fillId="49" borderId="12" applyNumberFormat="0" applyAlignment="0" applyProtection="0"/>
    <xf numFmtId="165" fontId="43" fillId="0" borderId="0" applyFont="0" applyFill="0" applyBorder="0" applyAlignment="0" applyProtection="0"/>
    <xf numFmtId="0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0" fontId="21" fillId="0" borderId="0" applyFont="0" applyFill="0" applyBorder="0" applyAlignment="0" applyProtection="0"/>
    <xf numFmtId="165" fontId="43" fillId="0" borderId="0" applyFont="0" applyFill="0" applyBorder="0" applyAlignment="0" applyProtection="0"/>
    <xf numFmtId="165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65" fontId="43" fillId="0" borderId="0" applyFill="0" applyBorder="0" applyAlignment="0" applyProtection="0"/>
    <xf numFmtId="0" fontId="4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6" fillId="0" borderId="1" applyNumberFormat="0" applyFill="0" applyAlignment="0" applyProtection="0"/>
    <xf numFmtId="0" fontId="27" fillId="0" borderId="2" applyNumberFormat="0" applyFill="0" applyAlignment="0" applyProtection="0"/>
    <xf numFmtId="0" fontId="28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33" fillId="0" borderId="13" applyNumberFormat="0" applyFill="0" applyAlignment="0" applyProtection="0"/>
    <xf numFmtId="0" fontId="31" fillId="50" borderId="5" applyNumberFormat="0" applyAlignment="0" applyProtection="0"/>
    <xf numFmtId="165" fontId="40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0" fontId="21" fillId="0" borderId="0"/>
    <xf numFmtId="0" fontId="21" fillId="0" borderId="0"/>
    <xf numFmtId="165" fontId="21" fillId="0" borderId="0" applyFont="0" applyFill="0" applyBorder="0" applyAlignment="0" applyProtection="0"/>
    <xf numFmtId="165" fontId="50" fillId="0" borderId="0" applyFont="0" applyFill="0" applyBorder="0" applyAlignment="0" applyProtection="0"/>
    <xf numFmtId="0" fontId="20" fillId="0" borderId="0"/>
    <xf numFmtId="0" fontId="21" fillId="0" borderId="0"/>
    <xf numFmtId="9" fontId="20" fillId="0" borderId="0" applyFont="0" applyFill="0" applyBorder="0" applyAlignment="0" applyProtection="0"/>
    <xf numFmtId="0" fontId="21" fillId="0" borderId="0"/>
    <xf numFmtId="4" fontId="21" fillId="0" borderId="0">
      <alignment horizontal="center" vertical="center" wrapText="1" shrinkToFit="1"/>
    </xf>
    <xf numFmtId="0" fontId="21" fillId="0" borderId="0"/>
    <xf numFmtId="9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19" fillId="0" borderId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18" fillId="0" borderId="0"/>
    <xf numFmtId="0" fontId="21" fillId="0" borderId="0"/>
    <xf numFmtId="0" fontId="17" fillId="0" borderId="0"/>
    <xf numFmtId="165" fontId="21" fillId="0" borderId="0" applyFont="0" applyFill="0" applyBorder="0" applyAlignment="0" applyProtection="0"/>
    <xf numFmtId="0" fontId="51" fillId="0" borderId="0">
      <protection locked="0"/>
    </xf>
    <xf numFmtId="173" fontId="52" fillId="0" borderId="0"/>
    <xf numFmtId="174" fontId="51" fillId="0" borderId="0"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165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3" fontId="21" fillId="0" borderId="0"/>
    <xf numFmtId="3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4" fontId="21" fillId="0" borderId="0">
      <alignment horizontal="center" vertical="center" wrapText="1" shrinkToFit="1"/>
    </xf>
    <xf numFmtId="0" fontId="21" fillId="60" borderId="11" applyNumberFormat="0" applyFont="0" applyAlignment="0" applyProtection="0"/>
    <xf numFmtId="0" fontId="21" fillId="60" borderId="11" applyNumberFormat="0" applyFont="0" applyAlignment="0" applyProtection="0"/>
    <xf numFmtId="175" fontId="51" fillId="0" borderId="0">
      <protection locked="0"/>
    </xf>
    <xf numFmtId="174" fontId="51" fillId="0" borderId="0">
      <protection locked="0"/>
    </xf>
    <xf numFmtId="9" fontId="40" fillId="0" borderId="0" applyFont="0" applyFill="0" applyBorder="0" applyAlignment="0" applyProtection="0"/>
    <xf numFmtId="9" fontId="48" fillId="0" borderId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165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26" fillId="0" borderId="1" applyNumberFormat="0" applyFill="0" applyAlignment="0" applyProtection="0"/>
    <xf numFmtId="178" fontId="55" fillId="0" borderId="0">
      <protection locked="0"/>
    </xf>
    <xf numFmtId="178" fontId="55" fillId="0" borderId="0">
      <protection locked="0"/>
    </xf>
    <xf numFmtId="165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2" fillId="0" borderId="0" applyFont="0" applyFill="0" applyBorder="0" applyAlignment="0" applyProtection="0"/>
    <xf numFmtId="3" fontId="21" fillId="0" borderId="0"/>
    <xf numFmtId="3" fontId="21" fillId="0" borderId="0"/>
    <xf numFmtId="0" fontId="16" fillId="0" borderId="0"/>
    <xf numFmtId="0" fontId="15" fillId="0" borderId="0"/>
    <xf numFmtId="0" fontId="66" fillId="0" borderId="0"/>
    <xf numFmtId="0" fontId="21" fillId="0" borderId="0"/>
    <xf numFmtId="0" fontId="22" fillId="2" borderId="0" applyNumberFormat="0" applyBorder="0" applyAlignment="0" applyProtection="0"/>
    <xf numFmtId="0" fontId="67" fillId="64" borderId="0" applyNumberFormat="0" applyBorder="0" applyProtection="0"/>
    <xf numFmtId="0" fontId="22" fillId="3" borderId="0" applyNumberFormat="0" applyBorder="0" applyAlignment="0" applyProtection="0"/>
    <xf numFmtId="0" fontId="67" fillId="65" borderId="0" applyNumberFormat="0" applyBorder="0" applyProtection="0"/>
    <xf numFmtId="0" fontId="22" fillId="4" borderId="0" applyNumberFormat="0" applyBorder="0" applyAlignment="0" applyProtection="0"/>
    <xf numFmtId="0" fontId="67" fillId="4" borderId="0" applyNumberFormat="0" applyBorder="0" applyProtection="0"/>
    <xf numFmtId="0" fontId="22" fillId="5" borderId="0" applyNumberFormat="0" applyBorder="0" applyAlignment="0" applyProtection="0"/>
    <xf numFmtId="0" fontId="67" fillId="5" borderId="0" applyNumberFormat="0" applyBorder="0" applyProtection="0"/>
    <xf numFmtId="0" fontId="22" fillId="6" borderId="0" applyNumberFormat="0" applyBorder="0" applyAlignment="0" applyProtection="0"/>
    <xf numFmtId="0" fontId="67" fillId="7" borderId="0" applyNumberFormat="0" applyBorder="0" applyProtection="0"/>
    <xf numFmtId="0" fontId="22" fillId="7" borderId="0" applyNumberFormat="0" applyBorder="0" applyAlignment="0" applyProtection="0"/>
    <xf numFmtId="0" fontId="67" fillId="7" borderId="0" applyNumberFormat="0" applyBorder="0" applyProtection="0"/>
    <xf numFmtId="0" fontId="22" fillId="8" borderId="0" applyNumberFormat="0" applyBorder="0" applyAlignment="0" applyProtection="0"/>
    <xf numFmtId="0" fontId="67" fillId="64" borderId="0" applyNumberFormat="0" applyBorder="0" applyProtection="0"/>
    <xf numFmtId="0" fontId="22" fillId="9" borderId="0" applyNumberFormat="0" applyBorder="0" applyAlignment="0" applyProtection="0"/>
    <xf numFmtId="0" fontId="67" fillId="65" borderId="0" applyNumberFormat="0" applyBorder="0" applyProtection="0"/>
    <xf numFmtId="0" fontId="22" fillId="10" borderId="0" applyNumberFormat="0" applyBorder="0" applyAlignment="0" applyProtection="0"/>
    <xf numFmtId="0" fontId="67" fillId="4" borderId="0" applyNumberFormat="0" applyBorder="0" applyProtection="0"/>
    <xf numFmtId="0" fontId="22" fillId="11" borderId="0" applyNumberFormat="0" applyBorder="0" applyAlignment="0" applyProtection="0"/>
    <xf numFmtId="0" fontId="67" fillId="5" borderId="0" applyNumberFormat="0" applyBorder="0" applyProtection="0"/>
    <xf numFmtId="0" fontId="22" fillId="12" borderId="0" applyNumberFormat="0" applyBorder="0" applyAlignment="0" applyProtection="0"/>
    <xf numFmtId="0" fontId="67" fillId="7" borderId="0" applyNumberFormat="0" applyBorder="0" applyProtection="0"/>
    <xf numFmtId="0" fontId="22" fillId="13" borderId="0" applyNumberFormat="0" applyBorder="0" applyAlignment="0" applyProtection="0"/>
    <xf numFmtId="0" fontId="67" fillId="66" borderId="0" applyNumberFormat="0" applyBorder="0" applyProtection="0"/>
    <xf numFmtId="0" fontId="22" fillId="14" borderId="0" applyNumberFormat="0" applyBorder="0" applyAlignment="0" applyProtection="0"/>
    <xf numFmtId="0" fontId="67" fillId="67" borderId="0" applyNumberFormat="0" applyBorder="0" applyProtection="0"/>
    <xf numFmtId="0" fontId="22" fillId="15" borderId="0" applyNumberFormat="0" applyBorder="0" applyAlignment="0" applyProtection="0"/>
    <xf numFmtId="0" fontId="67" fillId="68" borderId="0" applyNumberFormat="0" applyBorder="0" applyProtection="0"/>
    <xf numFmtId="0" fontId="22" fillId="16" borderId="0" applyNumberFormat="0" applyBorder="0" applyAlignment="0" applyProtection="0"/>
    <xf numFmtId="0" fontId="67" fillId="69" borderId="0" applyNumberFormat="0" applyBorder="0" applyProtection="0"/>
    <xf numFmtId="0" fontId="22" fillId="5" borderId="0" applyNumberFormat="0" applyBorder="0" applyAlignment="0" applyProtection="0"/>
    <xf numFmtId="0" fontId="67" fillId="5" borderId="0" applyNumberFormat="0" applyBorder="0" applyProtection="0"/>
    <xf numFmtId="0" fontId="22" fillId="14" borderId="0" applyNumberFormat="0" applyBorder="0" applyAlignment="0" applyProtection="0"/>
    <xf numFmtId="0" fontId="67" fillId="67" borderId="0" applyNumberFormat="0" applyBorder="0" applyProtection="0"/>
    <xf numFmtId="0" fontId="22" fillId="17" borderId="0" applyNumberFormat="0" applyBorder="0" applyAlignment="0" applyProtection="0"/>
    <xf numFmtId="0" fontId="67" fillId="70" borderId="0" applyNumberFormat="0" applyBorder="0" applyProtection="0"/>
    <xf numFmtId="0" fontId="22" fillId="18" borderId="0" applyNumberFormat="0" applyBorder="0" applyAlignment="0" applyProtection="0"/>
    <xf numFmtId="0" fontId="67" fillId="67" borderId="0" applyNumberFormat="0" applyBorder="0" applyProtection="0"/>
    <xf numFmtId="0" fontId="22" fillId="19" borderId="0" applyNumberFormat="0" applyBorder="0" applyAlignment="0" applyProtection="0"/>
    <xf numFmtId="0" fontId="67" fillId="68" borderId="0" applyNumberFormat="0" applyBorder="0" applyProtection="0"/>
    <xf numFmtId="0" fontId="22" fillId="20" borderId="0" applyNumberFormat="0" applyBorder="0" applyAlignment="0" applyProtection="0"/>
    <xf numFmtId="0" fontId="67" fillId="69" borderId="0" applyNumberFormat="0" applyBorder="0" applyProtection="0"/>
    <xf numFmtId="0" fontId="22" fillId="11" borderId="0" applyNumberFormat="0" applyBorder="0" applyAlignment="0" applyProtection="0"/>
    <xf numFmtId="0" fontId="67" fillId="5" borderId="0" applyNumberFormat="0" applyBorder="0" applyProtection="0"/>
    <xf numFmtId="0" fontId="22" fillId="18" borderId="0" applyNumberFormat="0" applyBorder="0" applyAlignment="0" applyProtection="0"/>
    <xf numFmtId="0" fontId="67" fillId="67" borderId="0" applyNumberFormat="0" applyBorder="0" applyProtection="0"/>
    <xf numFmtId="0" fontId="22" fillId="21" borderId="0" applyNumberFormat="0" applyBorder="0" applyAlignment="0" applyProtection="0"/>
    <xf numFmtId="0" fontId="67" fillId="71" borderId="0" applyNumberFormat="0" applyBorder="0" applyProtection="0"/>
    <xf numFmtId="0" fontId="23" fillId="22" borderId="0" applyNumberFormat="0" applyBorder="0" applyAlignment="0" applyProtection="0"/>
    <xf numFmtId="0" fontId="68" fillId="72" borderId="0" applyNumberFormat="0" applyBorder="0" applyProtection="0"/>
    <xf numFmtId="0" fontId="23" fillId="15" borderId="0" applyNumberFormat="0" applyBorder="0" applyAlignment="0" applyProtection="0"/>
    <xf numFmtId="0" fontId="68" fillId="68" borderId="0" applyNumberFormat="0" applyBorder="0" applyProtection="0"/>
    <xf numFmtId="0" fontId="23" fillId="16" borderId="0" applyNumberFormat="0" applyBorder="0" applyAlignment="0" applyProtection="0"/>
    <xf numFmtId="0" fontId="68" fillId="69" borderId="0" applyNumberFormat="0" applyBorder="0" applyProtection="0"/>
    <xf numFmtId="0" fontId="23" fillId="23" borderId="0" applyNumberFormat="0" applyBorder="0" applyAlignment="0" applyProtection="0"/>
    <xf numFmtId="0" fontId="68" fillId="23" borderId="0" applyNumberFormat="0" applyBorder="0" applyProtection="0"/>
    <xf numFmtId="0" fontId="23" fillId="24" borderId="0" applyNumberFormat="0" applyBorder="0" applyAlignment="0" applyProtection="0"/>
    <xf numFmtId="0" fontId="68" fillId="24" borderId="0" applyNumberFormat="0" applyBorder="0" applyProtection="0"/>
    <xf numFmtId="0" fontId="23" fillId="25" borderId="0" applyNumberFormat="0" applyBorder="0" applyAlignment="0" applyProtection="0"/>
    <xf numFmtId="0" fontId="68" fillId="73" borderId="0" applyNumberFormat="0" applyBorder="0" applyProtection="0"/>
    <xf numFmtId="0" fontId="23" fillId="26" borderId="0" applyNumberFormat="0" applyBorder="0" applyAlignment="0" applyProtection="0"/>
    <xf numFmtId="0" fontId="68" fillId="72" borderId="0" applyNumberFormat="0" applyBorder="0" applyProtection="0"/>
    <xf numFmtId="0" fontId="23" fillId="19" borderId="0" applyNumberFormat="0" applyBorder="0" applyAlignment="0" applyProtection="0"/>
    <xf numFmtId="0" fontId="68" fillId="68" borderId="0" applyNumberFormat="0" applyBorder="0" applyProtection="0"/>
    <xf numFmtId="0" fontId="23" fillId="20" borderId="0" applyNumberFormat="0" applyBorder="0" applyAlignment="0" applyProtection="0"/>
    <xf numFmtId="0" fontId="68" fillId="69" borderId="0" applyNumberFormat="0" applyBorder="0" applyProtection="0"/>
    <xf numFmtId="0" fontId="23" fillId="27" borderId="0" applyNumberFormat="0" applyBorder="0" applyAlignment="0" applyProtection="0"/>
    <xf numFmtId="0" fontId="68" fillId="23" borderId="0" applyNumberFormat="0" applyBorder="0" applyProtection="0"/>
    <xf numFmtId="0" fontId="23" fillId="28" borderId="0" applyNumberFormat="0" applyBorder="0" applyAlignment="0" applyProtection="0"/>
    <xf numFmtId="0" fontId="68" fillId="24" borderId="0" applyNumberFormat="0" applyBorder="0" applyProtection="0"/>
    <xf numFmtId="0" fontId="23" fillId="29" borderId="0" applyNumberFormat="0" applyBorder="0" applyAlignment="0" applyProtection="0"/>
    <xf numFmtId="0" fontId="68" fillId="74" borderId="0" applyNumberFormat="0" applyBorder="0" applyProtection="0"/>
    <xf numFmtId="37" fontId="69" fillId="0" borderId="0"/>
    <xf numFmtId="0" fontId="22" fillId="31" borderId="0" applyNumberFormat="0" applyBorder="0" applyAlignment="0" applyProtection="0"/>
    <xf numFmtId="0" fontId="67" fillId="67" borderId="0" applyNumberFormat="0" applyBorder="0" applyProtection="0"/>
    <xf numFmtId="0" fontId="22" fillId="32" borderId="0" applyNumberFormat="0" applyBorder="0" applyAlignment="0" applyProtection="0"/>
    <xf numFmtId="0" fontId="67" fillId="7" borderId="0" applyNumberFormat="0" applyBorder="0" applyProtection="0"/>
    <xf numFmtId="0" fontId="23" fillId="32" borderId="0" applyNumberFormat="0" applyBorder="0" applyAlignment="0" applyProtection="0"/>
    <xf numFmtId="0" fontId="68" fillId="7" borderId="0" applyNumberFormat="0" applyBorder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68" fillId="75" borderId="0" applyNumberFormat="0" applyBorder="0" applyProtection="0"/>
    <xf numFmtId="0" fontId="68" fillId="75" borderId="0" applyNumberFormat="0" applyBorder="0" applyProtection="0"/>
    <xf numFmtId="0" fontId="22" fillId="35" borderId="0" applyNumberFormat="0" applyBorder="0" applyAlignment="0" applyProtection="0"/>
    <xf numFmtId="0" fontId="67" fillId="68" borderId="0" applyNumberFormat="0" applyBorder="0" applyProtection="0"/>
    <xf numFmtId="0" fontId="22" fillId="35" borderId="0" applyNumberFormat="0" applyBorder="0" applyAlignment="0" applyProtection="0"/>
    <xf numFmtId="0" fontId="67" fillId="68" borderId="0" applyNumberFormat="0" applyBorder="0" applyProtection="0"/>
    <xf numFmtId="0" fontId="23" fillId="34" borderId="0" applyNumberFormat="0" applyBorder="0" applyAlignment="0" applyProtection="0"/>
    <xf numFmtId="0" fontId="68" fillId="76" borderId="0" applyNumberFormat="0" applyBorder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68" fillId="76" borderId="0" applyNumberFormat="0" applyBorder="0" applyProtection="0"/>
    <xf numFmtId="0" fontId="68" fillId="76" borderId="0" applyNumberFormat="0" applyBorder="0" applyProtection="0"/>
    <xf numFmtId="0" fontId="22" fillId="38" borderId="0" applyNumberFormat="0" applyBorder="0" applyAlignment="0" applyProtection="0"/>
    <xf numFmtId="0" fontId="67" fillId="77" borderId="0" applyNumberFormat="0" applyBorder="0" applyProtection="0"/>
    <xf numFmtId="0" fontId="22" fillId="39" borderId="0" applyNumberFormat="0" applyBorder="0" applyAlignment="0" applyProtection="0"/>
    <xf numFmtId="0" fontId="67" fillId="78" borderId="0" applyNumberFormat="0" applyBorder="0" applyProtection="0"/>
    <xf numFmtId="0" fontId="23" fillId="37" borderId="0" applyNumberFormat="0" applyBorder="0" applyAlignment="0" applyProtection="0"/>
    <xf numFmtId="0" fontId="68" fillId="71" borderId="0" applyNumberFormat="0" applyBorder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68" fillId="71" borderId="0" applyNumberFormat="0" applyBorder="0" applyProtection="0"/>
    <xf numFmtId="0" fontId="68" fillId="71" borderId="0" applyNumberFormat="0" applyBorder="0" applyProtection="0"/>
    <xf numFmtId="0" fontId="22" fillId="42" borderId="0" applyNumberFormat="0" applyBorder="0" applyAlignment="0" applyProtection="0"/>
    <xf numFmtId="0" fontId="67" fillId="66" borderId="0" applyNumberFormat="0" applyBorder="0" applyProtection="0"/>
    <xf numFmtId="0" fontId="22" fillId="43" borderId="0" applyNumberFormat="0" applyBorder="0" applyAlignment="0" applyProtection="0"/>
    <xf numFmtId="0" fontId="67" fillId="65" borderId="0" applyNumberFormat="0" applyBorder="0" applyProtection="0"/>
    <xf numFmtId="0" fontId="23" fillId="43" borderId="0" applyNumberFormat="0" applyBorder="0" applyAlignment="0" applyProtection="0"/>
    <xf numFmtId="0" fontId="68" fillId="65" borderId="0" applyNumberFormat="0" applyBorder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68" fillId="79" borderId="0" applyNumberFormat="0" applyBorder="0" applyProtection="0"/>
    <xf numFmtId="0" fontId="68" fillId="79" borderId="0" applyNumberFormat="0" applyBorder="0" applyProtection="0"/>
    <xf numFmtId="0" fontId="22" fillId="32" borderId="0" applyNumberFormat="0" applyBorder="0" applyAlignment="0" applyProtection="0"/>
    <xf numFmtId="0" fontId="67" fillId="7" borderId="0" applyNumberFormat="0" applyBorder="0" applyProtection="0"/>
    <xf numFmtId="0" fontId="22" fillId="32" borderId="0" applyNumberFormat="0" applyBorder="0" applyAlignment="0" applyProtection="0"/>
    <xf numFmtId="0" fontId="67" fillId="7" borderId="0" applyNumberFormat="0" applyBorder="0" applyProtection="0"/>
    <xf numFmtId="0" fontId="23" fillId="32" borderId="0" applyNumberFormat="0" applyBorder="0" applyAlignment="0" applyProtection="0"/>
    <xf numFmtId="0" fontId="68" fillId="7" borderId="0" applyNumberFormat="0" applyBorder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68" fillId="24" borderId="0" applyNumberFormat="0" applyBorder="0" applyProtection="0"/>
    <xf numFmtId="0" fontId="68" fillId="24" borderId="0" applyNumberFormat="0" applyBorder="0" applyProtection="0"/>
    <xf numFmtId="0" fontId="22" fillId="38" borderId="0" applyNumberFormat="0" applyBorder="0" applyAlignment="0" applyProtection="0"/>
    <xf numFmtId="0" fontId="67" fillId="77" borderId="0" applyNumberFormat="0" applyBorder="0" applyProtection="0"/>
    <xf numFmtId="0" fontId="22" fillId="38" borderId="0" applyNumberFormat="0" applyBorder="0" applyAlignment="0" applyProtection="0"/>
    <xf numFmtId="0" fontId="67" fillId="77" borderId="0" applyNumberFormat="0" applyBorder="0" applyProtection="0"/>
    <xf numFmtId="0" fontId="23" fillId="35" borderId="0" applyNumberFormat="0" applyBorder="0" applyAlignment="0" applyProtection="0"/>
    <xf numFmtId="0" fontId="68" fillId="68" borderId="0" applyNumberFormat="0" applyBorder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68" fillId="36" borderId="0" applyNumberFormat="0" applyBorder="0" applyProtection="0"/>
    <xf numFmtId="0" fontId="68" fillId="36" borderId="0" applyNumberFormat="0" applyBorder="0" applyProtection="0"/>
    <xf numFmtId="0" fontId="70" fillId="0" borderId="0"/>
    <xf numFmtId="14" fontId="71" fillId="80" borderId="25" applyNumberFormat="0" applyFont="0" applyBorder="0" applyAlignment="0" applyProtection="0">
      <alignment horizontal="center" vertical="center"/>
    </xf>
    <xf numFmtId="182" fontId="72" fillId="0" borderId="29"/>
    <xf numFmtId="0" fontId="24" fillId="47" borderId="0" applyNumberFormat="0" applyBorder="0" applyAlignment="0" applyProtection="0"/>
    <xf numFmtId="0" fontId="73" fillId="5" borderId="0" applyNumberFormat="0" applyBorder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82" fontId="76" fillId="0" borderId="0">
      <alignment vertical="top"/>
    </xf>
    <xf numFmtId="183" fontId="77" fillId="0" borderId="30"/>
    <xf numFmtId="182" fontId="78" fillId="0" borderId="0">
      <alignment horizontal="left"/>
    </xf>
    <xf numFmtId="0" fontId="26" fillId="0" borderId="1" applyNumberFormat="0" applyFill="0" applyAlignment="0" applyProtection="0"/>
    <xf numFmtId="0" fontId="79" fillId="0" borderId="1" applyNumberFormat="0" applyFill="0" applyProtection="0"/>
    <xf numFmtId="0" fontId="27" fillId="0" borderId="2" applyNumberFormat="0" applyFill="0" applyAlignment="0" applyProtection="0"/>
    <xf numFmtId="0" fontId="80" fillId="0" borderId="2" applyNumberFormat="0" applyFill="0" applyProtection="0"/>
    <xf numFmtId="0" fontId="28" fillId="0" borderId="3" applyNumberFormat="0" applyFill="0" applyAlignment="0" applyProtection="0"/>
    <xf numFmtId="0" fontId="28" fillId="0" borderId="3" applyNumberFormat="0" applyFill="0" applyAlignment="0" applyProtection="0"/>
    <xf numFmtId="0" fontId="81" fillId="0" borderId="31" applyNumberFormat="0" applyFill="0" applyProtection="0"/>
    <xf numFmtId="0" fontId="28" fillId="0" borderId="0" applyNumberFormat="0" applyFill="0" applyBorder="0" applyAlignment="0" applyProtection="0"/>
    <xf numFmtId="0" fontId="81" fillId="0" borderId="0" applyNumberFormat="0" applyFill="0" applyBorder="0" applyProtection="0"/>
    <xf numFmtId="3" fontId="75" fillId="0" borderId="15">
      <alignment horizontal="center"/>
    </xf>
    <xf numFmtId="184" fontId="21" fillId="0" borderId="0" applyFill="0" applyBorder="0" applyAlignment="0"/>
    <xf numFmtId="182" fontId="82" fillId="0" borderId="0" applyFill="0" applyBorder="0" applyAlignment="0"/>
    <xf numFmtId="179" fontId="82" fillId="0" borderId="0" applyFill="0" applyBorder="0" applyAlignment="0"/>
    <xf numFmtId="185" fontId="72" fillId="0" borderId="0" applyFill="0" applyBorder="0" applyAlignment="0"/>
    <xf numFmtId="186" fontId="72" fillId="0" borderId="0" applyFill="0" applyBorder="0" applyAlignment="0"/>
    <xf numFmtId="184" fontId="21" fillId="0" borderId="0" applyFill="0" applyBorder="0" applyAlignment="0"/>
    <xf numFmtId="187" fontId="21" fillId="0" borderId="0" applyFill="0" applyBorder="0" applyAlignment="0"/>
    <xf numFmtId="182" fontId="82" fillId="0" borderId="0" applyFill="0" applyBorder="0" applyAlignment="0"/>
    <xf numFmtId="0" fontId="29" fillId="48" borderId="4" applyNumberFormat="0" applyAlignment="0" applyProtection="0"/>
    <xf numFmtId="0" fontId="83" fillId="81" borderId="4" applyNumberFormat="0" applyProtection="0"/>
    <xf numFmtId="0" fontId="84" fillId="0" borderId="0"/>
    <xf numFmtId="0" fontId="32" fillId="0" borderId="6" applyNumberFormat="0" applyFill="0" applyAlignment="0" applyProtection="0"/>
    <xf numFmtId="0" fontId="85" fillId="0" borderId="6" applyNumberFormat="0" applyFill="0" applyProtection="0"/>
    <xf numFmtId="0" fontId="31" fillId="51" borderId="5" applyNumberFormat="0" applyAlignment="0" applyProtection="0"/>
    <xf numFmtId="0" fontId="86" fillId="82" borderId="5" applyNumberFormat="0" applyProtection="0"/>
    <xf numFmtId="0" fontId="87" fillId="83" borderId="32" applyAlignment="0">
      <alignment horizontal="centerContinuous" vertical="center"/>
    </xf>
    <xf numFmtId="0" fontId="87" fillId="84" borderId="33" applyNumberFormat="0" applyAlignment="0">
      <alignment horizontal="centerContinuous" vertical="center"/>
    </xf>
    <xf numFmtId="0" fontId="87" fillId="84" borderId="32" applyNumberFormat="0" applyAlignment="0">
      <alignment horizontal="centerContinuous" vertical="center"/>
    </xf>
    <xf numFmtId="188" fontId="64" fillId="0" borderId="0" applyFont="0" applyFill="0" applyBorder="0" applyAlignment="0" applyProtection="0"/>
    <xf numFmtId="184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3" fontId="21" fillId="0" borderId="0" applyFont="0" applyFill="0" applyBorder="0" applyAlignment="0" applyProtection="0"/>
    <xf numFmtId="0" fontId="23" fillId="52" borderId="0" applyNumberFormat="0" applyBorder="0" applyAlignment="0" applyProtection="0"/>
    <xf numFmtId="0" fontId="68" fillId="85" borderId="0" applyNumberFormat="0" applyBorder="0" applyProtection="0"/>
    <xf numFmtId="0" fontId="23" fillId="53" borderId="0" applyNumberFormat="0" applyBorder="0" applyAlignment="0" applyProtection="0"/>
    <xf numFmtId="0" fontId="68" fillId="36" borderId="0" applyNumberFormat="0" applyBorder="0" applyProtection="0"/>
    <xf numFmtId="0" fontId="23" fillId="54" borderId="0" applyNumberFormat="0" applyBorder="0" applyAlignment="0" applyProtection="0"/>
    <xf numFmtId="0" fontId="68" fillId="86" borderId="0" applyNumberFormat="0" applyBorder="0" applyProtection="0"/>
    <xf numFmtId="0" fontId="23" fillId="27" borderId="0" applyNumberFormat="0" applyBorder="0" applyAlignment="0" applyProtection="0"/>
    <xf numFmtId="0" fontId="68" fillId="23" borderId="0" applyNumberFormat="0" applyBorder="0" applyProtection="0"/>
    <xf numFmtId="0" fontId="23" fillId="28" borderId="0" applyNumberFormat="0" applyBorder="0" applyAlignment="0" applyProtection="0"/>
    <xf numFmtId="0" fontId="68" fillId="24" borderId="0" applyNumberFormat="0" applyBorder="0" applyProtection="0"/>
    <xf numFmtId="0" fontId="23" fillId="55" borderId="0" applyNumberFormat="0" applyBorder="0" applyAlignment="0" applyProtection="0"/>
    <xf numFmtId="0" fontId="68" fillId="76" borderId="0" applyNumberFormat="0" applyBorder="0" applyProtection="0"/>
    <xf numFmtId="0" fontId="25" fillId="10" borderId="0" applyNumberFormat="0" applyBorder="0" applyAlignment="0" applyProtection="0"/>
    <xf numFmtId="0" fontId="88" fillId="4" borderId="0" applyNumberFormat="0" applyBorder="0" applyProtection="0"/>
    <xf numFmtId="189" fontId="64" fillId="0" borderId="0" applyFont="0" applyFill="0" applyBorder="0" applyAlignment="0" applyProtection="0"/>
    <xf numFmtId="182" fontId="82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90" fontId="21" fillId="87" borderId="0" applyFont="0" applyBorder="0"/>
    <xf numFmtId="14" fontId="74" fillId="0" borderId="0" applyFill="0" applyBorder="0" applyAlignment="0"/>
    <xf numFmtId="191" fontId="21" fillId="0" borderId="26">
      <alignment vertical="center"/>
    </xf>
    <xf numFmtId="37" fontId="89" fillId="63" borderId="34" applyNumberFormat="0" applyAlignment="0">
      <alignment horizontal="left"/>
    </xf>
    <xf numFmtId="0" fontId="64" fillId="0" borderId="0"/>
    <xf numFmtId="0" fontId="33" fillId="56" borderId="0" applyNumberFormat="0" applyBorder="0" applyAlignment="0" applyProtection="0"/>
    <xf numFmtId="0" fontId="90" fillId="88" borderId="0" applyNumberFormat="0" applyBorder="0" applyProtection="0"/>
    <xf numFmtId="0" fontId="33" fillId="57" borderId="0" applyNumberFormat="0" applyBorder="0" applyAlignment="0" applyProtection="0"/>
    <xf numFmtId="0" fontId="90" fillId="89" borderId="0" applyNumberFormat="0" applyBorder="0" applyProtection="0"/>
    <xf numFmtId="0" fontId="33" fillId="58" borderId="0" applyNumberFormat="0" applyBorder="0" applyAlignment="0" applyProtection="0"/>
    <xf numFmtId="0" fontId="90" fillId="90" borderId="0" applyNumberFormat="0" applyBorder="0" applyProtection="0"/>
    <xf numFmtId="0" fontId="91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84" fontId="21" fillId="0" borderId="0" applyFill="0" applyBorder="0" applyAlignment="0"/>
    <xf numFmtId="182" fontId="82" fillId="0" borderId="0" applyFill="0" applyBorder="0" applyAlignment="0"/>
    <xf numFmtId="184" fontId="21" fillId="0" borderId="0" applyFill="0" applyBorder="0" applyAlignment="0"/>
    <xf numFmtId="187" fontId="21" fillId="0" borderId="0" applyFill="0" applyBorder="0" applyAlignment="0"/>
    <xf numFmtId="182" fontId="82" fillId="0" borderId="0" applyFill="0" applyBorder="0" applyAlignment="0"/>
    <xf numFmtId="167" fontId="21" fillId="0" borderId="0" applyFont="0" applyFill="0" applyBorder="0" applyAlignment="0" applyProtection="0"/>
    <xf numFmtId="192" fontId="67" fillId="0" borderId="0" applyFill="0" applyBorder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0" fontId="22" fillId="0" borderId="0"/>
    <xf numFmtId="165" fontId="67" fillId="0" borderId="0"/>
    <xf numFmtId="0" fontId="22" fillId="0" borderId="0" applyBorder="0" applyProtection="0"/>
    <xf numFmtId="0" fontId="46" fillId="0" borderId="0" applyNumberFormat="0" applyFill="0" applyBorder="0" applyAlignment="0" applyProtection="0"/>
    <xf numFmtId="0" fontId="92" fillId="0" borderId="0" applyNumberFormat="0" applyFill="0" applyBorder="0" applyProtection="0"/>
    <xf numFmtId="0" fontId="93" fillId="0" borderId="0" applyNumberFormat="0" applyFill="0" applyBorder="0" applyAlignment="0" applyProtection="0"/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21" fillId="0" borderId="0" applyFont="0" applyFill="0" applyBorder="0" applyAlignment="0" applyProtection="0"/>
    <xf numFmtId="2" fontId="21" fillId="0" borderId="0" applyFont="0" applyFill="0" applyBorder="0" applyAlignment="0" applyProtection="0"/>
    <xf numFmtId="0" fontId="94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Protection="0"/>
    <xf numFmtId="10" fontId="21" fillId="91" borderId="0" applyNumberFormat="0" applyFont="0" applyBorder="0" applyAlignment="0"/>
    <xf numFmtId="37" fontId="64" fillId="0" borderId="0"/>
    <xf numFmtId="0" fontId="25" fillId="32" borderId="0" applyNumberFormat="0" applyBorder="0" applyAlignment="0" applyProtection="0"/>
    <xf numFmtId="0" fontId="88" fillId="7" borderId="0" applyNumberFormat="0" applyBorder="0" applyProtection="0"/>
    <xf numFmtId="0" fontId="96" fillId="0" borderId="0" applyNumberFormat="0" applyFill="0" applyBorder="0" applyAlignment="0" applyProtection="0"/>
    <xf numFmtId="38" fontId="64" fillId="87" borderId="0" applyNumberFormat="0" applyBorder="0" applyAlignment="0" applyProtection="0"/>
    <xf numFmtId="0" fontId="65" fillId="0" borderId="27" applyNumberFormat="0" applyAlignment="0" applyProtection="0">
      <alignment horizontal="left" vertical="center"/>
    </xf>
    <xf numFmtId="0" fontId="65" fillId="0" borderId="17">
      <alignment horizontal="left" vertical="center"/>
    </xf>
    <xf numFmtId="0" fontId="36" fillId="0" borderId="7" applyNumberFormat="0" applyFill="0" applyAlignment="0" applyProtection="0"/>
    <xf numFmtId="0" fontId="97" fillId="0" borderId="7" applyNumberFormat="0" applyFill="0" applyProtection="0"/>
    <xf numFmtId="0" fontId="37" fillId="0" borderId="8" applyNumberFormat="0" applyFill="0" applyAlignment="0" applyProtection="0"/>
    <xf numFmtId="0" fontId="98" fillId="0" borderId="8" applyNumberFormat="0" applyFill="0" applyProtection="0"/>
    <xf numFmtId="0" fontId="38" fillId="0" borderId="9" applyNumberFormat="0" applyFill="0" applyAlignment="0" applyProtection="0"/>
    <xf numFmtId="0" fontId="38" fillId="0" borderId="9" applyNumberFormat="0" applyFill="0" applyAlignment="0" applyProtection="0"/>
    <xf numFmtId="0" fontId="99" fillId="0" borderId="9" applyNumberFormat="0" applyFill="0" applyProtection="0"/>
    <xf numFmtId="0" fontId="38" fillId="0" borderId="0" applyNumberFormat="0" applyFill="0" applyBorder="0" applyAlignment="0" applyProtection="0"/>
    <xf numFmtId="0" fontId="99" fillId="0" borderId="0" applyNumberFormat="0" applyFill="0" applyBorder="0" applyProtection="0"/>
    <xf numFmtId="0" fontId="24" fillId="9" borderId="0" applyNumberFormat="0" applyBorder="0" applyAlignment="0" applyProtection="0"/>
    <xf numFmtId="0" fontId="73" fillId="65" borderId="0" applyNumberFormat="0" applyBorder="0" applyProtection="0"/>
    <xf numFmtId="0" fontId="72" fillId="0" borderId="0"/>
    <xf numFmtId="10" fontId="64" fillId="91" borderId="15" applyNumberFormat="0" applyBorder="0" applyAlignment="0" applyProtection="0"/>
    <xf numFmtId="0" fontId="34" fillId="39" borderId="4" applyNumberFormat="0" applyAlignment="0" applyProtection="0"/>
    <xf numFmtId="0" fontId="100" fillId="78" borderId="4" applyNumberFormat="0" applyProtection="0"/>
    <xf numFmtId="0" fontId="100" fillId="78" borderId="4" applyNumberFormat="0" applyProtection="0"/>
    <xf numFmtId="193" fontId="101" fillId="92" borderId="35" applyBorder="0"/>
    <xf numFmtId="184" fontId="21" fillId="0" borderId="0" applyFill="0" applyBorder="0" applyAlignment="0"/>
    <xf numFmtId="182" fontId="82" fillId="0" borderId="0" applyFill="0" applyBorder="0" applyAlignment="0"/>
    <xf numFmtId="184" fontId="21" fillId="0" borderId="0" applyFill="0" applyBorder="0" applyAlignment="0"/>
    <xf numFmtId="187" fontId="21" fillId="0" borderId="0" applyFill="0" applyBorder="0" applyAlignment="0"/>
    <xf numFmtId="182" fontId="82" fillId="0" borderId="0" applyFill="0" applyBorder="0" applyAlignment="0"/>
    <xf numFmtId="0" fontId="39" fillId="0" borderId="10" applyNumberFormat="0" applyFill="0" applyAlignment="0" applyProtection="0"/>
    <xf numFmtId="0" fontId="102" fillId="0" borderId="10" applyNumberFormat="0" applyFill="0" applyProtection="0"/>
    <xf numFmtId="188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38" fontId="103" fillId="0" borderId="0" applyFont="0" applyFill="0" applyBorder="0" applyAlignment="0" applyProtection="0"/>
    <xf numFmtId="40" fontId="103" fillId="0" borderId="0" applyFont="0" applyFill="0" applyBorder="0" applyAlignment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195" fontId="67" fillId="0" borderId="0" applyFill="0" applyBorder="0" applyProtection="0"/>
    <xf numFmtId="164" fontId="21" fillId="0" borderId="0" applyFont="0" applyFill="0" applyBorder="0" applyAlignment="0" applyProtection="0"/>
    <xf numFmtId="44" fontId="21" fillId="0" borderId="0" quotePrefix="1" applyFont="0" applyFill="0" applyBorder="0" applyAlignment="0">
      <protection locked="0"/>
    </xf>
    <xf numFmtId="196" fontId="67" fillId="0" borderId="0" applyFill="0" applyBorder="0">
      <protection locked="0"/>
    </xf>
    <xf numFmtId="164" fontId="21" fillId="0" borderId="0" applyFont="0" applyFill="0" applyBorder="0" applyAlignment="0" applyProtection="0"/>
    <xf numFmtId="195" fontId="67" fillId="0" borderId="0" applyFill="0" applyBorder="0" applyProtection="0"/>
    <xf numFmtId="164" fontId="21" fillId="0" borderId="0" applyFont="0" applyFill="0" applyBorder="0" applyAlignment="0" applyProtection="0"/>
    <xf numFmtId="195" fontId="67" fillId="0" borderId="0" applyFill="0" applyBorder="0" applyProtection="0"/>
    <xf numFmtId="166" fontId="21" fillId="0" borderId="0" applyFont="0" applyFill="0" applyBorder="0" applyAlignment="0" applyProtection="0"/>
    <xf numFmtId="197" fontId="67" fillId="0" borderId="0" applyFill="0" applyBorder="0" applyProtection="0"/>
    <xf numFmtId="164" fontId="21" fillId="0" borderId="0" applyFont="0" applyFill="0" applyBorder="0" applyAlignment="0" applyProtection="0"/>
    <xf numFmtId="195" fontId="67" fillId="0" borderId="0" applyFill="0" applyBorder="0" applyProtection="0"/>
    <xf numFmtId="0" fontId="21" fillId="0" borderId="0" applyFont="0" applyFill="0" applyBorder="0" applyAlignment="0" applyProtection="0"/>
    <xf numFmtId="0" fontId="67" fillId="0" borderId="0" applyFill="0" applyBorder="0" applyProtection="0"/>
    <xf numFmtId="44" fontId="21" fillId="0" borderId="0" quotePrefix="1" applyFont="0" applyFill="0" applyBorder="0" applyAlignment="0">
      <protection locked="0"/>
    </xf>
    <xf numFmtId="44" fontId="14" fillId="0" borderId="0" applyFont="0" applyFill="0" applyBorder="0" applyAlignment="0" applyProtection="0"/>
    <xf numFmtId="198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200" fontId="103" fillId="0" borderId="0" applyFont="0" applyFill="0" applyBorder="0" applyAlignment="0" applyProtection="0"/>
    <xf numFmtId="201" fontId="103" fillId="0" borderId="0" applyFont="0" applyFill="0" applyBorder="0" applyAlignment="0" applyProtection="0"/>
    <xf numFmtId="202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0" fontId="42" fillId="39" borderId="0" applyNumberFormat="0" applyBorder="0" applyAlignment="0" applyProtection="0"/>
    <xf numFmtId="0" fontId="104" fillId="78" borderId="0" applyNumberFormat="0" applyBorder="0" applyProtection="0"/>
    <xf numFmtId="0" fontId="41" fillId="59" borderId="0" applyNumberFormat="0" applyBorder="0" applyAlignment="0" applyProtection="0"/>
    <xf numFmtId="0" fontId="105" fillId="78" borderId="0" applyNumberFormat="0" applyBorder="0" applyProtection="0"/>
    <xf numFmtId="37" fontId="106" fillId="0" borderId="0"/>
    <xf numFmtId="0" fontId="107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206" fontId="108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165" fontId="67" fillId="0" borderId="0"/>
    <xf numFmtId="0" fontId="60" fillId="0" borderId="0"/>
    <xf numFmtId="0" fontId="14" fillId="0" borderId="0"/>
    <xf numFmtId="0" fontId="67" fillId="0" borderId="0"/>
    <xf numFmtId="0" fontId="21" fillId="0" borderId="0"/>
    <xf numFmtId="0" fontId="60" fillId="0" borderId="0"/>
    <xf numFmtId="0" fontId="67" fillId="0" borderId="0"/>
    <xf numFmtId="0" fontId="14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67" fillId="0" borderId="0"/>
    <xf numFmtId="0" fontId="14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40" fillId="0" borderId="0"/>
    <xf numFmtId="0" fontId="21" fillId="0" borderId="0"/>
    <xf numFmtId="0" fontId="109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67" fillId="0" borderId="0"/>
    <xf numFmtId="0" fontId="14" fillId="0" borderId="0"/>
    <xf numFmtId="0" fontId="67" fillId="0" borderId="0"/>
    <xf numFmtId="0" fontId="14" fillId="0" borderId="0"/>
    <xf numFmtId="0" fontId="60" fillId="0" borderId="0"/>
    <xf numFmtId="0" fontId="21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21" fillId="0" borderId="0"/>
    <xf numFmtId="0" fontId="60" fillId="0" borderId="0"/>
    <xf numFmtId="0" fontId="14" fillId="0" borderId="0"/>
    <xf numFmtId="0" fontId="21" fillId="0" borderId="0"/>
    <xf numFmtId="0" fontId="60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21" fillId="0" borderId="0"/>
    <xf numFmtId="0" fontId="60" fillId="0" borderId="0"/>
    <xf numFmtId="0" fontId="21" fillId="0" borderId="0"/>
    <xf numFmtId="0" fontId="21" fillId="0" borderId="0"/>
    <xf numFmtId="0" fontId="60" fillId="0" borderId="0"/>
    <xf numFmtId="0" fontId="21" fillId="0" borderId="0"/>
    <xf numFmtId="0" fontId="14" fillId="0" borderId="0"/>
    <xf numFmtId="0" fontId="14" fillId="0" borderId="0"/>
    <xf numFmtId="0" fontId="21" fillId="0" borderId="0"/>
    <xf numFmtId="0" fontId="60" fillId="0" borderId="0"/>
    <xf numFmtId="0" fontId="14" fillId="0" borderId="0"/>
    <xf numFmtId="0" fontId="21" fillId="0" borderId="0"/>
    <xf numFmtId="0" fontId="60" fillId="0" borderId="0"/>
    <xf numFmtId="0" fontId="14" fillId="0" borderId="0"/>
    <xf numFmtId="4" fontId="21" fillId="0" borderId="0">
      <alignment horizontal="center" vertical="center" wrapText="1" shrinkToFit="1"/>
    </xf>
    <xf numFmtId="4" fontId="60" fillId="0" borderId="0">
      <alignment horizontal="center" vertical="center" wrapText="1" shrinkToFit="1"/>
    </xf>
    <xf numFmtId="0" fontId="21" fillId="0" borderId="0"/>
    <xf numFmtId="0" fontId="60" fillId="0" borderId="0"/>
    <xf numFmtId="0" fontId="60" fillId="0" borderId="0"/>
    <xf numFmtId="0" fontId="21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14" fillId="0" borderId="0"/>
    <xf numFmtId="0" fontId="21" fillId="0" borderId="0"/>
    <xf numFmtId="0" fontId="60" fillId="0" borderId="0"/>
    <xf numFmtId="0" fontId="14" fillId="0" borderId="0"/>
    <xf numFmtId="0" fontId="21" fillId="0" borderId="0"/>
    <xf numFmtId="0" fontId="60" fillId="0" borderId="0"/>
    <xf numFmtId="0" fontId="14" fillId="0" borderId="0"/>
    <xf numFmtId="0" fontId="14" fillId="0" borderId="0"/>
    <xf numFmtId="0" fontId="14" fillId="0" borderId="0"/>
    <xf numFmtId="0" fontId="67" fillId="0" borderId="0"/>
    <xf numFmtId="0" fontId="67" fillId="0" borderId="0"/>
    <xf numFmtId="0" fontId="60" fillId="0" borderId="0"/>
    <xf numFmtId="0" fontId="21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110" fillId="0" borderId="0"/>
    <xf numFmtId="0" fontId="111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0" borderId="0"/>
    <xf numFmtId="0" fontId="60" fillId="0" borderId="0"/>
    <xf numFmtId="0" fontId="21" fillId="60" borderId="11" applyNumberFormat="0" applyFont="0" applyAlignment="0" applyProtection="0"/>
    <xf numFmtId="0" fontId="67" fillId="77" borderId="11" applyNumberFormat="0" applyProtection="0"/>
    <xf numFmtId="0" fontId="21" fillId="60" borderId="11" applyNumberFormat="0" applyFont="0" applyAlignment="0" applyProtection="0"/>
    <xf numFmtId="0" fontId="67" fillId="77" borderId="11" applyNumberFormat="0" applyProtection="0"/>
    <xf numFmtId="0" fontId="21" fillId="38" borderId="11" applyNumberFormat="0" applyFont="0" applyAlignment="0" applyProtection="0"/>
    <xf numFmtId="0" fontId="67" fillId="77" borderId="11" applyNumberFormat="0" applyProtection="0"/>
    <xf numFmtId="0" fontId="21" fillId="38" borderId="11" applyNumberFormat="0" applyFont="0" applyAlignment="0" applyProtection="0"/>
    <xf numFmtId="0" fontId="21" fillId="38" borderId="11" applyNumberFormat="0" applyFont="0" applyAlignment="0" applyProtection="0"/>
    <xf numFmtId="0" fontId="21" fillId="38" borderId="11" applyNumberFormat="0" applyFont="0" applyAlignment="0" applyProtection="0"/>
    <xf numFmtId="0" fontId="21" fillId="38" borderId="11" applyNumberFormat="0" applyFont="0" applyAlignment="0" applyProtection="0"/>
    <xf numFmtId="0" fontId="21" fillId="38" borderId="11" applyNumberFormat="0" applyFont="0" applyAlignment="0" applyProtection="0"/>
    <xf numFmtId="0" fontId="21" fillId="38" borderId="11" applyNumberFormat="0" applyFont="0" applyAlignment="0" applyProtection="0"/>
    <xf numFmtId="0" fontId="21" fillId="38" borderId="11" applyNumberFormat="0" applyFont="0" applyAlignment="0" applyProtection="0"/>
    <xf numFmtId="0" fontId="21" fillId="38" borderId="11" applyNumberFormat="0" applyFont="0" applyAlignment="0" applyProtection="0"/>
    <xf numFmtId="0" fontId="87" fillId="83" borderId="36">
      <alignment horizontal="center" vertical="center"/>
      <protection locked="0"/>
    </xf>
    <xf numFmtId="0" fontId="71" fillId="83" borderId="32" applyAlignment="0">
      <alignment horizontal="centerContinuous" vertical="center"/>
    </xf>
    <xf numFmtId="207" fontId="21" fillId="0" borderId="0" applyFont="0" applyFill="0" applyBorder="0" applyAlignment="0" applyProtection="0"/>
    <xf numFmtId="208" fontId="21" fillId="0" borderId="0" applyFont="0" applyFill="0" applyBorder="0" applyAlignment="0" applyProtection="0"/>
    <xf numFmtId="209" fontId="21" fillId="0" borderId="0" applyFont="0" applyFill="0" applyBorder="0" applyAlignment="0" applyProtection="0"/>
    <xf numFmtId="210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0" fontId="44" fillId="48" borderId="12" applyNumberFormat="0" applyAlignment="0" applyProtection="0"/>
    <xf numFmtId="0" fontId="112" fillId="81" borderId="12" applyNumberFormat="0" applyProtection="0"/>
    <xf numFmtId="40" fontId="113" fillId="93" borderId="0">
      <alignment horizontal="right"/>
    </xf>
    <xf numFmtId="0" fontId="114" fillId="93" borderId="0">
      <alignment horizontal="right"/>
    </xf>
    <xf numFmtId="0" fontId="115" fillId="93" borderId="16"/>
    <xf numFmtId="0" fontId="115" fillId="0" borderId="0" applyBorder="0">
      <alignment horizontal="centerContinuous"/>
    </xf>
    <xf numFmtId="0" fontId="116" fillId="0" borderId="0" applyBorder="0">
      <alignment horizontal="centerContinuous"/>
    </xf>
    <xf numFmtId="0" fontId="44" fillId="49" borderId="12" applyNumberFormat="0" applyAlignment="0" applyProtection="0"/>
    <xf numFmtId="211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12" fontId="21" fillId="0" borderId="0" applyFont="0" applyFill="0" applyBorder="0" applyAlignment="0" applyProtection="0"/>
    <xf numFmtId="213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9" fontId="103" fillId="0" borderId="28" applyNumberFormat="0" applyBorder="0"/>
    <xf numFmtId="9" fontId="72" fillId="0" borderId="0"/>
    <xf numFmtId="9" fontId="40" fillId="0" borderId="0" applyFont="0" applyFill="0" applyBorder="0" applyAlignment="0" applyProtection="0"/>
    <xf numFmtId="9" fontId="67" fillId="0" borderId="0" applyFill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67" fillId="0" borderId="0" applyFill="0" applyBorder="0" applyProtection="0"/>
    <xf numFmtId="9" fontId="21" fillId="0" borderId="0" applyFont="0" applyFill="0" applyBorder="0" applyAlignment="0" applyProtection="0"/>
    <xf numFmtId="9" fontId="67" fillId="0" borderId="0" applyFill="0" applyBorder="0" applyProtection="0"/>
    <xf numFmtId="9" fontId="40" fillId="0" borderId="0" applyFont="0" applyFill="0" applyBorder="0" applyAlignment="0" applyProtection="0"/>
    <xf numFmtId="9" fontId="67" fillId="0" borderId="0" applyFill="0" applyBorder="0" applyProtection="0"/>
    <xf numFmtId="9" fontId="40" fillId="0" borderId="0" applyFont="0" applyFill="0" applyBorder="0" applyAlignment="0" applyProtection="0"/>
    <xf numFmtId="9" fontId="67" fillId="0" borderId="0" applyFill="0" applyBorder="0" applyProtection="0"/>
    <xf numFmtId="9" fontId="21" fillId="0" borderId="0" applyFont="0" applyFill="0" applyBorder="0" applyAlignment="0" applyProtection="0"/>
    <xf numFmtId="9" fontId="67" fillId="0" borderId="0" applyFill="0" applyBorder="0" applyProtection="0"/>
    <xf numFmtId="9" fontId="14" fillId="0" borderId="0" applyFont="0" applyFill="0" applyBorder="0" applyAlignment="0" applyProtection="0"/>
    <xf numFmtId="10" fontId="21" fillId="0" borderId="0" applyFont="0" applyFill="0" applyBorder="0" applyAlignment="0" applyProtection="0"/>
    <xf numFmtId="184" fontId="21" fillId="0" borderId="0" applyFill="0" applyBorder="0" applyAlignment="0"/>
    <xf numFmtId="182" fontId="82" fillId="0" borderId="0" applyFill="0" applyBorder="0" applyAlignment="0"/>
    <xf numFmtId="184" fontId="21" fillId="0" borderId="0" applyFill="0" applyBorder="0" applyAlignment="0"/>
    <xf numFmtId="187" fontId="21" fillId="0" borderId="0" applyFill="0" applyBorder="0" applyAlignment="0"/>
    <xf numFmtId="182" fontId="82" fillId="0" borderId="0" applyFill="0" applyBorder="0" applyAlignment="0"/>
    <xf numFmtId="3" fontId="21" fillId="0" borderId="0" applyFont="0" applyFill="0" applyBorder="0" applyAlignment="0" applyProtection="0"/>
    <xf numFmtId="0" fontId="117" fillId="0" borderId="0" applyNumberFormat="0" applyFill="0" applyBorder="0" applyAlignment="0" applyProtection="0"/>
    <xf numFmtId="4" fontId="118" fillId="94" borderId="37" applyBorder="0" applyProtection="0"/>
    <xf numFmtId="183" fontId="78" fillId="0" borderId="0"/>
    <xf numFmtId="38" fontId="103" fillId="0" borderId="0" applyFont="0" applyFill="0" applyBorder="0" applyAlignment="0" applyProtection="0"/>
    <xf numFmtId="215" fontId="67" fillId="0" borderId="0" applyFill="0" applyBorder="0" applyProtection="0"/>
    <xf numFmtId="43" fontId="14" fillId="0" borderId="0" applyFont="0" applyFill="0" applyBorder="0" applyAlignment="0" applyProtection="0"/>
    <xf numFmtId="215" fontId="67" fillId="0" borderId="0" applyFill="0" applyBorder="0" applyProtection="0"/>
    <xf numFmtId="43" fontId="14" fillId="0" borderId="0" applyFont="0" applyFill="0" applyBorder="0" applyAlignment="0" applyProtection="0"/>
    <xf numFmtId="215" fontId="67" fillId="0" borderId="0" applyFill="0" applyBorder="0" applyProtection="0"/>
    <xf numFmtId="43" fontId="14" fillId="0" borderId="0" applyFont="0" applyFill="0" applyBorder="0" applyAlignment="0" applyProtection="0"/>
    <xf numFmtId="215" fontId="67" fillId="0" borderId="0" applyFill="0" applyBorder="0" applyProtection="0"/>
    <xf numFmtId="43" fontId="14" fillId="0" borderId="0" applyFont="0" applyFill="0" applyBorder="0" applyAlignment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0" fontId="40" fillId="0" borderId="0" applyFont="0" applyFill="0" applyBorder="0" applyAlignment="0" applyProtection="0"/>
    <xf numFmtId="0" fontId="67" fillId="0" borderId="0" applyFill="0" applyBorder="0" applyProtection="0"/>
    <xf numFmtId="216" fontId="21" fillId="0" borderId="0" applyFont="0" applyFill="0" applyBorder="0" applyAlignment="0" applyProtection="0"/>
    <xf numFmtId="169" fontId="67" fillId="0" borderId="0" applyFill="0" applyBorder="0" applyProtection="0"/>
    <xf numFmtId="169" fontId="67" fillId="0" borderId="0" applyFill="0" applyBorder="0" applyProtection="0"/>
    <xf numFmtId="169" fontId="67" fillId="0" borderId="0" applyFill="0" applyBorder="0" applyProtection="0"/>
    <xf numFmtId="216" fontId="21" fillId="0" borderId="0" applyFont="0" applyFill="0" applyBorder="0" applyAlignment="0" applyProtection="0"/>
    <xf numFmtId="216" fontId="21" fillId="0" borderId="0" applyFont="0" applyFill="0" applyBorder="0" applyAlignment="0" applyProtection="0"/>
    <xf numFmtId="169" fontId="67" fillId="0" borderId="0" applyFill="0" applyBorder="0" applyProtection="0"/>
    <xf numFmtId="216" fontId="21" fillId="0" borderId="0" applyFont="0" applyFill="0" applyBorder="0" applyAlignment="0" applyProtection="0"/>
    <xf numFmtId="184" fontId="67" fillId="0" borderId="0" applyFill="0" applyBorder="0" applyProtection="0"/>
    <xf numFmtId="184" fontId="67" fillId="0" borderId="0" applyFill="0" applyBorder="0" applyProtection="0"/>
    <xf numFmtId="184" fontId="21" fillId="0" borderId="0" applyFont="0" applyFill="0" applyBorder="0" applyAlignment="0" applyProtection="0"/>
    <xf numFmtId="184" fontId="21" fillId="0" borderId="0" applyFont="0" applyFill="0" applyBorder="0" applyAlignment="0" applyProtection="0"/>
    <xf numFmtId="184" fontId="67" fillId="0" borderId="0" applyFill="0" applyBorder="0" applyProtection="0"/>
    <xf numFmtId="184" fontId="21" fillId="0" borderId="0" applyFont="0" applyFill="0" applyBorder="0" applyAlignment="0" applyProtection="0"/>
    <xf numFmtId="169" fontId="67" fillId="0" borderId="0" applyFill="0" applyBorder="0" applyProtection="0"/>
    <xf numFmtId="169" fontId="21" fillId="0" borderId="0" applyFont="0" applyFill="0" applyBorder="0" applyAlignment="0" applyProtection="0"/>
    <xf numFmtId="217" fontId="21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217" fontId="67" fillId="0" borderId="0" applyFill="0" applyBorder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43" fontId="21" fillId="0" borderId="0" applyFont="0" applyFill="0" applyBorder="0" applyAlignment="0" applyProtection="0"/>
    <xf numFmtId="215" fontId="67" fillId="0" borderId="0" applyFill="0" applyBorder="0" applyProtection="0"/>
    <xf numFmtId="176" fontId="22" fillId="0" borderId="0" applyFont="0" applyFill="0" applyBorder="0" applyAlignment="0" applyProtection="0"/>
    <xf numFmtId="176" fontId="67" fillId="0" borderId="0" applyFill="0" applyBorder="0" applyProtection="0"/>
    <xf numFmtId="195" fontId="67" fillId="0" borderId="0" applyFill="0" applyBorder="0" applyProtection="0"/>
    <xf numFmtId="164" fontId="22" fillId="0" borderId="0" applyFont="0" applyFill="0" applyBorder="0" applyAlignment="0" applyProtection="0"/>
    <xf numFmtId="216" fontId="22" fillId="0" borderId="0" applyFont="0" applyFill="0" applyBorder="0" applyAlignment="0" applyProtection="0"/>
    <xf numFmtId="169" fontId="67" fillId="0" borderId="0" applyFill="0" applyBorder="0" applyProtection="0"/>
    <xf numFmtId="176" fontId="22" fillId="0" borderId="0" applyFont="0" applyFill="0" applyBorder="0" applyAlignment="0" applyProtection="0"/>
    <xf numFmtId="176" fontId="67" fillId="0" borderId="0" applyFill="0" applyBorder="0" applyProtection="0"/>
    <xf numFmtId="176" fontId="22" fillId="0" borderId="0" applyFont="0" applyFill="0" applyBorder="0" applyAlignment="0" applyProtection="0"/>
    <xf numFmtId="176" fontId="67" fillId="0" borderId="0" applyFill="0" applyBorder="0" applyProtection="0"/>
    <xf numFmtId="167" fontId="22" fillId="0" borderId="0" applyFont="0" applyFill="0" applyBorder="0" applyAlignment="0" applyProtection="0"/>
    <xf numFmtId="192" fontId="67" fillId="0" borderId="0" applyFill="0" applyBorder="0" applyProtection="0"/>
    <xf numFmtId="176" fontId="22" fillId="0" borderId="0" applyFont="0" applyFill="0" applyBorder="0" applyAlignment="0" applyProtection="0"/>
    <xf numFmtId="176" fontId="67" fillId="0" borderId="0" applyFill="0" applyBorder="0" applyProtection="0"/>
    <xf numFmtId="217" fontId="14" fillId="0" borderId="0" applyFont="0" applyFill="0" applyBorder="0" applyAlignment="0" applyProtection="0"/>
    <xf numFmtId="217" fontId="67" fillId="0" borderId="0" applyFill="0" applyBorder="0" applyProtection="0"/>
    <xf numFmtId="0" fontId="21" fillId="0" borderId="0" applyFont="0" applyFill="0" applyBorder="0" applyAlignment="0" applyProtection="0"/>
    <xf numFmtId="0" fontId="67" fillId="0" borderId="0" applyFill="0" applyBorder="0" applyProtection="0"/>
    <xf numFmtId="0" fontId="21" fillId="0" borderId="0" applyFont="0" applyFill="0" applyBorder="0" applyAlignment="0" applyProtection="0"/>
    <xf numFmtId="218" fontId="21" fillId="0" borderId="0" applyFont="0" applyFill="0" applyBorder="0" applyAlignment="0" applyProtection="0"/>
    <xf numFmtId="0" fontId="67" fillId="0" borderId="0" applyFill="0" applyBorder="0" applyProtection="0"/>
    <xf numFmtId="181" fontId="21" fillId="0" borderId="0" applyFont="0" applyFill="0" applyBorder="0" applyAlignment="0" applyProtection="0"/>
    <xf numFmtId="217" fontId="67" fillId="0" borderId="0" applyFill="0" applyBorder="0" applyProtection="0"/>
    <xf numFmtId="217" fontId="14" fillId="0" borderId="0" applyFont="0" applyFill="0" applyBorder="0" applyAlignment="0" applyProtection="0"/>
    <xf numFmtId="219" fontId="21" fillId="0" borderId="0" applyFont="0" applyFill="0" applyBorder="0" applyAlignment="0" applyProtection="0"/>
    <xf numFmtId="220" fontId="21" fillId="0" borderId="0" applyFont="0" applyFill="0" applyBorder="0" applyAlignment="0" applyProtection="0"/>
    <xf numFmtId="220" fontId="21" fillId="0" borderId="0" applyFont="0" applyFill="0" applyBorder="0" applyAlignment="0" applyProtection="0"/>
    <xf numFmtId="219" fontId="21" fillId="0" borderId="0" applyFont="0" applyFill="0" applyBorder="0" applyAlignment="0" applyProtection="0"/>
    <xf numFmtId="219" fontId="21" fillId="0" borderId="0" applyFont="0" applyFill="0" applyBorder="0" applyAlignment="0" applyProtection="0"/>
    <xf numFmtId="219" fontId="21" fillId="0" borderId="0" applyFont="0" applyFill="0" applyBorder="0" applyAlignment="0" applyProtection="0"/>
    <xf numFmtId="219" fontId="21" fillId="0" borderId="0" applyFont="0" applyFill="0" applyBorder="0" applyAlignment="0" applyProtection="0"/>
    <xf numFmtId="219" fontId="21" fillId="0" borderId="0" applyFont="0" applyFill="0" applyBorder="0" applyAlignment="0" applyProtection="0"/>
    <xf numFmtId="219" fontId="21" fillId="0" borderId="0" applyFont="0" applyFill="0" applyBorder="0" applyAlignment="0" applyProtection="0"/>
    <xf numFmtId="219" fontId="21" fillId="0" borderId="0" applyFont="0" applyFill="0" applyBorder="0" applyAlignment="0" applyProtection="0"/>
    <xf numFmtId="219" fontId="21" fillId="0" borderId="0" applyFont="0" applyFill="0" applyBorder="0" applyAlignment="0" applyProtection="0"/>
    <xf numFmtId="217" fontId="67" fillId="0" borderId="0" applyFill="0" applyBorder="0" applyProtection="0"/>
    <xf numFmtId="217" fontId="14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67" fillId="0" borderId="0" applyFill="0" applyBorder="0" applyProtection="0"/>
    <xf numFmtId="176" fontId="14" fillId="0" borderId="0" applyFont="0" applyFill="0" applyBorder="0" applyAlignment="0" applyProtection="0"/>
    <xf numFmtId="176" fontId="67" fillId="0" borderId="0" applyFill="0" applyBorder="0" applyProtection="0"/>
    <xf numFmtId="176" fontId="14" fillId="0" borderId="0" applyFont="0" applyFill="0" applyBorder="0" applyAlignment="0" applyProtection="0"/>
    <xf numFmtId="176" fontId="67" fillId="0" borderId="0" applyFill="0" applyBorder="0" applyProtection="0"/>
    <xf numFmtId="176" fontId="14" fillId="0" borderId="0" applyFont="0" applyFill="0" applyBorder="0" applyAlignment="0" applyProtection="0"/>
    <xf numFmtId="176" fontId="67" fillId="0" borderId="0" applyFill="0" applyBorder="0" applyProtection="0"/>
    <xf numFmtId="176" fontId="14" fillId="0" borderId="0" applyFont="0" applyFill="0" applyBorder="0" applyAlignment="0" applyProtection="0"/>
    <xf numFmtId="176" fontId="67" fillId="0" borderId="0" applyFill="0" applyBorder="0" applyProtection="0"/>
    <xf numFmtId="184" fontId="14" fillId="0" borderId="0" applyFont="0" applyFill="0" applyBorder="0" applyAlignment="0" applyProtection="0"/>
    <xf numFmtId="184" fontId="67" fillId="0" borderId="0" applyFill="0" applyBorder="0" applyProtection="0"/>
    <xf numFmtId="217" fontId="14" fillId="0" borderId="0" applyFont="0" applyFill="0" applyBorder="0" applyAlignment="0" applyProtection="0"/>
    <xf numFmtId="217" fontId="67" fillId="0" borderId="0" applyFill="0" applyBorder="0" applyProtection="0"/>
    <xf numFmtId="217" fontId="14" fillId="0" borderId="0" applyFont="0" applyFill="0" applyBorder="0" applyAlignment="0" applyProtection="0"/>
    <xf numFmtId="217" fontId="67" fillId="0" borderId="0" applyFill="0" applyBorder="0" applyProtection="0"/>
    <xf numFmtId="215" fontId="67" fillId="0" borderId="0" applyFill="0" applyBorder="0" applyProtection="0"/>
    <xf numFmtId="43" fontId="14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119" fillId="0" borderId="0" applyNumberFormat="0" applyFill="0" applyBorder="0" applyProtection="0"/>
    <xf numFmtId="0" fontId="21" fillId="0" borderId="0"/>
    <xf numFmtId="49" fontId="74" fillId="0" borderId="0" applyFill="0" applyBorder="0" applyAlignment="0"/>
    <xf numFmtId="214" fontId="21" fillId="0" borderId="0" applyFill="0" applyBorder="0" applyAlignment="0"/>
    <xf numFmtId="221" fontId="21" fillId="0" borderId="0" applyFill="0" applyBorder="0" applyAlignment="0"/>
    <xf numFmtId="0" fontId="21" fillId="0" borderId="0"/>
    <xf numFmtId="0" fontId="49" fillId="0" borderId="0" applyNumberFormat="0" applyFill="0" applyBorder="0" applyAlignment="0" applyProtection="0"/>
    <xf numFmtId="0" fontId="120" fillId="0" borderId="0" applyNumberFormat="0" applyFill="0" applyBorder="0" applyProtection="0"/>
    <xf numFmtId="182" fontId="121" fillId="0" borderId="14"/>
    <xf numFmtId="0" fontId="26" fillId="0" borderId="1" applyNumberFormat="0" applyFill="0" applyAlignment="0" applyProtection="0"/>
    <xf numFmtId="0" fontId="79" fillId="0" borderId="1" applyNumberFormat="0" applyFill="0" applyProtection="0"/>
    <xf numFmtId="0" fontId="122" fillId="0" borderId="0" applyNumberFormat="0" applyFill="0" applyBorder="0" applyAlignment="0" applyProtection="0"/>
    <xf numFmtId="222" fontId="64" fillId="0" borderId="0"/>
    <xf numFmtId="38" fontId="64" fillId="94" borderId="0" applyNumberFormat="0" applyBorder="0" applyAlignment="0" applyProtection="0"/>
    <xf numFmtId="37" fontId="64" fillId="94" borderId="0" applyNumberFormat="0" applyBorder="0" applyAlignment="0" applyProtection="0"/>
    <xf numFmtId="37" fontId="64" fillId="0" borderId="0"/>
    <xf numFmtId="37" fontId="64" fillId="94" borderId="0" applyBorder="0" applyAlignment="0" applyProtection="0"/>
    <xf numFmtId="3" fontId="123" fillId="0" borderId="38" applyProtection="0"/>
    <xf numFmtId="40" fontId="72" fillId="0" borderId="0"/>
    <xf numFmtId="0" fontId="31" fillId="50" borderId="5" applyNumberFormat="0" applyAlignment="0" applyProtection="0"/>
    <xf numFmtId="0" fontId="86" fillId="82" borderId="5" applyNumberFormat="0" applyProtection="0"/>
    <xf numFmtId="165" fontId="40" fillId="0" borderId="0" applyFont="0" applyFill="0" applyBorder="0" applyAlignment="0" applyProtection="0"/>
    <xf numFmtId="194" fontId="67" fillId="0" borderId="0" applyFill="0" applyBorder="0" applyProtection="0"/>
    <xf numFmtId="180" fontId="21" fillId="0" borderId="0" applyFont="0" applyFill="0" applyBorder="0" applyAlignment="0" applyProtection="0"/>
    <xf numFmtId="180" fontId="67" fillId="0" borderId="0" applyFill="0" applyBorder="0" applyProtection="0"/>
    <xf numFmtId="194" fontId="67" fillId="0" borderId="0" applyFill="0" applyBorder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176" fontId="40" fillId="0" borderId="0" applyFont="0" applyFill="0" applyBorder="0" applyAlignment="0" applyProtection="0"/>
    <xf numFmtId="176" fontId="67" fillId="0" borderId="0" applyFill="0" applyBorder="0" applyProtection="0"/>
    <xf numFmtId="164" fontId="40" fillId="0" borderId="0" applyFont="0" applyFill="0" applyBorder="0" applyAlignment="0" applyProtection="0"/>
    <xf numFmtId="195" fontId="67" fillId="0" borderId="0" applyFill="0" applyBorder="0" applyProtection="0"/>
    <xf numFmtId="216" fontId="40" fillId="0" borderId="0" applyFont="0" applyFill="0" applyBorder="0" applyAlignment="0" applyProtection="0"/>
    <xf numFmtId="169" fontId="67" fillId="0" borderId="0" applyFill="0" applyBorder="0" applyProtection="0"/>
    <xf numFmtId="176" fontId="40" fillId="0" borderId="0" applyFont="0" applyFill="0" applyBorder="0" applyAlignment="0" applyProtection="0"/>
    <xf numFmtId="176" fontId="67" fillId="0" borderId="0" applyFill="0" applyBorder="0" applyProtection="0"/>
    <xf numFmtId="176" fontId="40" fillId="0" borderId="0" applyFont="0" applyFill="0" applyBorder="0" applyAlignment="0" applyProtection="0"/>
    <xf numFmtId="176" fontId="67" fillId="0" borderId="0" applyFill="0" applyBorder="0" applyProtection="0"/>
    <xf numFmtId="176" fontId="40" fillId="0" borderId="0" applyFont="0" applyFill="0" applyBorder="0" applyAlignment="0" applyProtection="0"/>
    <xf numFmtId="176" fontId="67" fillId="0" borderId="0" applyFill="0" applyBorder="0" applyProtection="0"/>
    <xf numFmtId="184" fontId="67" fillId="0" borderId="0" applyFill="0" applyBorder="0" applyProtection="0"/>
    <xf numFmtId="184" fontId="40" fillId="0" borderId="0" applyFont="0" applyFill="0" applyBorder="0" applyAlignment="0" applyProtection="0"/>
    <xf numFmtId="184" fontId="67" fillId="0" borderId="0" applyFill="0" applyBorder="0" applyProtection="0"/>
    <xf numFmtId="184" fontId="67" fillId="0" borderId="0" applyFill="0" applyBorder="0" applyProtection="0"/>
    <xf numFmtId="184" fontId="40" fillId="0" borderId="0" applyFont="0" applyFill="0" applyBorder="0" applyAlignment="0" applyProtection="0"/>
    <xf numFmtId="184" fontId="40" fillId="0" borderId="0" applyFont="0" applyFill="0" applyBorder="0" applyAlignment="0" applyProtection="0"/>
    <xf numFmtId="184" fontId="67" fillId="0" borderId="0" applyFill="0" applyBorder="0" applyProtection="0"/>
    <xf numFmtId="184" fontId="40" fillId="0" borderId="0" applyFont="0" applyFill="0" applyBorder="0" applyAlignment="0" applyProtection="0"/>
    <xf numFmtId="184" fontId="40" fillId="0" borderId="0" applyFont="0" applyFill="0" applyBorder="0" applyAlignment="0" applyProtection="0"/>
    <xf numFmtId="184" fontId="67" fillId="0" borderId="0" applyFill="0" applyBorder="0" applyProtection="0"/>
    <xf numFmtId="165" fontId="40" fillId="0" borderId="0" applyFont="0" applyFill="0" applyBorder="0" applyAlignment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165" fontId="22" fillId="0" borderId="0" applyFont="0" applyFill="0" applyBorder="0" applyAlignment="0" applyProtection="0"/>
    <xf numFmtId="165" fontId="21" fillId="0" borderId="0" applyFont="0" applyFill="0" applyBorder="0" applyAlignment="0" applyProtection="0"/>
    <xf numFmtId="194" fontId="67" fillId="0" borderId="0" applyFill="0" applyBorder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223" fontId="67" fillId="0" borderId="0" applyFill="0" applyBorder="0" applyProtection="0"/>
    <xf numFmtId="223" fontId="67" fillId="0" borderId="0" applyFill="0" applyBorder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102" fillId="0" borderId="0" applyNumberFormat="0" applyFill="0" applyBorder="0" applyProtection="0"/>
    <xf numFmtId="0" fontId="67" fillId="0" borderId="0"/>
    <xf numFmtId="0" fontId="68" fillId="75" borderId="0" applyNumberFormat="0" applyBorder="0" applyProtection="0"/>
    <xf numFmtId="0" fontId="68" fillId="76" borderId="0" applyNumberFormat="0" applyBorder="0" applyProtection="0"/>
    <xf numFmtId="0" fontId="68" fillId="71" borderId="0" applyNumberFormat="0" applyBorder="0" applyProtection="0"/>
    <xf numFmtId="0" fontId="68" fillId="79" borderId="0" applyNumberFormat="0" applyBorder="0" applyProtection="0"/>
    <xf numFmtId="0" fontId="68" fillId="24" borderId="0" applyNumberFormat="0" applyBorder="0" applyProtection="0"/>
    <xf numFmtId="0" fontId="68" fillId="36" borderId="0" applyNumberFormat="0" applyBorder="0" applyProtection="0"/>
    <xf numFmtId="0" fontId="100" fillId="78" borderId="4" applyNumberFormat="0" applyProtection="0"/>
    <xf numFmtId="4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4" fillId="0" borderId="0"/>
    <xf numFmtId="0" fontId="124" fillId="0" borderId="0"/>
    <xf numFmtId="0" fontId="12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0" fillId="78" borderId="4" applyNumberForma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8" fillId="36" borderId="0" applyNumberFormat="0" applyBorder="0" applyProtection="0"/>
    <xf numFmtId="0" fontId="68" fillId="24" borderId="0" applyNumberFormat="0" applyBorder="0" applyProtection="0"/>
    <xf numFmtId="217" fontId="13" fillId="0" borderId="0" applyFont="0" applyFill="0" applyBorder="0" applyAlignment="0" applyProtection="0"/>
    <xf numFmtId="0" fontId="68" fillId="79" borderId="0" applyNumberFormat="0" applyBorder="0" applyProtection="0"/>
    <xf numFmtId="217" fontId="13" fillId="0" borderId="0" applyFont="0" applyFill="0" applyBorder="0" applyAlignment="0" applyProtection="0"/>
    <xf numFmtId="0" fontId="68" fillId="71" borderId="0" applyNumberFormat="0" applyBorder="0" applyProtection="0"/>
    <xf numFmtId="217" fontId="13" fillId="0" borderId="0" applyFont="0" applyFill="0" applyBorder="0" applyAlignment="0" applyProtection="0"/>
    <xf numFmtId="0" fontId="68" fillId="76" borderId="0" applyNumberFormat="0" applyBorder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0" fontId="68" fillId="75" borderId="0" applyNumberFormat="0" applyBorder="0" applyProtection="0"/>
    <xf numFmtId="21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15" fontId="67" fillId="0" borderId="0" applyFill="0" applyBorder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23" fontId="67" fillId="0" borderId="0" applyFill="0" applyBorder="0" applyProtection="0"/>
    <xf numFmtId="0" fontId="67" fillId="0" borderId="0"/>
    <xf numFmtId="223" fontId="67" fillId="0" borderId="0" applyFill="0" applyBorder="0" applyProtection="0"/>
    <xf numFmtId="0" fontId="67" fillId="0" borderId="0"/>
    <xf numFmtId="0" fontId="68" fillId="75" borderId="0" applyNumberFormat="0" applyBorder="0" applyProtection="0"/>
    <xf numFmtId="0" fontId="68" fillId="76" borderId="0" applyNumberFormat="0" applyBorder="0" applyProtection="0"/>
    <xf numFmtId="0" fontId="68" fillId="71" borderId="0" applyNumberFormat="0" applyBorder="0" applyProtection="0"/>
    <xf numFmtId="0" fontId="68" fillId="79" borderId="0" applyNumberFormat="0" applyBorder="0" applyProtection="0"/>
    <xf numFmtId="0" fontId="68" fillId="24" borderId="0" applyNumberFormat="0" applyBorder="0" applyProtection="0"/>
    <xf numFmtId="0" fontId="68" fillId="36" borderId="0" applyNumberFormat="0" applyBorder="0" applyProtection="0"/>
    <xf numFmtId="0" fontId="100" fillId="78" borderId="4" applyNumberFormat="0" applyProtection="0"/>
    <xf numFmtId="4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84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223" fontId="67" fillId="0" borderId="0" applyFill="0" applyBorder="0" applyProtection="0"/>
    <xf numFmtId="0" fontId="67" fillId="0" borderId="0"/>
    <xf numFmtId="0" fontId="68" fillId="75" borderId="0" applyNumberFormat="0" applyBorder="0" applyProtection="0"/>
    <xf numFmtId="0" fontId="68" fillId="76" borderId="0" applyNumberFormat="0" applyBorder="0" applyProtection="0"/>
    <xf numFmtId="0" fontId="68" fillId="71" borderId="0" applyNumberFormat="0" applyBorder="0" applyProtection="0"/>
    <xf numFmtId="0" fontId="68" fillId="79" borderId="0" applyNumberFormat="0" applyBorder="0" applyProtection="0"/>
    <xf numFmtId="0" fontId="68" fillId="24" borderId="0" applyNumberFormat="0" applyBorder="0" applyProtection="0"/>
    <xf numFmtId="0" fontId="68" fillId="36" borderId="0" applyNumberFormat="0" applyBorder="0" applyProtection="0"/>
    <xf numFmtId="0" fontId="100" fillId="78" borderId="4" applyNumberFormat="0" applyProtection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217" fontId="11" fillId="0" borderId="0" applyFont="0" applyFill="0" applyBorder="0" applyAlignment="0" applyProtection="0"/>
    <xf numFmtId="217" fontId="11" fillId="0" borderId="0" applyFont="0" applyFill="0" applyBorder="0" applyAlignment="0" applyProtection="0"/>
    <xf numFmtId="217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217" fontId="11" fillId="0" borderId="0" applyFont="0" applyFill="0" applyBorder="0" applyAlignment="0" applyProtection="0"/>
    <xf numFmtId="217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223" fontId="67" fillId="0" borderId="0" applyFill="0" applyBorder="0" applyProtection="0"/>
    <xf numFmtId="165" fontId="21" fillId="0" borderId="0" applyFont="0" applyFill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11" borderId="0" applyNumberFormat="0" applyBorder="0" applyAlignment="0" applyProtection="0"/>
    <xf numFmtId="0" fontId="22" fillId="18" borderId="0" applyNumberFormat="0" applyBorder="0" applyAlignment="0" applyProtection="0"/>
    <xf numFmtId="0" fontId="22" fillId="21" borderId="0" applyNumberFormat="0" applyBorder="0" applyAlignment="0" applyProtection="0"/>
    <xf numFmtId="0" fontId="23" fillId="26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68" fillId="75" borderId="0" applyNumberFormat="0" applyBorder="0" applyProtection="0"/>
    <xf numFmtId="0" fontId="68" fillId="76" borderId="0" applyNumberFormat="0" applyBorder="0" applyProtection="0"/>
    <xf numFmtId="0" fontId="68" fillId="71" borderId="0" applyNumberFormat="0" applyBorder="0" applyProtection="0"/>
    <xf numFmtId="0" fontId="68" fillId="79" borderId="0" applyNumberFormat="0" applyBorder="0" applyProtection="0"/>
    <xf numFmtId="0" fontId="68" fillId="24" borderId="0" applyNumberFormat="0" applyBorder="0" applyProtection="0"/>
    <xf numFmtId="0" fontId="68" fillId="36" borderId="0" applyNumberFormat="0" applyBorder="0" applyProtection="0"/>
    <xf numFmtId="0" fontId="25" fillId="10" borderId="0" applyNumberFormat="0" applyBorder="0" applyAlignment="0" applyProtection="0"/>
    <xf numFmtId="0" fontId="30" fillId="49" borderId="4" applyNumberFormat="0" applyAlignment="0" applyProtection="0"/>
    <xf numFmtId="0" fontId="31" fillId="50" borderId="5" applyNumberFormat="0" applyAlignment="0" applyProtection="0"/>
    <xf numFmtId="0" fontId="32" fillId="0" borderId="6" applyNumberFormat="0" applyFill="0" applyAlignment="0" applyProtection="0"/>
    <xf numFmtId="41" fontId="64" fillId="0" borderId="0" applyFont="0" applyFill="0" applyBorder="0" applyAlignment="0" applyProtection="0"/>
    <xf numFmtId="0" fontId="23" fillId="52" borderId="0" applyNumberFormat="0" applyBorder="0" applyAlignment="0" applyProtection="0"/>
    <xf numFmtId="0" fontId="23" fillId="53" borderId="0" applyNumberFormat="0" applyBorder="0" applyAlignment="0" applyProtection="0"/>
    <xf numFmtId="0" fontId="23" fillId="54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55" borderId="0" applyNumberFormat="0" applyBorder="0" applyAlignment="0" applyProtection="0"/>
    <xf numFmtId="0" fontId="34" fillId="13" borderId="4" applyNumberFormat="0" applyAlignment="0" applyProtection="0"/>
    <xf numFmtId="43" fontId="67" fillId="0" borderId="0"/>
    <xf numFmtId="0" fontId="24" fillId="9" borderId="0" applyNumberFormat="0" applyBorder="0" applyAlignment="0" applyProtection="0"/>
    <xf numFmtId="0" fontId="100" fillId="78" borderId="4" applyNumberForma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44" fontId="21" fillId="0" borderId="0" quotePrefix="1" applyFont="0" applyFill="0" applyBorder="0" applyAlignment="0">
      <protection locked="0"/>
    </xf>
    <xf numFmtId="44" fontId="40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41" fillId="59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43" fontId="6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7" fillId="0" borderId="0"/>
    <xf numFmtId="0" fontId="40" fillId="0" borderId="0"/>
    <xf numFmtId="4" fontId="21" fillId="0" borderId="0">
      <alignment horizontal="center" vertical="center" wrapText="1" shrinkToFit="1"/>
    </xf>
    <xf numFmtId="0" fontId="10" fillId="0" borderId="0"/>
    <xf numFmtId="0" fontId="10" fillId="0" borderId="0"/>
    <xf numFmtId="175" fontId="51" fillId="0" borderId="0">
      <protection locked="0"/>
    </xf>
    <xf numFmtId="9" fontId="48" fillId="0" borderId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44" fillId="49" borderId="12" applyNumberFormat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4" fontId="2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2" fontId="21" fillId="0" borderId="0" applyFont="0" applyFill="0" applyBorder="0" applyAlignment="0" applyProtection="0"/>
    <xf numFmtId="43" fontId="21" fillId="0" borderId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2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27" fillId="0" borderId="2" applyNumberFormat="0" applyFill="0" applyAlignment="0" applyProtection="0"/>
    <xf numFmtId="0" fontId="28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3" fillId="0" borderId="13" applyNumberFormat="0" applyFill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5" fontId="67" fillId="0" borderId="0" applyFill="0" applyBorder="0" applyProtection="0"/>
    <xf numFmtId="223" fontId="67" fillId="0" borderId="0" applyFill="0" applyBorder="0" applyProtection="0"/>
    <xf numFmtId="0" fontId="9" fillId="0" borderId="0"/>
    <xf numFmtId="0" fontId="125" fillId="0" borderId="0"/>
    <xf numFmtId="0" fontId="8" fillId="0" borderId="0"/>
    <xf numFmtId="165" fontId="67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38" fillId="0" borderId="0"/>
    <xf numFmtId="0" fontId="21" fillId="0" borderId="0"/>
    <xf numFmtId="43" fontId="7" fillId="0" borderId="0" applyFont="0" applyFill="0" applyBorder="0" applyAlignment="0" applyProtection="0"/>
    <xf numFmtId="196" fontId="67" fillId="0" borderId="0" applyFill="0" applyBorder="0" applyProtection="0"/>
    <xf numFmtId="0" fontId="6" fillId="0" borderId="0"/>
    <xf numFmtId="0" fontId="21" fillId="0" borderId="0"/>
    <xf numFmtId="0" fontId="130" fillId="0" borderId="0"/>
    <xf numFmtId="0" fontId="5" fillId="0" borderId="0"/>
    <xf numFmtId="0" fontId="5" fillId="0" borderId="0"/>
    <xf numFmtId="194" fontId="21" fillId="0" borderId="0" applyBorder="0" applyProtection="0"/>
    <xf numFmtId="0" fontId="21" fillId="0" borderId="0"/>
    <xf numFmtId="0" fontId="4" fillId="0" borderId="0"/>
    <xf numFmtId="0" fontId="4" fillId="0" borderId="0"/>
    <xf numFmtId="0" fontId="3" fillId="0" borderId="0"/>
    <xf numFmtId="0" fontId="2" fillId="0" borderId="0"/>
    <xf numFmtId="9" fontId="176" fillId="0" borderId="0" applyFont="0" applyFill="0" applyBorder="0" applyAlignment="0" applyProtection="0"/>
    <xf numFmtId="0" fontId="1" fillId="0" borderId="0"/>
  </cellStyleXfs>
  <cellXfs count="1591">
    <xf numFmtId="0" fontId="0" fillId="0" borderId="0" xfId="0"/>
    <xf numFmtId="0" fontId="62" fillId="0" borderId="0" xfId="260" applyFont="1" applyBorder="1" applyAlignment="1">
      <alignment horizontal="justify" vertical="center" wrapText="1"/>
    </xf>
    <xf numFmtId="1" fontId="126" fillId="61" borderId="18" xfId="0" applyNumberFormat="1" applyFont="1" applyFill="1" applyBorder="1" applyAlignment="1">
      <alignment horizontal="center" vertical="center" wrapText="1"/>
    </xf>
    <xf numFmtId="4" fontId="126" fillId="61" borderId="18" xfId="0" applyNumberFormat="1" applyFont="1" applyFill="1" applyBorder="1" applyAlignment="1">
      <alignment horizontal="center" vertical="center" wrapText="1"/>
    </xf>
    <xf numFmtId="1" fontId="61" fillId="0" borderId="19" xfId="0" applyNumberFormat="1" applyFont="1" applyFill="1" applyBorder="1" applyAlignment="1">
      <alignment horizontal="center" vertical="center" wrapText="1"/>
    </xf>
    <xf numFmtId="1" fontId="61" fillId="0" borderId="43" xfId="0" applyNumberFormat="1" applyFont="1" applyFill="1" applyBorder="1" applyAlignment="1">
      <alignment horizontal="center" vertical="center" wrapText="1"/>
    </xf>
    <xf numFmtId="1" fontId="61" fillId="0" borderId="18" xfId="0" applyNumberFormat="1" applyFont="1" applyFill="1" applyBorder="1" applyAlignment="1">
      <alignment horizontal="left" vertical="center" wrapText="1"/>
    </xf>
    <xf numFmtId="1" fontId="61" fillId="0" borderId="18" xfId="0" applyNumberFormat="1" applyFont="1" applyFill="1" applyBorder="1" applyAlignment="1">
      <alignment horizontal="center" vertical="center" wrapText="1"/>
    </xf>
    <xf numFmtId="4" fontId="61" fillId="0" borderId="18" xfId="0" applyNumberFormat="1" applyFont="1" applyFill="1" applyBorder="1" applyAlignment="1">
      <alignment horizontal="center" vertical="center" wrapText="1"/>
    </xf>
    <xf numFmtId="1" fontId="126" fillId="0" borderId="19" xfId="0" applyNumberFormat="1" applyFont="1" applyFill="1" applyBorder="1" applyAlignment="1">
      <alignment horizontal="center" vertical="center" wrapText="1"/>
    </xf>
    <xf numFmtId="1" fontId="126" fillId="0" borderId="18" xfId="0" applyNumberFormat="1" applyFont="1" applyFill="1" applyBorder="1" applyAlignment="1">
      <alignment horizontal="left" vertical="center" wrapText="1"/>
    </xf>
    <xf numFmtId="1" fontId="126" fillId="0" borderId="18" xfId="0" applyNumberFormat="1" applyFont="1" applyFill="1" applyBorder="1" applyAlignment="1">
      <alignment horizontal="center" vertical="center" wrapText="1"/>
    </xf>
    <xf numFmtId="4" fontId="126" fillId="0" borderId="18" xfId="0" applyNumberFormat="1" applyFont="1" applyFill="1" applyBorder="1" applyAlignment="1">
      <alignment horizontal="center" vertical="center" wrapText="1"/>
    </xf>
    <xf numFmtId="1" fontId="61" fillId="61" borderId="19" xfId="0" applyNumberFormat="1" applyFont="1" applyFill="1" applyBorder="1" applyAlignment="1">
      <alignment horizontal="center" vertical="center" wrapText="1"/>
    </xf>
    <xf numFmtId="1" fontId="61" fillId="61" borderId="18" xfId="0" applyNumberFormat="1" applyFont="1" applyFill="1" applyBorder="1" applyAlignment="1">
      <alignment horizontal="left" vertical="center" wrapText="1"/>
    </xf>
    <xf numFmtId="1" fontId="61" fillId="61" borderId="18" xfId="0" applyNumberFormat="1" applyFont="1" applyFill="1" applyBorder="1" applyAlignment="1">
      <alignment horizontal="center" vertical="center" wrapText="1"/>
    </xf>
    <xf numFmtId="1" fontId="126" fillId="61" borderId="19" xfId="0" applyNumberFormat="1" applyFont="1" applyFill="1" applyBorder="1" applyAlignment="1">
      <alignment horizontal="center" vertical="center" wrapText="1"/>
    </xf>
    <xf numFmtId="1" fontId="126" fillId="61" borderId="18" xfId="0" applyNumberFormat="1" applyFont="1" applyFill="1" applyBorder="1" applyAlignment="1">
      <alignment horizontal="left" vertical="center" wrapText="1"/>
    </xf>
    <xf numFmtId="1" fontId="126" fillId="62" borderId="19" xfId="0" applyNumberFormat="1" applyFont="1" applyFill="1" applyBorder="1" applyAlignment="1">
      <alignment horizontal="center" vertical="center" wrapText="1"/>
    </xf>
    <xf numFmtId="1" fontId="126" fillId="62" borderId="18" xfId="0" applyNumberFormat="1" applyFont="1" applyFill="1" applyBorder="1" applyAlignment="1">
      <alignment horizontal="left" vertical="center" wrapText="1"/>
    </xf>
    <xf numFmtId="1" fontId="126" fillId="62" borderId="18" xfId="0" applyNumberFormat="1" applyFont="1" applyFill="1" applyBorder="1" applyAlignment="1">
      <alignment horizontal="center" vertical="center" wrapText="1"/>
    </xf>
    <xf numFmtId="1" fontId="126" fillId="0" borderId="43" xfId="0" applyNumberFormat="1" applyFont="1" applyFill="1" applyBorder="1" applyAlignment="1">
      <alignment horizontal="center" vertical="center" wrapText="1"/>
    </xf>
    <xf numFmtId="0" fontId="61" fillId="95" borderId="19" xfId="0" applyFont="1" applyFill="1" applyBorder="1" applyAlignment="1">
      <alignment horizontal="center" vertical="center" wrapText="1"/>
    </xf>
    <xf numFmtId="0" fontId="61" fillId="95" borderId="43" xfId="0" applyFont="1" applyFill="1" applyBorder="1" applyAlignment="1">
      <alignment horizontal="center" vertical="center" wrapText="1"/>
    </xf>
    <xf numFmtId="0" fontId="61" fillId="95" borderId="18" xfId="0" applyFont="1" applyFill="1" applyBorder="1" applyAlignment="1">
      <alignment horizontal="center" vertical="center" wrapText="1"/>
    </xf>
    <xf numFmtId="4" fontId="126" fillId="96" borderId="18" xfId="0" applyNumberFormat="1" applyFont="1" applyFill="1" applyBorder="1" applyAlignment="1">
      <alignment horizontal="center" vertical="center" wrapText="1"/>
    </xf>
    <xf numFmtId="0" fontId="61" fillId="0" borderId="19" xfId="0" applyFont="1" applyFill="1" applyBorder="1" applyAlignment="1">
      <alignment horizontal="center" vertical="center" wrapText="1"/>
    </xf>
    <xf numFmtId="0" fontId="61" fillId="0" borderId="43" xfId="0" applyFont="1" applyFill="1" applyBorder="1" applyAlignment="1">
      <alignment horizontal="center" vertical="center" wrapText="1"/>
    </xf>
    <xf numFmtId="0" fontId="61" fillId="0" borderId="18" xfId="0" applyFont="1" applyFill="1" applyBorder="1" applyAlignment="1">
      <alignment horizontal="left" vertical="center" wrapText="1"/>
    </xf>
    <xf numFmtId="0" fontId="61" fillId="0" borderId="18" xfId="0" applyFont="1" applyFill="1" applyBorder="1" applyAlignment="1">
      <alignment horizontal="center" vertical="center" wrapText="1"/>
    </xf>
    <xf numFmtId="1" fontId="61" fillId="61" borderId="43" xfId="0" applyNumberFormat="1" applyFont="1" applyFill="1" applyBorder="1" applyAlignment="1">
      <alignment horizontal="center" vertical="center" wrapText="1"/>
    </xf>
    <xf numFmtId="1" fontId="126" fillId="62" borderId="43" xfId="0" applyNumberFormat="1" applyFont="1" applyFill="1" applyBorder="1" applyAlignment="1">
      <alignment horizontal="center" vertical="center" wrapText="1"/>
    </xf>
    <xf numFmtId="1" fontId="61" fillId="62" borderId="19" xfId="0" applyNumberFormat="1" applyFont="1" applyFill="1" applyBorder="1" applyAlignment="1">
      <alignment horizontal="center" vertical="center" wrapText="1"/>
    </xf>
    <xf numFmtId="1" fontId="61" fillId="62" borderId="43" xfId="0" applyNumberFormat="1" applyFont="1" applyFill="1" applyBorder="1" applyAlignment="1">
      <alignment horizontal="center" vertical="center" wrapText="1"/>
    </xf>
    <xf numFmtId="1" fontId="61" fillId="62" borderId="18" xfId="0" applyNumberFormat="1" applyFont="1" applyFill="1" applyBorder="1" applyAlignment="1">
      <alignment horizontal="left" vertical="center" wrapText="1"/>
    </xf>
    <xf numFmtId="1" fontId="61" fillId="62" borderId="18" xfId="0" applyNumberFormat="1" applyFont="1" applyFill="1" applyBorder="1" applyAlignment="1">
      <alignment horizontal="center" vertical="center" wrapText="1"/>
    </xf>
    <xf numFmtId="0" fontId="126" fillId="0" borderId="19" xfId="0" applyFont="1" applyFill="1" applyBorder="1" applyAlignment="1">
      <alignment horizontal="center" vertical="center" wrapText="1"/>
    </xf>
    <xf numFmtId="0" fontId="126" fillId="0" borderId="43" xfId="0" applyFont="1" applyFill="1" applyBorder="1" applyAlignment="1">
      <alignment horizontal="center" vertical="center" wrapText="1"/>
    </xf>
    <xf numFmtId="0" fontId="126" fillId="0" borderId="18" xfId="0" applyFont="1" applyFill="1" applyBorder="1" applyAlignment="1">
      <alignment horizontal="left" vertical="center" wrapText="1"/>
    </xf>
    <xf numFmtId="0" fontId="61" fillId="61" borderId="19" xfId="0" applyFont="1" applyFill="1" applyBorder="1" applyAlignment="1">
      <alignment horizontal="center" vertical="center"/>
    </xf>
    <xf numFmtId="0" fontId="126" fillId="61" borderId="19" xfId="0" applyFont="1" applyFill="1" applyBorder="1" applyAlignment="1">
      <alignment horizontal="center" vertical="center"/>
    </xf>
    <xf numFmtId="0" fontId="126" fillId="62" borderId="19" xfId="0" applyFont="1" applyFill="1" applyBorder="1" applyAlignment="1">
      <alignment horizontal="center" vertical="center"/>
    </xf>
    <xf numFmtId="0" fontId="61" fillId="62" borderId="19" xfId="0" applyFont="1" applyFill="1" applyBorder="1" applyAlignment="1">
      <alignment horizontal="center" vertical="center"/>
    </xf>
    <xf numFmtId="0" fontId="61" fillId="62" borderId="43" xfId="0" applyFont="1" applyFill="1" applyBorder="1" applyAlignment="1">
      <alignment horizontal="center" vertical="center"/>
    </xf>
    <xf numFmtId="0" fontId="61" fillId="61" borderId="19" xfId="0" applyNumberFormat="1" applyFont="1" applyFill="1" applyBorder="1" applyAlignment="1">
      <alignment horizontal="center" vertical="center"/>
    </xf>
    <xf numFmtId="0" fontId="61" fillId="61" borderId="43" xfId="0" applyNumberFormat="1" applyFont="1" applyFill="1" applyBorder="1" applyAlignment="1">
      <alignment horizontal="center" vertical="center"/>
    </xf>
    <xf numFmtId="0" fontId="126" fillId="61" borderId="19" xfId="0" applyNumberFormat="1" applyFont="1" applyFill="1" applyBorder="1" applyAlignment="1">
      <alignment horizontal="center" vertical="center"/>
    </xf>
    <xf numFmtId="0" fontId="126" fillId="62" borderId="19" xfId="0" applyNumberFormat="1" applyFont="1" applyFill="1" applyBorder="1" applyAlignment="1">
      <alignment horizontal="center" vertical="center"/>
    </xf>
    <xf numFmtId="0" fontId="61" fillId="62" borderId="43" xfId="0" applyNumberFormat="1" applyFont="1" applyFill="1" applyBorder="1" applyAlignment="1">
      <alignment horizontal="center" vertical="center"/>
    </xf>
    <xf numFmtId="0" fontId="61" fillId="61" borderId="43" xfId="0" applyNumberFormat="1" applyFont="1" applyFill="1" applyBorder="1" applyAlignment="1" applyProtection="1">
      <alignment horizontal="center" vertical="center"/>
    </xf>
    <xf numFmtId="0" fontId="61" fillId="61" borderId="18" xfId="0" applyFont="1" applyFill="1" applyBorder="1" applyAlignment="1">
      <alignment horizontal="center" vertical="center"/>
    </xf>
    <xf numFmtId="0" fontId="126" fillId="62" borderId="18" xfId="0" applyFont="1" applyFill="1" applyBorder="1" applyAlignment="1">
      <alignment horizontal="center" vertical="center"/>
    </xf>
    <xf numFmtId="0" fontId="61" fillId="0" borderId="18" xfId="0" applyFont="1" applyFill="1" applyBorder="1" applyAlignment="1">
      <alignment horizontal="center" vertical="center"/>
    </xf>
    <xf numFmtId="0" fontId="126" fillId="0" borderId="18" xfId="0" applyFont="1" applyFill="1" applyBorder="1" applyAlignment="1">
      <alignment horizontal="center" vertical="center"/>
    </xf>
    <xf numFmtId="0" fontId="61" fillId="62" borderId="18" xfId="0" applyFont="1" applyFill="1" applyBorder="1" applyAlignment="1">
      <alignment horizontal="center" vertical="center"/>
    </xf>
    <xf numFmtId="1" fontId="126" fillId="0" borderId="41" xfId="818" applyNumberFormat="1" applyFont="1" applyFill="1" applyBorder="1" applyAlignment="1">
      <alignment horizontal="center" vertical="center" wrapText="1"/>
    </xf>
    <xf numFmtId="0" fontId="126" fillId="62" borderId="19" xfId="0" applyFont="1" applyFill="1" applyBorder="1" applyAlignment="1">
      <alignment horizontal="center" vertical="center" wrapText="1"/>
    </xf>
    <xf numFmtId="49" fontId="61" fillId="61" borderId="18" xfId="247" applyNumberFormat="1" applyFont="1" applyFill="1" applyBorder="1" applyAlignment="1" applyProtection="1">
      <alignment horizontal="left" vertical="center" wrapText="1"/>
    </xf>
    <xf numFmtId="49" fontId="126" fillId="61" borderId="18" xfId="247" applyNumberFormat="1" applyFont="1" applyFill="1" applyBorder="1" applyAlignment="1" applyProtection="1">
      <alignment horizontal="left" vertical="center" wrapText="1"/>
    </xf>
    <xf numFmtId="49" fontId="126" fillId="62" borderId="18" xfId="247" applyNumberFormat="1" applyFont="1" applyFill="1" applyBorder="1" applyAlignment="1" applyProtection="1">
      <alignment horizontal="left" vertical="center" wrapText="1"/>
    </xf>
    <xf numFmtId="49" fontId="61" fillId="61" borderId="18" xfId="247" applyNumberFormat="1" applyFont="1" applyFill="1" applyBorder="1" applyAlignment="1" applyProtection="1">
      <alignment horizontal="center" vertical="center" wrapText="1"/>
    </xf>
    <xf numFmtId="49" fontId="126" fillId="61" borderId="18" xfId="247" applyNumberFormat="1" applyFont="1" applyFill="1" applyBorder="1" applyAlignment="1" applyProtection="1">
      <alignment horizontal="center" vertical="center" wrapText="1"/>
    </xf>
    <xf numFmtId="49" fontId="61" fillId="62" borderId="18" xfId="247" applyNumberFormat="1" applyFont="1" applyFill="1" applyBorder="1" applyAlignment="1" applyProtection="1">
      <alignment horizontal="left" vertical="center" wrapText="1"/>
    </xf>
    <xf numFmtId="49" fontId="61" fillId="62" borderId="18" xfId="247" applyNumberFormat="1" applyFont="1" applyFill="1" applyBorder="1" applyAlignment="1" applyProtection="1">
      <alignment horizontal="center" vertical="center" wrapText="1"/>
    </xf>
    <xf numFmtId="49" fontId="126" fillId="62" borderId="18" xfId="247" applyNumberFormat="1" applyFont="1" applyFill="1" applyBorder="1" applyAlignment="1" applyProtection="1">
      <alignment horizontal="center" vertical="center" wrapText="1"/>
    </xf>
    <xf numFmtId="1" fontId="61" fillId="61" borderId="18" xfId="263" applyNumberFormat="1" applyFont="1" applyFill="1" applyBorder="1" applyAlignment="1" applyProtection="1">
      <alignment horizontal="left" vertical="center" wrapText="1"/>
      <protection locked="0"/>
    </xf>
    <xf numFmtId="1" fontId="126" fillId="61" borderId="18" xfId="263" applyNumberFormat="1" applyFont="1" applyFill="1" applyBorder="1" applyAlignment="1" applyProtection="1">
      <alignment horizontal="left" vertical="center" wrapText="1"/>
      <protection locked="0"/>
    </xf>
    <xf numFmtId="49" fontId="61" fillId="0" borderId="18" xfId="247" applyNumberFormat="1" applyFont="1" applyFill="1" applyBorder="1" applyAlignment="1" applyProtection="1">
      <alignment horizontal="left" vertical="center" wrapText="1"/>
    </xf>
    <xf numFmtId="49" fontId="126" fillId="0" borderId="18" xfId="247" applyNumberFormat="1" applyFont="1" applyFill="1" applyBorder="1" applyAlignment="1" applyProtection="1">
      <alignment horizontal="left" vertical="center" wrapText="1"/>
    </xf>
    <xf numFmtId="0" fontId="21" fillId="0" borderId="71" xfId="247" applyFont="1" applyFill="1" applyBorder="1" applyAlignment="1" applyProtection="1">
      <alignment horizontal="left" vertical="center" wrapText="1"/>
      <protection hidden="1"/>
    </xf>
    <xf numFmtId="0" fontId="21" fillId="0" borderId="71" xfId="247" applyFont="1" applyFill="1" applyBorder="1" applyAlignment="1" applyProtection="1">
      <alignment horizontal="center" vertical="center" wrapText="1"/>
      <protection hidden="1"/>
    </xf>
    <xf numFmtId="0" fontId="21" fillId="0" borderId="71" xfId="247" applyFont="1" applyFill="1" applyBorder="1" applyAlignment="1" applyProtection="1">
      <alignment horizontal="center" vertical="center"/>
      <protection hidden="1"/>
    </xf>
    <xf numFmtId="225" fontId="21" fillId="0" borderId="72" xfId="247" applyNumberFormat="1" applyFont="1" applyFill="1" applyBorder="1" applyAlignment="1">
      <alignment vertical="center" wrapText="1"/>
    </xf>
    <xf numFmtId="0" fontId="21" fillId="0" borderId="18" xfId="247" applyFont="1" applyFill="1" applyBorder="1" applyAlignment="1" applyProtection="1">
      <alignment horizontal="left" vertical="center" wrapText="1"/>
      <protection hidden="1"/>
    </xf>
    <xf numFmtId="0" fontId="21" fillId="0" borderId="18" xfId="247" applyFont="1" applyFill="1" applyBorder="1" applyAlignment="1" applyProtection="1">
      <alignment horizontal="center" vertical="center" wrapText="1"/>
      <protection hidden="1"/>
    </xf>
    <xf numFmtId="0" fontId="21" fillId="0" borderId="18" xfId="247" applyFont="1" applyFill="1" applyBorder="1" applyAlignment="1" applyProtection="1">
      <alignment horizontal="center" vertical="center"/>
      <protection hidden="1"/>
    </xf>
    <xf numFmtId="0" fontId="21" fillId="0" borderId="76" xfId="247" applyFont="1" applyFill="1" applyBorder="1" applyAlignment="1" applyProtection="1">
      <alignment vertical="center" wrapText="1"/>
      <protection hidden="1"/>
    </xf>
    <xf numFmtId="0" fontId="21" fillId="0" borderId="77" xfId="247" applyFont="1" applyFill="1" applyBorder="1" applyAlignment="1" applyProtection="1">
      <alignment horizontal="center" vertical="center"/>
      <protection hidden="1"/>
    </xf>
    <xf numFmtId="224" fontId="21" fillId="0" borderId="77" xfId="247" quotePrefix="1" applyNumberFormat="1" applyFont="1" applyFill="1" applyBorder="1" applyAlignment="1" applyProtection="1">
      <alignment horizontal="right" vertical="center"/>
      <protection hidden="1"/>
    </xf>
    <xf numFmtId="226" fontId="21" fillId="0" borderId="72" xfId="247" quotePrefix="1" applyNumberFormat="1" applyFont="1" applyFill="1" applyBorder="1" applyAlignment="1" applyProtection="1">
      <alignment horizontal="right" vertical="center"/>
      <protection hidden="1"/>
    </xf>
    <xf numFmtId="226" fontId="21" fillId="0" borderId="42" xfId="247" applyNumberFormat="1" applyFont="1" applyFill="1" applyBorder="1" applyAlignment="1" applyProtection="1">
      <alignment horizontal="right" vertical="center"/>
      <protection hidden="1"/>
    </xf>
    <xf numFmtId="226" fontId="21" fillId="0" borderId="86" xfId="247" quotePrefix="1" applyNumberFormat="1" applyFont="1" applyFill="1" applyBorder="1" applyAlignment="1" applyProtection="1">
      <alignment horizontal="right" vertical="center"/>
      <protection hidden="1"/>
    </xf>
    <xf numFmtId="49" fontId="21" fillId="0" borderId="71" xfId="247" applyNumberFormat="1" applyFont="1" applyFill="1" applyBorder="1" applyAlignment="1" applyProtection="1">
      <alignment horizontal="center" vertical="center"/>
      <protection hidden="1"/>
    </xf>
    <xf numFmtId="228" fontId="21" fillId="0" borderId="72" xfId="247" quotePrefix="1" applyNumberFormat="1" applyFont="1" applyFill="1" applyBorder="1" applyAlignment="1" applyProtection="1">
      <alignment horizontal="right" vertical="center"/>
      <protection hidden="1"/>
    </xf>
    <xf numFmtId="49" fontId="21" fillId="0" borderId="49" xfId="247" applyNumberFormat="1" applyFont="1" applyFill="1" applyBorder="1" applyAlignment="1" applyProtection="1">
      <alignment horizontal="center" vertical="center"/>
      <protection hidden="1"/>
    </xf>
    <xf numFmtId="228" fontId="21" fillId="0" borderId="52" xfId="247" quotePrefix="1" applyNumberFormat="1" applyFont="1" applyFill="1" applyBorder="1" applyAlignment="1" applyProtection="1">
      <alignment horizontal="right" vertical="center"/>
      <protection hidden="1"/>
    </xf>
    <xf numFmtId="224" fontId="21" fillId="0" borderId="76" xfId="247" quotePrefix="1" applyNumberFormat="1" applyFont="1" applyFill="1" applyBorder="1" applyAlignment="1" applyProtection="1">
      <alignment horizontal="right" vertical="center"/>
      <protection hidden="1"/>
    </xf>
    <xf numFmtId="0" fontId="21" fillId="0" borderId="101" xfId="247" applyFont="1" applyFill="1" applyBorder="1" applyAlignment="1" applyProtection="1">
      <alignment horizontal="left" vertical="center" wrapText="1"/>
      <protection hidden="1"/>
    </xf>
    <xf numFmtId="0" fontId="21" fillId="0" borderId="101" xfId="247" applyFont="1" applyFill="1" applyBorder="1" applyAlignment="1" applyProtection="1">
      <alignment horizontal="center" vertical="center"/>
      <protection hidden="1"/>
    </xf>
    <xf numFmtId="226" fontId="21" fillId="0" borderId="102" xfId="247" quotePrefix="1" applyNumberFormat="1" applyFont="1" applyFill="1" applyBorder="1" applyAlignment="1" applyProtection="1">
      <alignment horizontal="right" vertical="center"/>
      <protection hidden="1"/>
    </xf>
    <xf numFmtId="49" fontId="21" fillId="0" borderId="18" xfId="247" applyNumberFormat="1" applyFont="1" applyFill="1" applyBorder="1" applyAlignment="1" applyProtection="1">
      <alignment horizontal="center" vertical="center"/>
      <protection hidden="1"/>
    </xf>
    <xf numFmtId="228" fontId="21" fillId="0" borderId="75" xfId="247" quotePrefix="1" applyNumberFormat="1" applyFont="1" applyFill="1" applyBorder="1" applyAlignment="1" applyProtection="1">
      <alignment horizontal="right" vertical="center"/>
      <protection hidden="1"/>
    </xf>
    <xf numFmtId="0" fontId="21" fillId="0" borderId="101" xfId="247" applyFont="1" applyFill="1" applyBorder="1" applyAlignment="1" applyProtection="1">
      <alignment horizontal="center" vertical="center" wrapText="1"/>
      <protection hidden="1"/>
    </xf>
    <xf numFmtId="0" fontId="21" fillId="0" borderId="109" xfId="247" applyFont="1" applyFill="1" applyBorder="1" applyAlignment="1" applyProtection="1">
      <alignment horizontal="center" vertical="center" textRotation="90"/>
      <protection hidden="1"/>
    </xf>
    <xf numFmtId="4" fontId="131" fillId="0" borderId="64" xfId="247" applyNumberFormat="1" applyFont="1" applyFill="1" applyBorder="1" applyAlignment="1">
      <alignment horizontal="center" vertical="center" wrapText="1"/>
    </xf>
    <xf numFmtId="225" fontId="21" fillId="0" borderId="75" xfId="247" applyNumberFormat="1" applyFont="1" applyFill="1" applyBorder="1" applyAlignment="1">
      <alignment vertical="center" wrapText="1"/>
    </xf>
    <xf numFmtId="0" fontId="21" fillId="0" borderId="110" xfId="247" applyFont="1" applyFill="1" applyBorder="1" applyAlignment="1" applyProtection="1">
      <alignment vertical="center" wrapText="1"/>
      <protection hidden="1"/>
    </xf>
    <xf numFmtId="0" fontId="21" fillId="0" borderId="111" xfId="247" applyFont="1" applyFill="1" applyBorder="1" applyAlignment="1" applyProtection="1">
      <alignment horizontal="center" vertical="center"/>
      <protection hidden="1"/>
    </xf>
    <xf numFmtId="225" fontId="21" fillId="0" borderId="112" xfId="247" applyNumberFormat="1" applyFont="1" applyFill="1" applyBorder="1" applyAlignment="1">
      <alignment vertical="center" wrapText="1"/>
    </xf>
    <xf numFmtId="0" fontId="21" fillId="0" borderId="115" xfId="247" applyFont="1" applyFill="1" applyBorder="1" applyAlignment="1" applyProtection="1">
      <alignment horizontal="center" vertical="center"/>
      <protection hidden="1"/>
    </xf>
    <xf numFmtId="0" fontId="21" fillId="0" borderId="126" xfId="247" applyFont="1" applyFill="1" applyBorder="1" applyAlignment="1" applyProtection="1">
      <alignment horizontal="left" vertical="center" wrapText="1"/>
      <protection hidden="1"/>
    </xf>
    <xf numFmtId="0" fontId="21" fillId="0" borderId="126" xfId="247" applyFont="1" applyFill="1" applyBorder="1" applyAlignment="1" applyProtection="1">
      <alignment horizontal="center" vertical="center"/>
      <protection hidden="1"/>
    </xf>
    <xf numFmtId="226" fontId="21" fillId="0" borderId="127" xfId="247" quotePrefix="1" applyNumberFormat="1" applyFont="1" applyFill="1" applyBorder="1" applyAlignment="1" applyProtection="1">
      <alignment horizontal="right" vertical="center"/>
      <protection hidden="1"/>
    </xf>
    <xf numFmtId="4" fontId="61" fillId="61" borderId="18" xfId="0" applyNumberFormat="1" applyFont="1" applyFill="1" applyBorder="1" applyAlignment="1">
      <alignment horizontal="center" vertical="center" wrapText="1"/>
    </xf>
    <xf numFmtId="49" fontId="139" fillId="0" borderId="0" xfId="1419" applyNumberFormat="1" applyFont="1" applyFill="1" applyBorder="1" applyAlignment="1" applyProtection="1">
      <alignment horizontal="left" vertical="center" wrapText="1"/>
    </xf>
    <xf numFmtId="49" fontId="139" fillId="0" borderId="0" xfId="1419" applyNumberFormat="1" applyFont="1" applyFill="1" applyBorder="1" applyAlignment="1" applyProtection="1">
      <alignment vertical="center" wrapText="1"/>
    </xf>
    <xf numFmtId="2" fontId="139" fillId="0" borderId="0" xfId="1419" applyNumberFormat="1" applyFont="1" applyFill="1" applyBorder="1" applyAlignment="1" applyProtection="1">
      <alignment vertical="center" wrapText="1"/>
    </xf>
    <xf numFmtId="49" fontId="140" fillId="0" borderId="0" xfId="1419" applyNumberFormat="1" applyFont="1" applyFill="1" applyBorder="1" applyAlignment="1" applyProtection="1">
      <alignment vertical="center"/>
    </xf>
    <xf numFmtId="0" fontId="21" fillId="0" borderId="0" xfId="1420" applyFill="1"/>
    <xf numFmtId="0" fontId="21" fillId="0" borderId="0" xfId="1420" applyFill="1" applyAlignment="1">
      <alignment wrapText="1"/>
    </xf>
    <xf numFmtId="0" fontId="21" fillId="0" borderId="56" xfId="1420" applyFill="1" applyBorder="1"/>
    <xf numFmtId="0" fontId="21" fillId="0" borderId="57" xfId="1420" applyFill="1" applyBorder="1"/>
    <xf numFmtId="0" fontId="91" fillId="0" borderId="28" xfId="1420" applyFont="1" applyFill="1" applyBorder="1" applyAlignment="1">
      <alignment vertical="center" wrapText="1"/>
    </xf>
    <xf numFmtId="0" fontId="91" fillId="0" borderId="59" xfId="1420" applyFont="1" applyFill="1" applyBorder="1" applyAlignment="1">
      <alignment vertical="center" wrapText="1"/>
    </xf>
    <xf numFmtId="0" fontId="91" fillId="0" borderId="0" xfId="1420" applyFont="1" applyFill="1" applyBorder="1" applyAlignment="1">
      <alignment vertical="center" wrapText="1"/>
    </xf>
    <xf numFmtId="0" fontId="21" fillId="0" borderId="0" xfId="1420" applyFill="1" applyBorder="1"/>
    <xf numFmtId="0" fontId="21" fillId="0" borderId="59" xfId="1420" applyFill="1" applyBorder="1"/>
    <xf numFmtId="0" fontId="21" fillId="0" borderId="60" xfId="1420" applyFill="1" applyBorder="1" applyAlignment="1">
      <alignment vertical="top" wrapText="1"/>
    </xf>
    <xf numFmtId="0" fontId="21" fillId="0" borderId="61" xfId="1420" applyFill="1" applyBorder="1" applyAlignment="1">
      <alignment vertical="top" wrapText="1"/>
    </xf>
    <xf numFmtId="0" fontId="65" fillId="0" borderId="62" xfId="1420" applyFont="1" applyFill="1" applyBorder="1" applyAlignment="1">
      <alignment horizontal="left" vertical="center"/>
    </xf>
    <xf numFmtId="0" fontId="65" fillId="0" borderId="59" xfId="1420" applyFont="1" applyFill="1" applyBorder="1"/>
    <xf numFmtId="0" fontId="65" fillId="96" borderId="152" xfId="1420" applyFont="1" applyFill="1" applyBorder="1" applyAlignment="1">
      <alignment horizontal="center" vertical="center"/>
    </xf>
    <xf numFmtId="0" fontId="65" fillId="96" borderId="153" xfId="1420" applyFont="1" applyFill="1" applyBorder="1" applyAlignment="1">
      <alignment horizontal="center" vertical="center" wrapText="1"/>
    </xf>
    <xf numFmtId="43" fontId="65" fillId="96" borderId="153" xfId="1421" applyFont="1" applyFill="1" applyBorder="1" applyAlignment="1">
      <alignment horizontal="center" vertical="center"/>
    </xf>
    <xf numFmtId="43" fontId="65" fillId="96" borderId="154" xfId="1421" applyFont="1" applyFill="1" applyBorder="1" applyAlignment="1">
      <alignment horizontal="center" vertical="center"/>
    </xf>
    <xf numFmtId="0" fontId="65" fillId="96" borderId="153" xfId="1420" applyFont="1" applyFill="1" applyBorder="1" applyAlignment="1">
      <alignment horizontal="center" vertical="center"/>
    </xf>
    <xf numFmtId="0" fontId="65" fillId="96" borderId="156" xfId="1420" applyFont="1" applyFill="1" applyBorder="1" applyAlignment="1">
      <alignment horizontal="center" vertical="center"/>
    </xf>
    <xf numFmtId="0" fontId="65" fillId="0" borderId="0" xfId="1420" applyFont="1" applyFill="1" applyBorder="1"/>
    <xf numFmtId="0" fontId="65" fillId="0" borderId="0" xfId="1420" applyFont="1" applyFill="1"/>
    <xf numFmtId="0" fontId="130" fillId="0" borderId="59" xfId="1420" applyFont="1" applyFill="1" applyBorder="1"/>
    <xf numFmtId="0" fontId="130" fillId="0" borderId="92" xfId="1420" applyFont="1" applyFill="1" applyBorder="1"/>
    <xf numFmtId="0" fontId="130" fillId="0" borderId="40" xfId="1420" applyFont="1" applyFill="1" applyBorder="1"/>
    <xf numFmtId="0" fontId="130" fillId="0" borderId="49" xfId="1420" applyFont="1" applyFill="1" applyBorder="1"/>
    <xf numFmtId="0" fontId="130" fillId="0" borderId="93" xfId="1420" applyFont="1" applyFill="1" applyBorder="1"/>
    <xf numFmtId="0" fontId="130" fillId="0" borderId="0" xfId="1420" applyFont="1" applyFill="1" applyBorder="1"/>
    <xf numFmtId="0" fontId="130" fillId="0" borderId="0" xfId="1420" applyFont="1" applyFill="1"/>
    <xf numFmtId="0" fontId="132" fillId="0" borderId="59" xfId="1420" applyFont="1" applyFill="1" applyBorder="1"/>
    <xf numFmtId="10" fontId="131" fillId="0" borderId="159" xfId="1420" applyNumberFormat="1" applyFont="1" applyFill="1" applyBorder="1" applyAlignment="1">
      <alignment vertical="top" wrapText="1"/>
    </xf>
    <xf numFmtId="4" fontId="132" fillId="0" borderId="0" xfId="1420" applyNumberFormat="1" applyFont="1" applyFill="1" applyBorder="1"/>
    <xf numFmtId="43" fontId="131" fillId="0" borderId="0" xfId="1420" applyNumberFormat="1" applyFont="1" applyFill="1" applyBorder="1"/>
    <xf numFmtId="0" fontId="131" fillId="0" borderId="0" xfId="1420" applyFont="1" applyFill="1" applyBorder="1"/>
    <xf numFmtId="0" fontId="131" fillId="0" borderId="0" xfId="1420" applyFont="1" applyFill="1"/>
    <xf numFmtId="1" fontId="132" fillId="0" borderId="59" xfId="1420" applyNumberFormat="1" applyFont="1" applyFill="1" applyBorder="1"/>
    <xf numFmtId="4" fontId="132" fillId="0" borderId="48" xfId="1420" applyNumberFormat="1" applyFont="1" applyFill="1" applyBorder="1" applyAlignment="1">
      <alignment vertical="top" wrapText="1"/>
    </xf>
    <xf numFmtId="4" fontId="132" fillId="0" borderId="49" xfId="1420" applyNumberFormat="1" applyFont="1" applyFill="1" applyBorder="1" applyAlignment="1">
      <alignment vertical="top" wrapText="1"/>
    </xf>
    <xf numFmtId="165" fontId="132" fillId="0" borderId="0" xfId="1420" applyNumberFormat="1" applyFont="1" applyFill="1" applyBorder="1"/>
    <xf numFmtId="0" fontId="132" fillId="0" borderId="0" xfId="1420" applyFont="1" applyFill="1" applyBorder="1"/>
    <xf numFmtId="0" fontId="132" fillId="0" borderId="0" xfId="1420" applyFont="1" applyFill="1"/>
    <xf numFmtId="0" fontId="131" fillId="0" borderId="19" xfId="1420" applyFont="1" applyFill="1" applyBorder="1" applyAlignment="1">
      <alignment horizontal="center" vertical="top" wrapText="1"/>
    </xf>
    <xf numFmtId="0" fontId="131" fillId="0" borderId="18" xfId="1420" applyFont="1" applyFill="1" applyBorder="1" applyAlignment="1">
      <alignment vertical="top" wrapText="1"/>
    </xf>
    <xf numFmtId="43" fontId="131" fillId="0" borderId="18" xfId="1421" applyFont="1" applyFill="1" applyBorder="1" applyAlignment="1">
      <alignment vertical="top" wrapText="1"/>
    </xf>
    <xf numFmtId="10" fontId="131" fillId="0" borderId="160" xfId="1421" applyNumberFormat="1" applyFont="1" applyFill="1" applyBorder="1" applyAlignment="1">
      <alignment vertical="top" wrapText="1"/>
    </xf>
    <xf numFmtId="10" fontId="132" fillId="0" borderId="18" xfId="1420" applyNumberFormat="1" applyFont="1" applyFill="1" applyBorder="1" applyAlignment="1">
      <alignment vertical="top" wrapText="1"/>
    </xf>
    <xf numFmtId="0" fontId="131" fillId="0" borderId="49" xfId="1420" applyFont="1" applyFill="1" applyBorder="1" applyAlignment="1">
      <alignment vertical="top" wrapText="1"/>
    </xf>
    <xf numFmtId="229" fontId="131" fillId="0" borderId="48" xfId="1420" applyNumberFormat="1" applyFont="1" applyFill="1" applyBorder="1" applyAlignment="1">
      <alignment vertical="top" wrapText="1"/>
    </xf>
    <xf numFmtId="4" fontId="132" fillId="0" borderId="18" xfId="1420" applyNumberFormat="1" applyFont="1" applyFill="1" applyBorder="1" applyAlignment="1">
      <alignment vertical="top" wrapText="1"/>
    </xf>
    <xf numFmtId="0" fontId="131" fillId="0" borderId="59" xfId="1420" applyFont="1" applyFill="1" applyBorder="1"/>
    <xf numFmtId="0" fontId="132" fillId="96" borderId="19" xfId="1420" applyFont="1" applyFill="1" applyBorder="1" applyAlignment="1">
      <alignment horizontal="center" vertical="top" wrapText="1"/>
    </xf>
    <xf numFmtId="0" fontId="131" fillId="96" borderId="18" xfId="1420" applyFont="1" applyFill="1" applyBorder="1" applyAlignment="1">
      <alignment horizontal="center" vertical="top" wrapText="1"/>
    </xf>
    <xf numFmtId="230" fontId="131" fillId="96" borderId="18" xfId="1420" applyNumberFormat="1" applyFont="1" applyFill="1" applyBorder="1" applyAlignment="1">
      <alignment vertical="top" wrapText="1"/>
    </xf>
    <xf numFmtId="10" fontId="131" fillId="96" borderId="18" xfId="1420" applyNumberFormat="1" applyFont="1" applyFill="1" applyBorder="1" applyAlignment="1">
      <alignment vertical="top" wrapText="1"/>
    </xf>
    <xf numFmtId="10" fontId="132" fillId="96" borderId="43" xfId="1420" applyNumberFormat="1" applyFont="1" applyFill="1" applyBorder="1" applyAlignment="1">
      <alignment vertical="top" wrapText="1"/>
    </xf>
    <xf numFmtId="10" fontId="132" fillId="96" borderId="18" xfId="1420" applyNumberFormat="1" applyFont="1" applyFill="1" applyBorder="1" applyAlignment="1">
      <alignment vertical="top" wrapText="1"/>
    </xf>
    <xf numFmtId="43" fontId="131" fillId="0" borderId="49" xfId="1421" applyFont="1" applyFill="1" applyBorder="1" applyAlignment="1">
      <alignment vertical="top" wrapText="1"/>
    </xf>
    <xf numFmtId="10" fontId="131" fillId="0" borderId="16" xfId="1421" applyNumberFormat="1" applyFont="1" applyFill="1" applyBorder="1" applyAlignment="1">
      <alignment vertical="top" wrapText="1"/>
    </xf>
    <xf numFmtId="10" fontId="132" fillId="0" borderId="49" xfId="1420" applyNumberFormat="1" applyFont="1" applyFill="1" applyBorder="1" applyAlignment="1">
      <alignment vertical="top" wrapText="1"/>
    </xf>
    <xf numFmtId="10" fontId="132" fillId="0" borderId="45" xfId="1420" applyNumberFormat="1" applyFont="1" applyFill="1" applyBorder="1" applyAlignment="1">
      <alignment vertical="top" wrapText="1"/>
    </xf>
    <xf numFmtId="10" fontId="132" fillId="0" borderId="114" xfId="1420" applyNumberFormat="1" applyFont="1" applyFill="1" applyBorder="1" applyAlignment="1">
      <alignment vertical="top" wrapText="1"/>
    </xf>
    <xf numFmtId="1" fontId="132" fillId="0" borderId="162" xfId="1420" applyNumberFormat="1" applyFont="1" applyFill="1" applyBorder="1" applyAlignment="1">
      <alignment vertical="top" wrapText="1"/>
    </xf>
    <xf numFmtId="0" fontId="131" fillId="0" borderId="163" xfId="1420" applyFont="1" applyFill="1" applyBorder="1"/>
    <xf numFmtId="10" fontId="132" fillId="0" borderId="164" xfId="1420" applyNumberFormat="1" applyFont="1" applyFill="1" applyBorder="1"/>
    <xf numFmtId="10" fontId="132" fillId="0" borderId="0" xfId="1420" applyNumberFormat="1" applyFont="1" applyFill="1" applyBorder="1"/>
    <xf numFmtId="43" fontId="132" fillId="0" borderId="164" xfId="1421" applyFont="1" applyFill="1" applyBorder="1"/>
    <xf numFmtId="4" fontId="132" fillId="0" borderId="164" xfId="1420" applyNumberFormat="1" applyFont="1" applyFill="1" applyBorder="1"/>
    <xf numFmtId="230" fontId="132" fillId="0" borderId="0" xfId="1420" applyNumberFormat="1" applyFont="1" applyFill="1" applyBorder="1"/>
    <xf numFmtId="1" fontId="132" fillId="0" borderId="165" xfId="1420" applyNumberFormat="1" applyFont="1" applyFill="1" applyBorder="1" applyAlignment="1">
      <alignment vertical="top" wrapText="1"/>
    </xf>
    <xf numFmtId="0" fontId="131" fillId="0" borderId="166" xfId="1420" applyFont="1" applyFill="1" applyBorder="1"/>
    <xf numFmtId="165" fontId="132" fillId="0" borderId="167" xfId="1420" applyNumberFormat="1" applyFont="1" applyFill="1" applyBorder="1"/>
    <xf numFmtId="4" fontId="132" fillId="0" borderId="167" xfId="1420" applyNumberFormat="1" applyFont="1" applyFill="1" applyBorder="1" applyAlignment="1">
      <alignment horizontal="right"/>
    </xf>
    <xf numFmtId="4" fontId="132" fillId="0" borderId="168" xfId="1420" applyNumberFormat="1" applyFont="1" applyFill="1" applyBorder="1" applyAlignment="1">
      <alignment horizontal="right"/>
    </xf>
    <xf numFmtId="0" fontId="65" fillId="0" borderId="169" xfId="1420" applyFont="1" applyFill="1" applyBorder="1" applyAlignment="1">
      <alignment vertical="top" wrapText="1"/>
    </xf>
    <xf numFmtId="0" fontId="65" fillId="0" borderId="27" xfId="1420" applyFont="1" applyFill="1" applyBorder="1" applyAlignment="1">
      <alignment vertical="top" wrapText="1"/>
    </xf>
    <xf numFmtId="0" fontId="65" fillId="0" borderId="154" xfId="1420" applyFont="1" applyFill="1" applyBorder="1" applyAlignment="1">
      <alignment vertical="top" wrapText="1"/>
    </xf>
    <xf numFmtId="0" fontId="65" fillId="0" borderId="155" xfId="1420" applyFont="1" applyFill="1" applyBorder="1" applyAlignment="1">
      <alignment vertical="top" wrapText="1"/>
    </xf>
    <xf numFmtId="0" fontId="65" fillId="0" borderId="156" xfId="1420" applyFont="1" applyFill="1" applyBorder="1" applyAlignment="1">
      <alignment vertical="top" wrapText="1"/>
    </xf>
    <xf numFmtId="0" fontId="65" fillId="0" borderId="28" xfId="1420" applyFont="1" applyFill="1" applyBorder="1" applyAlignment="1">
      <alignment vertical="top" wrapText="1"/>
    </xf>
    <xf numFmtId="0" fontId="65" fillId="0" borderId="0" xfId="1420" applyFont="1" applyFill="1" applyBorder="1" applyAlignment="1">
      <alignment vertical="top" wrapText="1"/>
    </xf>
    <xf numFmtId="4" fontId="21" fillId="0" borderId="0" xfId="1420" applyNumberFormat="1" applyFill="1"/>
    <xf numFmtId="0" fontId="48" fillId="0" borderId="0" xfId="1420" applyFont="1" applyFill="1"/>
    <xf numFmtId="10" fontId="58" fillId="0" borderId="22" xfId="260" applyNumberFormat="1" applyFont="1" applyFill="1" applyBorder="1" applyAlignment="1">
      <alignment horizontal="center" vertical="center" wrapText="1"/>
    </xf>
    <xf numFmtId="10" fontId="61" fillId="0" borderId="22" xfId="0" applyNumberFormat="1" applyFont="1" applyFill="1" applyBorder="1" applyAlignment="1">
      <alignment horizontal="center" vertical="center" wrapText="1"/>
    </xf>
    <xf numFmtId="10" fontId="126" fillId="0" borderId="22" xfId="0" applyNumberFormat="1" applyFont="1" applyFill="1" applyBorder="1" applyAlignment="1">
      <alignment horizontal="center" vertical="center" wrapText="1"/>
    </xf>
    <xf numFmtId="10" fontId="61" fillId="96" borderId="22" xfId="0" applyNumberFormat="1" applyFont="1" applyFill="1" applyBorder="1" applyAlignment="1">
      <alignment horizontal="center" vertical="center" wrapText="1"/>
    </xf>
    <xf numFmtId="49" fontId="140" fillId="0" borderId="0" xfId="1419" applyNumberFormat="1" applyFont="1" applyFill="1" applyBorder="1" applyAlignment="1" applyProtection="1">
      <alignment horizontal="left" vertical="center" wrapText="1"/>
    </xf>
    <xf numFmtId="49" fontId="139" fillId="0" borderId="0" xfId="638" applyNumberFormat="1" applyFont="1" applyFill="1" applyBorder="1" applyAlignment="1" applyProtection="1">
      <alignment horizontal="left" vertical="center" wrapText="1"/>
    </xf>
    <xf numFmtId="49" fontId="140" fillId="0" borderId="0" xfId="638" applyNumberFormat="1" applyFont="1" applyFill="1" applyBorder="1" applyAlignment="1" applyProtection="1">
      <alignment horizontal="left" vertical="center" wrapText="1"/>
    </xf>
    <xf numFmtId="0" fontId="132" fillId="0" borderId="66" xfId="247" applyFont="1" applyFill="1" applyBorder="1" applyAlignment="1">
      <alignment vertical="center" wrapText="1"/>
    </xf>
    <xf numFmtId="0" fontId="131" fillId="0" borderId="65" xfId="247" applyFont="1" applyFill="1" applyBorder="1" applyAlignment="1">
      <alignment vertical="center" wrapText="1"/>
    </xf>
    <xf numFmtId="1" fontId="132" fillId="0" borderId="66" xfId="247" applyNumberFormat="1" applyFont="1" applyFill="1" applyBorder="1" applyAlignment="1">
      <alignment vertical="center" wrapText="1"/>
    </xf>
    <xf numFmtId="0" fontId="21" fillId="0" borderId="179" xfId="247" applyFont="1" applyFill="1" applyBorder="1" applyAlignment="1" applyProtection="1">
      <alignment horizontal="center" vertical="center" textRotation="90"/>
      <protection hidden="1"/>
    </xf>
    <xf numFmtId="0" fontId="21" fillId="0" borderId="180" xfId="247" applyFont="1" applyFill="1" applyBorder="1" applyAlignment="1" applyProtection="1">
      <alignment horizontal="center" vertical="center" textRotation="90"/>
      <protection hidden="1"/>
    </xf>
    <xf numFmtId="0" fontId="131" fillId="0" borderId="181" xfId="247" applyFont="1" applyFill="1" applyBorder="1" applyAlignment="1" applyProtection="1">
      <alignment horizontal="left" vertical="center"/>
      <protection hidden="1"/>
    </xf>
    <xf numFmtId="0" fontId="21" fillId="0" borderId="49" xfId="247" applyFont="1" applyFill="1" applyBorder="1" applyAlignment="1" applyProtection="1">
      <alignment horizontal="center" vertical="center" wrapText="1"/>
      <protection hidden="1"/>
    </xf>
    <xf numFmtId="225" fontId="21" fillId="0" borderId="116" xfId="247" applyNumberFormat="1" applyFont="1" applyFill="1" applyBorder="1" applyAlignment="1">
      <alignment vertical="center" wrapText="1"/>
    </xf>
    <xf numFmtId="0" fontId="21" fillId="0" borderId="126" xfId="247" applyFont="1" applyFill="1" applyBorder="1" applyAlignment="1" applyProtection="1">
      <alignment horizontal="center" vertical="center" wrapText="1"/>
      <protection hidden="1"/>
    </xf>
    <xf numFmtId="49" fontId="126" fillId="0" borderId="18" xfId="0" applyNumberFormat="1" applyFont="1" applyFill="1" applyBorder="1" applyAlignment="1" applyProtection="1">
      <alignment horizontal="center" vertical="center" wrapText="1"/>
    </xf>
    <xf numFmtId="49" fontId="61" fillId="61" borderId="18" xfId="0" applyNumberFormat="1" applyFont="1" applyFill="1" applyBorder="1" applyAlignment="1">
      <alignment horizontal="left" vertical="center" wrapText="1"/>
    </xf>
    <xf numFmtId="49" fontId="61" fillId="0" borderId="18" xfId="0" applyNumberFormat="1" applyFont="1" applyFill="1" applyBorder="1" applyAlignment="1">
      <alignment horizontal="left" vertical="center" wrapText="1"/>
    </xf>
    <xf numFmtId="0" fontId="21" fillId="0" borderId="0" xfId="664" applyFont="1"/>
    <xf numFmtId="1" fontId="21" fillId="0" borderId="0" xfId="664" applyNumberFormat="1" applyFont="1"/>
    <xf numFmtId="1" fontId="21" fillId="0" borderId="0" xfId="664" applyNumberFormat="1" applyFont="1" applyAlignment="1">
      <alignment horizontal="center"/>
    </xf>
    <xf numFmtId="2" fontId="21" fillId="0" borderId="0" xfId="664" applyNumberFormat="1" applyFont="1" applyAlignment="1">
      <alignment horizontal="right"/>
    </xf>
    <xf numFmtId="4" fontId="21" fillId="0" borderId="0" xfId="664" applyNumberFormat="1" applyFont="1"/>
    <xf numFmtId="0" fontId="129" fillId="0" borderId="0" xfId="650" applyFont="1"/>
    <xf numFmtId="0" fontId="21" fillId="0" borderId="0" xfId="664" applyFont="1" applyBorder="1"/>
    <xf numFmtId="0" fontId="21" fillId="0" borderId="0" xfId="664" applyFont="1" applyBorder="1" applyAlignment="1"/>
    <xf numFmtId="0" fontId="64" fillId="0" borderId="0" xfId="664" applyFont="1"/>
    <xf numFmtId="0" fontId="64" fillId="0" borderId="0" xfId="664" applyFont="1" applyBorder="1" applyAlignment="1"/>
    <xf numFmtId="4" fontId="64" fillId="0" borderId="0" xfId="664" applyNumberFormat="1" applyFont="1"/>
    <xf numFmtId="0" fontId="21" fillId="0" borderId="0" xfId="664" applyFont="1" applyAlignment="1">
      <alignment vertical="center"/>
    </xf>
    <xf numFmtId="0" fontId="21" fillId="0" borderId="0" xfId="664" applyFont="1" applyBorder="1" applyAlignment="1">
      <alignment vertical="center"/>
    </xf>
    <xf numFmtId="4" fontId="21" fillId="0" borderId="0" xfId="664" applyNumberFormat="1" applyFont="1" applyAlignment="1">
      <alignment vertical="center"/>
    </xf>
    <xf numFmtId="1" fontId="21" fillId="0" borderId="143" xfId="664" applyNumberFormat="1" applyFont="1" applyBorder="1" applyAlignment="1">
      <alignment horizontal="center" vertical="center" wrapText="1"/>
    </xf>
    <xf numFmtId="1" fontId="21" fillId="0" borderId="144" xfId="664" applyNumberFormat="1" applyFont="1" applyBorder="1" applyAlignment="1">
      <alignment horizontal="center" vertical="center" wrapText="1"/>
    </xf>
    <xf numFmtId="49" fontId="21" fillId="0" borderId="144" xfId="650" applyNumberFormat="1" applyFont="1" applyFill="1" applyBorder="1" applyAlignment="1" applyProtection="1">
      <alignment horizontal="center" vertical="center" wrapText="1"/>
    </xf>
    <xf numFmtId="0" fontId="21" fillId="0" borderId="0" xfId="664" applyFont="1" applyBorder="1" applyAlignment="1">
      <alignment vertical="center" wrapText="1"/>
    </xf>
    <xf numFmtId="4" fontId="21" fillId="0" borderId="0" xfId="664" applyNumberFormat="1" applyFont="1" applyBorder="1" applyAlignment="1">
      <alignment vertical="center" wrapText="1"/>
    </xf>
    <xf numFmtId="1" fontId="21" fillId="0" borderId="145" xfId="664" applyNumberFormat="1" applyFont="1" applyBorder="1" applyAlignment="1">
      <alignment horizontal="center" vertical="center" wrapText="1"/>
    </xf>
    <xf numFmtId="1" fontId="21" fillId="0" borderId="146" xfId="664" applyNumberFormat="1" applyFont="1" applyBorder="1" applyAlignment="1">
      <alignment horizontal="center" vertical="center" wrapText="1"/>
    </xf>
    <xf numFmtId="0" fontId="131" fillId="98" borderId="0" xfId="664" applyFont="1" applyFill="1" applyAlignment="1">
      <alignment vertical="center"/>
    </xf>
    <xf numFmtId="1" fontId="131" fillId="98" borderId="147" xfId="664" applyNumberFormat="1" applyFont="1" applyFill="1" applyBorder="1" applyAlignment="1">
      <alignment horizontal="center" vertical="center"/>
    </xf>
    <xf numFmtId="1" fontId="131" fillId="98" borderId="148" xfId="664" applyNumberFormat="1" applyFont="1" applyFill="1" applyBorder="1" applyAlignment="1">
      <alignment horizontal="center" vertical="center"/>
    </xf>
    <xf numFmtId="4" fontId="131" fillId="98" borderId="150" xfId="664" applyNumberFormat="1" applyFont="1" applyFill="1" applyBorder="1" applyAlignment="1">
      <alignment horizontal="right" vertical="center"/>
    </xf>
    <xf numFmtId="4" fontId="131" fillId="98" borderId="149" xfId="664" applyNumberFormat="1" applyFont="1" applyFill="1" applyBorder="1" applyAlignment="1">
      <alignment horizontal="right" vertical="center"/>
    </xf>
    <xf numFmtId="0" fontId="131" fillId="98" borderId="0" xfId="664" applyFont="1" applyFill="1" applyBorder="1" applyAlignment="1">
      <alignment vertical="center"/>
    </xf>
    <xf numFmtId="4" fontId="131" fillId="98" borderId="0" xfId="664" applyNumberFormat="1" applyFont="1" applyFill="1" applyAlignment="1">
      <alignment vertical="center"/>
    </xf>
    <xf numFmtId="1" fontId="21" fillId="0" borderId="0" xfId="664" applyNumberFormat="1" applyFont="1" applyBorder="1" applyAlignment="1">
      <alignment vertical="top" wrapText="1"/>
    </xf>
    <xf numFmtId="1" fontId="21" fillId="0" borderId="0" xfId="664" applyNumberFormat="1" applyFont="1" applyBorder="1" applyAlignment="1">
      <alignment horizontal="center" vertical="top" wrapText="1"/>
    </xf>
    <xf numFmtId="4" fontId="21" fillId="0" borderId="0" xfId="664" applyNumberFormat="1" applyFont="1" applyBorder="1" applyAlignment="1">
      <alignment horizontal="right" vertical="top" wrapText="1"/>
    </xf>
    <xf numFmtId="0" fontId="21" fillId="0" borderId="0" xfId="664" applyFont="1" applyAlignment="1">
      <alignment horizontal="center" vertical="center"/>
    </xf>
    <xf numFmtId="0" fontId="140" fillId="0" borderId="0" xfId="1419" applyNumberFormat="1" applyFont="1" applyFill="1" applyBorder="1" applyAlignment="1" applyProtection="1">
      <alignment horizontal="left" vertical="top" wrapText="1"/>
    </xf>
    <xf numFmtId="0" fontId="140" fillId="0" borderId="0" xfId="638" applyNumberFormat="1" applyFont="1" applyFill="1" applyBorder="1" applyAlignment="1" applyProtection="1">
      <alignment horizontal="left" vertical="top" wrapText="1"/>
    </xf>
    <xf numFmtId="0" fontId="62" fillId="0" borderId="0" xfId="260" applyFont="1" applyBorder="1" applyAlignment="1">
      <alignment vertical="center" wrapText="1"/>
    </xf>
    <xf numFmtId="0" fontId="0" fillId="61" borderId="151" xfId="0" applyFill="1" applyBorder="1"/>
    <xf numFmtId="0" fontId="133" fillId="61" borderId="84" xfId="0" applyFont="1" applyFill="1" applyBorder="1" applyAlignment="1" applyProtection="1">
      <alignment vertical="center"/>
    </xf>
    <xf numFmtId="10" fontId="0" fillId="96" borderId="0" xfId="0" applyNumberFormat="1" applyFill="1"/>
    <xf numFmtId="0" fontId="48" fillId="0" borderId="0" xfId="1423" applyFont="1" applyBorder="1" applyAlignment="1">
      <alignment vertical="center"/>
    </xf>
    <xf numFmtId="49" fontId="61" fillId="0" borderId="0" xfId="247" applyNumberFormat="1" applyFont="1" applyFill="1" applyBorder="1" applyAlignment="1" applyProtection="1">
      <alignment horizontal="left" vertical="center" wrapText="1"/>
    </xf>
    <xf numFmtId="1" fontId="61" fillId="0" borderId="173" xfId="0" applyNumberFormat="1" applyFont="1" applyFill="1" applyBorder="1" applyAlignment="1">
      <alignment horizontal="center" vertical="center" wrapText="1"/>
    </xf>
    <xf numFmtId="49" fontId="126" fillId="61" borderId="18" xfId="0" applyNumberFormat="1" applyFont="1" applyFill="1" applyBorder="1" applyAlignment="1" applyProtection="1">
      <alignment horizontal="center" vertical="center" wrapText="1"/>
    </xf>
    <xf numFmtId="4" fontId="131" fillId="0" borderId="191" xfId="247" applyNumberFormat="1" applyFont="1" applyFill="1" applyBorder="1" applyAlignment="1">
      <alignment horizontal="center" vertical="center" wrapText="1"/>
    </xf>
    <xf numFmtId="0" fontId="131" fillId="0" borderId="192" xfId="247" applyFont="1" applyFill="1" applyBorder="1" applyAlignment="1">
      <alignment vertical="center" wrapText="1"/>
    </xf>
    <xf numFmtId="1" fontId="132" fillId="0" borderId="193" xfId="247" applyNumberFormat="1" applyFont="1" applyFill="1" applyBorder="1" applyAlignment="1">
      <alignment vertical="center" wrapText="1"/>
    </xf>
    <xf numFmtId="0" fontId="132" fillId="0" borderId="193" xfId="247" applyFont="1" applyFill="1" applyBorder="1" applyAlignment="1">
      <alignment vertical="center" wrapText="1"/>
    </xf>
    <xf numFmtId="0" fontId="21" fillId="0" borderId="196" xfId="247" applyFont="1" applyFill="1" applyBorder="1" applyAlignment="1" applyProtection="1">
      <alignment vertical="center" wrapText="1"/>
      <protection hidden="1"/>
    </xf>
    <xf numFmtId="0" fontId="21" fillId="0" borderId="197" xfId="247" applyFont="1" applyFill="1" applyBorder="1" applyAlignment="1" applyProtection="1">
      <alignment horizontal="center" vertical="center"/>
      <protection hidden="1"/>
    </xf>
    <xf numFmtId="225" fontId="21" fillId="0" borderId="198" xfId="247" applyNumberFormat="1" applyFont="1" applyFill="1" applyBorder="1" applyAlignment="1">
      <alignment vertical="center" wrapText="1"/>
    </xf>
    <xf numFmtId="0" fontId="21" fillId="0" borderId="200" xfId="247" applyFont="1" applyFill="1" applyBorder="1" applyAlignment="1" applyProtection="1">
      <alignment horizontal="left" vertical="center" wrapText="1"/>
      <protection hidden="1"/>
    </xf>
    <xf numFmtId="0" fontId="21" fillId="0" borderId="200" xfId="247" applyFont="1" applyFill="1" applyBorder="1" applyAlignment="1" applyProtection="1">
      <alignment horizontal="center" vertical="center" wrapText="1"/>
      <protection hidden="1"/>
    </xf>
    <xf numFmtId="0" fontId="21" fillId="0" borderId="200" xfId="247" applyFont="1" applyFill="1" applyBorder="1" applyAlignment="1" applyProtection="1">
      <alignment horizontal="center" vertical="center"/>
      <protection hidden="1"/>
    </xf>
    <xf numFmtId="226" fontId="21" fillId="0" borderId="201" xfId="247" quotePrefix="1" applyNumberFormat="1" applyFont="1" applyFill="1" applyBorder="1" applyAlignment="1" applyProtection="1">
      <alignment horizontal="right" vertical="center"/>
      <protection hidden="1"/>
    </xf>
    <xf numFmtId="0" fontId="21" fillId="0" borderId="158" xfId="247" applyFont="1" applyFill="1" applyBorder="1" applyAlignment="1" applyProtection="1">
      <alignment horizontal="center" vertical="center"/>
      <protection hidden="1"/>
    </xf>
    <xf numFmtId="0" fontId="21" fillId="0" borderId="206" xfId="247" applyFont="1" applyFill="1" applyBorder="1" applyAlignment="1" applyProtection="1">
      <alignment horizontal="center" vertical="center" textRotation="90"/>
      <protection hidden="1"/>
    </xf>
    <xf numFmtId="0" fontId="21" fillId="0" borderId="208" xfId="247" applyFont="1" applyFill="1" applyBorder="1" applyAlignment="1" applyProtection="1">
      <alignment horizontal="center" vertical="center" textRotation="90"/>
      <protection hidden="1"/>
    </xf>
    <xf numFmtId="0" fontId="131" fillId="0" borderId="209" xfId="247" applyFont="1" applyFill="1" applyBorder="1" applyAlignment="1" applyProtection="1">
      <alignment horizontal="left" vertical="center"/>
      <protection hidden="1"/>
    </xf>
    <xf numFmtId="0" fontId="21" fillId="0" borderId="76" xfId="247" applyFont="1" applyFill="1" applyBorder="1" applyAlignment="1" applyProtection="1">
      <alignment horizontal="left" vertical="center" wrapText="1"/>
      <protection hidden="1"/>
    </xf>
    <xf numFmtId="0" fontId="21" fillId="0" borderId="76" xfId="247" applyFont="1" applyFill="1" applyBorder="1" applyAlignment="1" applyProtection="1">
      <alignment horizontal="center" vertical="center" wrapText="1"/>
      <protection hidden="1"/>
    </xf>
    <xf numFmtId="225" fontId="21" fillId="0" borderId="86" xfId="247" applyNumberFormat="1" applyFont="1" applyFill="1" applyBorder="1" applyAlignment="1">
      <alignment vertical="center" wrapText="1"/>
    </xf>
    <xf numFmtId="0" fontId="21" fillId="0" borderId="49" xfId="247" applyFont="1" applyFill="1" applyBorder="1" applyAlignment="1" applyProtection="1">
      <alignment horizontal="left" vertical="center" wrapText="1"/>
      <protection hidden="1"/>
    </xf>
    <xf numFmtId="0" fontId="21" fillId="0" borderId="49" xfId="247" applyFont="1" applyFill="1" applyBorder="1" applyAlignment="1" applyProtection="1">
      <alignment horizontal="center" vertical="center"/>
      <protection hidden="1"/>
    </xf>
    <xf numFmtId="226" fontId="21" fillId="0" borderId="52" xfId="247" quotePrefix="1" applyNumberFormat="1" applyFont="1" applyFill="1" applyBorder="1" applyAlignment="1" applyProtection="1">
      <alignment horizontal="right" vertical="center"/>
      <protection hidden="1"/>
    </xf>
    <xf numFmtId="0" fontId="132" fillId="61" borderId="0" xfId="1415" applyFont="1" applyFill="1" applyAlignment="1">
      <alignment vertical="center"/>
    </xf>
    <xf numFmtId="0" fontId="132" fillId="61" borderId="0" xfId="1415" applyFont="1" applyFill="1" applyAlignment="1">
      <alignment vertical="center" wrapText="1"/>
    </xf>
    <xf numFmtId="1" fontId="153" fillId="62" borderId="18" xfId="0" applyNumberFormat="1" applyFont="1" applyFill="1" applyBorder="1" applyAlignment="1">
      <alignment horizontal="center" vertical="center" wrapText="1"/>
    </xf>
    <xf numFmtId="4" fontId="153" fillId="61" borderId="18" xfId="0" applyNumberFormat="1" applyFont="1" applyFill="1" applyBorder="1" applyAlignment="1">
      <alignment horizontal="center" vertical="center" wrapText="1"/>
    </xf>
    <xf numFmtId="0" fontId="61" fillId="99" borderId="213" xfId="0" applyFont="1" applyFill="1" applyBorder="1" applyAlignment="1">
      <alignment horizontal="center" vertical="center" wrapText="1"/>
    </xf>
    <xf numFmtId="0" fontId="61" fillId="99" borderId="77" xfId="0" applyFont="1" applyFill="1" applyBorder="1" applyAlignment="1">
      <alignment horizontal="center" vertical="center" wrapText="1"/>
    </xf>
    <xf numFmtId="4" fontId="126" fillId="61" borderId="77" xfId="0" applyNumberFormat="1" applyFont="1" applyFill="1" applyBorder="1" applyAlignment="1">
      <alignment horizontal="center" vertical="center" wrapText="1"/>
    </xf>
    <xf numFmtId="0" fontId="21" fillId="0" borderId="218" xfId="247" applyFont="1" applyFill="1" applyBorder="1" applyAlignment="1" applyProtection="1">
      <alignment horizontal="left" vertical="center" wrapText="1"/>
      <protection hidden="1"/>
    </xf>
    <xf numFmtId="0" fontId="21" fillId="0" borderId="218" xfId="247" applyFont="1" applyFill="1" applyBorder="1" applyAlignment="1" applyProtection="1">
      <alignment horizontal="center" vertical="center" wrapText="1"/>
      <protection hidden="1"/>
    </xf>
    <xf numFmtId="0" fontId="21" fillId="0" borderId="218" xfId="247" applyFont="1" applyFill="1" applyBorder="1" applyAlignment="1" applyProtection="1">
      <alignment horizontal="center" vertical="center"/>
      <protection hidden="1"/>
    </xf>
    <xf numFmtId="226" fontId="21" fillId="0" borderId="219" xfId="247" quotePrefix="1" applyNumberFormat="1" applyFont="1" applyFill="1" applyBorder="1" applyAlignment="1" applyProtection="1">
      <alignment horizontal="right" vertical="center"/>
      <protection hidden="1"/>
    </xf>
    <xf numFmtId="0" fontId="21" fillId="0" borderId="119" xfId="247" applyFont="1" applyFill="1" applyBorder="1" applyAlignment="1" applyProtection="1">
      <alignment horizontal="left" vertical="center"/>
      <protection hidden="1"/>
    </xf>
    <xf numFmtId="0" fontId="21" fillId="0" borderId="120" xfId="247" applyFont="1" applyFill="1" applyBorder="1" applyAlignment="1" applyProtection="1">
      <alignment horizontal="centerContinuous" vertical="center"/>
      <protection hidden="1"/>
    </xf>
    <xf numFmtId="0" fontId="21" fillId="0" borderId="118" xfId="247" applyFont="1" applyFill="1" applyBorder="1" applyAlignment="1" applyProtection="1">
      <alignment horizontal="center" vertical="center"/>
      <protection hidden="1"/>
    </xf>
    <xf numFmtId="224" fontId="21" fillId="0" borderId="118" xfId="247" applyNumberFormat="1" applyFont="1" applyFill="1" applyBorder="1" applyAlignment="1" applyProtection="1">
      <alignment horizontal="center" vertical="center"/>
      <protection hidden="1"/>
    </xf>
    <xf numFmtId="4" fontId="21" fillId="0" borderId="121" xfId="247" applyNumberFormat="1" applyFont="1" applyFill="1" applyBorder="1" applyAlignment="1" applyProtection="1">
      <alignment horizontal="center" vertical="center" wrapText="1"/>
      <protection hidden="1"/>
    </xf>
    <xf numFmtId="0" fontId="21" fillId="0" borderId="83" xfId="247" applyFont="1" applyFill="1" applyBorder="1" applyAlignment="1" applyProtection="1">
      <alignment horizontal="left" vertical="center"/>
      <protection hidden="1"/>
    </xf>
    <xf numFmtId="0" fontId="21" fillId="0" borderId="45" xfId="247" applyFont="1" applyFill="1" applyBorder="1" applyAlignment="1" applyProtection="1">
      <alignment horizontal="centerContinuous" vertical="center"/>
      <protection hidden="1"/>
    </xf>
    <xf numFmtId="0" fontId="21" fillId="0" borderId="84" xfId="247" applyFont="1" applyFill="1" applyBorder="1" applyAlignment="1" applyProtection="1">
      <alignment horizontal="center" vertical="center"/>
      <protection hidden="1"/>
    </xf>
    <xf numFmtId="4" fontId="21" fillId="0" borderId="85" xfId="247" applyNumberFormat="1" applyFont="1" applyFill="1" applyBorder="1" applyAlignment="1" applyProtection="1">
      <alignment horizontal="center" vertical="center" wrapText="1"/>
      <protection hidden="1"/>
    </xf>
    <xf numFmtId="0" fontId="21" fillId="0" borderId="45" xfId="247" applyFont="1" applyFill="1" applyBorder="1" applyAlignment="1" applyProtection="1">
      <alignment horizontal="center" vertical="center"/>
      <protection hidden="1"/>
    </xf>
    <xf numFmtId="0" fontId="21" fillId="0" borderId="91" xfId="247" applyFont="1" applyFill="1" applyBorder="1" applyAlignment="1" applyProtection="1">
      <alignment horizontal="left" vertical="center"/>
      <protection hidden="1"/>
    </xf>
    <xf numFmtId="0" fontId="21" fillId="0" borderId="95" xfId="247" applyFont="1" applyFill="1" applyBorder="1" applyAlignment="1" applyProtection="1">
      <alignment horizontal="centerContinuous" vertical="center"/>
      <protection hidden="1"/>
    </xf>
    <xf numFmtId="0" fontId="21" fillId="0" borderId="90" xfId="247" applyFont="1" applyFill="1" applyBorder="1" applyAlignment="1" applyProtection="1">
      <alignment horizontal="center" vertical="center"/>
      <protection hidden="1"/>
    </xf>
    <xf numFmtId="224" fontId="21" fillId="0" borderId="90" xfId="247" applyNumberFormat="1" applyFont="1" applyFill="1" applyBorder="1" applyAlignment="1" applyProtection="1">
      <alignment horizontal="center" vertical="center"/>
      <protection hidden="1"/>
    </xf>
    <xf numFmtId="4" fontId="21" fillId="0" borderId="96" xfId="247" applyNumberFormat="1" applyFont="1" applyFill="1" applyBorder="1" applyAlignment="1" applyProtection="1">
      <alignment horizontal="center" vertical="center" wrapText="1"/>
      <protection hidden="1"/>
    </xf>
    <xf numFmtId="0" fontId="21" fillId="0" borderId="134" xfId="247" applyFont="1" applyFill="1" applyBorder="1" applyAlignment="1" applyProtection="1">
      <alignment horizontal="left" vertical="center"/>
      <protection hidden="1"/>
    </xf>
    <xf numFmtId="0" fontId="21" fillId="0" borderId="164" xfId="247" applyFont="1" applyFill="1" applyBorder="1" applyAlignment="1" applyProtection="1">
      <alignment horizontal="centerContinuous" vertical="center"/>
      <protection hidden="1"/>
    </xf>
    <xf numFmtId="0" fontId="21" fillId="0" borderId="133" xfId="247" applyFont="1" applyFill="1" applyBorder="1" applyAlignment="1" applyProtection="1">
      <alignment horizontal="center" vertical="center"/>
      <protection hidden="1"/>
    </xf>
    <xf numFmtId="224" fontId="21" fillId="0" borderId="133" xfId="247" applyNumberFormat="1" applyFont="1" applyFill="1" applyBorder="1" applyAlignment="1" applyProtection="1">
      <alignment horizontal="center" vertical="center"/>
      <protection hidden="1"/>
    </xf>
    <xf numFmtId="4" fontId="21" fillId="0" borderId="195" xfId="247" applyNumberFormat="1" applyFont="1" applyFill="1" applyBorder="1" applyAlignment="1" applyProtection="1">
      <alignment horizontal="center" vertical="center" wrapText="1"/>
      <protection hidden="1"/>
    </xf>
    <xf numFmtId="0" fontId="48" fillId="0" borderId="192" xfId="247" applyFont="1" applyFill="1" applyBorder="1" applyAlignment="1">
      <alignment vertical="center" wrapText="1"/>
    </xf>
    <xf numFmtId="1" fontId="21" fillId="0" borderId="193" xfId="247" applyNumberFormat="1" applyFont="1" applyFill="1" applyBorder="1" applyAlignment="1">
      <alignment vertical="center" wrapText="1"/>
    </xf>
    <xf numFmtId="0" fontId="21" fillId="0" borderId="193" xfId="247" applyFont="1" applyFill="1" applyBorder="1" applyAlignment="1">
      <alignment vertical="center" wrapText="1"/>
    </xf>
    <xf numFmtId="0" fontId="21" fillId="0" borderId="17" xfId="247" applyFont="1" applyFill="1" applyBorder="1" applyAlignment="1" applyProtection="1">
      <alignment horizontal="left" vertical="center"/>
      <protection hidden="1"/>
    </xf>
    <xf numFmtId="0" fontId="21" fillId="0" borderId="15" xfId="247" applyFont="1" applyFill="1" applyBorder="1" applyAlignment="1" applyProtection="1">
      <alignment horizontal="centerContinuous" vertical="center"/>
      <protection hidden="1"/>
    </xf>
    <xf numFmtId="0" fontId="21" fillId="0" borderId="70" xfId="247" applyFont="1" applyFill="1" applyBorder="1" applyAlignment="1" applyProtection="1">
      <alignment horizontal="center" vertical="center"/>
      <protection hidden="1"/>
    </xf>
    <xf numFmtId="224" fontId="21" fillId="0" borderId="70" xfId="247" applyNumberFormat="1" applyFont="1" applyFill="1" applyBorder="1" applyAlignment="1" applyProtection="1">
      <alignment horizontal="center" vertical="center"/>
      <protection hidden="1"/>
    </xf>
    <xf numFmtId="4" fontId="21" fillId="0" borderId="21" xfId="247" applyNumberFormat="1" applyFont="1" applyFill="1" applyBorder="1" applyAlignment="1" applyProtection="1">
      <alignment horizontal="center" vertical="center" wrapText="1"/>
      <protection hidden="1"/>
    </xf>
    <xf numFmtId="0" fontId="151" fillId="0" borderId="0" xfId="1425" applyFont="1" applyFill="1"/>
    <xf numFmtId="2" fontId="134" fillId="0" borderId="0" xfId="1424" applyNumberFormat="1" applyFont="1" applyFill="1" applyBorder="1" applyAlignment="1">
      <alignment horizontal="left"/>
    </xf>
    <xf numFmtId="2" fontId="134" fillId="0" borderId="0" xfId="1424" applyNumberFormat="1" applyFont="1" applyFill="1" applyBorder="1" applyAlignment="1" applyProtection="1">
      <alignment horizontal="center"/>
    </xf>
    <xf numFmtId="165" fontId="134" fillId="0" borderId="0" xfId="1424" applyNumberFormat="1" applyFont="1" applyFill="1" applyBorder="1"/>
    <xf numFmtId="165" fontId="134" fillId="0" borderId="0" xfId="1424" quotePrefix="1" applyNumberFormat="1" applyFont="1" applyFill="1" applyBorder="1" applyAlignment="1">
      <alignment horizontal="left"/>
    </xf>
    <xf numFmtId="165" fontId="134" fillId="0" borderId="0" xfId="1424" applyNumberFormat="1" applyFont="1" applyFill="1" applyBorder="1" applyAlignment="1">
      <alignment horizontal="center" vertical="center"/>
    </xf>
    <xf numFmtId="2" fontId="134" fillId="0" borderId="0" xfId="1424" applyNumberFormat="1" applyFont="1" applyFill="1" applyBorder="1"/>
    <xf numFmtId="2" fontId="134" fillId="0" borderId="0" xfId="1424" quotePrefix="1" applyNumberFormat="1" applyFont="1" applyFill="1" applyBorder="1" applyAlignment="1">
      <alignment horizontal="center"/>
    </xf>
    <xf numFmtId="2" fontId="134" fillId="0" borderId="0" xfId="1424" applyNumberFormat="1" applyFont="1" applyFill="1" applyBorder="1" applyAlignment="1">
      <alignment horizontal="centerContinuous"/>
    </xf>
    <xf numFmtId="2" fontId="134" fillId="0" borderId="0" xfId="1424" applyNumberFormat="1" applyFont="1" applyFill="1" applyBorder="1" applyAlignment="1">
      <alignment horizontal="center"/>
    </xf>
    <xf numFmtId="165" fontId="134" fillId="0" borderId="0" xfId="1424" quotePrefix="1" applyNumberFormat="1" applyFont="1" applyFill="1" applyBorder="1" applyAlignment="1">
      <alignment horizontal="centerContinuous"/>
    </xf>
    <xf numFmtId="165" fontId="134" fillId="0" borderId="0" xfId="1424" applyNumberFormat="1" applyFont="1" applyFill="1" applyBorder="1" applyAlignment="1">
      <alignment horizontal="centerContinuous"/>
    </xf>
    <xf numFmtId="2" fontId="151" fillId="0" borderId="0" xfId="1424" applyNumberFormat="1" applyFont="1" applyFill="1" applyBorder="1" applyAlignment="1">
      <alignment horizontal="centerContinuous"/>
    </xf>
    <xf numFmtId="2" fontId="151" fillId="0" borderId="0" xfId="1424" applyNumberFormat="1" applyFont="1" applyFill="1" applyBorder="1" applyAlignment="1">
      <alignment horizontal="center"/>
    </xf>
    <xf numFmtId="165" fontId="151" fillId="0" borderId="0" xfId="1424" applyNumberFormat="1" applyFont="1" applyFill="1" applyBorder="1" applyAlignment="1">
      <alignment horizontal="centerContinuous"/>
    </xf>
    <xf numFmtId="2" fontId="155" fillId="0" borderId="83" xfId="1424" applyNumberFormat="1" applyFont="1" applyFill="1" applyBorder="1" applyAlignment="1">
      <alignment horizontal="center" vertical="center"/>
    </xf>
    <xf numFmtId="165" fontId="155" fillId="0" borderId="83" xfId="1424" applyNumberFormat="1" applyFont="1" applyFill="1" applyBorder="1" applyAlignment="1">
      <alignment horizontal="center" vertical="center"/>
    </xf>
    <xf numFmtId="2" fontId="149" fillId="0" borderId="0" xfId="1424" applyNumberFormat="1" applyFont="1" applyFill="1" applyBorder="1" applyAlignment="1">
      <alignment horizontal="centerContinuous"/>
    </xf>
    <xf numFmtId="0" fontId="149" fillId="0" borderId="0" xfId="1424" applyFont="1" applyFill="1" applyBorder="1" applyAlignment="1">
      <alignment horizontal="center"/>
    </xf>
    <xf numFmtId="165" fontId="149" fillId="0" borderId="0" xfId="1424" applyNumberFormat="1" applyFont="1" applyFill="1" applyBorder="1" applyAlignment="1">
      <alignment horizontal="centerContinuous"/>
    </xf>
    <xf numFmtId="165" fontId="149" fillId="0" borderId="0" xfId="1424" applyNumberFormat="1" applyFont="1" applyFill="1" applyBorder="1" applyAlignment="1">
      <alignment horizontal="centerContinuous" vertical="center"/>
    </xf>
    <xf numFmtId="165" fontId="149" fillId="0" borderId="0" xfId="1424" applyNumberFormat="1" applyFont="1" applyFill="1" applyBorder="1" applyAlignment="1">
      <alignment horizontal="center" vertical="center"/>
    </xf>
    <xf numFmtId="165" fontId="149" fillId="0" borderId="0" xfId="238" applyNumberFormat="1" applyFont="1" applyFill="1" applyBorder="1" applyAlignment="1">
      <alignment horizontal="centerContinuous"/>
    </xf>
    <xf numFmtId="0" fontId="130" fillId="0" borderId="0" xfId="1425" applyFont="1" applyFill="1"/>
    <xf numFmtId="2" fontId="48" fillId="0" borderId="0" xfId="1424" applyNumberFormat="1" applyFont="1" applyFill="1" applyBorder="1" applyAlignment="1">
      <alignment vertical="center"/>
    </xf>
    <xf numFmtId="165" fontId="48" fillId="0" borderId="0" xfId="1424" applyNumberFormat="1" applyFont="1" applyFill="1" applyBorder="1" applyAlignment="1">
      <alignment horizontal="right" vertical="center"/>
    </xf>
    <xf numFmtId="49" fontId="21" fillId="0" borderId="0" xfId="238" applyNumberFormat="1" applyFont="1" applyFill="1" applyBorder="1" applyAlignment="1">
      <alignment horizontal="right" vertical="center"/>
    </xf>
    <xf numFmtId="165" fontId="48" fillId="0" borderId="0" xfId="1424" applyNumberFormat="1" applyFont="1" applyFill="1" applyBorder="1" applyAlignment="1">
      <alignment horizontal="left" vertical="center"/>
    </xf>
    <xf numFmtId="2" fontId="132" fillId="0" borderId="83" xfId="1424" applyNumberFormat="1" applyFont="1" applyFill="1" applyBorder="1" applyAlignment="1">
      <alignment vertical="center"/>
    </xf>
    <xf numFmtId="2" fontId="48" fillId="0" borderId="83" xfId="1424" applyNumberFormat="1" applyFont="1" applyFill="1" applyBorder="1" applyAlignment="1">
      <alignment horizontal="right" vertical="center"/>
    </xf>
    <xf numFmtId="49" fontId="132" fillId="0" borderId="83" xfId="1424" applyNumberFormat="1" applyFont="1" applyFill="1" applyBorder="1" applyAlignment="1">
      <alignment horizontal="center" vertical="center"/>
    </xf>
    <xf numFmtId="49" fontId="21" fillId="0" borderId="83" xfId="1424" applyNumberFormat="1" applyFont="1" applyFill="1" applyBorder="1" applyAlignment="1">
      <alignment vertical="center"/>
    </xf>
    <xf numFmtId="165" fontId="157" fillId="0" borderId="217" xfId="238" applyNumberFormat="1" applyFont="1" applyFill="1" applyBorder="1" applyAlignment="1">
      <alignment horizontal="center" vertical="center"/>
    </xf>
    <xf numFmtId="0" fontId="48" fillId="100" borderId="0" xfId="1425" applyFont="1" applyFill="1" applyAlignment="1">
      <alignment vertical="center"/>
    </xf>
    <xf numFmtId="39" fontId="48" fillId="100" borderId="0" xfId="1425" applyNumberFormat="1" applyFont="1" applyFill="1" applyAlignment="1">
      <alignment vertical="center"/>
    </xf>
    <xf numFmtId="0" fontId="152" fillId="0" borderId="0" xfId="1425" applyFont="1" applyFill="1" applyAlignment="1">
      <alignment horizontal="center"/>
    </xf>
    <xf numFmtId="39" fontId="151" fillId="0" borderId="0" xfId="1425" applyNumberFormat="1" applyFont="1" applyFill="1" applyAlignment="1">
      <alignment horizontal="center" vertical="center"/>
    </xf>
    <xf numFmtId="0" fontId="151" fillId="0" borderId="0" xfId="1425" applyFont="1" applyFill="1" applyAlignment="1">
      <alignment horizontal="center" vertical="center"/>
    </xf>
    <xf numFmtId="217" fontId="151" fillId="0" borderId="0" xfId="1425" applyNumberFormat="1" applyFont="1" applyFill="1"/>
    <xf numFmtId="4" fontId="151" fillId="0" borderId="0" xfId="1425" applyNumberFormat="1" applyFont="1" applyFill="1"/>
    <xf numFmtId="2" fontId="21" fillId="0" borderId="218" xfId="1429" applyNumberFormat="1" applyFont="1" applyFill="1" applyBorder="1" applyAlignment="1">
      <alignment horizontal="center" vertical="center" wrapText="1"/>
    </xf>
    <xf numFmtId="2" fontId="151" fillId="0" borderId="0" xfId="1425" applyNumberFormat="1" applyFont="1" applyFill="1"/>
    <xf numFmtId="4" fontId="151" fillId="0" borderId="0" xfId="1425" applyNumberFormat="1" applyFont="1" applyFill="1" applyAlignment="1">
      <alignment horizontal="center" vertical="center"/>
    </xf>
    <xf numFmtId="0" fontId="21" fillId="61" borderId="0" xfId="260" applyFont="1" applyFill="1" applyBorder="1" applyAlignment="1">
      <alignment vertical="center" wrapText="1"/>
    </xf>
    <xf numFmtId="0" fontId="147" fillId="0" borderId="173" xfId="260" applyFont="1" applyBorder="1" applyAlignment="1">
      <alignment horizontal="center" vertical="center" wrapText="1"/>
    </xf>
    <xf numFmtId="49" fontId="48" fillId="0" borderId="173" xfId="1423" applyNumberFormat="1" applyFont="1" applyBorder="1" applyAlignment="1">
      <alignment horizontal="left" vertical="center"/>
    </xf>
    <xf numFmtId="0" fontId="57" fillId="0" borderId="218" xfId="260" applyFont="1" applyFill="1" applyBorder="1" applyAlignment="1">
      <alignment vertical="center"/>
    </xf>
    <xf numFmtId="1" fontId="58" fillId="0" borderId="218" xfId="260" applyNumberFormat="1" applyFont="1" applyFill="1" applyBorder="1" applyAlignment="1">
      <alignment horizontal="center" vertical="center" wrapText="1"/>
    </xf>
    <xf numFmtId="4" fontId="58" fillId="0" borderId="218" xfId="260" applyNumberFormat="1" applyFont="1" applyFill="1" applyBorder="1" applyAlignment="1">
      <alignment horizontal="center" vertical="center" wrapText="1"/>
    </xf>
    <xf numFmtId="215" fontId="126" fillId="0" borderId="226" xfId="976" applyNumberFormat="1" applyFont="1" applyFill="1" applyBorder="1" applyAlignment="1" applyProtection="1">
      <alignment horizontal="center" vertical="center" wrapText="1"/>
    </xf>
    <xf numFmtId="1" fontId="126" fillId="0" borderId="226" xfId="976" applyNumberFormat="1" applyFont="1" applyFill="1" applyBorder="1" applyAlignment="1" applyProtection="1">
      <alignment horizontal="center" vertical="center" wrapText="1"/>
    </xf>
    <xf numFmtId="215" fontId="61" fillId="0" borderId="226" xfId="976" applyNumberFormat="1" applyFont="1" applyFill="1" applyBorder="1" applyAlignment="1" applyProtection="1">
      <alignment horizontal="center" vertical="center" wrapText="1"/>
    </xf>
    <xf numFmtId="1" fontId="61" fillId="0" borderId="226" xfId="976" applyNumberFormat="1" applyFont="1" applyFill="1" applyBorder="1" applyAlignment="1" applyProtection="1">
      <alignment horizontal="center" vertical="center" wrapText="1"/>
    </xf>
    <xf numFmtId="49" fontId="126" fillId="0" borderId="226" xfId="976" applyNumberFormat="1" applyFont="1" applyFill="1" applyBorder="1" applyAlignment="1" applyProtection="1">
      <alignment horizontal="center" vertical="center" wrapText="1"/>
    </xf>
    <xf numFmtId="215" fontId="61" fillId="61" borderId="226" xfId="976" applyNumberFormat="1" applyFont="1" applyFill="1" applyBorder="1" applyAlignment="1" applyProtection="1">
      <alignment horizontal="center" vertical="center" wrapText="1"/>
    </xf>
    <xf numFmtId="1" fontId="61" fillId="61" borderId="226" xfId="976" applyNumberFormat="1" applyFont="1" applyFill="1" applyBorder="1" applyAlignment="1" applyProtection="1">
      <alignment horizontal="center" vertical="center" wrapText="1"/>
    </xf>
    <xf numFmtId="215" fontId="126" fillId="62" borderId="226" xfId="976" applyNumberFormat="1" applyFont="1" applyFill="1" applyBorder="1" applyAlignment="1" applyProtection="1">
      <alignment horizontal="center" vertical="center" wrapText="1"/>
    </xf>
    <xf numFmtId="1" fontId="126" fillId="62" borderId="226" xfId="976" applyNumberFormat="1" applyFont="1" applyFill="1" applyBorder="1" applyAlignment="1" applyProtection="1">
      <alignment horizontal="center" vertical="center" wrapText="1"/>
    </xf>
    <xf numFmtId="215" fontId="126" fillId="61" borderId="226" xfId="976" applyNumberFormat="1" applyFont="1" applyFill="1" applyBorder="1" applyAlignment="1" applyProtection="1">
      <alignment horizontal="center" vertical="center" wrapText="1"/>
    </xf>
    <xf numFmtId="1" fontId="126" fillId="61" borderId="226" xfId="976" applyNumberFormat="1" applyFont="1" applyFill="1" applyBorder="1" applyAlignment="1" applyProtection="1">
      <alignment horizontal="center" vertical="center" wrapText="1"/>
    </xf>
    <xf numFmtId="49" fontId="126" fillId="62" borderId="226" xfId="976" applyNumberFormat="1" applyFont="1" applyFill="1" applyBorder="1" applyAlignment="1" applyProtection="1">
      <alignment horizontal="center" vertical="center" wrapText="1"/>
    </xf>
    <xf numFmtId="49" fontId="126" fillId="61" borderId="226" xfId="664" applyNumberFormat="1" applyFont="1" applyFill="1" applyBorder="1" applyAlignment="1" applyProtection="1">
      <alignment horizontal="center" vertical="center" wrapText="1"/>
    </xf>
    <xf numFmtId="1" fontId="126" fillId="61" borderId="226" xfId="664" applyNumberFormat="1" applyFont="1" applyFill="1" applyBorder="1" applyAlignment="1" applyProtection="1">
      <alignment horizontal="center" vertical="center" wrapText="1"/>
    </xf>
    <xf numFmtId="49" fontId="126" fillId="62" borderId="226" xfId="664" applyNumberFormat="1" applyFont="1" applyFill="1" applyBorder="1" applyAlignment="1" applyProtection="1">
      <alignment horizontal="center" vertical="center" wrapText="1"/>
    </xf>
    <xf numFmtId="1" fontId="126" fillId="62" borderId="226" xfId="664" applyNumberFormat="1" applyFont="1" applyFill="1" applyBorder="1" applyAlignment="1" applyProtection="1">
      <alignment horizontal="center" vertical="center" wrapText="1"/>
    </xf>
    <xf numFmtId="1" fontId="126" fillId="62" borderId="226" xfId="0" applyNumberFormat="1" applyFont="1" applyFill="1" applyBorder="1" applyAlignment="1">
      <alignment horizontal="center" vertical="center"/>
    </xf>
    <xf numFmtId="0" fontId="126" fillId="0" borderId="228" xfId="817" applyNumberFormat="1" applyFont="1" applyFill="1" applyBorder="1" applyAlignment="1">
      <alignment horizontal="center" vertical="center"/>
    </xf>
    <xf numFmtId="49" fontId="126" fillId="0" borderId="226" xfId="749" applyNumberFormat="1" applyFont="1" applyFill="1" applyBorder="1" applyAlignment="1" applyProtection="1">
      <alignment horizontal="left" vertical="center" wrapText="1"/>
    </xf>
    <xf numFmtId="0" fontId="126" fillId="0" borderId="226" xfId="818" applyFont="1" applyFill="1" applyBorder="1" applyAlignment="1">
      <alignment horizontal="center" vertical="center"/>
    </xf>
    <xf numFmtId="1" fontId="126" fillId="62" borderId="226" xfId="0" applyNumberFormat="1" applyFont="1" applyFill="1" applyBorder="1" applyAlignment="1">
      <alignment horizontal="center" vertical="center" wrapText="1"/>
    </xf>
    <xf numFmtId="49" fontId="126" fillId="0" borderId="226" xfId="817" applyNumberFormat="1" applyFont="1" applyFill="1" applyBorder="1" applyAlignment="1">
      <alignment horizontal="left" vertical="center" wrapText="1"/>
    </xf>
    <xf numFmtId="1" fontId="126" fillId="0" borderId="226" xfId="818" applyNumberFormat="1" applyFont="1" applyFill="1" applyBorder="1" applyAlignment="1">
      <alignment horizontal="center" vertical="center" wrapText="1"/>
    </xf>
    <xf numFmtId="1" fontId="126" fillId="61" borderId="229" xfId="817" applyNumberFormat="1" applyFont="1" applyFill="1" applyBorder="1" applyAlignment="1">
      <alignment horizontal="left" vertical="center" wrapText="1"/>
    </xf>
    <xf numFmtId="1" fontId="126" fillId="61" borderId="226" xfId="818" applyNumberFormat="1" applyFont="1" applyFill="1" applyBorder="1" applyAlignment="1">
      <alignment horizontal="center" vertical="center" wrapText="1"/>
    </xf>
    <xf numFmtId="1" fontId="126" fillId="61" borderId="226" xfId="817" applyNumberFormat="1" applyFont="1" applyFill="1" applyBorder="1" applyAlignment="1">
      <alignment horizontal="left" vertical="center" wrapText="1"/>
    </xf>
    <xf numFmtId="1" fontId="126" fillId="0" borderId="229" xfId="817" applyNumberFormat="1" applyFont="1" applyFill="1" applyBorder="1" applyAlignment="1">
      <alignment horizontal="left" vertical="center" wrapText="1"/>
    </xf>
    <xf numFmtId="1" fontId="61" fillId="0" borderId="227" xfId="817" applyNumberFormat="1" applyFont="1" applyFill="1" applyBorder="1" applyAlignment="1">
      <alignment horizontal="center" vertical="center" wrapText="1"/>
    </xf>
    <xf numFmtId="1" fontId="61" fillId="0" borderId="228" xfId="817" applyNumberFormat="1" applyFont="1" applyFill="1" applyBorder="1" applyAlignment="1">
      <alignment horizontal="center" vertical="center" wrapText="1"/>
    </xf>
    <xf numFmtId="1" fontId="61" fillId="0" borderId="226" xfId="817" applyNumberFormat="1" applyFont="1" applyFill="1" applyBorder="1" applyAlignment="1">
      <alignment horizontal="left" vertical="center" wrapText="1"/>
    </xf>
    <xf numFmtId="1" fontId="61" fillId="0" borderId="226" xfId="818" applyNumberFormat="1" applyFont="1" applyFill="1" applyBorder="1" applyAlignment="1">
      <alignment horizontal="center" vertical="center" wrapText="1"/>
    </xf>
    <xf numFmtId="1" fontId="126" fillId="0" borderId="227" xfId="817" applyNumberFormat="1" applyFont="1" applyFill="1" applyBorder="1" applyAlignment="1">
      <alignment horizontal="center" vertical="center" wrapText="1"/>
    </xf>
    <xf numFmtId="1" fontId="126" fillId="0" borderId="226" xfId="817" applyNumberFormat="1" applyFont="1" applyFill="1" applyBorder="1" applyAlignment="1">
      <alignment horizontal="left" vertical="center" wrapText="1"/>
    </xf>
    <xf numFmtId="1" fontId="61" fillId="0" borderId="229" xfId="818" applyNumberFormat="1" applyFont="1" applyFill="1" applyBorder="1" applyAlignment="1">
      <alignment horizontal="center" vertical="center" wrapText="1"/>
    </xf>
    <xf numFmtId="1" fontId="126" fillId="0" borderId="229" xfId="818" applyNumberFormat="1" applyFont="1" applyFill="1" applyBorder="1" applyAlignment="1">
      <alignment horizontal="center" vertical="center" wrapText="1"/>
    </xf>
    <xf numFmtId="49" fontId="126" fillId="0" borderId="226" xfId="664" applyNumberFormat="1" applyFont="1" applyFill="1" applyBorder="1" applyAlignment="1" applyProtection="1">
      <alignment horizontal="center" vertical="center" wrapText="1"/>
    </xf>
    <xf numFmtId="1" fontId="126" fillId="0" borderId="226" xfId="0" applyNumberFormat="1" applyFont="1" applyFill="1" applyBorder="1" applyAlignment="1">
      <alignment horizontal="center" vertical="center" wrapText="1"/>
    </xf>
    <xf numFmtId="1" fontId="61" fillId="0" borderId="227" xfId="817" applyNumberFormat="1" applyFont="1" applyFill="1" applyBorder="1" applyAlignment="1">
      <alignment horizontal="center" vertical="center"/>
    </xf>
    <xf numFmtId="49" fontId="61" fillId="0" borderId="226" xfId="664" applyNumberFormat="1" applyFont="1" applyFill="1" applyBorder="1" applyAlignment="1" applyProtection="1">
      <alignment horizontal="center" vertical="center" wrapText="1"/>
    </xf>
    <xf numFmtId="1" fontId="61" fillId="0" borderId="226" xfId="664" applyNumberFormat="1" applyFont="1" applyFill="1" applyBorder="1" applyAlignment="1" applyProtection="1">
      <alignment horizontal="center" vertical="center" wrapText="1"/>
    </xf>
    <xf numFmtId="49" fontId="61" fillId="0" borderId="226" xfId="749" applyNumberFormat="1" applyFont="1" applyFill="1" applyBorder="1" applyAlignment="1" applyProtection="1">
      <alignment horizontal="left" vertical="center" wrapText="1"/>
    </xf>
    <xf numFmtId="0" fontId="61" fillId="0" borderId="226" xfId="818" applyFont="1" applyFill="1" applyBorder="1" applyAlignment="1">
      <alignment horizontal="center" vertical="center"/>
    </xf>
    <xf numFmtId="1" fontId="126" fillId="0" borderId="227" xfId="817" applyNumberFormat="1" applyFont="1" applyFill="1" applyBorder="1" applyAlignment="1">
      <alignment horizontal="center" vertical="center"/>
    </xf>
    <xf numFmtId="0" fontId="61" fillId="0" borderId="227" xfId="817" applyFont="1" applyFill="1" applyBorder="1" applyAlignment="1">
      <alignment horizontal="center" vertical="center" wrapText="1"/>
    </xf>
    <xf numFmtId="0" fontId="126" fillId="0" borderId="227" xfId="817" applyFont="1" applyFill="1" applyBorder="1" applyAlignment="1">
      <alignment horizontal="center" vertical="center" wrapText="1"/>
    </xf>
    <xf numFmtId="1" fontId="61" fillId="61" borderId="226" xfId="818" applyNumberFormat="1" applyFont="1" applyFill="1" applyBorder="1" applyAlignment="1">
      <alignment horizontal="center" vertical="center" wrapText="1"/>
    </xf>
    <xf numFmtId="1" fontId="126" fillId="61" borderId="227" xfId="817" applyNumberFormat="1" applyFont="1" applyFill="1" applyBorder="1" applyAlignment="1">
      <alignment horizontal="center" vertical="center" wrapText="1"/>
    </xf>
    <xf numFmtId="0" fontId="61" fillId="99" borderId="230" xfId="0" applyFont="1" applyFill="1" applyBorder="1" applyAlignment="1">
      <alignment horizontal="center" vertical="center" wrapText="1"/>
    </xf>
    <xf numFmtId="0" fontId="144" fillId="95" borderId="208" xfId="0" applyFont="1" applyFill="1" applyBorder="1" applyAlignment="1">
      <alignment horizontal="center" vertical="center" wrapText="1"/>
    </xf>
    <xf numFmtId="0" fontId="144" fillId="95" borderId="231" xfId="0" applyFont="1" applyFill="1" applyBorder="1" applyAlignment="1">
      <alignment horizontal="center" vertical="center" wrapText="1"/>
    </xf>
    <xf numFmtId="0" fontId="144" fillId="95" borderId="232" xfId="0" applyFont="1" applyFill="1" applyBorder="1" applyAlignment="1">
      <alignment horizontal="center" vertical="center" wrapText="1"/>
    </xf>
    <xf numFmtId="4" fontId="145" fillId="96" borderId="232" xfId="0" applyNumberFormat="1" applyFont="1" applyFill="1" applyBorder="1" applyAlignment="1">
      <alignment horizontal="center" vertical="center" wrapText="1"/>
    </xf>
    <xf numFmtId="4" fontId="145" fillId="96" borderId="209" xfId="0" applyNumberFormat="1" applyFont="1" applyFill="1" applyBorder="1" applyAlignment="1">
      <alignment horizontal="center" vertical="center" wrapText="1"/>
    </xf>
    <xf numFmtId="0" fontId="132" fillId="0" borderId="0" xfId="1415" applyFont="1" applyAlignment="1">
      <alignment vertical="center" wrapText="1"/>
    </xf>
    <xf numFmtId="0" fontId="132" fillId="0" borderId="0" xfId="1415" applyFont="1" applyAlignment="1">
      <alignment vertical="center"/>
    </xf>
    <xf numFmtId="0" fontId="21" fillId="0" borderId="0" xfId="260" applyAlignment="1">
      <alignment vertical="center"/>
    </xf>
    <xf numFmtId="0" fontId="57" fillId="0" borderId="47" xfId="260" applyFont="1" applyFill="1" applyBorder="1" applyAlignment="1">
      <alignment vertical="center"/>
    </xf>
    <xf numFmtId="0" fontId="57" fillId="0" borderId="222" xfId="260" applyFont="1" applyFill="1" applyBorder="1" applyAlignment="1">
      <alignment vertical="center"/>
    </xf>
    <xf numFmtId="0" fontId="21" fillId="61" borderId="0" xfId="260" applyFill="1" applyAlignment="1">
      <alignment vertical="center"/>
    </xf>
    <xf numFmtId="0" fontId="48" fillId="0" borderId="0" xfId="260" applyFont="1" applyAlignment="1">
      <alignment vertical="center"/>
    </xf>
    <xf numFmtId="0" fontId="21" fillId="0" borderId="0" xfId="260" applyFont="1" applyAlignment="1">
      <alignment vertical="center"/>
    </xf>
    <xf numFmtId="0" fontId="21" fillId="96" borderId="0" xfId="260" applyFill="1" applyAlignment="1">
      <alignment vertical="center"/>
    </xf>
    <xf numFmtId="1" fontId="126" fillId="61" borderId="18" xfId="263" applyNumberFormat="1" applyFont="1" applyFill="1" applyBorder="1" applyAlignment="1" applyProtection="1">
      <alignment horizontal="center" vertical="center"/>
      <protection locked="0"/>
    </xf>
    <xf numFmtId="0" fontId="128" fillId="61" borderId="0" xfId="260" applyFont="1" applyFill="1" applyAlignment="1">
      <alignment vertical="center"/>
    </xf>
    <xf numFmtId="0" fontId="21" fillId="0" borderId="0" xfId="260" applyFill="1" applyAlignment="1">
      <alignment vertical="center"/>
    </xf>
    <xf numFmtId="0" fontId="48" fillId="0" borderId="0" xfId="260" applyFont="1" applyFill="1" applyAlignment="1">
      <alignment vertical="center"/>
    </xf>
    <xf numFmtId="0" fontId="48" fillId="61" borderId="0" xfId="260" applyFont="1" applyFill="1" applyAlignment="1">
      <alignment vertical="center"/>
    </xf>
    <xf numFmtId="0" fontId="143" fillId="96" borderId="0" xfId="260" applyFont="1" applyFill="1" applyAlignment="1">
      <alignment vertical="center"/>
    </xf>
    <xf numFmtId="0" fontId="137" fillId="0" borderId="0" xfId="0" applyFont="1" applyAlignment="1">
      <alignment horizontal="left" vertical="center"/>
    </xf>
    <xf numFmtId="0" fontId="132" fillId="97" borderId="0" xfId="1415" applyFont="1" applyFill="1" applyAlignment="1">
      <alignment vertical="center" wrapText="1"/>
    </xf>
    <xf numFmtId="0" fontId="132" fillId="97" borderId="0" xfId="1415" applyFont="1" applyFill="1" applyAlignment="1">
      <alignment vertical="center"/>
    </xf>
    <xf numFmtId="4" fontId="126" fillId="0" borderId="28" xfId="0" applyNumberFormat="1" applyFont="1" applyFill="1" applyBorder="1" applyAlignment="1">
      <alignment vertical="center" wrapText="1"/>
    </xf>
    <xf numFmtId="226" fontId="21" fillId="0" borderId="223" xfId="247" quotePrefix="1" applyNumberFormat="1" applyFont="1" applyFill="1" applyBorder="1" applyAlignment="1" applyProtection="1">
      <alignment horizontal="right" vertical="center"/>
      <protection hidden="1"/>
    </xf>
    <xf numFmtId="225" fontId="21" fillId="0" borderId="223" xfId="247" applyNumberFormat="1" applyFont="1" applyFill="1" applyBorder="1" applyAlignment="1">
      <alignment vertical="center" wrapText="1"/>
    </xf>
    <xf numFmtId="1" fontId="131" fillId="0" borderId="238" xfId="260" applyNumberFormat="1" applyFont="1" applyFill="1" applyBorder="1" applyAlignment="1">
      <alignment horizontal="left" vertical="center" wrapText="1"/>
    </xf>
    <xf numFmtId="4" fontId="131" fillId="0" borderId="237" xfId="238" applyNumberFormat="1" applyFont="1" applyFill="1" applyBorder="1" applyAlignment="1">
      <alignment horizontal="center" vertical="center" wrapText="1"/>
    </xf>
    <xf numFmtId="1" fontId="48" fillId="0" borderId="238" xfId="260" applyNumberFormat="1" applyFont="1" applyFill="1" applyBorder="1" applyAlignment="1">
      <alignment horizontal="left" vertical="center" wrapText="1"/>
    </xf>
    <xf numFmtId="1" fontId="21" fillId="0" borderId="237" xfId="238" applyNumberFormat="1" applyFont="1" applyFill="1" applyBorder="1" applyAlignment="1">
      <alignment horizontal="center" vertical="center" wrapText="1"/>
    </xf>
    <xf numFmtId="39" fontId="21" fillId="0" borderId="237" xfId="238" applyNumberFormat="1" applyFont="1" applyFill="1" applyBorder="1" applyAlignment="1">
      <alignment horizontal="center" vertical="center" wrapText="1"/>
    </xf>
    <xf numFmtId="1" fontId="21" fillId="0" borderId="238" xfId="260" applyNumberFormat="1" applyFont="1" applyFill="1" applyBorder="1" applyAlignment="1">
      <alignment horizontal="left" vertical="center" wrapText="1"/>
    </xf>
    <xf numFmtId="4" fontId="48" fillId="0" borderId="237" xfId="238" applyNumberFormat="1" applyFont="1" applyFill="1" applyBorder="1" applyAlignment="1">
      <alignment horizontal="center" vertical="center" wrapText="1"/>
    </xf>
    <xf numFmtId="0" fontId="159" fillId="0" borderId="0" xfId="1425" applyFont="1" applyFill="1"/>
    <xf numFmtId="39" fontId="160" fillId="100" borderId="0" xfId="1425" applyNumberFormat="1" applyFont="1" applyFill="1" applyAlignment="1">
      <alignment vertical="center"/>
    </xf>
    <xf numFmtId="39" fontId="160" fillId="97" borderId="0" xfId="1425" applyNumberFormat="1" applyFont="1" applyFill="1" applyAlignment="1">
      <alignment vertical="center"/>
    </xf>
    <xf numFmtId="1" fontId="134" fillId="0" borderId="240" xfId="260" applyNumberFormat="1" applyFont="1" applyFill="1" applyBorder="1" applyAlignment="1">
      <alignment horizontal="left" vertical="center" wrapText="1"/>
    </xf>
    <xf numFmtId="1" fontId="149" fillId="0" borderId="239" xfId="238" applyNumberFormat="1" applyFont="1" applyFill="1" applyBorder="1" applyAlignment="1">
      <alignment horizontal="center" vertical="center" wrapText="1"/>
    </xf>
    <xf numFmtId="39" fontId="149" fillId="0" borderId="239" xfId="238" applyNumberFormat="1" applyFont="1" applyFill="1" applyBorder="1" applyAlignment="1">
      <alignment horizontal="center" vertical="center" wrapText="1"/>
    </xf>
    <xf numFmtId="165" fontId="149" fillId="0" borderId="239" xfId="238" applyNumberFormat="1" applyFont="1" applyFill="1" applyBorder="1" applyAlignment="1">
      <alignment horizontal="center" vertical="center" wrapText="1"/>
    </xf>
    <xf numFmtId="1" fontId="149" fillId="0" borderId="239" xfId="1424" applyNumberFormat="1" applyFont="1" applyFill="1" applyBorder="1" applyAlignment="1">
      <alignment horizontal="center" vertical="center" wrapText="1"/>
    </xf>
    <xf numFmtId="4" fontId="149" fillId="0" borderId="239" xfId="238" applyNumberFormat="1" applyFont="1" applyFill="1" applyBorder="1" applyAlignment="1">
      <alignment horizontal="center" vertical="center" wrapText="1"/>
    </xf>
    <xf numFmtId="1" fontId="21" fillId="0" borderId="237" xfId="1424" applyNumberFormat="1" applyFont="1" applyFill="1" applyBorder="1" applyAlignment="1">
      <alignment horizontal="center" vertical="center" wrapText="1"/>
    </xf>
    <xf numFmtId="4" fontId="21" fillId="0" borderId="237" xfId="238" applyNumberFormat="1" applyFont="1" applyFill="1" applyBorder="1" applyAlignment="1">
      <alignment horizontal="center" vertical="center" wrapText="1"/>
    </xf>
    <xf numFmtId="2" fontId="21" fillId="0" borderId="237" xfId="1424" applyNumberFormat="1" applyFont="1" applyFill="1" applyBorder="1" applyAlignment="1">
      <alignment horizontal="center" vertical="center" wrapText="1"/>
    </xf>
    <xf numFmtId="1" fontId="134" fillId="0" borderId="237" xfId="1424" applyNumberFormat="1" applyFont="1" applyFill="1" applyBorder="1" applyAlignment="1">
      <alignment horizontal="center" vertical="center" wrapText="1"/>
    </xf>
    <xf numFmtId="2" fontId="134" fillId="0" borderId="237" xfId="1424" applyNumberFormat="1" applyFont="1" applyFill="1" applyBorder="1" applyAlignment="1">
      <alignment horizontal="center" vertical="center" wrapText="1"/>
    </xf>
    <xf numFmtId="1" fontId="21" fillId="0" borderId="237" xfId="1428" applyNumberFormat="1" applyFont="1" applyFill="1" applyBorder="1" applyAlignment="1" applyProtection="1">
      <alignment horizontal="center" vertical="center" wrapText="1"/>
    </xf>
    <xf numFmtId="4" fontId="127" fillId="0" borderId="18" xfId="0" applyNumberFormat="1" applyFont="1" applyFill="1" applyBorder="1" applyAlignment="1">
      <alignment horizontal="center" vertical="center" wrapText="1"/>
    </xf>
    <xf numFmtId="4" fontId="162" fillId="0" borderId="218" xfId="260" applyNumberFormat="1" applyFont="1" applyFill="1" applyBorder="1" applyAlignment="1">
      <alignment horizontal="center" vertical="center" wrapText="1"/>
    </xf>
    <xf numFmtId="4" fontId="127" fillId="96" borderId="18" xfId="0" applyNumberFormat="1" applyFont="1" applyFill="1" applyBorder="1" applyAlignment="1">
      <alignment horizontal="center" vertical="center" wrapText="1"/>
    </xf>
    <xf numFmtId="4" fontId="127" fillId="61" borderId="77" xfId="0" applyNumberFormat="1" applyFont="1" applyFill="1" applyBorder="1" applyAlignment="1">
      <alignment horizontal="center" vertical="center" wrapText="1"/>
    </xf>
    <xf numFmtId="4" fontId="163" fillId="96" borderId="232" xfId="0" applyNumberFormat="1" applyFont="1" applyFill="1" applyBorder="1" applyAlignment="1">
      <alignment horizontal="center" vertical="center" wrapText="1"/>
    </xf>
    <xf numFmtId="4" fontId="127" fillId="0" borderId="28" xfId="0" applyNumberFormat="1" applyFont="1" applyFill="1" applyBorder="1" applyAlignment="1">
      <alignment vertical="center" wrapText="1"/>
    </xf>
    <xf numFmtId="1" fontId="21" fillId="96" borderId="238" xfId="260" applyNumberFormat="1" applyFont="1" applyFill="1" applyBorder="1" applyAlignment="1">
      <alignment horizontal="left" vertical="center" wrapText="1"/>
    </xf>
    <xf numFmtId="1" fontId="21" fillId="96" borderId="237" xfId="238" applyNumberFormat="1" applyFont="1" applyFill="1" applyBorder="1" applyAlignment="1">
      <alignment horizontal="center" vertical="center" wrapText="1"/>
    </xf>
    <xf numFmtId="39" fontId="21" fillId="96" borderId="237" xfId="238" applyNumberFormat="1" applyFont="1" applyFill="1" applyBorder="1" applyAlignment="1">
      <alignment horizontal="center" vertical="center" wrapText="1"/>
    </xf>
    <xf numFmtId="4" fontId="48" fillId="96" borderId="237" xfId="238" applyNumberFormat="1" applyFont="1" applyFill="1" applyBorder="1" applyAlignment="1">
      <alignment horizontal="center" vertical="center" wrapText="1"/>
    </xf>
    <xf numFmtId="0" fontId="48" fillId="96" borderId="0" xfId="1425" applyFont="1" applyFill="1" applyAlignment="1">
      <alignment vertical="center"/>
    </xf>
    <xf numFmtId="0" fontId="48" fillId="61" borderId="0" xfId="1425" applyFont="1" applyFill="1" applyAlignment="1">
      <alignment vertical="center"/>
    </xf>
    <xf numFmtId="1" fontId="48" fillId="61" borderId="238" xfId="260" applyNumberFormat="1" applyFont="1" applyFill="1" applyBorder="1" applyAlignment="1">
      <alignment horizontal="left" vertical="center" wrapText="1"/>
    </xf>
    <xf numFmtId="39" fontId="21" fillId="61" borderId="237" xfId="238" applyNumberFormat="1" applyFont="1" applyFill="1" applyBorder="1" applyAlignment="1">
      <alignment horizontal="center" vertical="center" wrapText="1"/>
    </xf>
    <xf numFmtId="1" fontId="21" fillId="61" borderId="238" xfId="260" applyNumberFormat="1" applyFont="1" applyFill="1" applyBorder="1" applyAlignment="1">
      <alignment horizontal="left" vertical="center" wrapText="1"/>
    </xf>
    <xf numFmtId="1" fontId="48" fillId="96" borderId="238" xfId="260" applyNumberFormat="1" applyFont="1" applyFill="1" applyBorder="1" applyAlignment="1">
      <alignment horizontal="left" vertical="center" wrapText="1"/>
    </xf>
    <xf numFmtId="39" fontId="48" fillId="96" borderId="0" xfId="1425" applyNumberFormat="1" applyFont="1" applyFill="1" applyAlignment="1">
      <alignment vertical="center"/>
    </xf>
    <xf numFmtId="0" fontId="151" fillId="96" borderId="0" xfId="1425" applyFont="1" applyFill="1"/>
    <xf numFmtId="39" fontId="160" fillId="96" borderId="0" xfId="1425" applyNumberFormat="1" applyFont="1" applyFill="1" applyAlignment="1">
      <alignment vertical="center"/>
    </xf>
    <xf numFmtId="2" fontId="146" fillId="0" borderId="57" xfId="1424" applyNumberFormat="1" applyFont="1" applyFill="1" applyBorder="1" applyAlignment="1">
      <alignment horizontal="center"/>
    </xf>
    <xf numFmtId="2" fontId="134" fillId="0" borderId="28" xfId="1424" applyNumberFormat="1" applyFont="1" applyFill="1" applyBorder="1" applyAlignment="1">
      <alignment horizontal="center"/>
    </xf>
    <xf numFmtId="165" fontId="134" fillId="0" borderId="28" xfId="1424" applyNumberFormat="1" applyFont="1" applyFill="1" applyBorder="1"/>
    <xf numFmtId="165" fontId="134" fillId="0" borderId="28" xfId="1424" applyNumberFormat="1" applyFont="1" applyFill="1" applyBorder="1" applyAlignment="1">
      <alignment horizontal="center" vertical="center"/>
    </xf>
    <xf numFmtId="165" fontId="134" fillId="0" borderId="28" xfId="1424" quotePrefix="1" applyNumberFormat="1" applyFont="1" applyFill="1" applyBorder="1" applyAlignment="1">
      <alignment horizontal="left"/>
    </xf>
    <xf numFmtId="2" fontId="134" fillId="0" borderId="58" xfId="1424" applyNumberFormat="1" applyFont="1" applyFill="1" applyBorder="1"/>
    <xf numFmtId="2" fontId="149" fillId="0" borderId="173" xfId="1424" applyNumberFormat="1" applyFont="1" applyFill="1" applyBorder="1" applyAlignment="1">
      <alignment horizontal="center"/>
    </xf>
    <xf numFmtId="2" fontId="134" fillId="0" borderId="56" xfId="1424" applyNumberFormat="1" applyFont="1" applyFill="1" applyBorder="1"/>
    <xf numFmtId="2" fontId="149" fillId="0" borderId="173" xfId="1424" quotePrefix="1" applyNumberFormat="1" applyFont="1" applyFill="1" applyBorder="1" applyAlignment="1">
      <alignment horizontal="center"/>
    </xf>
    <xf numFmtId="2" fontId="154" fillId="0" borderId="79" xfId="1424" applyNumberFormat="1" applyFont="1" applyFill="1" applyBorder="1" applyAlignment="1">
      <alignment horizontal="center" vertical="center"/>
    </xf>
    <xf numFmtId="2" fontId="155" fillId="0" borderId="242" xfId="1424" applyNumberFormat="1" applyFont="1" applyFill="1" applyBorder="1" applyAlignment="1">
      <alignment horizontal="center" vertical="center"/>
    </xf>
    <xf numFmtId="2" fontId="152" fillId="0" borderId="243" xfId="1424" applyNumberFormat="1" applyFont="1" applyFill="1" applyBorder="1" applyAlignment="1">
      <alignment horizontal="center"/>
    </xf>
    <xf numFmtId="2" fontId="146" fillId="0" borderId="244" xfId="1424" applyNumberFormat="1" applyFont="1" applyFill="1" applyBorder="1" applyAlignment="1">
      <alignment horizontal="centerContinuous"/>
    </xf>
    <xf numFmtId="49" fontId="21" fillId="0" borderId="242" xfId="1424" applyNumberFormat="1" applyFont="1" applyFill="1" applyBorder="1" applyAlignment="1">
      <alignment vertical="center"/>
    </xf>
    <xf numFmtId="165" fontId="149" fillId="0" borderId="246" xfId="1424" applyNumberFormat="1" applyFont="1" applyFill="1" applyBorder="1" applyAlignment="1">
      <alignment horizontal="right"/>
    </xf>
    <xf numFmtId="1" fontId="131" fillId="0" borderId="19" xfId="1430" applyNumberFormat="1" applyFont="1" applyFill="1" applyBorder="1" applyAlignment="1">
      <alignment horizontal="center" vertical="center" wrapText="1"/>
    </xf>
    <xf numFmtId="165" fontId="131" fillId="0" borderId="236" xfId="238" applyNumberFormat="1" applyFont="1" applyFill="1" applyBorder="1" applyAlignment="1">
      <alignment horizontal="center" vertical="center" wrapText="1"/>
    </xf>
    <xf numFmtId="165" fontId="48" fillId="0" borderId="236" xfId="238" applyNumberFormat="1" applyFont="1" applyFill="1" applyBorder="1" applyAlignment="1">
      <alignment horizontal="center" vertical="center" wrapText="1"/>
    </xf>
    <xf numFmtId="1" fontId="48" fillId="96" borderId="19" xfId="1430" applyNumberFormat="1" applyFont="1" applyFill="1" applyBorder="1" applyAlignment="1">
      <alignment horizontal="center" vertical="center" wrapText="1"/>
    </xf>
    <xf numFmtId="165" fontId="48" fillId="96" borderId="236" xfId="238" applyNumberFormat="1" applyFont="1" applyFill="1" applyBorder="1" applyAlignment="1">
      <alignment horizontal="center" vertical="center" wrapText="1"/>
    </xf>
    <xf numFmtId="1" fontId="21" fillId="96" borderId="19" xfId="1430" applyNumberFormat="1" applyFont="1" applyFill="1" applyBorder="1" applyAlignment="1">
      <alignment horizontal="center" vertical="center" wrapText="1"/>
    </xf>
    <xf numFmtId="1" fontId="21" fillId="0" borderId="19" xfId="1430" applyNumberFormat="1" applyFont="1" applyFill="1" applyBorder="1" applyAlignment="1">
      <alignment horizontal="center" vertical="center" wrapText="1"/>
    </xf>
    <xf numFmtId="1" fontId="21" fillId="0" borderId="256" xfId="260" applyNumberFormat="1" applyFont="1" applyFill="1" applyBorder="1" applyAlignment="1">
      <alignment horizontal="left" vertical="center" wrapText="1"/>
    </xf>
    <xf numFmtId="1" fontId="21" fillId="0" borderId="257" xfId="238" applyNumberFormat="1" applyFont="1" applyFill="1" applyBorder="1" applyAlignment="1">
      <alignment horizontal="center" vertical="center" wrapText="1"/>
    </xf>
    <xf numFmtId="39" fontId="21" fillId="0" borderId="257" xfId="238" applyNumberFormat="1" applyFont="1" applyFill="1" applyBorder="1" applyAlignment="1">
      <alignment horizontal="center" vertical="center" wrapText="1"/>
    </xf>
    <xf numFmtId="4" fontId="48" fillId="0" borderId="257" xfId="238" applyNumberFormat="1" applyFont="1" applyFill="1" applyBorder="1" applyAlignment="1">
      <alignment horizontal="center" vertical="center" wrapText="1"/>
    </xf>
    <xf numFmtId="165" fontId="48" fillId="0" borderId="258" xfId="238" applyNumberFormat="1" applyFont="1" applyFill="1" applyBorder="1" applyAlignment="1">
      <alignment horizontal="center" vertical="center" wrapText="1"/>
    </xf>
    <xf numFmtId="0" fontId="151" fillId="0" borderId="0" xfId="1425" applyFont="1" applyFill="1" applyBorder="1"/>
    <xf numFmtId="1" fontId="48" fillId="96" borderId="237" xfId="238" applyNumberFormat="1" applyFont="1" applyFill="1" applyBorder="1" applyAlignment="1">
      <alignment horizontal="center" vertical="center" wrapText="1"/>
    </xf>
    <xf numFmtId="39" fontId="48" fillId="96" borderId="237" xfId="238" applyNumberFormat="1" applyFont="1" applyFill="1" applyBorder="1" applyAlignment="1">
      <alignment horizontal="center" vertical="center" wrapText="1"/>
    </xf>
    <xf numFmtId="0" fontId="152" fillId="96" borderId="0" xfId="1425" applyFont="1" applyFill="1"/>
    <xf numFmtId="1" fontId="21" fillId="0" borderId="221" xfId="260" applyNumberFormat="1" applyFont="1" applyFill="1" applyBorder="1" applyAlignment="1">
      <alignment horizontal="left" vertical="center" wrapText="1"/>
    </xf>
    <xf numFmtId="1" fontId="21" fillId="0" borderId="218" xfId="1428" applyNumberFormat="1" applyFont="1" applyFill="1" applyBorder="1" applyAlignment="1" applyProtection="1">
      <alignment horizontal="center" vertical="center" wrapText="1"/>
    </xf>
    <xf numFmtId="2" fontId="21" fillId="0" borderId="218" xfId="1424" applyNumberFormat="1" applyFont="1" applyFill="1" applyBorder="1" applyAlignment="1">
      <alignment horizontal="center" vertical="center" wrapText="1"/>
    </xf>
    <xf numFmtId="0" fontId="161" fillId="96" borderId="0" xfId="1425" applyFont="1" applyFill="1"/>
    <xf numFmtId="39" fontId="149" fillId="96" borderId="0" xfId="1425" applyNumberFormat="1" applyFont="1" applyFill="1" applyAlignment="1">
      <alignment vertical="center"/>
    </xf>
    <xf numFmtId="1" fontId="21" fillId="96" borderId="237" xfId="1424" applyNumberFormat="1" applyFont="1" applyFill="1" applyBorder="1" applyAlignment="1">
      <alignment horizontal="center" vertical="center" wrapText="1"/>
    </xf>
    <xf numFmtId="4" fontId="21" fillId="96" borderId="237" xfId="238" applyNumberFormat="1" applyFont="1" applyFill="1" applyBorder="1" applyAlignment="1">
      <alignment horizontal="center" vertical="center" wrapText="1"/>
    </xf>
    <xf numFmtId="1" fontId="48" fillId="96" borderId="237" xfId="1424" applyNumberFormat="1" applyFont="1" applyFill="1" applyBorder="1" applyAlignment="1">
      <alignment horizontal="center" vertical="center" wrapText="1"/>
    </xf>
    <xf numFmtId="49" fontId="134" fillId="0" borderId="259" xfId="238" applyNumberFormat="1" applyFont="1" applyFill="1" applyBorder="1" applyAlignment="1">
      <alignment horizontal="center" vertical="center" wrapText="1"/>
    </xf>
    <xf numFmtId="1" fontId="48" fillId="96" borderId="19" xfId="1431" applyNumberFormat="1" applyFont="1" applyFill="1" applyBorder="1" applyAlignment="1">
      <alignment horizontal="center" vertical="center" wrapText="1"/>
    </xf>
    <xf numFmtId="1" fontId="21" fillId="96" borderId="19" xfId="1431" applyNumberFormat="1" applyFont="1" applyFill="1" applyBorder="1" applyAlignment="1">
      <alignment horizontal="center" vertical="center" wrapText="1"/>
    </xf>
    <xf numFmtId="1" fontId="21" fillId="0" borderId="19" xfId="1431" applyNumberFormat="1" applyFont="1" applyFill="1" applyBorder="1" applyAlignment="1">
      <alignment horizontal="center" vertical="center" wrapText="1"/>
    </xf>
    <xf numFmtId="1" fontId="21" fillId="0" borderId="255" xfId="1431" applyNumberFormat="1" applyFont="1" applyFill="1" applyBorder="1" applyAlignment="1">
      <alignment horizontal="center" vertical="center" wrapText="1"/>
    </xf>
    <xf numFmtId="4" fontId="21" fillId="0" borderId="257" xfId="238" applyNumberFormat="1" applyFont="1" applyFill="1" applyBorder="1" applyAlignment="1">
      <alignment horizontal="center" vertical="center" wrapText="1"/>
    </xf>
    <xf numFmtId="1" fontId="131" fillId="0" borderId="19" xfId="1431" applyNumberFormat="1" applyFont="1" applyFill="1" applyBorder="1" applyAlignment="1">
      <alignment horizontal="center" vertical="center" wrapText="1"/>
    </xf>
    <xf numFmtId="1" fontId="48" fillId="0" borderId="19" xfId="1431" applyNumberFormat="1" applyFont="1" applyFill="1" applyBorder="1" applyAlignment="1">
      <alignment horizontal="center" vertical="center" wrapText="1"/>
    </xf>
    <xf numFmtId="0" fontId="48" fillId="96" borderId="0" xfId="1425" applyFont="1" applyFill="1" applyBorder="1" applyAlignment="1">
      <alignment vertical="center"/>
    </xf>
    <xf numFmtId="0" fontId="48" fillId="96" borderId="56" xfId="1425" applyFont="1" applyFill="1" applyBorder="1" applyAlignment="1">
      <alignment vertical="center"/>
    </xf>
    <xf numFmtId="0" fontId="167" fillId="61" borderId="0" xfId="260" applyFont="1" applyFill="1" applyBorder="1" applyAlignment="1">
      <alignment vertical="center" wrapText="1"/>
    </xf>
    <xf numFmtId="0" fontId="168" fillId="61" borderId="0" xfId="260" applyFont="1" applyFill="1" applyBorder="1" applyAlignment="1">
      <alignment vertical="center" wrapText="1"/>
    </xf>
    <xf numFmtId="0" fontId="169" fillId="61" borderId="0" xfId="260" applyFont="1" applyFill="1" applyBorder="1" applyAlignment="1">
      <alignment vertical="center" wrapText="1"/>
    </xf>
    <xf numFmtId="0" fontId="167" fillId="61" borderId="0" xfId="260" applyFont="1" applyFill="1" applyAlignment="1">
      <alignment vertical="center" wrapText="1"/>
    </xf>
    <xf numFmtId="4" fontId="21" fillId="0" borderId="261" xfId="799" applyFont="1" applyBorder="1" applyAlignment="1">
      <alignment horizontal="center" vertical="center" wrapText="1"/>
    </xf>
    <xf numFmtId="4" fontId="21" fillId="0" borderId="262" xfId="799" applyFont="1" applyBorder="1" applyAlignment="1">
      <alignment horizontal="center" vertical="center" wrapText="1"/>
    </xf>
    <xf numFmtId="1" fontId="131" fillId="98" borderId="263" xfId="664" applyNumberFormat="1" applyFont="1" applyFill="1" applyBorder="1" applyAlignment="1">
      <alignment horizontal="center" vertical="center"/>
    </xf>
    <xf numFmtId="4" fontId="21" fillId="0" borderId="268" xfId="799" applyFont="1" applyBorder="1" applyAlignment="1">
      <alignment horizontal="center" vertical="center" wrapText="1"/>
    </xf>
    <xf numFmtId="1" fontId="131" fillId="98" borderId="269" xfId="664" applyNumberFormat="1" applyFont="1" applyFill="1" applyBorder="1" applyAlignment="1">
      <alignment horizontal="center" vertical="center"/>
    </xf>
    <xf numFmtId="1" fontId="48" fillId="0" borderId="271" xfId="664" applyNumberFormat="1" applyFont="1" applyBorder="1" applyAlignment="1">
      <alignment horizontal="center" vertical="center" wrapText="1"/>
    </xf>
    <xf numFmtId="1" fontId="48" fillId="0" borderId="272" xfId="664" applyNumberFormat="1" applyFont="1" applyBorder="1" applyAlignment="1">
      <alignment horizontal="center" vertical="center" wrapText="1"/>
    </xf>
    <xf numFmtId="4" fontId="21" fillId="0" borderId="282" xfId="799" applyFont="1" applyBorder="1" applyAlignment="1">
      <alignment horizontal="left" vertical="center" wrapText="1"/>
    </xf>
    <xf numFmtId="4" fontId="21" fillId="0" borderId="283" xfId="799" applyFont="1" applyBorder="1" applyAlignment="1">
      <alignment horizontal="right" vertical="center" wrapText="1"/>
    </xf>
    <xf numFmtId="4" fontId="48" fillId="0" borderId="284" xfId="799" applyFont="1" applyBorder="1" applyAlignment="1">
      <alignment horizontal="left" vertical="center" wrapText="1"/>
    </xf>
    <xf numFmtId="1" fontId="21" fillId="0" borderId="285" xfId="664" applyNumberFormat="1" applyFont="1" applyBorder="1" applyAlignment="1">
      <alignment horizontal="center" vertical="center" wrapText="1"/>
    </xf>
    <xf numFmtId="1" fontId="21" fillId="0" borderId="286" xfId="664" applyNumberFormat="1" applyFont="1" applyBorder="1" applyAlignment="1">
      <alignment horizontal="center" vertical="center" wrapText="1"/>
    </xf>
    <xf numFmtId="4" fontId="21" fillId="0" borderId="287" xfId="664" applyNumberFormat="1" applyFont="1" applyBorder="1" applyAlignment="1">
      <alignment horizontal="right" vertical="center" wrapText="1"/>
    </xf>
    <xf numFmtId="4" fontId="21" fillId="0" borderId="288" xfId="664" applyNumberFormat="1" applyFont="1" applyBorder="1" applyAlignment="1">
      <alignment horizontal="right" vertical="center" wrapText="1"/>
    </xf>
    <xf numFmtId="4" fontId="21" fillId="0" borderId="267" xfId="799" applyFont="1" applyBorder="1" applyAlignment="1">
      <alignment horizontal="center" vertical="center" wrapText="1"/>
    </xf>
    <xf numFmtId="4" fontId="21" fillId="0" borderId="289" xfId="799" applyFont="1" applyBorder="1" applyAlignment="1">
      <alignment horizontal="left" vertical="center" wrapText="1"/>
    </xf>
    <xf numFmtId="4" fontId="21" fillId="0" borderId="290" xfId="799" applyFont="1" applyBorder="1" applyAlignment="1">
      <alignment horizontal="right" vertical="center" wrapText="1"/>
    </xf>
    <xf numFmtId="0" fontId="57" fillId="0" borderId="291" xfId="260" applyFont="1" applyFill="1" applyBorder="1" applyAlignment="1">
      <alignment vertical="center"/>
    </xf>
    <xf numFmtId="0" fontId="57" fillId="0" borderId="292" xfId="260" applyFont="1" applyFill="1" applyBorder="1" applyAlignment="1">
      <alignment vertical="center"/>
    </xf>
    <xf numFmtId="1" fontId="58" fillId="0" borderId="292" xfId="260" applyNumberFormat="1" applyFont="1" applyFill="1" applyBorder="1" applyAlignment="1">
      <alignment horizontal="center" vertical="center" wrapText="1"/>
    </xf>
    <xf numFmtId="4" fontId="58" fillId="0" borderId="292" xfId="260" applyNumberFormat="1" applyFont="1" applyFill="1" applyBorder="1" applyAlignment="1">
      <alignment horizontal="center" vertical="center" wrapText="1"/>
    </xf>
    <xf numFmtId="4" fontId="58" fillId="0" borderId="293" xfId="260" applyNumberFormat="1" applyFont="1" applyFill="1" applyBorder="1" applyAlignment="1">
      <alignment horizontal="center" vertical="center" wrapText="1"/>
    </xf>
    <xf numFmtId="10" fontId="58" fillId="0" borderId="297" xfId="260" applyNumberFormat="1" applyFont="1" applyFill="1" applyBorder="1" applyAlignment="1">
      <alignment horizontal="center" vertical="center" wrapText="1"/>
    </xf>
    <xf numFmtId="0" fontId="21" fillId="0" borderId="0" xfId="260" applyAlignment="1">
      <alignment horizontal="right" vertical="center"/>
    </xf>
    <xf numFmtId="0" fontId="134" fillId="0" borderId="0" xfId="260" applyFont="1" applyAlignment="1">
      <alignment horizontal="right" vertical="center"/>
    </xf>
    <xf numFmtId="10" fontId="48" fillId="0" borderId="0" xfId="260" applyNumberFormat="1" applyFont="1" applyBorder="1" applyAlignment="1">
      <alignment horizontal="right" vertical="center"/>
    </xf>
    <xf numFmtId="0" fontId="21" fillId="0" borderId="185" xfId="260" applyBorder="1" applyAlignment="1">
      <alignment horizontal="right" vertical="center"/>
    </xf>
    <xf numFmtId="0" fontId="134" fillId="0" borderId="185" xfId="260" applyFont="1" applyBorder="1" applyAlignment="1">
      <alignment horizontal="right" vertical="center"/>
    </xf>
    <xf numFmtId="1" fontId="58" fillId="0" borderId="293" xfId="260" applyNumberFormat="1" applyFont="1" applyFill="1" applyBorder="1" applyAlignment="1">
      <alignment horizontal="right" vertical="center" wrapText="1"/>
    </xf>
    <xf numFmtId="1" fontId="58" fillId="0" borderId="221" xfId="260" applyNumberFormat="1" applyFont="1" applyFill="1" applyBorder="1" applyAlignment="1">
      <alignment horizontal="right" vertical="center" wrapText="1"/>
    </xf>
    <xf numFmtId="1" fontId="61" fillId="0" borderId="55" xfId="0" applyNumberFormat="1" applyFont="1" applyFill="1" applyBorder="1" applyAlignment="1">
      <alignment horizontal="right" vertical="center" wrapText="1"/>
    </xf>
    <xf numFmtId="1" fontId="61" fillId="0" borderId="18" xfId="0" applyNumberFormat="1" applyFont="1" applyFill="1" applyBorder="1" applyAlignment="1">
      <alignment horizontal="right" vertical="center" wrapText="1"/>
    </xf>
    <xf numFmtId="4" fontId="126" fillId="0" borderId="55" xfId="0" applyNumberFormat="1" applyFont="1" applyFill="1" applyBorder="1" applyAlignment="1">
      <alignment horizontal="right" vertical="center" wrapText="1"/>
    </xf>
    <xf numFmtId="4" fontId="126" fillId="0" borderId="18" xfId="0" applyNumberFormat="1" applyFont="1" applyFill="1" applyBorder="1" applyAlignment="1">
      <alignment horizontal="right" vertical="center" wrapText="1"/>
    </xf>
    <xf numFmtId="4" fontId="126" fillId="0" borderId="42" xfId="0" applyNumberFormat="1" applyFont="1" applyFill="1" applyBorder="1" applyAlignment="1">
      <alignment horizontal="right" vertical="center" wrapText="1"/>
    </xf>
    <xf numFmtId="4" fontId="61" fillId="95" borderId="55" xfId="0" applyNumberFormat="1" applyFont="1" applyFill="1" applyBorder="1" applyAlignment="1">
      <alignment horizontal="right" vertical="center" wrapText="1"/>
    </xf>
    <xf numFmtId="4" fontId="61" fillId="96" borderId="18" xfId="0" applyNumberFormat="1" applyFont="1" applyFill="1" applyBorder="1" applyAlignment="1">
      <alignment horizontal="right" vertical="center" wrapText="1"/>
    </xf>
    <xf numFmtId="4" fontId="61" fillId="96" borderId="42" xfId="0" applyNumberFormat="1" applyFont="1" applyFill="1" applyBorder="1" applyAlignment="1">
      <alignment horizontal="right" vertical="center" wrapText="1"/>
    </xf>
    <xf numFmtId="4" fontId="61" fillId="0" borderId="55" xfId="0" applyNumberFormat="1" applyFont="1" applyFill="1" applyBorder="1" applyAlignment="1">
      <alignment horizontal="right" vertical="center" wrapText="1"/>
    </xf>
    <xf numFmtId="4" fontId="126" fillId="61" borderId="55" xfId="0" applyNumberFormat="1" applyFont="1" applyFill="1" applyBorder="1" applyAlignment="1">
      <alignment horizontal="right" vertical="center" wrapText="1"/>
    </xf>
    <xf numFmtId="4" fontId="61" fillId="61" borderId="55" xfId="0" applyNumberFormat="1" applyFont="1" applyFill="1" applyBorder="1" applyAlignment="1">
      <alignment horizontal="right" vertical="center" wrapText="1"/>
    </xf>
    <xf numFmtId="4" fontId="61" fillId="99" borderId="215" xfId="0" applyNumberFormat="1" applyFont="1" applyFill="1" applyBorder="1" applyAlignment="1">
      <alignment horizontal="right" vertical="center" wrapText="1"/>
    </xf>
    <xf numFmtId="4" fontId="61" fillId="61" borderId="77" xfId="0" applyNumberFormat="1" applyFont="1" applyFill="1" applyBorder="1" applyAlignment="1">
      <alignment horizontal="right" vertical="center" wrapText="1"/>
    </xf>
    <xf numFmtId="4" fontId="144" fillId="95" borderId="234" xfId="0" applyNumberFormat="1" applyFont="1" applyFill="1" applyBorder="1" applyAlignment="1">
      <alignment horizontal="right" vertical="center" wrapText="1"/>
    </xf>
    <xf numFmtId="4" fontId="144" fillId="96" borderId="232" xfId="0" applyNumberFormat="1" applyFont="1" applyFill="1" applyBorder="1" applyAlignment="1">
      <alignment horizontal="right" vertical="center" wrapText="1"/>
    </xf>
    <xf numFmtId="4" fontId="144" fillId="96" borderId="209" xfId="0" applyNumberFormat="1" applyFont="1" applyFill="1" applyBorder="1" applyAlignment="1">
      <alignment horizontal="right" vertical="center" wrapText="1"/>
    </xf>
    <xf numFmtId="4" fontId="126" fillId="0" borderId="28" xfId="0" applyNumberFormat="1" applyFont="1" applyFill="1" applyBorder="1" applyAlignment="1">
      <alignment horizontal="right" vertical="center" wrapText="1"/>
    </xf>
    <xf numFmtId="4" fontId="127" fillId="0" borderId="28" xfId="0" applyNumberFormat="1" applyFont="1" applyFill="1" applyBorder="1" applyAlignment="1">
      <alignment horizontal="right" vertical="center" wrapText="1"/>
    </xf>
    <xf numFmtId="0" fontId="170" fillId="61" borderId="0" xfId="260" applyFont="1" applyFill="1" applyBorder="1" applyAlignment="1">
      <alignment vertical="center" wrapText="1"/>
    </xf>
    <xf numFmtId="49" fontId="166" fillId="61" borderId="19" xfId="0" applyNumberFormat="1" applyFont="1" applyFill="1" applyBorder="1" applyAlignment="1">
      <alignment horizontal="center" vertical="center" wrapText="1"/>
    </xf>
    <xf numFmtId="1" fontId="166" fillId="61" borderId="43" xfId="0" applyNumberFormat="1" applyFont="1" applyFill="1" applyBorder="1" applyAlignment="1">
      <alignment horizontal="center" vertical="center" wrapText="1"/>
    </xf>
    <xf numFmtId="1" fontId="166" fillId="61" borderId="18" xfId="0" applyNumberFormat="1" applyFont="1" applyFill="1" applyBorder="1" applyAlignment="1">
      <alignment horizontal="left" vertical="center" wrapText="1"/>
    </xf>
    <xf numFmtId="1" fontId="165" fillId="61" borderId="18" xfId="0" applyNumberFormat="1" applyFont="1" applyFill="1" applyBorder="1" applyAlignment="1">
      <alignment horizontal="center" vertical="center" wrapText="1"/>
    </xf>
    <xf numFmtId="4" fontId="165" fillId="61" borderId="18" xfId="0" applyNumberFormat="1" applyFont="1" applyFill="1" applyBorder="1" applyAlignment="1">
      <alignment horizontal="center" vertical="center" wrapText="1"/>
    </xf>
    <xf numFmtId="4" fontId="171" fillId="61" borderId="18" xfId="0" applyNumberFormat="1" applyFont="1" applyFill="1" applyBorder="1" applyAlignment="1">
      <alignment horizontal="center" vertical="center" wrapText="1"/>
    </xf>
    <xf numFmtId="1" fontId="165" fillId="61" borderId="50" xfId="0" applyNumberFormat="1" applyFont="1" applyFill="1" applyBorder="1" applyAlignment="1">
      <alignment horizontal="right" vertical="center" wrapText="1"/>
    </xf>
    <xf numFmtId="1" fontId="165" fillId="61" borderId="55" xfId="0" applyNumberFormat="1" applyFont="1" applyFill="1" applyBorder="1" applyAlignment="1">
      <alignment horizontal="right" vertical="center" wrapText="1"/>
    </xf>
    <xf numFmtId="1" fontId="165" fillId="61" borderId="18" xfId="0" applyNumberFormat="1" applyFont="1" applyFill="1" applyBorder="1" applyAlignment="1">
      <alignment horizontal="right" vertical="center" wrapText="1"/>
    </xf>
    <xf numFmtId="1" fontId="165" fillId="61" borderId="42" xfId="0" applyNumberFormat="1" applyFont="1" applyFill="1" applyBorder="1" applyAlignment="1">
      <alignment horizontal="right" vertical="center" wrapText="1"/>
    </xf>
    <xf numFmtId="10" fontId="165" fillId="61" borderId="22" xfId="0" applyNumberFormat="1" applyFont="1" applyFill="1" applyBorder="1" applyAlignment="1">
      <alignment horizontal="center" vertical="center" wrapText="1"/>
    </xf>
    <xf numFmtId="0" fontId="130" fillId="61" borderId="0" xfId="260" applyFont="1" applyFill="1" applyAlignment="1">
      <alignment vertical="center"/>
    </xf>
    <xf numFmtId="4" fontId="165" fillId="0" borderId="55" xfId="0" applyNumberFormat="1" applyFont="1" applyFill="1" applyBorder="1" applyAlignment="1">
      <alignment horizontal="right" vertical="center" wrapText="1"/>
    </xf>
    <xf numFmtId="10" fontId="165" fillId="0" borderId="22" xfId="0" applyNumberFormat="1" applyFont="1" applyFill="1" applyBorder="1" applyAlignment="1">
      <alignment horizontal="center" vertical="center" wrapText="1"/>
    </xf>
    <xf numFmtId="4" fontId="56" fillId="0" borderId="18" xfId="0" applyNumberFormat="1" applyFont="1" applyFill="1" applyBorder="1" applyAlignment="1">
      <alignment horizontal="center" vertical="center" wrapText="1"/>
    </xf>
    <xf numFmtId="4" fontId="59" fillId="0" borderId="18" xfId="0" applyNumberFormat="1" applyFont="1" applyFill="1" applyBorder="1" applyAlignment="1">
      <alignment horizontal="center" vertical="center" wrapText="1"/>
    </xf>
    <xf numFmtId="0" fontId="130" fillId="0" borderId="0" xfId="260" applyFont="1" applyFill="1" applyBorder="1" applyAlignment="1">
      <alignment vertical="center" wrapText="1"/>
    </xf>
    <xf numFmtId="49" fontId="166" fillId="0" borderId="19" xfId="0" applyNumberFormat="1" applyFont="1" applyFill="1" applyBorder="1" applyAlignment="1">
      <alignment horizontal="center" vertical="center" wrapText="1"/>
    </xf>
    <xf numFmtId="1" fontId="166" fillId="0" borderId="43" xfId="0" applyNumberFormat="1" applyFont="1" applyFill="1" applyBorder="1" applyAlignment="1">
      <alignment horizontal="center" vertical="center" wrapText="1"/>
    </xf>
    <xf numFmtId="1" fontId="166" fillId="0" borderId="18" xfId="0" applyNumberFormat="1" applyFont="1" applyFill="1" applyBorder="1" applyAlignment="1">
      <alignment horizontal="left" vertical="center" wrapText="1"/>
    </xf>
    <xf numFmtId="1" fontId="165" fillId="0" borderId="18" xfId="0" applyNumberFormat="1" applyFont="1" applyFill="1" applyBorder="1" applyAlignment="1">
      <alignment horizontal="center" vertical="center" wrapText="1"/>
    </xf>
    <xf numFmtId="4" fontId="165" fillId="0" borderId="18" xfId="0" applyNumberFormat="1" applyFont="1" applyFill="1" applyBorder="1" applyAlignment="1">
      <alignment horizontal="center" vertical="center" wrapText="1"/>
    </xf>
    <xf numFmtId="4" fontId="57" fillId="0" borderId="18" xfId="0" applyNumberFormat="1" applyFont="1" applyFill="1" applyBorder="1" applyAlignment="1">
      <alignment horizontal="center" vertical="center" wrapText="1"/>
    </xf>
    <xf numFmtId="0" fontId="130" fillId="0" borderId="0" xfId="260" applyFont="1" applyFill="1" applyAlignment="1">
      <alignment vertical="center"/>
    </xf>
    <xf numFmtId="0" fontId="48" fillId="0" borderId="0" xfId="260" applyFont="1" applyFill="1" applyBorder="1" applyAlignment="1">
      <alignment vertical="center" wrapText="1"/>
    </xf>
    <xf numFmtId="0" fontId="21" fillId="0" borderId="0" xfId="260" applyFont="1" applyFill="1" applyBorder="1" applyAlignment="1">
      <alignment vertical="center" wrapText="1"/>
    </xf>
    <xf numFmtId="0" fontId="21" fillId="0" borderId="0" xfId="260" applyFont="1" applyFill="1" applyAlignment="1">
      <alignment vertical="center"/>
    </xf>
    <xf numFmtId="1" fontId="126" fillId="62" borderId="226" xfId="828" applyNumberFormat="1" applyFont="1" applyFill="1" applyBorder="1" applyAlignment="1" applyProtection="1">
      <alignment horizontal="center" vertical="center"/>
      <protection locked="0"/>
    </xf>
    <xf numFmtId="1" fontId="126" fillId="62" borderId="18" xfId="263" applyNumberFormat="1" applyFont="1" applyFill="1" applyBorder="1" applyAlignment="1" applyProtection="1">
      <alignment horizontal="left" vertical="center" wrapText="1"/>
      <protection locked="0"/>
    </xf>
    <xf numFmtId="0" fontId="131" fillId="0" borderId="63" xfId="247" applyFont="1" applyFill="1" applyBorder="1" applyAlignment="1">
      <alignment vertical="center" wrapText="1"/>
    </xf>
    <xf numFmtId="167" fontId="21" fillId="0" borderId="129" xfId="1416" applyNumberFormat="1" applyFont="1" applyFill="1" applyBorder="1" applyAlignment="1" applyProtection="1">
      <alignment vertical="center" wrapText="1"/>
      <protection hidden="1"/>
    </xf>
    <xf numFmtId="167" fontId="21" fillId="0" borderId="130" xfId="1416" applyNumberFormat="1" applyFont="1" applyFill="1" applyBorder="1" applyAlignment="1" applyProtection="1">
      <alignment vertical="center" wrapText="1"/>
      <protection hidden="1"/>
    </xf>
    <xf numFmtId="10" fontId="21" fillId="0" borderId="130" xfId="1417" applyNumberFormat="1" applyFont="1" applyFill="1" applyBorder="1" applyAlignment="1" applyProtection="1">
      <alignment horizontal="right" vertical="center"/>
      <protection hidden="1"/>
    </xf>
    <xf numFmtId="10" fontId="21" fillId="0" borderId="130" xfId="1417" applyNumberFormat="1" applyFont="1" applyFill="1" applyBorder="1" applyAlignment="1" applyProtection="1">
      <alignment horizontal="left" vertical="center"/>
      <protection hidden="1"/>
    </xf>
    <xf numFmtId="172" fontId="21" fillId="0" borderId="130" xfId="1416" applyNumberFormat="1" applyFont="1" applyFill="1" applyBorder="1" applyAlignment="1" applyProtection="1">
      <alignment horizontal="right" vertical="center"/>
      <protection hidden="1"/>
    </xf>
    <xf numFmtId="4" fontId="48" fillId="0" borderId="131" xfId="1416" applyNumberFormat="1" applyFont="1" applyFill="1" applyBorder="1" applyAlignment="1" applyProtection="1">
      <alignment vertical="center"/>
      <protection hidden="1"/>
    </xf>
    <xf numFmtId="167" fontId="21" fillId="0" borderId="204" xfId="1416" applyNumberFormat="1" applyFont="1" applyFill="1" applyBorder="1" applyAlignment="1" applyProtection="1">
      <alignment vertical="center" wrapText="1"/>
      <protection hidden="1"/>
    </xf>
    <xf numFmtId="10" fontId="21" fillId="0" borderId="204" xfId="1417" applyNumberFormat="1" applyFont="1" applyFill="1" applyBorder="1" applyAlignment="1" applyProtection="1">
      <alignment horizontal="right" vertical="center"/>
      <protection hidden="1"/>
    </xf>
    <xf numFmtId="10" fontId="21" fillId="0" borderId="204" xfId="1417" applyNumberFormat="1" applyFont="1" applyFill="1" applyBorder="1" applyAlignment="1" applyProtection="1">
      <alignment horizontal="left" vertical="center"/>
      <protection hidden="1"/>
    </xf>
    <xf numFmtId="172" fontId="21" fillId="0" borderId="204" xfId="1416" applyNumberFormat="1" applyFont="1" applyFill="1" applyBorder="1" applyAlignment="1" applyProtection="1">
      <alignment horizontal="right" vertical="center"/>
      <protection hidden="1"/>
    </xf>
    <xf numFmtId="4" fontId="48" fillId="0" borderId="205" xfId="1416" applyNumberFormat="1" applyFont="1" applyFill="1" applyBorder="1" applyAlignment="1" applyProtection="1">
      <alignment vertical="center"/>
      <protection hidden="1"/>
    </xf>
    <xf numFmtId="0" fontId="21" fillId="0" borderId="49" xfId="247" applyFont="1" applyFill="1" applyBorder="1" applyAlignment="1">
      <alignment horizontal="left" vertical="center" wrapText="1"/>
    </xf>
    <xf numFmtId="0" fontId="21" fillId="0" borderId="49" xfId="247" applyFont="1" applyFill="1" applyBorder="1" applyAlignment="1">
      <alignment horizontal="center" vertical="center" wrapText="1"/>
    </xf>
    <xf numFmtId="49" fontId="21" fillId="0" borderId="204" xfId="1416" applyNumberFormat="1" applyFont="1" applyFill="1" applyBorder="1" applyAlignment="1" applyProtection="1">
      <alignment horizontal="center" vertical="center"/>
      <protection hidden="1"/>
    </xf>
    <xf numFmtId="167" fontId="21" fillId="0" borderId="204" xfId="1416" applyNumberFormat="1" applyFont="1" applyFill="1" applyBorder="1" applyAlignment="1" applyProtection="1">
      <alignment vertical="center"/>
      <protection hidden="1"/>
    </xf>
    <xf numFmtId="167" fontId="21" fillId="0" borderId="207" xfId="1416" applyNumberFormat="1" applyFont="1" applyFill="1" applyBorder="1" applyAlignment="1" applyProtection="1">
      <alignment vertical="center" wrapText="1"/>
      <protection hidden="1"/>
    </xf>
    <xf numFmtId="167" fontId="21" fillId="0" borderId="134" xfId="1416" applyNumberFormat="1" applyFont="1" applyFill="1" applyBorder="1" applyAlignment="1" applyProtection="1">
      <alignment vertical="center" wrapText="1"/>
      <protection hidden="1"/>
    </xf>
    <xf numFmtId="49" fontId="21" fillId="0" borderId="134" xfId="1416" applyNumberFormat="1" applyFont="1" applyFill="1" applyBorder="1" applyAlignment="1" applyProtection="1">
      <alignment horizontal="center" vertical="center" wrapText="1"/>
      <protection hidden="1"/>
    </xf>
    <xf numFmtId="167" fontId="21" fillId="0" borderId="134" xfId="1416" applyNumberFormat="1" applyFont="1" applyFill="1" applyBorder="1" applyAlignment="1" applyProtection="1">
      <alignment horizontal="center" vertical="center"/>
      <protection hidden="1"/>
    </xf>
    <xf numFmtId="172" fontId="21" fillId="0" borderId="134" xfId="1416" applyNumberFormat="1" applyFont="1" applyFill="1" applyBorder="1" applyAlignment="1" applyProtection="1">
      <alignment horizontal="center" vertical="center"/>
      <protection hidden="1"/>
    </xf>
    <xf numFmtId="4" fontId="48" fillId="0" borderId="135" xfId="1416" applyNumberFormat="1" applyFont="1" applyFill="1" applyBorder="1" applyAlignment="1" applyProtection="1">
      <alignment vertical="center"/>
      <protection hidden="1"/>
    </xf>
    <xf numFmtId="167" fontId="21" fillId="0" borderId="207" xfId="1416" applyNumberFormat="1" applyFont="1" applyFill="1" applyBorder="1" applyAlignment="1">
      <alignment vertical="center" wrapText="1"/>
    </xf>
    <xf numFmtId="167" fontId="21" fillId="0" borderId="134" xfId="1416" applyNumberFormat="1" applyFont="1" applyFill="1" applyBorder="1" applyAlignment="1">
      <alignment vertical="center" wrapText="1"/>
    </xf>
    <xf numFmtId="167" fontId="133" fillId="0" borderId="210" xfId="1416" applyNumberFormat="1" applyFont="1" applyFill="1" applyBorder="1" applyAlignment="1" applyProtection="1">
      <alignment vertical="center" wrapText="1"/>
      <protection hidden="1"/>
    </xf>
    <xf numFmtId="49" fontId="64" fillId="0" borderId="210" xfId="1416" applyNumberFormat="1" applyFont="1" applyFill="1" applyBorder="1" applyAlignment="1" applyProtection="1">
      <alignment horizontal="center" vertical="center" wrapText="1"/>
      <protection hidden="1"/>
    </xf>
    <xf numFmtId="167" fontId="130" fillId="0" borderId="210" xfId="1416" applyNumberFormat="1" applyFont="1" applyFill="1" applyBorder="1" applyAlignment="1" applyProtection="1">
      <alignment horizontal="center" vertical="center"/>
      <protection hidden="1"/>
    </xf>
    <xf numFmtId="181" fontId="130" fillId="0" borderId="210" xfId="1416" applyNumberFormat="1" applyFont="1" applyFill="1" applyBorder="1" applyAlignment="1" applyProtection="1">
      <alignment horizontal="center" vertical="center"/>
      <protection hidden="1"/>
    </xf>
    <xf numFmtId="4" fontId="65" fillId="0" borderId="211" xfId="1416" applyNumberFormat="1" applyFont="1" applyFill="1" applyBorder="1" applyAlignment="1" applyProtection="1">
      <alignment vertical="center"/>
      <protection hidden="1"/>
    </xf>
    <xf numFmtId="0" fontId="21" fillId="0" borderId="218" xfId="247" applyFont="1" applyFill="1" applyBorder="1" applyAlignment="1">
      <alignment horizontal="left" vertical="center" wrapText="1"/>
    </xf>
    <xf numFmtId="0" fontId="21" fillId="0" borderId="218" xfId="247" applyFont="1" applyFill="1" applyBorder="1" applyAlignment="1">
      <alignment horizontal="center" vertical="center" wrapText="1"/>
    </xf>
    <xf numFmtId="49" fontId="21" fillId="0" borderId="218" xfId="247" applyNumberFormat="1" applyFont="1" applyFill="1" applyBorder="1" applyAlignment="1" applyProtection="1">
      <alignment horizontal="center" vertical="center"/>
      <protection hidden="1"/>
    </xf>
    <xf numFmtId="228" fontId="21" fillId="0" borderId="219" xfId="247" quotePrefix="1" applyNumberFormat="1" applyFont="1" applyFill="1" applyBorder="1" applyAlignment="1" applyProtection="1">
      <alignment horizontal="right" vertical="center"/>
      <protection hidden="1"/>
    </xf>
    <xf numFmtId="0" fontId="132" fillId="0" borderId="51" xfId="1415" applyFont="1" applyFill="1" applyBorder="1" applyAlignment="1">
      <alignment vertical="center"/>
    </xf>
    <xf numFmtId="4" fontId="132" fillId="0" borderId="64" xfId="247" applyNumberFormat="1" applyFont="1" applyFill="1" applyBorder="1" applyAlignment="1">
      <alignment horizontal="center" vertical="center" wrapText="1"/>
    </xf>
    <xf numFmtId="167" fontId="21" fillId="0" borderId="80" xfId="1416" applyNumberFormat="1" applyFont="1" applyFill="1" applyBorder="1" applyAlignment="1" applyProtection="1">
      <alignment vertical="center" wrapText="1"/>
      <protection hidden="1"/>
    </xf>
    <xf numFmtId="167" fontId="21" fillId="0" borderId="81" xfId="1416" applyNumberFormat="1" applyFont="1" applyFill="1" applyBorder="1" applyAlignment="1" applyProtection="1">
      <alignment vertical="center" wrapText="1"/>
      <protection hidden="1"/>
    </xf>
    <xf numFmtId="10" fontId="21" fillId="0" borderId="81" xfId="1417" applyNumberFormat="1" applyFont="1" applyFill="1" applyBorder="1" applyAlignment="1" applyProtection="1">
      <alignment horizontal="right" vertical="center"/>
      <protection hidden="1"/>
    </xf>
    <xf numFmtId="10" fontId="21" fillId="0" borderId="81" xfId="1417" applyNumberFormat="1" applyFont="1" applyFill="1" applyBorder="1" applyAlignment="1" applyProtection="1">
      <alignment horizontal="left" vertical="center"/>
      <protection hidden="1"/>
    </xf>
    <xf numFmtId="172" fontId="21" fillId="0" borderId="81" xfId="1416" applyNumberFormat="1" applyFont="1" applyFill="1" applyBorder="1" applyAlignment="1" applyProtection="1">
      <alignment horizontal="right" vertical="center"/>
      <protection hidden="1"/>
    </xf>
    <xf numFmtId="4" fontId="48" fillId="0" borderId="82" xfId="1416" applyNumberFormat="1" applyFont="1" applyFill="1" applyBorder="1" applyAlignment="1" applyProtection="1">
      <alignment vertical="center"/>
      <protection hidden="1"/>
    </xf>
    <xf numFmtId="0" fontId="21" fillId="0" borderId="71" xfId="247" applyFont="1" applyFill="1" applyBorder="1" applyAlignment="1">
      <alignment horizontal="left" vertical="center" wrapText="1"/>
    </xf>
    <xf numFmtId="0" fontId="21" fillId="0" borderId="71" xfId="247" applyFont="1" applyFill="1" applyBorder="1" applyAlignment="1">
      <alignment horizontal="center" vertical="center" wrapText="1"/>
    </xf>
    <xf numFmtId="0" fontId="21" fillId="0" borderId="77" xfId="247" applyFont="1" applyFill="1" applyBorder="1" applyAlignment="1">
      <alignment horizontal="left" vertical="center" wrapText="1"/>
    </xf>
    <xf numFmtId="167" fontId="21" fillId="0" borderId="174" xfId="1416" applyNumberFormat="1" applyFont="1" applyFill="1" applyBorder="1" applyAlignment="1" applyProtection="1">
      <alignment vertical="center" wrapText="1"/>
      <protection hidden="1"/>
    </xf>
    <xf numFmtId="167" fontId="21" fillId="0" borderId="170" xfId="1416" applyNumberFormat="1" applyFont="1" applyFill="1" applyBorder="1" applyAlignment="1" applyProtection="1">
      <alignment vertical="center" wrapText="1"/>
      <protection hidden="1"/>
    </xf>
    <xf numFmtId="49" fontId="21" fillId="0" borderId="170" xfId="1416" applyNumberFormat="1" applyFont="1" applyFill="1" applyBorder="1" applyAlignment="1" applyProtection="1">
      <alignment horizontal="center" vertical="center"/>
      <protection hidden="1"/>
    </xf>
    <xf numFmtId="167" fontId="21" fillId="0" borderId="170" xfId="1416" applyNumberFormat="1" applyFont="1" applyFill="1" applyBorder="1" applyAlignment="1" applyProtection="1">
      <alignment vertical="center"/>
      <protection hidden="1"/>
    </xf>
    <xf numFmtId="172" fontId="21" fillId="0" borderId="170" xfId="1416" applyNumberFormat="1" applyFont="1" applyFill="1" applyBorder="1" applyAlignment="1" applyProtection="1">
      <alignment horizontal="right" vertical="center"/>
      <protection hidden="1"/>
    </xf>
    <xf numFmtId="4" fontId="48" fillId="0" borderId="175" xfId="1416" applyNumberFormat="1" applyFont="1" applyFill="1" applyBorder="1" applyAlignment="1" applyProtection="1">
      <alignment vertical="center"/>
      <protection hidden="1"/>
    </xf>
    <xf numFmtId="167" fontId="21" fillId="0" borderId="176" xfId="1416" applyNumberFormat="1" applyFont="1" applyFill="1" applyBorder="1" applyAlignment="1" applyProtection="1">
      <alignment vertical="center" wrapText="1"/>
      <protection hidden="1"/>
    </xf>
    <xf numFmtId="167" fontId="21" fillId="0" borderId="177" xfId="1416" applyNumberFormat="1" applyFont="1" applyFill="1" applyBorder="1" applyAlignment="1" applyProtection="1">
      <alignment vertical="center" wrapText="1"/>
      <protection hidden="1"/>
    </xf>
    <xf numFmtId="49" fontId="21" fillId="0" borderId="177" xfId="1416" applyNumberFormat="1" applyFont="1" applyFill="1" applyBorder="1" applyAlignment="1" applyProtection="1">
      <alignment horizontal="center" vertical="center" wrapText="1"/>
      <protection hidden="1"/>
    </xf>
    <xf numFmtId="167" fontId="21" fillId="0" borderId="177" xfId="1416" applyNumberFormat="1" applyFont="1" applyFill="1" applyBorder="1" applyAlignment="1" applyProtection="1">
      <alignment horizontal="center" vertical="center"/>
      <protection hidden="1"/>
    </xf>
    <xf numFmtId="172" fontId="21" fillId="0" borderId="177" xfId="1416" applyNumberFormat="1" applyFont="1" applyFill="1" applyBorder="1" applyAlignment="1" applyProtection="1">
      <alignment horizontal="center" vertical="center"/>
      <protection hidden="1"/>
    </xf>
    <xf numFmtId="4" fontId="48" fillId="0" borderId="178" xfId="1416" applyNumberFormat="1" applyFont="1" applyFill="1" applyBorder="1" applyAlignment="1" applyProtection="1">
      <alignment vertical="center"/>
      <protection hidden="1"/>
    </xf>
    <xf numFmtId="167" fontId="21" fillId="0" borderId="176" xfId="1416" applyNumberFormat="1" applyFont="1" applyFill="1" applyBorder="1" applyAlignment="1">
      <alignment vertical="center" wrapText="1"/>
    </xf>
    <xf numFmtId="167" fontId="21" fillId="0" borderId="177" xfId="1416" applyNumberFormat="1" applyFont="1" applyFill="1" applyBorder="1" applyAlignment="1">
      <alignment vertical="center" wrapText="1"/>
    </xf>
    <xf numFmtId="167" fontId="133" fillId="0" borderId="182" xfId="1416" applyNumberFormat="1" applyFont="1" applyFill="1" applyBorder="1" applyAlignment="1" applyProtection="1">
      <alignment vertical="center" wrapText="1"/>
      <protection hidden="1"/>
    </xf>
    <xf numFmtId="49" fontId="64" fillId="0" borderId="182" xfId="1416" applyNumberFormat="1" applyFont="1" applyFill="1" applyBorder="1" applyAlignment="1" applyProtection="1">
      <alignment horizontal="center" vertical="center" wrapText="1"/>
      <protection hidden="1"/>
    </xf>
    <xf numFmtId="167" fontId="130" fillId="0" borderId="182" xfId="1416" applyNumberFormat="1" applyFont="1" applyFill="1" applyBorder="1" applyAlignment="1" applyProtection="1">
      <alignment horizontal="center" vertical="center"/>
      <protection hidden="1"/>
    </xf>
    <xf numFmtId="181" fontId="130" fillId="0" borderId="182" xfId="1416" applyNumberFormat="1" applyFont="1" applyFill="1" applyBorder="1" applyAlignment="1" applyProtection="1">
      <alignment horizontal="center" vertical="center"/>
      <protection hidden="1"/>
    </xf>
    <xf numFmtId="4" fontId="65" fillId="0" borderId="183" xfId="1416" applyNumberFormat="1" applyFont="1" applyFill="1" applyBorder="1" applyAlignment="1" applyProtection="1">
      <alignment vertical="center"/>
      <protection hidden="1"/>
    </xf>
    <xf numFmtId="231" fontId="21" fillId="0" borderId="201" xfId="247" quotePrefix="1" applyNumberFormat="1" applyFont="1" applyFill="1" applyBorder="1" applyAlignment="1" applyProtection="1">
      <alignment horizontal="right" vertical="center"/>
      <protection hidden="1"/>
    </xf>
    <xf numFmtId="1" fontId="21" fillId="0" borderId="49" xfId="247" applyNumberFormat="1" applyFont="1" applyFill="1" applyBorder="1" applyAlignment="1">
      <alignment horizontal="left" vertical="center" wrapText="1"/>
    </xf>
    <xf numFmtId="49" fontId="21" fillId="0" borderId="49" xfId="247" applyNumberFormat="1" applyFont="1" applyFill="1" applyBorder="1" applyAlignment="1">
      <alignment horizontal="center" vertical="center" wrapText="1"/>
    </xf>
    <xf numFmtId="167" fontId="21" fillId="0" borderId="87" xfId="1416" applyNumberFormat="1" applyFont="1" applyFill="1" applyBorder="1" applyAlignment="1" applyProtection="1">
      <alignment vertical="center" wrapText="1"/>
      <protection hidden="1"/>
    </xf>
    <xf numFmtId="167" fontId="21" fillId="0" borderId="88" xfId="1416" applyNumberFormat="1" applyFont="1" applyFill="1" applyBorder="1" applyAlignment="1" applyProtection="1">
      <alignment vertical="center" wrapText="1"/>
      <protection hidden="1"/>
    </xf>
    <xf numFmtId="49" fontId="21" fillId="0" borderId="88" xfId="1416" applyNumberFormat="1" applyFont="1" applyFill="1" applyBorder="1" applyAlignment="1" applyProtection="1">
      <alignment horizontal="center" vertical="center"/>
      <protection hidden="1"/>
    </xf>
    <xf numFmtId="167" fontId="21" fillId="0" borderId="88" xfId="1416" applyNumberFormat="1" applyFont="1" applyFill="1" applyBorder="1" applyAlignment="1" applyProtection="1">
      <alignment vertical="center"/>
      <protection hidden="1"/>
    </xf>
    <xf numFmtId="172" fontId="21" fillId="0" borderId="88" xfId="1416" applyNumberFormat="1" applyFont="1" applyFill="1" applyBorder="1" applyAlignment="1" applyProtection="1">
      <alignment horizontal="right" vertical="center"/>
      <protection hidden="1"/>
    </xf>
    <xf numFmtId="4" fontId="48" fillId="0" borderId="89" xfId="1416" applyNumberFormat="1" applyFont="1" applyFill="1" applyBorder="1" applyAlignment="1" applyProtection="1">
      <alignment vertical="center"/>
      <protection hidden="1"/>
    </xf>
    <xf numFmtId="233" fontId="21" fillId="0" borderId="52" xfId="247" quotePrefix="1" applyNumberFormat="1" applyFont="1" applyFill="1" applyBorder="1" applyAlignment="1" applyProtection="1">
      <alignment horizontal="right" vertical="center"/>
      <protection hidden="1"/>
    </xf>
    <xf numFmtId="167" fontId="21" fillId="0" borderId="122" xfId="1416" applyNumberFormat="1" applyFont="1" applyFill="1" applyBorder="1" applyAlignment="1" applyProtection="1">
      <alignment vertical="center" wrapText="1"/>
      <protection hidden="1"/>
    </xf>
    <xf numFmtId="167" fontId="21" fillId="0" borderId="123" xfId="1416" applyNumberFormat="1" applyFont="1" applyFill="1" applyBorder="1" applyAlignment="1" applyProtection="1">
      <alignment vertical="center" wrapText="1"/>
      <protection hidden="1"/>
    </xf>
    <xf numFmtId="10" fontId="21" fillId="0" borderId="123" xfId="1417" applyNumberFormat="1" applyFont="1" applyFill="1" applyBorder="1" applyAlignment="1" applyProtection="1">
      <alignment horizontal="right" vertical="center"/>
      <protection hidden="1"/>
    </xf>
    <xf numFmtId="10" fontId="21" fillId="0" borderId="123" xfId="1417" applyNumberFormat="1" applyFont="1" applyFill="1" applyBorder="1" applyAlignment="1" applyProtection="1">
      <alignment horizontal="left" vertical="center"/>
      <protection hidden="1"/>
    </xf>
    <xf numFmtId="172" fontId="21" fillId="0" borderId="123" xfId="1416" applyNumberFormat="1" applyFont="1" applyFill="1" applyBorder="1" applyAlignment="1" applyProtection="1">
      <alignment horizontal="right" vertical="center"/>
      <protection hidden="1"/>
    </xf>
    <xf numFmtId="4" fontId="48" fillId="0" borderId="124" xfId="1416" applyNumberFormat="1" applyFont="1" applyFill="1" applyBorder="1" applyAlignment="1" applyProtection="1">
      <alignment vertical="center"/>
      <protection hidden="1"/>
    </xf>
    <xf numFmtId="167" fontId="21" fillId="0" borderId="97" xfId="1416" applyNumberFormat="1" applyFont="1" applyFill="1" applyBorder="1" applyAlignment="1" applyProtection="1">
      <alignment vertical="center" wrapText="1"/>
      <protection hidden="1"/>
    </xf>
    <xf numFmtId="167" fontId="21" fillId="0" borderId="98" xfId="1416" applyNumberFormat="1" applyFont="1" applyFill="1" applyBorder="1" applyAlignment="1" applyProtection="1">
      <alignment vertical="center" wrapText="1"/>
      <protection hidden="1"/>
    </xf>
    <xf numFmtId="10" fontId="21" fillId="0" borderId="98" xfId="1417" applyNumberFormat="1" applyFont="1" applyFill="1" applyBorder="1" applyAlignment="1" applyProtection="1">
      <alignment horizontal="right" vertical="center"/>
      <protection hidden="1"/>
    </xf>
    <xf numFmtId="10" fontId="21" fillId="0" borderId="98" xfId="1417" applyNumberFormat="1" applyFont="1" applyFill="1" applyBorder="1" applyAlignment="1" applyProtection="1">
      <alignment horizontal="left" vertical="center"/>
      <protection hidden="1"/>
    </xf>
    <xf numFmtId="172" fontId="21" fillId="0" borderId="98" xfId="1416" applyNumberFormat="1" applyFont="1" applyFill="1" applyBorder="1" applyAlignment="1" applyProtection="1">
      <alignment horizontal="right" vertical="center"/>
      <protection hidden="1"/>
    </xf>
    <xf numFmtId="4" fontId="48" fillId="0" borderId="99" xfId="1416" applyNumberFormat="1" applyFont="1" applyFill="1" applyBorder="1" applyAlignment="1" applyProtection="1">
      <alignment vertical="center"/>
      <protection hidden="1"/>
    </xf>
    <xf numFmtId="225" fontId="21" fillId="0" borderId="52" xfId="247" quotePrefix="1" applyNumberFormat="1" applyFont="1" applyFill="1" applyBorder="1" applyAlignment="1" applyProtection="1">
      <alignment horizontal="right" vertical="center"/>
      <protection hidden="1"/>
    </xf>
    <xf numFmtId="0" fontId="48" fillId="0" borderId="49" xfId="247" applyFont="1" applyFill="1" applyBorder="1" applyAlignment="1">
      <alignment horizontal="left" vertical="center" wrapText="1"/>
    </xf>
    <xf numFmtId="0" fontId="21" fillId="0" borderId="18" xfId="247" applyFont="1" applyFill="1" applyBorder="1" applyAlignment="1">
      <alignment horizontal="left" vertical="center" wrapText="1"/>
    </xf>
    <xf numFmtId="49" fontId="21" fillId="0" borderId="98" xfId="1416" applyNumberFormat="1" applyFont="1" applyFill="1" applyBorder="1" applyAlignment="1" applyProtection="1">
      <alignment horizontal="center" vertical="center"/>
      <protection hidden="1"/>
    </xf>
    <xf numFmtId="167" fontId="21" fillId="0" borderId="98" xfId="1416" applyNumberFormat="1" applyFont="1" applyFill="1" applyBorder="1" applyAlignment="1" applyProtection="1">
      <alignment vertical="center"/>
      <protection hidden="1"/>
    </xf>
    <xf numFmtId="0" fontId="132" fillId="0" borderId="28" xfId="1415" applyFont="1" applyFill="1" applyBorder="1" applyAlignment="1">
      <alignment vertical="center"/>
    </xf>
    <xf numFmtId="0" fontId="132" fillId="0" borderId="61" xfId="1415" applyFont="1" applyFill="1" applyBorder="1" applyAlignment="1">
      <alignment vertical="center"/>
    </xf>
    <xf numFmtId="0" fontId="132" fillId="0" borderId="92" xfId="1415" applyFont="1" applyFill="1" applyBorder="1" applyAlignment="1">
      <alignment vertical="center"/>
    </xf>
    <xf numFmtId="0" fontId="132" fillId="0" borderId="94" xfId="1415" applyFont="1" applyFill="1" applyBorder="1" applyAlignment="1">
      <alignment horizontal="center" vertical="center"/>
    </xf>
    <xf numFmtId="0" fontId="132" fillId="0" borderId="60" xfId="1415" applyFont="1" applyFill="1" applyBorder="1" applyAlignment="1">
      <alignment vertical="center"/>
    </xf>
    <xf numFmtId="0" fontId="64" fillId="0" borderId="0" xfId="247" applyFont="1" applyBorder="1" applyAlignment="1">
      <alignment horizontal="center" vertical="center" wrapText="1"/>
    </xf>
    <xf numFmtId="0" fontId="64" fillId="0" borderId="0" xfId="247" applyFont="1" applyBorder="1" applyAlignment="1">
      <alignment vertical="center"/>
    </xf>
    <xf numFmtId="0" fontId="132" fillId="61" borderId="0" xfId="537" applyFont="1" applyFill="1" applyAlignment="1">
      <alignment horizontal="center" vertical="center" wrapText="1"/>
    </xf>
    <xf numFmtId="0" fontId="132" fillId="61" borderId="0" xfId="537" applyFont="1" applyFill="1" applyAlignment="1">
      <alignment vertical="center"/>
    </xf>
    <xf numFmtId="0" fontId="132" fillId="0" borderId="0" xfId="537" applyFont="1" applyAlignment="1">
      <alignment horizontal="center" vertical="center" wrapText="1"/>
    </xf>
    <xf numFmtId="0" fontId="132" fillId="0" borderId="0" xfId="537" applyFont="1" applyAlignment="1">
      <alignment vertical="center"/>
    </xf>
    <xf numFmtId="0" fontId="21" fillId="0" borderId="0" xfId="1415" applyFont="1" applyAlignment="1">
      <alignment vertical="center" wrapText="1"/>
    </xf>
    <xf numFmtId="0" fontId="21" fillId="0" borderId="0" xfId="1415" applyFont="1" applyAlignment="1">
      <alignment vertical="center"/>
    </xf>
    <xf numFmtId="0" fontId="48" fillId="0" borderId="0" xfId="1415" applyFont="1" applyAlignment="1">
      <alignment vertical="center" wrapText="1"/>
    </xf>
    <xf numFmtId="0" fontId="48" fillId="0" borderId="0" xfId="1415" applyFont="1" applyAlignment="1">
      <alignment vertical="center"/>
    </xf>
    <xf numFmtId="0" fontId="132" fillId="0" borderId="104" xfId="1415" applyFont="1" applyFill="1" applyBorder="1" applyAlignment="1">
      <alignment vertical="center"/>
    </xf>
    <xf numFmtId="0" fontId="132" fillId="0" borderId="105" xfId="1415" applyFont="1" applyFill="1" applyBorder="1" applyAlignment="1">
      <alignment vertical="center"/>
    </xf>
    <xf numFmtId="231" fontId="132" fillId="0" borderId="0" xfId="1415" applyNumberFormat="1" applyFont="1" applyAlignment="1">
      <alignment vertical="center"/>
    </xf>
    <xf numFmtId="225" fontId="132" fillId="0" borderId="0" xfId="1415" applyNumberFormat="1" applyFont="1" applyAlignment="1">
      <alignment vertical="center"/>
    </xf>
    <xf numFmtId="0" fontId="132" fillId="0" borderId="0" xfId="1415" applyFont="1" applyFill="1" applyAlignment="1">
      <alignment vertical="center"/>
    </xf>
    <xf numFmtId="0" fontId="130" fillId="0" borderId="0" xfId="1415" applyFont="1" applyAlignment="1">
      <alignment vertical="center" wrapText="1"/>
    </xf>
    <xf numFmtId="0" fontId="130" fillId="0" borderId="0" xfId="1415" applyFont="1" applyAlignment="1">
      <alignment vertical="center"/>
    </xf>
    <xf numFmtId="0" fontId="65" fillId="101" borderId="306" xfId="247" applyFont="1" applyFill="1" applyBorder="1" applyAlignment="1">
      <alignment horizontal="center" vertical="center" wrapText="1"/>
    </xf>
    <xf numFmtId="4" fontId="21" fillId="0" borderId="22" xfId="247" applyNumberFormat="1" applyFont="1" applyFill="1" applyBorder="1" applyAlignment="1" applyProtection="1">
      <alignment vertical="center" wrapText="1"/>
      <protection hidden="1"/>
    </xf>
    <xf numFmtId="4" fontId="132" fillId="0" borderId="28" xfId="1415" applyNumberFormat="1" applyFont="1" applyFill="1" applyBorder="1" applyAlignment="1">
      <alignment vertical="center"/>
    </xf>
    <xf numFmtId="4" fontId="132" fillId="0" borderId="61" xfId="1415" applyNumberFormat="1" applyFont="1" applyFill="1" applyBorder="1" applyAlignment="1">
      <alignment vertical="center"/>
    </xf>
    <xf numFmtId="4" fontId="132" fillId="0" borderId="194" xfId="247" applyNumberFormat="1" applyFont="1" applyFill="1" applyBorder="1" applyAlignment="1">
      <alignment horizontal="left" vertical="center" wrapText="1"/>
    </xf>
    <xf numFmtId="4" fontId="21" fillId="0" borderId="117" xfId="247" applyNumberFormat="1" applyFont="1" applyFill="1" applyBorder="1" applyAlignment="1" applyProtection="1">
      <alignment vertical="center" wrapText="1"/>
      <protection hidden="1"/>
    </xf>
    <xf numFmtId="4" fontId="21" fillId="0" borderId="203" xfId="247" applyNumberFormat="1" applyFont="1" applyFill="1" applyBorder="1" applyAlignment="1" applyProtection="1">
      <alignment vertical="center" wrapText="1"/>
      <protection hidden="1"/>
    </xf>
    <xf numFmtId="4" fontId="21" fillId="0" borderId="199" xfId="247" applyNumberFormat="1" applyFont="1" applyFill="1" applyBorder="1" applyAlignment="1" applyProtection="1">
      <alignment vertical="center" wrapText="1"/>
      <protection hidden="1"/>
    </xf>
    <xf numFmtId="4" fontId="21" fillId="0" borderId="212" xfId="247" applyNumberFormat="1" applyFont="1" applyFill="1" applyBorder="1" applyAlignment="1" applyProtection="1">
      <alignment vertical="center" wrapText="1"/>
      <protection hidden="1"/>
    </xf>
    <xf numFmtId="4" fontId="48" fillId="0" borderId="135" xfId="1416" applyNumberFormat="1" applyFont="1" applyFill="1" applyBorder="1" applyAlignment="1">
      <alignment vertical="center"/>
    </xf>
    <xf numFmtId="4" fontId="132" fillId="0" borderId="93" xfId="1415" applyNumberFormat="1" applyFont="1" applyFill="1" applyBorder="1" applyAlignment="1">
      <alignment vertical="center"/>
    </xf>
    <xf numFmtId="4" fontId="132" fillId="0" borderId="62" xfId="1415" applyNumberFormat="1" applyFont="1" applyFill="1" applyBorder="1" applyAlignment="1">
      <alignment vertical="center"/>
    </xf>
    <xf numFmtId="4" fontId="21" fillId="0" borderId="74" xfId="247" applyNumberFormat="1" applyFont="1" applyFill="1" applyBorder="1" applyAlignment="1" applyProtection="1">
      <alignment vertical="center" wrapText="1"/>
      <protection hidden="1"/>
    </xf>
    <xf numFmtId="4" fontId="21" fillId="0" borderId="78" xfId="247" applyNumberFormat="1" applyFont="1" applyFill="1" applyBorder="1" applyAlignment="1" applyProtection="1">
      <alignment vertical="center" wrapText="1"/>
      <protection hidden="1"/>
    </xf>
    <xf numFmtId="4" fontId="48" fillId="0" borderId="178" xfId="1416" applyNumberFormat="1" applyFont="1" applyFill="1" applyBorder="1" applyAlignment="1">
      <alignment vertical="center"/>
    </xf>
    <xf numFmtId="4" fontId="132" fillId="0" borderId="106" xfId="1415" applyNumberFormat="1" applyFont="1" applyFill="1" applyBorder="1" applyAlignment="1">
      <alignment vertical="center"/>
    </xf>
    <xf numFmtId="4" fontId="132" fillId="0" borderId="194" xfId="247" applyNumberFormat="1" applyFont="1" applyFill="1" applyBorder="1" applyAlignment="1">
      <alignment vertical="center" wrapText="1"/>
    </xf>
    <xf numFmtId="4" fontId="21" fillId="0" borderId="202" xfId="247" applyNumberFormat="1" applyFont="1" applyFill="1" applyBorder="1" applyAlignment="1" applyProtection="1">
      <alignment vertical="center" wrapText="1"/>
      <protection hidden="1"/>
    </xf>
    <xf numFmtId="4" fontId="21" fillId="0" borderId="113" xfId="247" applyNumberFormat="1" applyFont="1" applyFill="1" applyBorder="1" applyAlignment="1" applyProtection="1">
      <alignment vertical="center" wrapText="1"/>
      <protection hidden="1"/>
    </xf>
    <xf numFmtId="4" fontId="21" fillId="0" borderId="128" xfId="247" applyNumberFormat="1" applyFont="1" applyFill="1" applyBorder="1" applyAlignment="1" applyProtection="1">
      <alignment vertical="center" wrapText="1"/>
      <protection hidden="1"/>
    </xf>
    <xf numFmtId="4" fontId="21" fillId="0" borderId="220" xfId="247" applyNumberFormat="1" applyFont="1" applyFill="1" applyBorder="1" applyAlignment="1" applyProtection="1">
      <alignment vertical="center" wrapText="1"/>
      <protection hidden="1"/>
    </xf>
    <xf numFmtId="4" fontId="21" fillId="0" borderId="103" xfId="247" applyNumberFormat="1" applyFont="1" applyFill="1" applyBorder="1" applyAlignment="1" applyProtection="1">
      <alignment vertical="center" wrapText="1"/>
      <protection hidden="1"/>
    </xf>
    <xf numFmtId="4" fontId="21" fillId="0" borderId="216" xfId="247" applyNumberFormat="1" applyFont="1" applyFill="1" applyBorder="1" applyAlignment="1" applyProtection="1">
      <alignment vertical="center" wrapText="1"/>
      <protection hidden="1"/>
    </xf>
    <xf numFmtId="4" fontId="21" fillId="0" borderId="235" xfId="247" applyNumberFormat="1" applyFont="1" applyFill="1" applyBorder="1" applyAlignment="1" applyProtection="1">
      <alignment vertical="center" wrapText="1"/>
      <protection hidden="1"/>
    </xf>
    <xf numFmtId="4" fontId="21" fillId="0" borderId="236" xfId="247" applyNumberFormat="1" applyFont="1" applyFill="1" applyBorder="1" applyAlignment="1" applyProtection="1">
      <alignment vertical="center" wrapText="1"/>
      <protection hidden="1"/>
    </xf>
    <xf numFmtId="4" fontId="132" fillId="0" borderId="0" xfId="1415" applyNumberFormat="1" applyFont="1" applyFill="1" applyAlignment="1">
      <alignment vertical="center"/>
    </xf>
    <xf numFmtId="0" fontId="21" fillId="0" borderId="0" xfId="260" applyFont="1" applyBorder="1" applyAlignment="1">
      <alignment horizontal="right" vertical="center"/>
    </xf>
    <xf numFmtId="10" fontId="21" fillId="0" borderId="56" xfId="260" applyNumberFormat="1" applyFont="1" applyBorder="1" applyAlignment="1">
      <alignment vertical="center"/>
    </xf>
    <xf numFmtId="0" fontId="21" fillId="0" borderId="0" xfId="260" applyFont="1" applyAlignment="1">
      <alignment horizontal="right" vertical="center"/>
    </xf>
    <xf numFmtId="0" fontId="21" fillId="0" borderId="185" xfId="260" applyFont="1" applyBorder="1" applyAlignment="1">
      <alignment horizontal="right" vertical="center"/>
    </xf>
    <xf numFmtId="0" fontId="21" fillId="0" borderId="184" xfId="260" applyFont="1" applyBorder="1" applyAlignment="1">
      <alignment vertical="center"/>
    </xf>
    <xf numFmtId="0" fontId="21" fillId="0" borderId="185" xfId="260" applyFont="1" applyBorder="1" applyAlignment="1">
      <alignment vertical="center"/>
    </xf>
    <xf numFmtId="4" fontId="165" fillId="61" borderId="238" xfId="0" applyNumberFormat="1" applyFont="1" applyFill="1" applyBorder="1" applyAlignment="1">
      <alignment horizontal="center" vertical="center" wrapText="1"/>
    </xf>
    <xf numFmtId="4" fontId="61" fillId="0" borderId="238" xfId="0" applyNumberFormat="1" applyFont="1" applyFill="1" applyBorder="1" applyAlignment="1">
      <alignment horizontal="center" vertical="center" wrapText="1"/>
    </xf>
    <xf numFmtId="4" fontId="126" fillId="0" borderId="238" xfId="0" applyNumberFormat="1" applyFont="1" applyFill="1" applyBorder="1" applyAlignment="1">
      <alignment horizontal="center" vertical="center" wrapText="1"/>
    </xf>
    <xf numFmtId="4" fontId="126" fillId="61" borderId="238" xfId="0" applyNumberFormat="1" applyFont="1" applyFill="1" applyBorder="1" applyAlignment="1">
      <alignment horizontal="center" vertical="center" wrapText="1"/>
    </xf>
    <xf numFmtId="4" fontId="126" fillId="96" borderId="238" xfId="0" applyNumberFormat="1" applyFont="1" applyFill="1" applyBorder="1" applyAlignment="1">
      <alignment horizontal="center" vertical="center" wrapText="1"/>
    </xf>
    <xf numFmtId="4" fontId="153" fillId="61" borderId="238" xfId="0" applyNumberFormat="1" applyFont="1" applyFill="1" applyBorder="1" applyAlignment="1">
      <alignment horizontal="center" vertical="center" wrapText="1"/>
    </xf>
    <xf numFmtId="4" fontId="61" fillId="61" borderId="238" xfId="0" applyNumberFormat="1" applyFont="1" applyFill="1" applyBorder="1" applyAlignment="1">
      <alignment horizontal="center" vertical="center" wrapText="1"/>
    </xf>
    <xf numFmtId="4" fontId="165" fillId="0" borderId="238" xfId="0" applyNumberFormat="1" applyFont="1" applyFill="1" applyBorder="1" applyAlignment="1">
      <alignment horizontal="center" vertical="center" wrapText="1"/>
    </xf>
    <xf numFmtId="4" fontId="126" fillId="61" borderId="309" xfId="0" applyNumberFormat="1" applyFont="1" applyFill="1" applyBorder="1" applyAlignment="1">
      <alignment horizontal="center" vertical="center" wrapText="1"/>
    </xf>
    <xf numFmtId="4" fontId="58" fillId="0" borderId="312" xfId="260" applyNumberFormat="1" applyFont="1" applyFill="1" applyBorder="1" applyAlignment="1">
      <alignment horizontal="center" vertical="center" wrapText="1"/>
    </xf>
    <xf numFmtId="4" fontId="165" fillId="61" borderId="35" xfId="0" applyNumberFormat="1" applyFont="1" applyFill="1" applyBorder="1" applyAlignment="1">
      <alignment horizontal="center" vertical="center" wrapText="1"/>
    </xf>
    <xf numFmtId="4" fontId="61" fillId="0" borderId="35" xfId="0" applyNumberFormat="1" applyFont="1" applyFill="1" applyBorder="1" applyAlignment="1">
      <alignment horizontal="center" vertical="center" wrapText="1"/>
    </xf>
    <xf numFmtId="4" fontId="126" fillId="0" borderId="35" xfId="0" applyNumberFormat="1" applyFont="1" applyFill="1" applyBorder="1" applyAlignment="1">
      <alignment horizontal="center" vertical="center" wrapText="1"/>
    </xf>
    <xf numFmtId="4" fontId="126" fillId="61" borderId="35" xfId="0" applyNumberFormat="1" applyFont="1" applyFill="1" applyBorder="1" applyAlignment="1">
      <alignment horizontal="center" vertical="center" wrapText="1"/>
    </xf>
    <xf numFmtId="4" fontId="126" fillId="96" borderId="35" xfId="0" applyNumberFormat="1" applyFont="1" applyFill="1" applyBorder="1" applyAlignment="1">
      <alignment horizontal="center" vertical="center" wrapText="1"/>
    </xf>
    <xf numFmtId="4" fontId="153" fillId="61" borderId="35" xfId="0" applyNumberFormat="1" applyFont="1" applyFill="1" applyBorder="1" applyAlignment="1">
      <alignment horizontal="center" vertical="center" wrapText="1"/>
    </xf>
    <xf numFmtId="4" fontId="61" fillId="61" borderId="35" xfId="0" applyNumberFormat="1" applyFont="1" applyFill="1" applyBorder="1" applyAlignment="1">
      <alignment horizontal="center" vertical="center" wrapText="1"/>
    </xf>
    <xf numFmtId="4" fontId="165" fillId="0" borderId="35" xfId="0" applyNumberFormat="1" applyFont="1" applyFill="1" applyBorder="1" applyAlignment="1">
      <alignment horizontal="center" vertical="center" wrapText="1"/>
    </xf>
    <xf numFmtId="4" fontId="126" fillId="61" borderId="313" xfId="0" applyNumberFormat="1" applyFont="1" applyFill="1" applyBorder="1" applyAlignment="1">
      <alignment horizontal="center" vertical="center" wrapText="1"/>
    </xf>
    <xf numFmtId="4" fontId="145" fillId="96" borderId="314" xfId="0" applyNumberFormat="1" applyFont="1" applyFill="1" applyBorder="1" applyAlignment="1">
      <alignment horizontal="center" vertical="center" wrapText="1"/>
    </xf>
    <xf numFmtId="4" fontId="172" fillId="0" borderId="18" xfId="0" applyNumberFormat="1" applyFont="1" applyFill="1" applyBorder="1" applyAlignment="1">
      <alignment horizontal="center" vertical="center" wrapText="1"/>
    </xf>
    <xf numFmtId="0" fontId="167" fillId="61" borderId="0" xfId="260" applyFont="1" applyFill="1" applyBorder="1" applyAlignment="1">
      <alignment horizontal="center" vertical="center" wrapText="1"/>
    </xf>
    <xf numFmtId="0" fontId="21" fillId="0" borderId="0" xfId="260" applyFont="1" applyAlignment="1">
      <alignment horizontal="center" vertical="center"/>
    </xf>
    <xf numFmtId="0" fontId="21" fillId="0" borderId="0" xfId="260" applyAlignment="1">
      <alignment horizontal="center" vertical="center"/>
    </xf>
    <xf numFmtId="4" fontId="21" fillId="0" borderId="0" xfId="260" applyNumberFormat="1" applyAlignment="1">
      <alignment horizontal="center" vertical="center"/>
    </xf>
    <xf numFmtId="4" fontId="134" fillId="0" borderId="0" xfId="260" applyNumberFormat="1" applyFont="1" applyAlignment="1">
      <alignment horizontal="center" vertical="center"/>
    </xf>
    <xf numFmtId="1" fontId="61" fillId="0" borderId="42" xfId="0" applyNumberFormat="1" applyFont="1" applyFill="1" applyBorder="1" applyAlignment="1">
      <alignment horizontal="right" vertical="center" wrapText="1"/>
    </xf>
    <xf numFmtId="4" fontId="61" fillId="61" borderId="315" xfId="0" applyNumberFormat="1" applyFont="1" applyFill="1" applyBorder="1" applyAlignment="1">
      <alignment horizontal="right" vertical="center" wrapText="1"/>
    </xf>
    <xf numFmtId="1" fontId="58" fillId="0" borderId="318" xfId="260" applyNumberFormat="1" applyFont="1" applyFill="1" applyBorder="1" applyAlignment="1">
      <alignment horizontal="right" vertical="center" wrapText="1"/>
    </xf>
    <xf numFmtId="4" fontId="61" fillId="0" borderId="50" xfId="0" applyNumberFormat="1" applyFont="1" applyFill="1" applyBorder="1" applyAlignment="1">
      <alignment horizontal="right" vertical="center" wrapText="1"/>
    </xf>
    <xf numFmtId="4" fontId="126" fillId="0" borderId="50" xfId="0" applyNumberFormat="1" applyFont="1" applyFill="1" applyBorder="1" applyAlignment="1">
      <alignment horizontal="right" vertical="center" wrapText="1"/>
    </xf>
    <xf numFmtId="4" fontId="61" fillId="96" borderId="50" xfId="0" applyNumberFormat="1" applyFont="1" applyFill="1" applyBorder="1" applyAlignment="1">
      <alignment horizontal="right" vertical="center" wrapText="1"/>
    </xf>
    <xf numFmtId="4" fontId="61" fillId="61" borderId="319" xfId="0" applyNumberFormat="1" applyFont="1" applyFill="1" applyBorder="1" applyAlignment="1">
      <alignment horizontal="right" vertical="center" wrapText="1"/>
    </xf>
    <xf numFmtId="10" fontId="61" fillId="61" borderId="320" xfId="0" applyNumberFormat="1" applyFont="1" applyFill="1" applyBorder="1" applyAlignment="1">
      <alignment horizontal="center" vertical="center" wrapText="1"/>
    </xf>
    <xf numFmtId="4" fontId="144" fillId="96" borderId="321" xfId="0" applyNumberFormat="1" applyFont="1" applyFill="1" applyBorder="1" applyAlignment="1">
      <alignment horizontal="right" vertical="center" wrapText="1"/>
    </xf>
    <xf numFmtId="0" fontId="167" fillId="96" borderId="0" xfId="260" applyFont="1" applyFill="1" applyBorder="1" applyAlignment="1">
      <alignment vertical="center" wrapText="1"/>
    </xf>
    <xf numFmtId="4" fontId="58" fillId="96" borderId="300" xfId="260" applyNumberFormat="1" applyFont="1" applyFill="1" applyBorder="1" applyAlignment="1">
      <alignment horizontal="center" vertical="center" wrapText="1"/>
    </xf>
    <xf numFmtId="4" fontId="58" fillId="96" borderId="303" xfId="260" applyNumberFormat="1" applyFont="1" applyFill="1" applyBorder="1" applyAlignment="1">
      <alignment horizontal="center" vertical="center" wrapText="1"/>
    </xf>
    <xf numFmtId="4" fontId="58" fillId="96" borderId="300" xfId="260" applyNumberFormat="1" applyFont="1" applyFill="1" applyBorder="1" applyAlignment="1">
      <alignment horizontal="right" vertical="center" wrapText="1"/>
    </xf>
    <xf numFmtId="4" fontId="58" fillId="96" borderId="303" xfId="260" applyNumberFormat="1" applyFont="1" applyFill="1" applyBorder="1" applyAlignment="1">
      <alignment horizontal="right" vertical="center" wrapText="1"/>
    </xf>
    <xf numFmtId="1" fontId="131" fillId="0" borderId="238" xfId="0" applyNumberFormat="1" applyFont="1" applyFill="1" applyBorder="1" applyAlignment="1">
      <alignment horizontal="left" vertical="center" wrapText="1"/>
    </xf>
    <xf numFmtId="1" fontId="21" fillId="0" borderId="238" xfId="0" applyNumberFormat="1" applyFont="1" applyFill="1" applyBorder="1" applyAlignment="1">
      <alignment horizontal="left" vertical="center" wrapText="1"/>
    </xf>
    <xf numFmtId="1" fontId="48" fillId="0" borderId="238" xfId="0" applyNumberFormat="1" applyFont="1" applyFill="1" applyBorder="1" applyAlignment="1">
      <alignment horizontal="left" vertical="center" wrapText="1"/>
    </xf>
    <xf numFmtId="1" fontId="59" fillId="62" borderId="19" xfId="0" applyNumberFormat="1" applyFont="1" applyFill="1" applyBorder="1" applyAlignment="1">
      <alignment horizontal="center" vertical="center" wrapText="1"/>
    </xf>
    <xf numFmtId="49" fontId="48" fillId="96" borderId="19" xfId="1430" applyNumberFormat="1" applyFont="1" applyFill="1" applyBorder="1" applyAlignment="1">
      <alignment horizontal="center" vertical="center" wrapText="1"/>
    </xf>
    <xf numFmtId="1" fontId="57" fillId="61" borderId="18" xfId="0" applyNumberFormat="1" applyFont="1" applyFill="1" applyBorder="1" applyAlignment="1">
      <alignment horizontal="right" vertical="center" wrapText="1"/>
    </xf>
    <xf numFmtId="1" fontId="56" fillId="0" borderId="18" xfId="0" applyNumberFormat="1" applyFont="1" applyFill="1" applyBorder="1" applyAlignment="1">
      <alignment horizontal="right" vertical="center" wrapText="1"/>
    </xf>
    <xf numFmtId="4" fontId="59" fillId="0" borderId="18" xfId="0" applyNumberFormat="1" applyFont="1" applyFill="1" applyBorder="1" applyAlignment="1">
      <alignment horizontal="right" vertical="center" wrapText="1"/>
    </xf>
    <xf numFmtId="4" fontId="56" fillId="96" borderId="18" xfId="0" applyNumberFormat="1" applyFont="1" applyFill="1" applyBorder="1" applyAlignment="1">
      <alignment horizontal="right" vertical="center" wrapText="1"/>
    </xf>
    <xf numFmtId="4" fontId="56" fillId="61" borderId="77" xfId="0" applyNumberFormat="1" applyFont="1" applyFill="1" applyBorder="1" applyAlignment="1">
      <alignment horizontal="right" vertical="center" wrapText="1"/>
    </xf>
    <xf numFmtId="4" fontId="164" fillId="96" borderId="232" xfId="0" applyNumberFormat="1" applyFont="1" applyFill="1" applyBorder="1" applyAlignment="1">
      <alignment horizontal="right" vertical="center" wrapText="1"/>
    </xf>
    <xf numFmtId="4" fontId="162" fillId="61" borderId="292" xfId="260" applyNumberFormat="1" applyFont="1" applyFill="1" applyBorder="1" applyAlignment="1">
      <alignment horizontal="center" vertical="center" wrapText="1"/>
    </xf>
    <xf numFmtId="1" fontId="59" fillId="0" borderId="323" xfId="1414" applyNumberFormat="1" applyFont="1" applyFill="1" applyBorder="1" applyAlignment="1">
      <alignment horizontal="center" vertical="center" wrapText="1"/>
    </xf>
    <xf numFmtId="0" fontId="173" fillId="0" borderId="0" xfId="1425" applyFont="1" applyFill="1"/>
    <xf numFmtId="0" fontId="21" fillId="0" borderId="292" xfId="247" applyFont="1" applyFill="1" applyBorder="1" applyAlignment="1">
      <alignment horizontal="left" vertical="center" wrapText="1"/>
    </xf>
    <xf numFmtId="0" fontId="21" fillId="0" borderId="292" xfId="247" applyFont="1" applyFill="1" applyBorder="1" applyAlignment="1">
      <alignment horizontal="center" vertical="center" wrapText="1"/>
    </xf>
    <xf numFmtId="49" fontId="21" fillId="0" borderId="292" xfId="247" applyNumberFormat="1" applyFont="1" applyFill="1" applyBorder="1" applyAlignment="1" applyProtection="1">
      <alignment horizontal="center" vertical="center"/>
      <protection hidden="1"/>
    </xf>
    <xf numFmtId="228" fontId="21" fillId="0" borderId="296" xfId="247" quotePrefix="1" applyNumberFormat="1" applyFont="1" applyFill="1" applyBorder="1" applyAlignment="1" applyProtection="1">
      <alignment horizontal="right" vertical="center"/>
      <protection hidden="1"/>
    </xf>
    <xf numFmtId="4" fontId="21" fillId="0" borderId="0" xfId="260" applyNumberFormat="1" applyFont="1" applyAlignment="1">
      <alignment horizontal="center" vertical="center"/>
    </xf>
    <xf numFmtId="49" fontId="48" fillId="96" borderId="19" xfId="1431" applyNumberFormat="1" applyFont="1" applyFill="1" applyBorder="1" applyAlignment="1">
      <alignment horizontal="center" vertical="center" wrapText="1"/>
    </xf>
    <xf numFmtId="4" fontId="58" fillId="61" borderId="292" xfId="260" applyNumberFormat="1" applyFont="1" applyFill="1" applyBorder="1" applyAlignment="1">
      <alignment horizontal="center" vertical="center" wrapText="1"/>
    </xf>
    <xf numFmtId="4" fontId="126" fillId="0" borderId="42" xfId="0" applyNumberFormat="1" applyFont="1" applyFill="1" applyBorder="1" applyAlignment="1">
      <alignment horizontal="center" vertical="center" wrapText="1"/>
    </xf>
    <xf numFmtId="0" fontId="132" fillId="0" borderId="0" xfId="1415" applyFont="1" applyAlignment="1">
      <alignment horizontal="center" vertical="center"/>
    </xf>
    <xf numFmtId="225" fontId="132" fillId="0" borderId="0" xfId="1415" applyNumberFormat="1" applyFont="1" applyAlignment="1">
      <alignment horizontal="center" vertical="center"/>
    </xf>
    <xf numFmtId="215" fontId="126" fillId="61" borderId="324" xfId="976" applyNumberFormat="1" applyFont="1" applyFill="1" applyBorder="1" applyAlignment="1" applyProtection="1">
      <alignment horizontal="center" vertical="center" wrapText="1"/>
    </xf>
    <xf numFmtId="1" fontId="126" fillId="61" borderId="237" xfId="0" applyNumberFormat="1" applyFont="1" applyFill="1" applyBorder="1" applyAlignment="1">
      <alignment horizontal="left" vertical="center" wrapText="1"/>
    </xf>
    <xf numFmtId="1" fontId="126" fillId="61" borderId="237" xfId="0" applyNumberFormat="1" applyFont="1" applyFill="1" applyBorder="1" applyAlignment="1">
      <alignment horizontal="center" vertical="center" wrapText="1"/>
    </xf>
    <xf numFmtId="4" fontId="126" fillId="61" borderId="237" xfId="0" applyNumberFormat="1" applyFont="1" applyFill="1" applyBorder="1" applyAlignment="1">
      <alignment horizontal="center" vertical="center" wrapText="1"/>
    </xf>
    <xf numFmtId="4" fontId="59" fillId="61" borderId="237" xfId="0" applyNumberFormat="1" applyFont="1" applyFill="1" applyBorder="1" applyAlignment="1">
      <alignment horizontal="center" vertical="center" wrapText="1"/>
    </xf>
    <xf numFmtId="0" fontId="21" fillId="61" borderId="0" xfId="260" applyFont="1" applyFill="1" applyAlignment="1">
      <alignment vertical="center"/>
    </xf>
    <xf numFmtId="0" fontId="48" fillId="61" borderId="0" xfId="260" applyFont="1" applyFill="1" applyBorder="1" applyAlignment="1">
      <alignment vertical="center" wrapText="1"/>
    </xf>
    <xf numFmtId="4" fontId="56" fillId="61" borderId="18" xfId="0" applyNumberFormat="1" applyFont="1" applyFill="1" applyBorder="1" applyAlignment="1">
      <alignment horizontal="center" vertical="center" wrapText="1"/>
    </xf>
    <xf numFmtId="0" fontId="137" fillId="0" borderId="0" xfId="0" applyFont="1" applyAlignment="1">
      <alignment horizontal="left" vertical="center" wrapText="1"/>
    </xf>
    <xf numFmtId="0" fontId="137" fillId="0" borderId="0" xfId="0" applyFont="1" applyAlignment="1">
      <alignment horizontal="right" vertical="center" wrapText="1"/>
    </xf>
    <xf numFmtId="1" fontId="134" fillId="0" borderId="293" xfId="260" applyNumberFormat="1" applyFont="1" applyFill="1" applyBorder="1" applyAlignment="1">
      <alignment horizontal="left" vertical="center" wrapText="1"/>
    </xf>
    <xf numFmtId="1" fontId="149" fillId="0" borderId="292" xfId="238" applyNumberFormat="1" applyFont="1" applyFill="1" applyBorder="1" applyAlignment="1">
      <alignment horizontal="center" vertical="center" wrapText="1"/>
    </xf>
    <xf numFmtId="39" fontId="149" fillId="0" borderId="292" xfId="238" applyNumberFormat="1" applyFont="1" applyFill="1" applyBorder="1" applyAlignment="1">
      <alignment horizontal="center" vertical="center" wrapText="1"/>
    </xf>
    <xf numFmtId="165" fontId="149" fillId="0" borderId="292" xfId="238" applyNumberFormat="1" applyFont="1" applyFill="1" applyBorder="1" applyAlignment="1">
      <alignment horizontal="center" vertical="center" wrapText="1"/>
    </xf>
    <xf numFmtId="1" fontId="149" fillId="0" borderId="292" xfId="1424" applyNumberFormat="1" applyFont="1" applyFill="1" applyBorder="1" applyAlignment="1">
      <alignment horizontal="center" vertical="center" wrapText="1"/>
    </xf>
    <xf numFmtId="4" fontId="149" fillId="0" borderId="292" xfId="238" applyNumberFormat="1" applyFont="1" applyFill="1" applyBorder="1" applyAlignment="1">
      <alignment horizontal="center" vertical="center" wrapText="1"/>
    </xf>
    <xf numFmtId="1" fontId="48" fillId="62" borderId="238" xfId="260" applyNumberFormat="1" applyFont="1" applyFill="1" applyBorder="1" applyAlignment="1">
      <alignment horizontal="left" vertical="center" wrapText="1"/>
    </xf>
    <xf numFmtId="0" fontId="159" fillId="97" borderId="0" xfId="1425" applyFont="1" applyFill="1"/>
    <xf numFmtId="2" fontId="21" fillId="0" borderId="292" xfId="1429" applyNumberFormat="1" applyFont="1" applyFill="1" applyBorder="1" applyAlignment="1">
      <alignment horizontal="center" vertical="center" wrapText="1"/>
    </xf>
    <xf numFmtId="1" fontId="21" fillId="62" borderId="238" xfId="260" applyNumberFormat="1" applyFont="1" applyFill="1" applyBorder="1" applyAlignment="1">
      <alignment horizontal="left" vertical="center" wrapText="1"/>
    </xf>
    <xf numFmtId="1" fontId="21" fillId="0" borderId="292" xfId="1424" applyNumberFormat="1" applyFont="1" applyFill="1" applyBorder="1" applyAlignment="1">
      <alignment horizontal="center" vertical="center" wrapText="1"/>
    </xf>
    <xf numFmtId="4" fontId="57" fillId="61" borderId="18" xfId="0" applyNumberFormat="1" applyFont="1" applyFill="1" applyBorder="1" applyAlignment="1">
      <alignment horizontal="center" vertical="center" wrapText="1"/>
    </xf>
    <xf numFmtId="4" fontId="59" fillId="61" borderId="18" xfId="0" applyNumberFormat="1" applyFont="1" applyFill="1" applyBorder="1" applyAlignment="1">
      <alignment horizontal="center" vertical="center" wrapText="1"/>
    </xf>
    <xf numFmtId="4" fontId="59" fillId="96" borderId="18" xfId="0" applyNumberFormat="1" applyFont="1" applyFill="1" applyBorder="1" applyAlignment="1">
      <alignment horizontal="center" vertical="center" wrapText="1"/>
    </xf>
    <xf numFmtId="4" fontId="59" fillId="61" borderId="77" xfId="0" applyNumberFormat="1" applyFont="1" applyFill="1" applyBorder="1" applyAlignment="1">
      <alignment horizontal="center" vertical="center" wrapText="1"/>
    </xf>
    <xf numFmtId="4" fontId="174" fillId="96" borderId="232" xfId="0" applyNumberFormat="1" applyFont="1" applyFill="1" applyBorder="1" applyAlignment="1">
      <alignment horizontal="center" vertical="center" wrapText="1"/>
    </xf>
    <xf numFmtId="10" fontId="21" fillId="0" borderId="0" xfId="260" applyNumberFormat="1" applyAlignment="1">
      <alignment horizontal="right" vertical="center"/>
    </xf>
    <xf numFmtId="187" fontId="21" fillId="0" borderId="237" xfId="238" applyNumberFormat="1" applyFont="1" applyFill="1" applyBorder="1" applyAlignment="1">
      <alignment horizontal="center" vertical="center" wrapText="1"/>
    </xf>
    <xf numFmtId="4" fontId="21" fillId="0" borderId="0" xfId="260" applyNumberFormat="1" applyAlignment="1">
      <alignment horizontal="right" vertical="center"/>
    </xf>
    <xf numFmtId="172" fontId="56" fillId="102" borderId="225" xfId="976" applyNumberFormat="1" applyFont="1" applyFill="1" applyBorder="1" applyAlignment="1" applyProtection="1">
      <alignment horizontal="center" vertical="center" wrapText="1"/>
    </xf>
    <xf numFmtId="0" fontId="131" fillId="0" borderId="19" xfId="1420" applyNumberFormat="1" applyFont="1" applyFill="1" applyBorder="1" applyAlignment="1">
      <alignment horizontal="center" vertical="top" wrapText="1"/>
    </xf>
    <xf numFmtId="0" fontId="131" fillId="0" borderId="161" xfId="1420" applyNumberFormat="1" applyFont="1" applyFill="1" applyBorder="1" applyAlignment="1">
      <alignment horizontal="center" vertical="top" wrapText="1"/>
    </xf>
    <xf numFmtId="165" fontId="149" fillId="0" borderId="28" xfId="1424" quotePrefix="1" applyNumberFormat="1" applyFont="1" applyFill="1" applyBorder="1" applyAlignment="1">
      <alignment horizontal="left"/>
    </xf>
    <xf numFmtId="2" fontId="149" fillId="0" borderId="58" xfId="1424" applyNumberFormat="1" applyFont="1" applyFill="1" applyBorder="1"/>
    <xf numFmtId="165" fontId="149" fillId="0" borderId="0" xfId="1424" quotePrefix="1" applyNumberFormat="1" applyFont="1" applyFill="1" applyBorder="1" applyAlignment="1">
      <alignment horizontal="left"/>
    </xf>
    <xf numFmtId="2" fontId="149" fillId="0" borderId="56" xfId="1424" applyNumberFormat="1" applyFont="1" applyFill="1" applyBorder="1"/>
    <xf numFmtId="165" fontId="149" fillId="0" borderId="0" xfId="1424" applyNumberFormat="1" applyFont="1" applyFill="1" applyBorder="1"/>
    <xf numFmtId="165" fontId="154" fillId="0" borderId="83" xfId="1424" applyNumberFormat="1" applyFont="1" applyFill="1" applyBorder="1" applyAlignment="1">
      <alignment horizontal="center" vertical="center"/>
    </xf>
    <xf numFmtId="2" fontId="154" fillId="0" borderId="242" xfId="1424" applyNumberFormat="1" applyFont="1" applyFill="1" applyBorder="1" applyAlignment="1">
      <alignment horizontal="center" vertical="center"/>
    </xf>
    <xf numFmtId="49" fontId="48" fillId="0" borderId="83" xfId="1424" applyNumberFormat="1" applyFont="1" applyFill="1" applyBorder="1" applyAlignment="1">
      <alignment vertical="center"/>
    </xf>
    <xf numFmtId="49" fontId="48" fillId="0" borderId="242" xfId="1424" applyNumberFormat="1" applyFont="1" applyFill="1" applyBorder="1" applyAlignment="1">
      <alignment vertical="center"/>
    </xf>
    <xf numFmtId="4" fontId="152" fillId="0" borderId="0" xfId="1425" applyNumberFormat="1" applyFont="1" applyFill="1" applyAlignment="1">
      <alignment horizontal="center" vertical="center"/>
    </xf>
    <xf numFmtId="0" fontId="152" fillId="0" borderId="0" xfId="1425" applyFont="1" applyFill="1"/>
    <xf numFmtId="39" fontId="130" fillId="0" borderId="0" xfId="1425" applyNumberFormat="1" applyFont="1" applyFill="1" applyAlignment="1">
      <alignment horizontal="center" vertical="center"/>
    </xf>
    <xf numFmtId="217" fontId="130" fillId="0" borderId="0" xfId="1425" applyNumberFormat="1" applyFont="1" applyFill="1"/>
    <xf numFmtId="0" fontId="130" fillId="0" borderId="0" xfId="1425" applyFont="1" applyFill="1" applyAlignment="1">
      <alignment horizontal="center" vertical="center"/>
    </xf>
    <xf numFmtId="4" fontId="130" fillId="0" borderId="0" xfId="1425" applyNumberFormat="1" applyFont="1" applyFill="1"/>
    <xf numFmtId="4" fontId="130" fillId="0" borderId="0" xfId="1425" applyNumberFormat="1" applyFont="1" applyFill="1" applyAlignment="1">
      <alignment horizontal="center"/>
    </xf>
    <xf numFmtId="4" fontId="130" fillId="0" borderId="0" xfId="1425" applyNumberFormat="1" applyFont="1" applyFill="1" applyAlignment="1">
      <alignment horizontal="center" vertical="center"/>
    </xf>
    <xf numFmtId="0" fontId="61" fillId="61" borderId="19" xfId="0" applyNumberFormat="1" applyFont="1" applyFill="1" applyBorder="1" applyAlignment="1" applyProtection="1">
      <alignment horizontal="center" vertical="center"/>
    </xf>
    <xf numFmtId="0" fontId="126" fillId="61" borderId="19" xfId="0" applyNumberFormat="1" applyFont="1" applyFill="1" applyBorder="1" applyAlignment="1" applyProtection="1">
      <alignment horizontal="center" vertical="center"/>
    </xf>
    <xf numFmtId="0" fontId="61" fillId="62" borderId="19" xfId="0" applyNumberFormat="1" applyFont="1" applyFill="1" applyBorder="1" applyAlignment="1">
      <alignment horizontal="center" vertical="center"/>
    </xf>
    <xf numFmtId="0" fontId="126" fillId="62" borderId="19" xfId="0" applyNumberFormat="1" applyFont="1" applyFill="1" applyBorder="1" applyAlignment="1" applyProtection="1">
      <alignment horizontal="center" vertical="center"/>
    </xf>
    <xf numFmtId="0" fontId="126" fillId="0" borderId="227" xfId="817" applyNumberFormat="1" applyFont="1" applyFill="1" applyBorder="1" applyAlignment="1">
      <alignment horizontal="center" vertical="center"/>
    </xf>
    <xf numFmtId="49" fontId="126" fillId="61" borderId="226" xfId="976" applyNumberFormat="1" applyFont="1" applyFill="1" applyBorder="1" applyAlignment="1" applyProtection="1">
      <alignment horizontal="center" vertical="center" wrapText="1"/>
    </xf>
    <xf numFmtId="1" fontId="126" fillId="61" borderId="228" xfId="817" applyNumberFormat="1" applyFont="1" applyFill="1" applyBorder="1" applyAlignment="1">
      <alignment horizontal="center" vertical="center" wrapText="1"/>
    </xf>
    <xf numFmtId="1" fontId="126" fillId="62" borderId="237" xfId="0" applyNumberFormat="1" applyFont="1" applyFill="1" applyBorder="1" applyAlignment="1">
      <alignment horizontal="center" vertical="center" wrapText="1"/>
    </xf>
    <xf numFmtId="4" fontId="126" fillId="0" borderId="237" xfId="0" applyNumberFormat="1" applyFont="1" applyFill="1" applyBorder="1" applyAlignment="1">
      <alignment horizontal="center" vertical="center" wrapText="1"/>
    </xf>
    <xf numFmtId="4" fontId="59" fillId="0" borderId="237" xfId="0" applyNumberFormat="1" applyFont="1" applyFill="1" applyBorder="1" applyAlignment="1">
      <alignment horizontal="center" vertical="center" wrapText="1"/>
    </xf>
    <xf numFmtId="1" fontId="126" fillId="62" borderId="237" xfId="0" applyNumberFormat="1" applyFont="1" applyFill="1" applyBorder="1" applyAlignment="1">
      <alignment horizontal="left" vertical="center" wrapText="1"/>
    </xf>
    <xf numFmtId="49" fontId="132" fillId="0" borderId="194" xfId="247" applyNumberFormat="1" applyFont="1" applyFill="1" applyBorder="1" applyAlignment="1">
      <alignment horizontal="left" vertical="center" wrapText="1"/>
    </xf>
    <xf numFmtId="1" fontId="21" fillId="0" borderId="325" xfId="1424" applyNumberFormat="1" applyFont="1" applyFill="1" applyBorder="1" applyAlignment="1">
      <alignment horizontal="center" vertical="center" wrapText="1"/>
    </xf>
    <xf numFmtId="2" fontId="21" fillId="0" borderId="292" xfId="1424" applyNumberFormat="1" applyFont="1" applyFill="1" applyBorder="1" applyAlignment="1">
      <alignment horizontal="center" vertical="center" wrapText="1"/>
    </xf>
    <xf numFmtId="0" fontId="148" fillId="0" borderId="0" xfId="1420" applyFont="1" applyFill="1" applyBorder="1" applyAlignment="1">
      <alignment vertical="center" wrapText="1"/>
    </xf>
    <xf numFmtId="181" fontId="126" fillId="0" borderId="18" xfId="0" applyNumberFormat="1" applyFont="1" applyFill="1" applyBorder="1" applyAlignment="1">
      <alignment horizontal="center" vertical="center" wrapText="1"/>
    </xf>
    <xf numFmtId="0" fontId="158" fillId="0" borderId="94" xfId="1415" applyFont="1" applyFill="1" applyBorder="1" applyAlignment="1">
      <alignment horizontal="center" vertical="center"/>
    </xf>
    <xf numFmtId="0" fontId="141" fillId="0" borderId="58" xfId="1420" applyFont="1" applyFill="1" applyBorder="1" applyAlignment="1">
      <alignment horizontal="center" vertical="center" wrapText="1"/>
    </xf>
    <xf numFmtId="0" fontId="142" fillId="0" borderId="56" xfId="1420" applyFont="1" applyFill="1" applyBorder="1" applyAlignment="1">
      <alignment horizontal="center" vertical="center" wrapText="1"/>
    </xf>
    <xf numFmtId="235" fontId="21" fillId="61" borderId="237" xfId="238" applyNumberFormat="1" applyFont="1" applyFill="1" applyBorder="1" applyAlignment="1">
      <alignment horizontal="center" vertical="center" wrapText="1"/>
    </xf>
    <xf numFmtId="10" fontId="132" fillId="61" borderId="164" xfId="1420" applyNumberFormat="1" applyFont="1" applyFill="1" applyBorder="1"/>
    <xf numFmtId="10" fontId="131" fillId="0" borderId="237" xfId="1420" applyNumberFormat="1" applyFont="1" applyFill="1" applyBorder="1" applyAlignment="1">
      <alignment vertical="top" wrapText="1"/>
    </xf>
    <xf numFmtId="4" fontId="132" fillId="0" borderId="237" xfId="1420" applyNumberFormat="1" applyFont="1" applyFill="1" applyBorder="1" applyAlignment="1">
      <alignment vertical="top" wrapText="1"/>
    </xf>
    <xf numFmtId="4" fontId="132" fillId="0" borderId="327" xfId="1420" applyNumberFormat="1" applyFont="1" applyFill="1" applyBorder="1" applyAlignment="1">
      <alignment vertical="top" wrapText="1"/>
    </xf>
    <xf numFmtId="10" fontId="131" fillId="0" borderId="328" xfId="1420" applyNumberFormat="1" applyFont="1" applyFill="1" applyBorder="1" applyAlignment="1">
      <alignment vertical="top" wrapText="1"/>
    </xf>
    <xf numFmtId="4" fontId="132" fillId="0" borderId="329" xfId="1420" applyNumberFormat="1" applyFont="1" applyFill="1" applyBorder="1" applyAlignment="1">
      <alignment vertical="top" wrapText="1"/>
    </xf>
    <xf numFmtId="10" fontId="132" fillId="0" borderId="330" xfId="1420" applyNumberFormat="1" applyFont="1" applyFill="1" applyBorder="1" applyAlignment="1">
      <alignment vertical="top" wrapText="1"/>
    </xf>
    <xf numFmtId="10" fontId="132" fillId="96" borderId="330" xfId="1420" applyNumberFormat="1" applyFont="1" applyFill="1" applyBorder="1" applyAlignment="1">
      <alignment vertical="top" wrapText="1"/>
    </xf>
    <xf numFmtId="10" fontId="132" fillId="0" borderId="329" xfId="1420" applyNumberFormat="1" applyFont="1" applyFill="1" applyBorder="1" applyAlignment="1">
      <alignment vertical="top" wrapText="1"/>
    </xf>
    <xf numFmtId="10" fontId="131" fillId="0" borderId="244" xfId="1420" applyNumberFormat="1" applyFont="1" applyFill="1" applyBorder="1"/>
    <xf numFmtId="0" fontId="132" fillId="0" borderId="244" xfId="1420" applyFont="1" applyFill="1" applyBorder="1" applyAlignment="1">
      <alignment horizontal="center"/>
    </xf>
    <xf numFmtId="4" fontId="131" fillId="0" borderId="244" xfId="1421" applyNumberFormat="1" applyFont="1" applyFill="1" applyBorder="1" applyAlignment="1">
      <alignment horizontal="right"/>
    </xf>
    <xf numFmtId="4" fontId="132" fillId="0" borderId="247" xfId="1420" applyNumberFormat="1" applyFont="1" applyFill="1" applyBorder="1" applyAlignment="1">
      <alignment horizontal="center"/>
    </xf>
    <xf numFmtId="0" fontId="130" fillId="0" borderId="292" xfId="1420" applyFont="1" applyFill="1" applyBorder="1"/>
    <xf numFmtId="10" fontId="131" fillId="0" borderId="331" xfId="1420" applyNumberFormat="1" applyFont="1" applyFill="1" applyBorder="1" applyAlignment="1">
      <alignment vertical="top" wrapText="1"/>
    </xf>
    <xf numFmtId="4" fontId="132" fillId="0" borderId="292" xfId="1420" applyNumberFormat="1" applyFont="1" applyFill="1" applyBorder="1" applyAlignment="1">
      <alignment vertical="top" wrapText="1"/>
    </xf>
    <xf numFmtId="10" fontId="132" fillId="0" borderId="237" xfId="1420" applyNumberFormat="1" applyFont="1" applyFill="1" applyBorder="1" applyAlignment="1">
      <alignment vertical="top" wrapText="1"/>
    </xf>
    <xf numFmtId="10" fontId="132" fillId="96" borderId="237" xfId="1420" applyNumberFormat="1" applyFont="1" applyFill="1" applyBorder="1" applyAlignment="1">
      <alignment vertical="top" wrapText="1"/>
    </xf>
    <xf numFmtId="10" fontId="132" fillId="0" borderId="326" xfId="1420" applyNumberFormat="1" applyFont="1" applyFill="1" applyBorder="1" applyAlignment="1">
      <alignment vertical="top" wrapText="1"/>
    </xf>
    <xf numFmtId="10" fontId="132" fillId="61" borderId="217" xfId="1420" applyNumberFormat="1" applyFont="1" applyFill="1" applyBorder="1"/>
    <xf numFmtId="10" fontId="132" fillId="0" borderId="217" xfId="1420" applyNumberFormat="1" applyFont="1" applyFill="1" applyBorder="1"/>
    <xf numFmtId="4" fontId="132" fillId="0" borderId="217" xfId="1420" applyNumberFormat="1" applyFont="1" applyFill="1" applyBorder="1"/>
    <xf numFmtId="4" fontId="132" fillId="0" borderId="232" xfId="1420" applyNumberFormat="1" applyFont="1" applyFill="1" applyBorder="1" applyAlignment="1">
      <alignment horizontal="right"/>
    </xf>
    <xf numFmtId="235" fontId="21" fillId="0" borderId="237" xfId="238" applyNumberFormat="1" applyFont="1" applyFill="1" applyBorder="1" applyAlignment="1">
      <alignment horizontal="center" vertical="center" wrapText="1"/>
    </xf>
    <xf numFmtId="176" fontId="48" fillId="96" borderId="237" xfId="238" applyNumberFormat="1" applyFont="1" applyFill="1" applyBorder="1" applyAlignment="1">
      <alignment horizontal="center" vertical="center" wrapText="1"/>
    </xf>
    <xf numFmtId="4" fontId="21" fillId="0" borderId="0" xfId="664" applyNumberFormat="1" applyFont="1" applyAlignment="1">
      <alignment horizontal="center" vertical="center"/>
    </xf>
    <xf numFmtId="4" fontId="129" fillId="0" borderId="0" xfId="650" applyNumberFormat="1" applyFont="1" applyAlignment="1">
      <alignment horizontal="center" vertical="center"/>
    </xf>
    <xf numFmtId="4" fontId="131" fillId="98" borderId="0" xfId="664" applyNumberFormat="1" applyFont="1" applyFill="1" applyAlignment="1">
      <alignment horizontal="center" vertical="center"/>
    </xf>
    <xf numFmtId="4" fontId="21" fillId="0" borderId="0" xfId="664" applyNumberFormat="1" applyFont="1" applyAlignment="1">
      <alignment horizontal="center" vertical="center" wrapText="1"/>
    </xf>
    <xf numFmtId="180" fontId="129" fillId="0" borderId="0" xfId="650" applyNumberFormat="1" applyFont="1" applyAlignment="1">
      <alignment horizontal="center" vertical="center"/>
    </xf>
    <xf numFmtId="10" fontId="0" fillId="0" borderId="0" xfId="0" applyNumberFormat="1"/>
    <xf numFmtId="0" fontId="134" fillId="0" borderId="0" xfId="260" applyFont="1" applyBorder="1" applyAlignment="1">
      <alignment horizontal="right" vertical="center"/>
    </xf>
    <xf numFmtId="0" fontId="149" fillId="0" borderId="0" xfId="1423" applyFont="1" applyBorder="1" applyAlignment="1">
      <alignment horizontal="right" vertical="center"/>
    </xf>
    <xf numFmtId="0" fontId="134" fillId="0" borderId="0" xfId="260" applyFont="1" applyAlignment="1">
      <alignment horizontal="center" vertical="center"/>
    </xf>
    <xf numFmtId="39" fontId="21" fillId="0" borderId="73" xfId="247" applyNumberFormat="1" applyFont="1" applyFill="1" applyBorder="1" applyAlignment="1" applyProtection="1">
      <alignment horizontal="center" vertical="center"/>
      <protection hidden="1"/>
    </xf>
    <xf numFmtId="39" fontId="21" fillId="0" borderId="42" xfId="247" applyNumberFormat="1" applyFont="1" applyFill="1" applyBorder="1" applyAlignment="1" applyProtection="1">
      <alignment horizontal="center" vertical="center"/>
      <protection hidden="1"/>
    </xf>
    <xf numFmtId="0" fontId="132" fillId="0" borderId="193" xfId="247" applyFont="1" applyFill="1" applyBorder="1" applyAlignment="1">
      <alignment horizontal="right" vertical="center" wrapText="1"/>
    </xf>
    <xf numFmtId="4" fontId="21" fillId="0" borderId="133" xfId="247" applyNumberFormat="1" applyFont="1" applyFill="1" applyBorder="1" applyAlignment="1" applyProtection="1">
      <alignment horizontal="center" vertical="center" wrapText="1"/>
      <protection hidden="1"/>
    </xf>
    <xf numFmtId="0" fontId="21" fillId="0" borderId="84" xfId="247" applyFont="1" applyFill="1" applyBorder="1" applyAlignment="1" applyProtection="1">
      <alignment horizontal="center" vertical="center" wrapText="1"/>
      <protection hidden="1"/>
    </xf>
    <xf numFmtId="227" fontId="21" fillId="0" borderId="200" xfId="247" applyNumberFormat="1" applyFont="1" applyFill="1" applyBorder="1" applyAlignment="1" applyProtection="1">
      <alignment horizontal="right" vertical="center"/>
      <protection hidden="1"/>
    </xf>
    <xf numFmtId="227" fontId="21" fillId="0" borderId="49" xfId="247" applyNumberFormat="1" applyFont="1" applyFill="1" applyBorder="1" applyAlignment="1" applyProtection="1">
      <alignment horizontal="right" vertical="center"/>
      <protection hidden="1"/>
    </xf>
    <xf numFmtId="227" fontId="21" fillId="0" borderId="158" xfId="247" applyNumberFormat="1" applyFont="1" applyFill="1" applyBorder="1" applyAlignment="1" applyProtection="1">
      <alignment horizontal="right" vertical="center"/>
      <protection hidden="1"/>
    </xf>
    <xf numFmtId="4" fontId="48" fillId="0" borderId="204" xfId="1416" applyNumberFormat="1" applyFont="1" applyFill="1" applyBorder="1" applyAlignment="1" applyProtection="1">
      <alignment vertical="center"/>
      <protection hidden="1"/>
    </xf>
    <xf numFmtId="39" fontId="21" fillId="0" borderId="42" xfId="247" applyNumberFormat="1" applyFont="1" applyFill="1" applyBorder="1" applyAlignment="1" applyProtection="1">
      <alignment horizontal="right" vertical="center"/>
      <protection hidden="1"/>
    </xf>
    <xf numFmtId="4" fontId="48" fillId="0" borderId="130" xfId="1416" applyNumberFormat="1" applyFont="1" applyFill="1" applyBorder="1" applyAlignment="1" applyProtection="1">
      <alignment vertical="center"/>
      <protection hidden="1"/>
    </xf>
    <xf numFmtId="227" fontId="21" fillId="0" borderId="18" xfId="247" applyNumberFormat="1" applyFont="1" applyFill="1" applyBorder="1" applyAlignment="1" applyProtection="1">
      <alignment horizontal="right" vertical="center"/>
      <protection hidden="1"/>
    </xf>
    <xf numFmtId="232" fontId="21" fillId="0" borderId="49" xfId="247" applyNumberFormat="1" applyFont="1" applyFill="1" applyBorder="1" applyAlignment="1" applyProtection="1">
      <alignment horizontal="right" vertical="center"/>
      <protection hidden="1"/>
    </xf>
    <xf numFmtId="227" fontId="21" fillId="0" borderId="292" xfId="247" applyNumberFormat="1" applyFont="1" applyFill="1" applyBorder="1" applyAlignment="1" applyProtection="1">
      <alignment horizontal="right" vertical="center"/>
      <protection hidden="1"/>
    </xf>
    <xf numFmtId="4" fontId="21" fillId="0" borderId="134" xfId="1416" applyNumberFormat="1" applyFont="1" applyFill="1" applyBorder="1" applyAlignment="1" applyProtection="1">
      <alignment vertical="center"/>
      <protection hidden="1"/>
    </xf>
    <xf numFmtId="4" fontId="130" fillId="0" borderId="210" xfId="1416" applyNumberFormat="1" applyFont="1" applyFill="1" applyBorder="1" applyAlignment="1" applyProtection="1">
      <alignment vertical="center"/>
      <protection hidden="1"/>
    </xf>
    <xf numFmtId="4" fontId="21" fillId="0" borderId="70" xfId="247" applyNumberFormat="1" applyFont="1" applyFill="1" applyBorder="1" applyAlignment="1" applyProtection="1">
      <alignment horizontal="center" vertical="center" wrapText="1"/>
      <protection hidden="1"/>
    </xf>
    <xf numFmtId="39" fontId="21" fillId="0" borderId="77" xfId="247" applyNumberFormat="1" applyFont="1" applyFill="1" applyBorder="1" applyAlignment="1" applyProtection="1">
      <alignment horizontal="right" vertical="center"/>
      <protection hidden="1"/>
    </xf>
    <xf numFmtId="4" fontId="48" fillId="0" borderId="81" xfId="1416" applyNumberFormat="1" applyFont="1" applyFill="1" applyBorder="1" applyAlignment="1" applyProtection="1">
      <alignment vertical="center"/>
      <protection hidden="1"/>
    </xf>
    <xf numFmtId="227" fontId="21" fillId="0" borderId="71" xfId="247" applyNumberFormat="1" applyFont="1" applyFill="1" applyBorder="1" applyAlignment="1" applyProtection="1">
      <alignment horizontal="right" vertical="center"/>
      <protection hidden="1"/>
    </xf>
    <xf numFmtId="4" fontId="48" fillId="0" borderId="88" xfId="1416" applyNumberFormat="1" applyFont="1" applyFill="1" applyBorder="1" applyAlignment="1" applyProtection="1">
      <alignment vertical="center"/>
      <protection hidden="1"/>
    </xf>
    <xf numFmtId="4" fontId="21" fillId="0" borderId="177" xfId="1416" applyNumberFormat="1" applyFont="1" applyFill="1" applyBorder="1" applyAlignment="1" applyProtection="1">
      <alignment vertical="center"/>
      <protection hidden="1"/>
    </xf>
    <xf numFmtId="4" fontId="130" fillId="0" borderId="182" xfId="1416" applyNumberFormat="1" applyFont="1" applyFill="1" applyBorder="1" applyAlignment="1" applyProtection="1">
      <alignment vertical="center"/>
      <protection hidden="1"/>
    </xf>
    <xf numFmtId="4" fontId="21" fillId="0" borderId="118" xfId="247" applyNumberFormat="1" applyFont="1" applyFill="1" applyBorder="1" applyAlignment="1" applyProtection="1">
      <alignment horizontal="center" vertical="center" wrapText="1"/>
      <protection hidden="1"/>
    </xf>
    <xf numFmtId="0" fontId="21" fillId="0" borderId="193" xfId="247" applyFont="1" applyFill="1" applyBorder="1" applyAlignment="1">
      <alignment horizontal="right" vertical="center" wrapText="1"/>
    </xf>
    <xf numFmtId="4" fontId="21" fillId="0" borderId="90" xfId="247" applyNumberFormat="1" applyFont="1" applyFill="1" applyBorder="1" applyAlignment="1" applyProtection="1">
      <alignment horizontal="center" vertical="center" wrapText="1"/>
      <protection hidden="1"/>
    </xf>
    <xf numFmtId="4" fontId="48" fillId="0" borderId="98" xfId="1416" applyNumberFormat="1" applyFont="1" applyFill="1" applyBorder="1" applyAlignment="1" applyProtection="1">
      <alignment vertical="center"/>
      <protection hidden="1"/>
    </xf>
    <xf numFmtId="39" fontId="21" fillId="0" borderId="197" xfId="247" applyNumberFormat="1" applyFont="1" applyFill="1" applyBorder="1" applyAlignment="1" applyProtection="1">
      <alignment horizontal="right" vertical="center"/>
      <protection hidden="1"/>
    </xf>
    <xf numFmtId="4" fontId="21" fillId="0" borderId="49" xfId="247" applyNumberFormat="1" applyFont="1" applyFill="1" applyBorder="1" applyAlignment="1">
      <alignment horizontal="center" vertical="center" wrapText="1"/>
    </xf>
    <xf numFmtId="227" fontId="21" fillId="0" borderId="77" xfId="247" applyNumberFormat="1" applyFont="1" applyFill="1" applyBorder="1" applyAlignment="1" applyProtection="1">
      <alignment horizontal="right" vertical="center"/>
      <protection hidden="1"/>
    </xf>
    <xf numFmtId="39" fontId="21" fillId="0" borderId="76" xfId="247" applyNumberFormat="1" applyFont="1" applyFill="1" applyBorder="1" applyAlignment="1" applyProtection="1">
      <alignment horizontal="center" vertical="center"/>
      <protection hidden="1"/>
    </xf>
    <xf numFmtId="4" fontId="48" fillId="0" borderId="170" xfId="1416" applyNumberFormat="1" applyFont="1" applyFill="1" applyBorder="1" applyAlignment="1" applyProtection="1">
      <alignment vertical="center"/>
      <protection hidden="1"/>
    </xf>
    <xf numFmtId="49" fontId="175" fillId="0" borderId="173" xfId="1423" applyNumberFormat="1" applyFont="1" applyBorder="1" applyAlignment="1">
      <alignment horizontal="left" vertical="center"/>
    </xf>
    <xf numFmtId="0" fontId="48" fillId="61" borderId="187" xfId="1423" applyFont="1" applyFill="1" applyBorder="1" applyAlignment="1">
      <alignment vertical="center"/>
    </xf>
    <xf numFmtId="10" fontId="48" fillId="0" borderId="187" xfId="260" applyNumberFormat="1" applyFont="1" applyFill="1" applyBorder="1" applyAlignment="1">
      <alignment horizontal="right" vertical="center"/>
    </xf>
    <xf numFmtId="4" fontId="56" fillId="0" borderId="294" xfId="260" applyNumberFormat="1" applyFont="1" applyFill="1" applyBorder="1" applyAlignment="1">
      <alignment horizontal="center" vertical="center" wrapText="1"/>
    </xf>
    <xf numFmtId="172" fontId="56" fillId="0" borderId="295" xfId="260" applyNumberFormat="1" applyFont="1" applyFill="1" applyBorder="1" applyAlignment="1">
      <alignment horizontal="center" vertical="center" wrapText="1"/>
    </xf>
    <xf numFmtId="0" fontId="131" fillId="0" borderId="139" xfId="664" applyFont="1" applyBorder="1" applyAlignment="1">
      <alignment horizontal="center" vertical="center" wrapText="1"/>
    </xf>
    <xf numFmtId="2" fontId="48" fillId="61" borderId="245" xfId="1424" applyNumberFormat="1" applyFont="1" applyFill="1" applyBorder="1" applyAlignment="1">
      <alignment horizontal="center" vertical="center" wrapText="1"/>
    </xf>
    <xf numFmtId="39" fontId="134" fillId="0" borderId="28" xfId="1424" applyNumberFormat="1" applyFont="1" applyFill="1" applyBorder="1" applyAlignment="1">
      <alignment horizontal="center" vertical="center"/>
    </xf>
    <xf numFmtId="39" fontId="134" fillId="0" borderId="0" xfId="1424" applyNumberFormat="1" applyFont="1" applyFill="1" applyBorder="1" applyAlignment="1">
      <alignment horizontal="center" vertical="center"/>
    </xf>
    <xf numFmtId="39" fontId="155" fillId="0" borderId="83" xfId="1424" applyNumberFormat="1" applyFont="1" applyFill="1" applyBorder="1" applyAlignment="1">
      <alignment horizontal="center" vertical="center"/>
    </xf>
    <xf numFmtId="39" fontId="149" fillId="0" borderId="0" xfId="1424" applyNumberFormat="1" applyFont="1" applyFill="1" applyBorder="1" applyAlignment="1">
      <alignment horizontal="center" vertical="center"/>
    </xf>
    <xf numFmtId="39" fontId="132" fillId="0" borderId="83" xfId="1424" applyNumberFormat="1" applyFont="1" applyFill="1" applyBorder="1" applyAlignment="1">
      <alignment horizontal="center" vertical="center"/>
    </xf>
    <xf numFmtId="0" fontId="132" fillId="0" borderId="59" xfId="1415" applyFont="1" applyFill="1" applyBorder="1" applyAlignment="1">
      <alignment horizontal="center" vertical="center"/>
    </xf>
    <xf numFmtId="0" fontId="132" fillId="0" borderId="0" xfId="1415" applyFont="1" applyFill="1" applyBorder="1" applyAlignment="1">
      <alignment horizontal="left" vertical="center" wrapText="1"/>
    </xf>
    <xf numFmtId="0" fontId="132" fillId="0" borderId="56" xfId="1415" applyFont="1" applyFill="1" applyBorder="1" applyAlignment="1">
      <alignment horizontal="left" vertical="center" wrapText="1"/>
    </xf>
    <xf numFmtId="0" fontId="21" fillId="0" borderId="292" xfId="247" applyFont="1" applyFill="1" applyBorder="1" applyAlignment="1" applyProtection="1">
      <alignment horizontal="center" vertical="center" wrapText="1"/>
      <protection hidden="1"/>
    </xf>
    <xf numFmtId="4" fontId="21" fillId="0" borderId="297" xfId="247" applyNumberFormat="1" applyFont="1" applyFill="1" applyBorder="1" applyAlignment="1" applyProtection="1">
      <alignment vertical="center" wrapText="1"/>
      <protection hidden="1"/>
    </xf>
    <xf numFmtId="225" fontId="21" fillId="0" borderId="334" xfId="247" quotePrefix="1" applyNumberFormat="1" applyFont="1" applyFill="1" applyBorder="1" applyAlignment="1" applyProtection="1">
      <alignment horizontal="right" vertical="center"/>
      <protection hidden="1"/>
    </xf>
    <xf numFmtId="0" fontId="48" fillId="0" borderId="239" xfId="247" applyFont="1" applyFill="1" applyBorder="1" applyAlignment="1">
      <alignment horizontal="left" vertical="center" wrapText="1"/>
    </xf>
    <xf numFmtId="0" fontId="21" fillId="0" borderId="239" xfId="247" applyFont="1" applyFill="1" applyBorder="1" applyAlignment="1" applyProtection="1">
      <alignment horizontal="center" vertical="center" wrapText="1"/>
      <protection hidden="1"/>
    </xf>
    <xf numFmtId="0" fontId="21" fillId="0" borderId="239" xfId="247" applyFont="1" applyFill="1" applyBorder="1" applyAlignment="1">
      <alignment horizontal="center" vertical="center" wrapText="1"/>
    </xf>
    <xf numFmtId="49" fontId="21" fillId="0" borderId="239" xfId="247" applyNumberFormat="1" applyFont="1" applyFill="1" applyBorder="1" applyAlignment="1" applyProtection="1">
      <alignment horizontal="center" vertical="center"/>
      <protection hidden="1"/>
    </xf>
    <xf numFmtId="225" fontId="21" fillId="0" borderId="335" xfId="247" quotePrefix="1" applyNumberFormat="1" applyFont="1" applyFill="1" applyBorder="1" applyAlignment="1" applyProtection="1">
      <alignment horizontal="right" vertical="center"/>
      <protection hidden="1"/>
    </xf>
    <xf numFmtId="232" fontId="21" fillId="0" borderId="239" xfId="247" applyNumberFormat="1" applyFont="1" applyFill="1" applyBorder="1" applyAlignment="1" applyProtection="1">
      <alignment horizontal="right" vertical="center"/>
      <protection hidden="1"/>
    </xf>
    <xf numFmtId="228" fontId="21" fillId="61" borderId="52" xfId="247" quotePrefix="1" applyNumberFormat="1" applyFont="1" applyFill="1" applyBorder="1" applyAlignment="1" applyProtection="1">
      <alignment horizontal="right" vertical="center"/>
      <protection hidden="1"/>
    </xf>
    <xf numFmtId="10" fontId="132" fillId="0" borderId="0" xfId="1434" applyNumberFormat="1" applyFont="1" applyAlignment="1">
      <alignment vertical="center"/>
    </xf>
    <xf numFmtId="0" fontId="59" fillId="0" borderId="0" xfId="650" applyFont="1" applyAlignment="1">
      <alignment vertical="center"/>
    </xf>
    <xf numFmtId="0" fontId="177" fillId="0" borderId="0" xfId="650" applyFont="1" applyAlignment="1">
      <alignment vertical="center"/>
    </xf>
    <xf numFmtId="0" fontId="67" fillId="0" borderId="0" xfId="650" applyAlignment="1">
      <alignment vertical="center"/>
    </xf>
    <xf numFmtId="0" fontId="59" fillId="0" borderId="136" xfId="650" applyFont="1" applyBorder="1" applyAlignment="1">
      <alignment vertical="center"/>
    </xf>
    <xf numFmtId="0" fontId="59" fillId="0" borderId="138" xfId="650" applyFont="1" applyBorder="1" applyAlignment="1">
      <alignment vertical="center"/>
    </xf>
    <xf numFmtId="0" fontId="58" fillId="0" borderId="0" xfId="650" applyFont="1" applyAlignment="1">
      <alignment vertical="center"/>
    </xf>
    <xf numFmtId="0" fontId="179" fillId="0" borderId="0" xfId="650" applyFont="1" applyAlignment="1">
      <alignment vertical="center"/>
    </xf>
    <xf numFmtId="0" fontId="56" fillId="0" borderId="0" xfId="650" applyFont="1" applyAlignment="1">
      <alignment horizontal="center" vertical="center" wrapText="1"/>
    </xf>
    <xf numFmtId="4" fontId="56" fillId="0" borderId="337" xfId="650" applyNumberFormat="1" applyFont="1" applyBorder="1" applyAlignment="1">
      <alignment horizontal="center" vertical="center" wrapText="1"/>
    </xf>
    <xf numFmtId="4" fontId="56" fillId="0" borderId="0" xfId="650" applyNumberFormat="1" applyFont="1" applyAlignment="1">
      <alignment horizontal="center" vertical="center" wrapText="1"/>
    </xf>
    <xf numFmtId="4" fontId="178" fillId="0" borderId="0" xfId="650" applyNumberFormat="1" applyFont="1" applyAlignment="1">
      <alignment horizontal="center" vertical="center" wrapText="1"/>
    </xf>
    <xf numFmtId="0" fontId="180" fillId="0" borderId="0" xfId="650" applyFont="1" applyAlignment="1">
      <alignment vertical="center"/>
    </xf>
    <xf numFmtId="4" fontId="57" fillId="0" borderId="338" xfId="650" applyNumberFormat="1" applyFont="1" applyBorder="1" applyAlignment="1">
      <alignment vertical="center"/>
    </xf>
    <xf numFmtId="4" fontId="57" fillId="0" borderId="0" xfId="650" applyNumberFormat="1" applyFont="1" applyAlignment="1">
      <alignment vertical="center"/>
    </xf>
    <xf numFmtId="4" fontId="181" fillId="0" borderId="0" xfId="650" applyNumberFormat="1" applyFont="1" applyAlignment="1">
      <alignment vertical="center"/>
    </xf>
    <xf numFmtId="0" fontId="57" fillId="0" borderId="0" xfId="650" applyFont="1" applyAlignment="1">
      <alignment vertical="center"/>
    </xf>
    <xf numFmtId="0" fontId="59" fillId="0" borderId="338" xfId="650" applyFont="1" applyBorder="1" applyAlignment="1">
      <alignment vertical="center"/>
    </xf>
    <xf numFmtId="0" fontId="59" fillId="0" borderId="339" xfId="650" applyFont="1" applyBorder="1" applyAlignment="1">
      <alignment vertical="center"/>
    </xf>
    <xf numFmtId="4" fontId="177" fillId="0" borderId="0" xfId="650" applyNumberFormat="1" applyFont="1" applyAlignment="1">
      <alignment vertical="center"/>
    </xf>
    <xf numFmtId="0" fontId="56" fillId="103" borderId="0" xfId="650" applyFont="1" applyFill="1" applyAlignment="1">
      <alignment vertical="center"/>
    </xf>
    <xf numFmtId="0" fontId="178" fillId="103" borderId="0" xfId="650" applyFont="1" applyFill="1" applyAlignment="1">
      <alignment vertical="center"/>
    </xf>
    <xf numFmtId="0" fontId="56" fillId="103" borderId="139" xfId="650" applyFont="1" applyFill="1" applyBorder="1" applyAlignment="1">
      <alignment vertical="center"/>
    </xf>
    <xf numFmtId="4" fontId="178" fillId="103" borderId="0" xfId="650" applyNumberFormat="1" applyFont="1" applyFill="1" applyAlignment="1">
      <alignment vertical="center"/>
    </xf>
    <xf numFmtId="0" fontId="164" fillId="103" borderId="0" xfId="650" applyFont="1" applyFill="1" applyAlignment="1">
      <alignment vertical="center"/>
    </xf>
    <xf numFmtId="0" fontId="164" fillId="103" borderId="139" xfId="650" applyFont="1" applyFill="1" applyBorder="1" applyAlignment="1">
      <alignment vertical="center"/>
    </xf>
    <xf numFmtId="0" fontId="182" fillId="103" borderId="0" xfId="650" applyFont="1" applyFill="1" applyAlignment="1">
      <alignment vertical="center"/>
    </xf>
    <xf numFmtId="0" fontId="56" fillId="103" borderId="340" xfId="650" applyFont="1" applyFill="1" applyBorder="1" applyAlignment="1">
      <alignment vertical="center"/>
    </xf>
    <xf numFmtId="4" fontId="56" fillId="103" borderId="341" xfId="650" applyNumberFormat="1" applyFont="1" applyFill="1" applyBorder="1" applyAlignment="1">
      <alignment vertical="center"/>
    </xf>
    <xf numFmtId="0" fontId="56" fillId="104" borderId="0" xfId="650" applyFont="1" applyFill="1" applyAlignment="1">
      <alignment vertical="center"/>
    </xf>
    <xf numFmtId="0" fontId="56" fillId="104" borderId="0" xfId="650" applyFont="1" applyFill="1" applyBorder="1" applyAlignment="1">
      <alignment vertical="center"/>
    </xf>
    <xf numFmtId="4" fontId="56" fillId="104" borderId="0" xfId="650" applyNumberFormat="1" applyFont="1" applyFill="1" applyBorder="1" applyAlignment="1">
      <alignment vertical="center"/>
    </xf>
    <xf numFmtId="4" fontId="178" fillId="104" borderId="0" xfId="650" applyNumberFormat="1" applyFont="1" applyFill="1" applyAlignment="1">
      <alignment vertical="center"/>
    </xf>
    <xf numFmtId="0" fontId="178" fillId="104" borderId="0" xfId="650" applyFont="1" applyFill="1" applyAlignment="1">
      <alignment vertical="center"/>
    </xf>
    <xf numFmtId="4" fontId="59" fillId="0" borderId="0" xfId="650" applyNumberFormat="1" applyFont="1" applyAlignment="1">
      <alignment vertical="center"/>
    </xf>
    <xf numFmtId="0" fontId="21" fillId="0" borderId="333" xfId="247" applyFont="1" applyFill="1" applyBorder="1" applyAlignment="1" applyProtection="1">
      <alignment horizontal="left" vertical="center" wrapText="1"/>
      <protection hidden="1"/>
    </xf>
    <xf numFmtId="0" fontId="21" fillId="0" borderId="333" xfId="247" applyFont="1" applyFill="1" applyBorder="1" applyAlignment="1" applyProtection="1">
      <alignment horizontal="center" vertical="center" wrapText="1"/>
      <protection hidden="1"/>
    </xf>
    <xf numFmtId="0" fontId="21" fillId="0" borderId="332" xfId="247" applyFont="1" applyFill="1" applyBorder="1" applyAlignment="1" applyProtection="1">
      <alignment horizontal="center" vertical="center"/>
      <protection hidden="1"/>
    </xf>
    <xf numFmtId="226" fontId="21" fillId="0" borderId="342" xfId="247" applyNumberFormat="1" applyFont="1" applyFill="1" applyBorder="1" applyAlignment="1" applyProtection="1">
      <alignment horizontal="right" vertical="center"/>
      <protection hidden="1"/>
    </xf>
    <xf numFmtId="0" fontId="132" fillId="61" borderId="193" xfId="247" applyFont="1" applyFill="1" applyBorder="1" applyAlignment="1">
      <alignment horizontal="right" vertical="center" wrapText="1"/>
    </xf>
    <xf numFmtId="4" fontId="21" fillId="61" borderId="22" xfId="247" applyNumberFormat="1" applyFont="1" applyFill="1" applyBorder="1" applyAlignment="1" applyProtection="1">
      <alignment vertical="center" wrapText="1"/>
      <protection hidden="1"/>
    </xf>
    <xf numFmtId="0" fontId="21" fillId="61" borderId="200" xfId="247" applyFont="1" applyFill="1" applyBorder="1" applyAlignment="1" applyProtection="1">
      <alignment horizontal="left" vertical="center" wrapText="1"/>
      <protection hidden="1"/>
    </xf>
    <xf numFmtId="0" fontId="21" fillId="61" borderId="18" xfId="247" applyFont="1" applyFill="1" applyBorder="1" applyAlignment="1" applyProtection="1">
      <alignment horizontal="center" vertical="center" wrapText="1"/>
      <protection hidden="1"/>
    </xf>
    <xf numFmtId="0" fontId="21" fillId="61" borderId="18" xfId="247" applyFont="1" applyFill="1" applyBorder="1" applyAlignment="1" applyProtection="1">
      <alignment horizontal="center" vertical="center"/>
      <protection hidden="1"/>
    </xf>
    <xf numFmtId="225" fontId="21" fillId="61" borderId="75" xfId="247" applyNumberFormat="1" applyFont="1" applyFill="1" applyBorder="1" applyAlignment="1">
      <alignment vertical="center" wrapText="1"/>
    </xf>
    <xf numFmtId="0" fontId="132" fillId="0" borderId="0" xfId="1415" applyFont="1" applyFill="1" applyBorder="1" applyAlignment="1">
      <alignment vertical="center"/>
    </xf>
    <xf numFmtId="4" fontId="132" fillId="0" borderId="0" xfId="1415" applyNumberFormat="1" applyFont="1" applyFill="1" applyBorder="1" applyAlignment="1">
      <alignment vertical="center"/>
    </xf>
    <xf numFmtId="0" fontId="21" fillId="61" borderId="49" xfId="247" applyFont="1" applyFill="1" applyBorder="1" applyAlignment="1">
      <alignment horizontal="left" vertical="center" wrapText="1"/>
    </xf>
    <xf numFmtId="0" fontId="21" fillId="61" borderId="49" xfId="247" applyFont="1" applyFill="1" applyBorder="1" applyAlignment="1">
      <alignment horizontal="center" vertical="center" wrapText="1"/>
    </xf>
    <xf numFmtId="49" fontId="21" fillId="61" borderId="49" xfId="247" applyNumberFormat="1" applyFont="1" applyFill="1" applyBorder="1" applyAlignment="1" applyProtection="1">
      <alignment horizontal="center" vertical="center"/>
      <protection hidden="1"/>
    </xf>
    <xf numFmtId="0" fontId="21" fillId="61" borderId="218" xfId="247" applyFont="1" applyFill="1" applyBorder="1" applyAlignment="1">
      <alignment horizontal="left" vertical="center" wrapText="1"/>
    </xf>
    <xf numFmtId="0" fontId="21" fillId="61" borderId="218" xfId="247" applyFont="1" applyFill="1" applyBorder="1" applyAlignment="1">
      <alignment horizontal="center" vertical="center" wrapText="1"/>
    </xf>
    <xf numFmtId="49" fontId="21" fillId="61" borderId="218" xfId="247" applyNumberFormat="1" applyFont="1" applyFill="1" applyBorder="1" applyAlignment="1" applyProtection="1">
      <alignment horizontal="center" vertical="center"/>
      <protection hidden="1"/>
    </xf>
    <xf numFmtId="226" fontId="21" fillId="61" borderId="219" xfId="247" quotePrefix="1" applyNumberFormat="1" applyFont="1" applyFill="1" applyBorder="1" applyAlignment="1" applyProtection="1">
      <alignment horizontal="right" vertical="center"/>
      <protection hidden="1"/>
    </xf>
    <xf numFmtId="226" fontId="132" fillId="61" borderId="0" xfId="1415" applyNumberFormat="1" applyFont="1" applyFill="1" applyAlignment="1">
      <alignment vertical="center"/>
    </xf>
    <xf numFmtId="228" fontId="21" fillId="61" borderId="219" xfId="247" quotePrefix="1" applyNumberFormat="1" applyFont="1" applyFill="1" applyBorder="1" applyAlignment="1" applyProtection="1">
      <alignment horizontal="right" vertical="center"/>
      <protection hidden="1"/>
    </xf>
    <xf numFmtId="0" fontId="0" fillId="0" borderId="0" xfId="0" applyAlignment="1">
      <alignment horizontal="center" vertical="center"/>
    </xf>
    <xf numFmtId="0" fontId="21" fillId="0" borderId="343" xfId="0" applyFont="1" applyBorder="1" applyAlignment="1">
      <alignment horizontal="center" vertical="center"/>
    </xf>
    <xf numFmtId="4" fontId="21" fillId="0" borderId="343" xfId="0" applyNumberFormat="1" applyFont="1" applyBorder="1" applyAlignment="1">
      <alignment horizontal="center" vertical="center"/>
    </xf>
    <xf numFmtId="176" fontId="126" fillId="61" borderId="18" xfId="0" applyNumberFormat="1" applyFont="1" applyFill="1" applyBorder="1" applyAlignment="1">
      <alignment horizontal="center" vertical="center" wrapText="1"/>
    </xf>
    <xf numFmtId="176" fontId="59" fillId="61" borderId="18" xfId="0" applyNumberFormat="1" applyFont="1" applyFill="1" applyBorder="1" applyAlignment="1">
      <alignment horizontal="center" vertical="center" wrapText="1"/>
    </xf>
    <xf numFmtId="176" fontId="126" fillId="61" borderId="238" xfId="0" applyNumberFormat="1" applyFont="1" applyFill="1" applyBorder="1" applyAlignment="1">
      <alignment horizontal="center" vertical="center" wrapText="1"/>
    </xf>
    <xf numFmtId="4" fontId="126" fillId="61" borderId="18" xfId="0" applyNumberFormat="1" applyFont="1" applyFill="1" applyBorder="1" applyAlignment="1">
      <alignment horizontal="right" vertical="center" wrapText="1"/>
    </xf>
    <xf numFmtId="4" fontId="59" fillId="61" borderId="18" xfId="0" applyNumberFormat="1" applyFont="1" applyFill="1" applyBorder="1" applyAlignment="1">
      <alignment horizontal="right" vertical="center" wrapText="1"/>
    </xf>
    <xf numFmtId="4" fontId="126" fillId="61" borderId="42" xfId="0" applyNumberFormat="1" applyFont="1" applyFill="1" applyBorder="1" applyAlignment="1">
      <alignment horizontal="right" vertical="center" wrapText="1"/>
    </xf>
    <xf numFmtId="4" fontId="126" fillId="61" borderId="50" xfId="0" applyNumberFormat="1" applyFont="1" applyFill="1" applyBorder="1" applyAlignment="1">
      <alignment horizontal="right" vertical="center" wrapText="1"/>
    </xf>
    <xf numFmtId="1" fontId="61" fillId="0" borderId="229" xfId="817" applyNumberFormat="1" applyFont="1" applyFill="1" applyBorder="1" applyAlignment="1">
      <alignment horizontal="left" vertical="center" wrapText="1"/>
    </xf>
    <xf numFmtId="0" fontId="133" fillId="61" borderId="240" xfId="0" applyFont="1" applyFill="1" applyBorder="1" applyAlignment="1" applyProtection="1">
      <alignment horizontal="left" vertical="center"/>
    </xf>
    <xf numFmtId="10" fontId="133" fillId="61" borderId="240" xfId="0" applyNumberFormat="1" applyFont="1" applyFill="1" applyBorder="1" applyAlignment="1" applyProtection="1">
      <alignment vertical="center"/>
    </xf>
    <xf numFmtId="0" fontId="133" fillId="61" borderId="335" xfId="0" applyFont="1" applyFill="1" applyBorder="1" applyAlignment="1" applyProtection="1">
      <alignment horizontal="center" vertical="center"/>
    </xf>
    <xf numFmtId="10" fontId="133" fillId="61" borderId="239" xfId="876" applyNumberFormat="1" applyFont="1" applyFill="1" applyBorder="1" applyAlignment="1" applyProtection="1">
      <alignment vertical="center"/>
      <protection locked="0"/>
    </xf>
    <xf numFmtId="0" fontId="133" fillId="61" borderId="238" xfId="0" applyFont="1" applyFill="1" applyBorder="1" applyAlignment="1" applyProtection="1">
      <alignment horizontal="left" vertical="center"/>
    </xf>
    <xf numFmtId="10" fontId="133" fillId="61" borderId="238" xfId="0" applyNumberFormat="1" applyFont="1" applyFill="1" applyBorder="1" applyAlignment="1" applyProtection="1">
      <alignment vertical="center"/>
    </xf>
    <xf numFmtId="0" fontId="133" fillId="61" borderId="241" xfId="0" applyFont="1" applyFill="1" applyBorder="1" applyAlignment="1" applyProtection="1">
      <alignment horizontal="center" vertical="center"/>
    </xf>
    <xf numFmtId="0" fontId="133" fillId="61" borderId="241" xfId="0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48" fillId="0" borderId="343" xfId="0" applyFont="1" applyBorder="1" applyAlignment="1">
      <alignment horizontal="center" vertical="center"/>
    </xf>
    <xf numFmtId="0" fontId="48" fillId="0" borderId="343" xfId="0" applyFont="1" applyBorder="1" applyAlignment="1">
      <alignment horizontal="center" vertical="center" wrapText="1"/>
    </xf>
    <xf numFmtId="9" fontId="21" fillId="0" borderId="343" xfId="0" applyNumberFormat="1" applyFont="1" applyBorder="1" applyAlignment="1">
      <alignment horizontal="center" vertical="center"/>
    </xf>
    <xf numFmtId="1" fontId="21" fillId="0" borderId="343" xfId="0" applyNumberFormat="1" applyFont="1" applyFill="1" applyBorder="1" applyAlignment="1">
      <alignment horizontal="center" vertical="center" wrapText="1"/>
    </xf>
    <xf numFmtId="49" fontId="21" fillId="0" borderId="343" xfId="976" applyNumberFormat="1" applyFont="1" applyFill="1" applyBorder="1" applyAlignment="1" applyProtection="1">
      <alignment horizontal="center" vertical="center" wrapText="1"/>
    </xf>
    <xf numFmtId="1" fontId="21" fillId="0" borderId="343" xfId="976" applyNumberFormat="1" applyFont="1" applyFill="1" applyBorder="1" applyAlignment="1" applyProtection="1">
      <alignment horizontal="center" vertical="center" wrapText="1"/>
    </xf>
    <xf numFmtId="1" fontId="21" fillId="0" borderId="343" xfId="0" applyNumberFormat="1" applyFont="1" applyFill="1" applyBorder="1" applyAlignment="1">
      <alignment horizontal="left" vertical="center" wrapText="1"/>
    </xf>
    <xf numFmtId="1" fontId="21" fillId="62" borderId="343" xfId="0" applyNumberFormat="1" applyFont="1" applyFill="1" applyBorder="1" applyAlignment="1">
      <alignment horizontal="center" vertical="center" wrapText="1"/>
    </xf>
    <xf numFmtId="49" fontId="21" fillId="62" borderId="343" xfId="664" applyNumberFormat="1" applyFont="1" applyFill="1" applyBorder="1" applyAlignment="1" applyProtection="1">
      <alignment horizontal="center" vertical="center" wrapText="1"/>
    </xf>
    <xf numFmtId="49" fontId="21" fillId="62" borderId="343" xfId="247" applyNumberFormat="1" applyFont="1" applyFill="1" applyBorder="1" applyAlignment="1" applyProtection="1">
      <alignment horizontal="left" vertical="center" wrapText="1"/>
    </xf>
    <xf numFmtId="1" fontId="21" fillId="62" borderId="343" xfId="0" applyNumberFormat="1" applyFont="1" applyFill="1" applyBorder="1" applyAlignment="1">
      <alignment horizontal="left" vertical="center" wrapText="1"/>
    </xf>
    <xf numFmtId="4" fontId="48" fillId="0" borderId="0" xfId="0" applyNumberFormat="1" applyFont="1" applyAlignment="1">
      <alignment horizontal="center" vertical="center"/>
    </xf>
    <xf numFmtId="10" fontId="48" fillId="0" borderId="0" xfId="1434" applyNumberFormat="1" applyFont="1" applyAlignment="1">
      <alignment horizontal="center" vertical="center"/>
    </xf>
    <xf numFmtId="4" fontId="0" fillId="0" borderId="343" xfId="0" applyNumberFormat="1" applyBorder="1" applyAlignment="1">
      <alignment horizontal="center" vertical="center"/>
    </xf>
    <xf numFmtId="10" fontId="0" fillId="0" borderId="343" xfId="0" applyNumberFormat="1" applyBorder="1" applyAlignment="1">
      <alignment horizontal="center" vertical="center"/>
    </xf>
    <xf numFmtId="49" fontId="126" fillId="62" borderId="349" xfId="664" applyNumberFormat="1" applyFont="1" applyFill="1" applyBorder="1" applyAlignment="1" applyProtection="1">
      <alignment horizontal="center" vertical="center" wrapText="1"/>
    </xf>
    <xf numFmtId="1" fontId="21" fillId="0" borderId="350" xfId="1431" applyNumberFormat="1" applyFont="1" applyFill="1" applyBorder="1" applyAlignment="1">
      <alignment horizontal="center" vertical="center" wrapText="1"/>
    </xf>
    <xf numFmtId="1" fontId="21" fillId="0" borderId="351" xfId="260" applyNumberFormat="1" applyFont="1" applyFill="1" applyBorder="1" applyAlignment="1">
      <alignment horizontal="left" vertical="center" wrapText="1"/>
    </xf>
    <xf numFmtId="1" fontId="21" fillId="0" borderId="352" xfId="238" applyNumberFormat="1" applyFont="1" applyFill="1" applyBorder="1" applyAlignment="1">
      <alignment horizontal="center" vertical="center" wrapText="1"/>
    </xf>
    <xf numFmtId="39" fontId="21" fillId="0" borderId="352" xfId="238" applyNumberFormat="1" applyFont="1" applyFill="1" applyBorder="1" applyAlignment="1">
      <alignment horizontal="center" vertical="center" wrapText="1"/>
    </xf>
    <xf numFmtId="4" fontId="48" fillId="0" borderId="352" xfId="238" applyNumberFormat="1" applyFont="1" applyFill="1" applyBorder="1" applyAlignment="1">
      <alignment horizontal="center" vertical="center" wrapText="1"/>
    </xf>
    <xf numFmtId="165" fontId="48" fillId="0" borderId="353" xfId="238" applyNumberFormat="1" applyFont="1" applyFill="1" applyBorder="1" applyAlignment="1">
      <alignment horizontal="center" vertical="center" wrapText="1"/>
    </xf>
    <xf numFmtId="165" fontId="48" fillId="96" borderId="22" xfId="238" applyNumberFormat="1" applyFont="1" applyFill="1" applyBorder="1" applyAlignment="1">
      <alignment horizontal="center" vertical="center" wrapText="1"/>
    </xf>
    <xf numFmtId="1" fontId="21" fillId="0" borderId="350" xfId="1430" applyNumberFormat="1" applyFont="1" applyFill="1" applyBorder="1" applyAlignment="1">
      <alignment horizontal="center" vertical="center" wrapText="1"/>
    </xf>
    <xf numFmtId="1" fontId="48" fillId="0" borderId="351" xfId="260" applyNumberFormat="1" applyFont="1" applyFill="1" applyBorder="1" applyAlignment="1">
      <alignment horizontal="left" vertical="center" wrapText="1"/>
    </xf>
    <xf numFmtId="1" fontId="21" fillId="0" borderId="18" xfId="238" applyNumberFormat="1" applyFont="1" applyFill="1" applyBorder="1" applyAlignment="1">
      <alignment horizontal="center" vertical="center" wrapText="1"/>
    </xf>
    <xf numFmtId="39" fontId="21" fillId="0" borderId="18" xfId="238" applyNumberFormat="1" applyFont="1" applyFill="1" applyBorder="1" applyAlignment="1">
      <alignment horizontal="center" vertical="center" wrapText="1"/>
    </xf>
    <xf numFmtId="4" fontId="48" fillId="0" borderId="18" xfId="238" applyNumberFormat="1" applyFont="1" applyFill="1" applyBorder="1" applyAlignment="1">
      <alignment horizontal="center" vertical="center" wrapText="1"/>
    </xf>
    <xf numFmtId="165" fontId="48" fillId="0" borderId="22" xfId="238" applyNumberFormat="1" applyFont="1" applyFill="1" applyBorder="1" applyAlignment="1">
      <alignment horizontal="center" vertical="center" wrapText="1"/>
    </xf>
    <xf numFmtId="1" fontId="21" fillId="96" borderId="18" xfId="238" applyNumberFormat="1" applyFont="1" applyFill="1" applyBorder="1" applyAlignment="1">
      <alignment horizontal="center" vertical="center" wrapText="1"/>
    </xf>
    <xf numFmtId="39" fontId="21" fillId="96" borderId="18" xfId="238" applyNumberFormat="1" applyFont="1" applyFill="1" applyBorder="1" applyAlignment="1">
      <alignment horizontal="center" vertical="center" wrapText="1"/>
    </xf>
    <xf numFmtId="4" fontId="48" fillId="96" borderId="18" xfId="238" applyNumberFormat="1" applyFont="1" applyFill="1" applyBorder="1" applyAlignment="1">
      <alignment horizontal="center" vertical="center" wrapText="1"/>
    </xf>
    <xf numFmtId="1" fontId="21" fillId="0" borderId="19" xfId="1432" applyNumberFormat="1" applyFont="1" applyFill="1" applyBorder="1" applyAlignment="1">
      <alignment horizontal="center" vertical="center" wrapText="1"/>
    </xf>
    <xf numFmtId="1" fontId="21" fillId="0" borderId="354" xfId="1432" applyNumberFormat="1" applyFont="1" applyFill="1" applyBorder="1" applyAlignment="1">
      <alignment horizontal="center" vertical="center" wrapText="1"/>
    </xf>
    <xf numFmtId="1" fontId="21" fillId="0" borderId="355" xfId="260" applyNumberFormat="1" applyFont="1" applyFill="1" applyBorder="1" applyAlignment="1">
      <alignment horizontal="left" vertical="center" wrapText="1"/>
    </xf>
    <xf numFmtId="1" fontId="21" fillId="0" borderId="356" xfId="238" applyNumberFormat="1" applyFont="1" applyFill="1" applyBorder="1" applyAlignment="1">
      <alignment horizontal="center" vertical="center" wrapText="1"/>
    </xf>
    <xf numFmtId="39" fontId="21" fillId="0" borderId="356" xfId="238" applyNumberFormat="1" applyFont="1" applyFill="1" applyBorder="1" applyAlignment="1">
      <alignment horizontal="center" vertical="center" wrapText="1"/>
    </xf>
    <xf numFmtId="4" fontId="48" fillId="0" borderId="356" xfId="238" applyNumberFormat="1" applyFont="1" applyFill="1" applyBorder="1" applyAlignment="1">
      <alignment horizontal="center" vertical="center" wrapText="1"/>
    </xf>
    <xf numFmtId="165" fontId="48" fillId="0" borderId="357" xfId="238" applyNumberFormat="1" applyFont="1" applyFill="1" applyBorder="1" applyAlignment="1">
      <alignment horizontal="center" vertical="center" wrapText="1"/>
    </xf>
    <xf numFmtId="49" fontId="126" fillId="62" borderId="282" xfId="664" applyNumberFormat="1" applyFont="1" applyFill="1" applyBorder="1" applyAlignment="1" applyProtection="1">
      <alignment horizontal="center" vertical="center" wrapText="1"/>
    </xf>
    <xf numFmtId="236" fontId="21" fillId="0" borderId="75" xfId="247" applyNumberFormat="1" applyFont="1" applyFill="1" applyBorder="1" applyAlignment="1">
      <alignment vertical="center" wrapText="1"/>
    </xf>
    <xf numFmtId="10" fontId="21" fillId="0" borderId="352" xfId="1434" applyNumberFormat="1" applyFont="1" applyFill="1" applyBorder="1" applyAlignment="1">
      <alignment horizontal="center" vertical="center" wrapText="1"/>
    </xf>
    <xf numFmtId="2" fontId="21" fillId="0" borderId="352" xfId="1434" applyNumberFormat="1" applyFont="1" applyFill="1" applyBorder="1" applyAlignment="1">
      <alignment horizontal="center" vertical="center" wrapText="1"/>
    </xf>
    <xf numFmtId="1" fontId="58" fillId="0" borderId="292" xfId="260" applyNumberFormat="1" applyFont="1" applyFill="1" applyBorder="1" applyAlignment="1">
      <alignment horizontal="right" vertical="center" wrapText="1"/>
    </xf>
    <xf numFmtId="1" fontId="165" fillId="61" borderId="237" xfId="0" applyNumberFormat="1" applyFont="1" applyFill="1" applyBorder="1" applyAlignment="1">
      <alignment horizontal="right" vertical="center" wrapText="1"/>
    </xf>
    <xf numFmtId="4" fontId="61" fillId="0" borderId="237" xfId="0" applyNumberFormat="1" applyFont="1" applyFill="1" applyBorder="1" applyAlignment="1">
      <alignment horizontal="right" vertical="center" wrapText="1"/>
    </xf>
    <xf numFmtId="4" fontId="61" fillId="61" borderId="332" xfId="0" applyNumberFormat="1" applyFont="1" applyFill="1" applyBorder="1" applyAlignment="1">
      <alignment horizontal="right" vertical="center" wrapText="1"/>
    </xf>
    <xf numFmtId="10" fontId="126" fillId="0" borderId="237" xfId="1434" applyNumberFormat="1" applyFont="1" applyFill="1" applyBorder="1" applyAlignment="1">
      <alignment horizontal="right" vertical="center" wrapText="1"/>
    </xf>
    <xf numFmtId="10" fontId="144" fillId="96" borderId="358" xfId="0" applyNumberFormat="1" applyFont="1" applyFill="1" applyBorder="1" applyAlignment="1">
      <alignment horizontal="center" vertical="center" wrapText="1"/>
    </xf>
    <xf numFmtId="10" fontId="144" fillId="96" borderId="359" xfId="0" applyNumberFormat="1" applyFont="1" applyFill="1" applyBorder="1" applyAlignment="1">
      <alignment horizontal="center" vertical="center" wrapText="1"/>
    </xf>
    <xf numFmtId="10" fontId="61" fillId="96" borderId="237" xfId="1434" applyNumberFormat="1" applyFont="1" applyFill="1" applyBorder="1" applyAlignment="1">
      <alignment horizontal="right" vertical="center" wrapText="1"/>
    </xf>
    <xf numFmtId="10" fontId="131" fillId="0" borderId="361" xfId="1420" applyNumberFormat="1" applyFont="1" applyFill="1" applyBorder="1" applyAlignment="1">
      <alignment vertical="top" wrapText="1"/>
    </xf>
    <xf numFmtId="4" fontId="132" fillId="0" borderId="291" xfId="1420" applyNumberFormat="1" applyFont="1" applyFill="1" applyBorder="1" applyAlignment="1">
      <alignment vertical="top" wrapText="1"/>
    </xf>
    <xf numFmtId="4" fontId="132" fillId="0" borderId="345" xfId="1420" applyNumberFormat="1" applyFont="1" applyFill="1" applyBorder="1" applyAlignment="1">
      <alignment vertical="top" wrapText="1"/>
    </xf>
    <xf numFmtId="4" fontId="132" fillId="0" borderId="334" xfId="1420" applyNumberFormat="1" applyFont="1" applyFill="1" applyBorder="1" applyAlignment="1">
      <alignment vertical="top" wrapText="1"/>
    </xf>
    <xf numFmtId="10" fontId="131" fillId="0" borderId="352" xfId="1420" applyNumberFormat="1" applyFont="1" applyFill="1" applyBorder="1" applyAlignment="1">
      <alignment vertical="top" wrapText="1"/>
    </xf>
    <xf numFmtId="4" fontId="132" fillId="0" borderId="362" xfId="1420" applyNumberFormat="1" applyFont="1" applyFill="1" applyBorder="1" applyAlignment="1">
      <alignment vertical="top" wrapText="1"/>
    </xf>
    <xf numFmtId="4" fontId="132" fillId="0" borderId="363" xfId="1420" applyNumberFormat="1" applyFont="1" applyFill="1" applyBorder="1" applyAlignment="1">
      <alignment vertical="top" wrapText="1"/>
    </xf>
    <xf numFmtId="10" fontId="131" fillId="0" borderId="18" xfId="1420" applyNumberFormat="1" applyFont="1" applyFill="1" applyBorder="1" applyAlignment="1">
      <alignment vertical="top" wrapText="1"/>
    </xf>
    <xf numFmtId="10" fontId="131" fillId="0" borderId="42" xfId="1420" applyNumberFormat="1" applyFont="1" applyFill="1" applyBorder="1" applyAlignment="1">
      <alignment vertical="top" wrapText="1"/>
    </xf>
    <xf numFmtId="10" fontId="131" fillId="0" borderId="362" xfId="1420" applyNumberFormat="1" applyFont="1" applyFill="1" applyBorder="1" applyAlignment="1">
      <alignment vertical="top" wrapText="1"/>
    </xf>
    <xf numFmtId="10" fontId="131" fillId="0" borderId="363" xfId="1420" applyNumberFormat="1" applyFont="1" applyFill="1" applyBorder="1" applyAlignment="1">
      <alignment vertical="top" wrapText="1"/>
    </xf>
    <xf numFmtId="10" fontId="131" fillId="0" borderId="237" xfId="1420" quotePrefix="1" applyNumberFormat="1" applyFont="1" applyFill="1" applyBorder="1" applyAlignment="1">
      <alignment vertical="top" wrapText="1"/>
    </xf>
    <xf numFmtId="43" fontId="21" fillId="0" borderId="61" xfId="1420" applyNumberFormat="1" applyFill="1" applyBorder="1" applyAlignment="1">
      <alignment vertical="top" wrapText="1"/>
    </xf>
    <xf numFmtId="0" fontId="130" fillId="0" borderId="364" xfId="1420" applyFont="1" applyFill="1" applyBorder="1"/>
    <xf numFmtId="10" fontId="131" fillId="0" borderId="22" xfId="1420" applyNumberFormat="1" applyFont="1" applyFill="1" applyBorder="1" applyAlignment="1">
      <alignment vertical="top" wrapText="1"/>
    </xf>
    <xf numFmtId="4" fontId="132" fillId="0" borderId="22" xfId="1420" applyNumberFormat="1" applyFont="1" applyFill="1" applyBorder="1" applyAlignment="1">
      <alignment vertical="top" wrapText="1"/>
    </xf>
    <xf numFmtId="10" fontId="132" fillId="0" borderId="22" xfId="1420" applyNumberFormat="1" applyFont="1" applyFill="1" applyBorder="1" applyAlignment="1">
      <alignment vertical="top" wrapText="1"/>
    </xf>
    <xf numFmtId="0" fontId="132" fillId="0" borderId="347" xfId="1420" applyFont="1" applyFill="1" applyBorder="1" applyAlignment="1">
      <alignment horizontal="center"/>
    </xf>
    <xf numFmtId="0" fontId="65" fillId="96" borderId="365" xfId="1420" applyFont="1" applyFill="1" applyBorder="1" applyAlignment="1">
      <alignment horizontal="center" vertical="center"/>
    </xf>
    <xf numFmtId="0" fontId="21" fillId="0" borderId="47" xfId="1420" applyFill="1" applyBorder="1"/>
    <xf numFmtId="0" fontId="21" fillId="0" borderId="292" xfId="1420" applyFill="1" applyBorder="1"/>
    <xf numFmtId="0" fontId="21" fillId="0" borderId="297" xfId="1420" applyFill="1" applyBorder="1"/>
    <xf numFmtId="0" fontId="21" fillId="0" borderId="19" xfId="1420" applyFill="1" applyBorder="1"/>
    <xf numFmtId="0" fontId="21" fillId="0" borderId="18" xfId="1420" applyFill="1" applyBorder="1"/>
    <xf numFmtId="0" fontId="21" fillId="0" borderId="22" xfId="1420" applyFill="1" applyBorder="1"/>
    <xf numFmtId="0" fontId="21" fillId="0" borderId="354" xfId="1420" applyFill="1" applyBorder="1"/>
    <xf numFmtId="0" fontId="21" fillId="0" borderId="356" xfId="1420" applyFill="1" applyBorder="1"/>
    <xf numFmtId="0" fontId="21" fillId="0" borderId="357" xfId="1420" applyFill="1" applyBorder="1"/>
    <xf numFmtId="0" fontId="144" fillId="0" borderId="139" xfId="650" applyFont="1" applyBorder="1" applyAlignment="1">
      <alignment horizontal="center" vertical="center"/>
    </xf>
    <xf numFmtId="0" fontId="144" fillId="0" borderId="140" xfId="650" applyFont="1" applyBorder="1" applyAlignment="1">
      <alignment horizontal="center" vertical="center"/>
    </xf>
    <xf numFmtId="165" fontId="157" fillId="0" borderId="217" xfId="1424" applyNumberFormat="1" applyFont="1" applyFill="1" applyBorder="1" applyAlignment="1">
      <alignment horizontal="center" vertical="center"/>
    </xf>
    <xf numFmtId="0" fontId="21" fillId="61" borderId="346" xfId="0" applyFont="1" applyFill="1" applyBorder="1" applyAlignment="1">
      <alignment vertical="center" wrapText="1"/>
    </xf>
    <xf numFmtId="0" fontId="21" fillId="61" borderId="346" xfId="0" applyFont="1" applyFill="1" applyBorder="1" applyAlignment="1">
      <alignment horizontal="center" vertical="center" wrapText="1"/>
    </xf>
    <xf numFmtId="0" fontId="21" fillId="61" borderId="347" xfId="0" applyFont="1" applyFill="1" applyBorder="1" applyAlignment="1">
      <alignment horizontal="center" vertical="center" wrapText="1"/>
    </xf>
    <xf numFmtId="0" fontId="21" fillId="61" borderId="348" xfId="0" applyFont="1" applyFill="1" applyBorder="1" applyAlignment="1">
      <alignment horizontal="center" vertical="center" wrapText="1"/>
    </xf>
    <xf numFmtId="0" fontId="135" fillId="61" borderId="366" xfId="0" applyFont="1" applyFill="1" applyBorder="1" applyAlignment="1" applyProtection="1">
      <alignment vertical="center"/>
    </xf>
    <xf numFmtId="10" fontId="133" fillId="61" borderId="18" xfId="876" applyNumberFormat="1" applyFont="1" applyFill="1" applyBorder="1" applyAlignment="1" applyProtection="1">
      <alignment vertical="center"/>
      <protection locked="0"/>
    </xf>
    <xf numFmtId="0" fontId="133" fillId="61" borderId="18" xfId="0" applyFont="1" applyFill="1" applyBorder="1" applyAlignment="1" applyProtection="1">
      <alignment vertical="center"/>
    </xf>
    <xf numFmtId="0" fontId="0" fillId="61" borderId="369" xfId="0" applyFill="1" applyBorder="1"/>
    <xf numFmtId="10" fontId="133" fillId="61" borderId="369" xfId="0" applyNumberFormat="1" applyFont="1" applyFill="1" applyBorder="1" applyAlignment="1" applyProtection="1">
      <alignment vertical="center"/>
    </xf>
    <xf numFmtId="10" fontId="133" fillId="61" borderId="370" xfId="0" applyNumberFormat="1" applyFont="1" applyFill="1" applyBorder="1" applyAlignment="1" applyProtection="1">
      <alignment vertical="center"/>
    </xf>
    <xf numFmtId="10" fontId="133" fillId="61" borderId="372" xfId="876" applyNumberFormat="1" applyFont="1" applyFill="1" applyBorder="1" applyAlignment="1" applyProtection="1">
      <alignment vertical="center"/>
      <protection locked="0"/>
    </xf>
    <xf numFmtId="0" fontId="133" fillId="61" borderId="369" xfId="0" applyFont="1" applyFill="1" applyBorder="1" applyAlignment="1" applyProtection="1">
      <alignment horizontal="left" vertical="center"/>
    </xf>
    <xf numFmtId="0" fontId="133" fillId="96" borderId="343" xfId="0" applyFont="1" applyFill="1" applyBorder="1" applyAlignment="1" applyProtection="1">
      <alignment horizontal="left" vertical="center"/>
    </xf>
    <xf numFmtId="10" fontId="48" fillId="96" borderId="343" xfId="876" applyNumberFormat="1" applyFont="1" applyFill="1" applyBorder="1"/>
    <xf numFmtId="0" fontId="0" fillId="0" borderId="151" xfId="0" applyBorder="1"/>
    <xf numFmtId="0" fontId="0" fillId="0" borderId="0" xfId="0" applyBorder="1"/>
    <xf numFmtId="0" fontId="0" fillId="0" borderId="16" xfId="0" applyBorder="1"/>
    <xf numFmtId="0" fontId="48" fillId="0" borderId="151" xfId="0" applyFont="1" applyBorder="1"/>
    <xf numFmtId="0" fontId="0" fillId="0" borderId="84" xfId="0" applyBorder="1"/>
    <xf numFmtId="0" fontId="0" fillId="0" borderId="83" xfId="0" applyBorder="1"/>
    <xf numFmtId="0" fontId="0" fillId="0" borderId="188" xfId="0" applyBorder="1"/>
    <xf numFmtId="4" fontId="131" fillId="0" borderId="0" xfId="1420" applyNumberFormat="1" applyFont="1" applyFill="1" applyBorder="1"/>
    <xf numFmtId="2" fontId="149" fillId="0" borderId="59" xfId="1424" applyNumberFormat="1" applyFont="1" applyFill="1" applyBorder="1" applyAlignment="1">
      <alignment horizontal="center"/>
    </xf>
    <xf numFmtId="2" fontId="149" fillId="0" borderId="59" xfId="1424" quotePrefix="1" applyNumberFormat="1" applyFont="1" applyFill="1" applyBorder="1" applyAlignment="1">
      <alignment horizontal="center"/>
    </xf>
    <xf numFmtId="165" fontId="149" fillId="0" borderId="367" xfId="1424" applyNumberFormat="1" applyFont="1" applyFill="1" applyBorder="1" applyAlignment="1">
      <alignment horizontal="right"/>
    </xf>
    <xf numFmtId="165" fontId="157" fillId="0" borderId="343" xfId="1424" applyNumberFormat="1" applyFont="1" applyFill="1" applyBorder="1" applyAlignment="1">
      <alignment horizontal="center" vertical="center"/>
    </xf>
    <xf numFmtId="165" fontId="157" fillId="0" borderId="343" xfId="238" applyNumberFormat="1" applyFont="1" applyFill="1" applyBorder="1" applyAlignment="1">
      <alignment horizontal="center" vertical="center"/>
    </xf>
    <xf numFmtId="1" fontId="132" fillId="0" borderId="18" xfId="238" applyNumberFormat="1" applyFont="1" applyFill="1" applyBorder="1" applyAlignment="1">
      <alignment horizontal="center" vertical="center" wrapText="1"/>
    </xf>
    <xf numFmtId="39" fontId="132" fillId="0" borderId="18" xfId="238" applyNumberFormat="1" applyFont="1" applyFill="1" applyBorder="1" applyAlignment="1">
      <alignment horizontal="center" vertical="center" wrapText="1"/>
    </xf>
    <xf numFmtId="4" fontId="131" fillId="0" borderId="18" xfId="238" applyNumberFormat="1" applyFont="1" applyFill="1" applyBorder="1" applyAlignment="1">
      <alignment horizontal="center" vertical="center" wrapText="1"/>
    </xf>
    <xf numFmtId="165" fontId="131" fillId="0" borderId="22" xfId="238" applyNumberFormat="1" applyFont="1" applyFill="1" applyBorder="1" applyAlignment="1">
      <alignment horizontal="center" vertical="center" wrapText="1"/>
    </xf>
    <xf numFmtId="39" fontId="21" fillId="61" borderId="18" xfId="238" applyNumberFormat="1" applyFont="1" applyFill="1" applyBorder="1" applyAlignment="1">
      <alignment horizontal="center" vertical="center" wrapText="1"/>
    </xf>
    <xf numFmtId="176" fontId="48" fillId="96" borderId="18" xfId="238" applyNumberFormat="1" applyFont="1" applyFill="1" applyBorder="1" applyAlignment="1">
      <alignment horizontal="center" vertical="center" wrapText="1"/>
    </xf>
    <xf numFmtId="235" fontId="21" fillId="61" borderId="18" xfId="238" applyNumberFormat="1" applyFont="1" applyFill="1" applyBorder="1" applyAlignment="1">
      <alignment horizontal="center" vertical="center" wrapText="1"/>
    </xf>
    <xf numFmtId="187" fontId="21" fillId="0" borderId="18" xfId="238" applyNumberFormat="1" applyFont="1" applyFill="1" applyBorder="1" applyAlignment="1">
      <alignment horizontal="center" vertical="center" wrapText="1"/>
    </xf>
    <xf numFmtId="235" fontId="21" fillId="0" borderId="18" xfId="238" applyNumberFormat="1" applyFont="1" applyFill="1" applyBorder="1" applyAlignment="1">
      <alignment horizontal="center" vertical="center" wrapText="1"/>
    </xf>
    <xf numFmtId="1" fontId="21" fillId="0" borderId="354" xfId="1430" applyNumberFormat="1" applyFont="1" applyFill="1" applyBorder="1" applyAlignment="1">
      <alignment horizontal="center" vertical="center" wrapText="1"/>
    </xf>
    <xf numFmtId="39" fontId="157" fillId="0" borderId="343" xfId="1424" applyNumberFormat="1" applyFont="1" applyFill="1" applyBorder="1" applyAlignment="1">
      <alignment horizontal="center" vertical="center"/>
    </xf>
    <xf numFmtId="1" fontId="21" fillId="0" borderId="354" xfId="1431" applyNumberFormat="1" applyFont="1" applyFill="1" applyBorder="1" applyAlignment="1">
      <alignment horizontal="center" vertical="center" wrapText="1"/>
    </xf>
    <xf numFmtId="187" fontId="21" fillId="0" borderId="356" xfId="238" applyNumberFormat="1" applyFont="1" applyFill="1" applyBorder="1" applyAlignment="1">
      <alignment horizontal="center" vertical="center" wrapText="1"/>
    </xf>
    <xf numFmtId="1" fontId="21" fillId="0" borderId="19" xfId="1433" applyNumberFormat="1" applyFont="1" applyFill="1" applyBorder="1" applyAlignment="1">
      <alignment horizontal="center" vertical="center" wrapText="1"/>
    </xf>
    <xf numFmtId="49" fontId="134" fillId="0" borderId="47" xfId="238" applyNumberFormat="1" applyFont="1" applyFill="1" applyBorder="1" applyAlignment="1">
      <alignment horizontal="center" vertical="center" wrapText="1"/>
    </xf>
    <xf numFmtId="1" fontId="21" fillId="0" borderId="18" xfId="1424" applyNumberFormat="1" applyFont="1" applyFill="1" applyBorder="1" applyAlignment="1">
      <alignment horizontal="center" vertical="center" wrapText="1"/>
    </xf>
    <xf numFmtId="4" fontId="21" fillId="0" borderId="18" xfId="238" applyNumberFormat="1" applyFont="1" applyFill="1" applyBorder="1" applyAlignment="1">
      <alignment horizontal="center" vertical="center" wrapText="1"/>
    </xf>
    <xf numFmtId="1" fontId="48" fillId="96" borderId="18" xfId="238" applyNumberFormat="1" applyFont="1" applyFill="1" applyBorder="1" applyAlignment="1">
      <alignment horizontal="center" vertical="center" wrapText="1"/>
    </xf>
    <xf numFmtId="39" fontId="48" fillId="96" borderId="18" xfId="238" applyNumberFormat="1" applyFont="1" applyFill="1" applyBorder="1" applyAlignment="1">
      <alignment horizontal="center" vertical="center" wrapText="1"/>
    </xf>
    <xf numFmtId="2" fontId="21" fillId="0" borderId="18" xfId="1424" applyNumberFormat="1" applyFont="1" applyFill="1" applyBorder="1" applyAlignment="1">
      <alignment horizontal="center" vertical="center" wrapText="1"/>
    </xf>
    <xf numFmtId="1" fontId="21" fillId="0" borderId="18" xfId="1428" applyNumberFormat="1" applyFont="1" applyBorder="1" applyAlignment="1" applyProtection="1">
      <alignment horizontal="center" vertical="center" wrapText="1"/>
    </xf>
    <xf numFmtId="2" fontId="21" fillId="0" borderId="18" xfId="1424" applyNumberFormat="1" applyFont="1" applyBorder="1" applyAlignment="1">
      <alignment horizontal="center" vertical="center" wrapText="1"/>
    </xf>
    <xf numFmtId="1" fontId="21" fillId="0" borderId="350" xfId="1433" applyNumberFormat="1" applyFont="1" applyFill="1" applyBorder="1" applyAlignment="1">
      <alignment horizontal="center" vertical="center" wrapText="1"/>
    </xf>
    <xf numFmtId="1" fontId="21" fillId="62" borderId="351" xfId="260" applyNumberFormat="1" applyFont="1" applyFill="1" applyBorder="1" applyAlignment="1">
      <alignment horizontal="left" vertical="center" wrapText="1"/>
    </xf>
    <xf numFmtId="1" fontId="21" fillId="0" borderId="352" xfId="1428" applyNumberFormat="1" applyFont="1" applyBorder="1" applyAlignment="1" applyProtection="1">
      <alignment horizontal="center" vertical="center" wrapText="1"/>
    </xf>
    <xf numFmtId="4" fontId="21" fillId="0" borderId="352" xfId="238" applyNumberFormat="1" applyFont="1" applyFill="1" applyBorder="1" applyAlignment="1">
      <alignment horizontal="center" vertical="center" wrapText="1"/>
    </xf>
    <xf numFmtId="2" fontId="21" fillId="0" borderId="18" xfId="1428" applyNumberFormat="1" applyFont="1" applyBorder="1" applyAlignment="1" applyProtection="1">
      <alignment horizontal="center" vertical="center" wrapText="1"/>
    </xf>
    <xf numFmtId="1" fontId="21" fillId="0" borderId="354" xfId="1433" applyNumberFormat="1" applyFont="1" applyFill="1" applyBorder="1" applyAlignment="1">
      <alignment horizontal="center" vertical="center" wrapText="1"/>
    </xf>
    <xf numFmtId="1" fontId="21" fillId="62" borderId="355" xfId="260" applyNumberFormat="1" applyFont="1" applyFill="1" applyBorder="1" applyAlignment="1">
      <alignment horizontal="left" vertical="center" wrapText="1"/>
    </xf>
    <xf numFmtId="1" fontId="21" fillId="0" borderId="356" xfId="1428" applyNumberFormat="1" applyFont="1" applyBorder="1" applyAlignment="1" applyProtection="1">
      <alignment horizontal="center" vertical="center" wrapText="1"/>
    </xf>
    <xf numFmtId="1" fontId="21" fillId="0" borderId="374" xfId="1424" applyNumberFormat="1" applyFont="1" applyFill="1" applyBorder="1" applyAlignment="1">
      <alignment horizontal="center" vertical="center" wrapText="1"/>
    </xf>
    <xf numFmtId="4" fontId="21" fillId="0" borderId="356" xfId="238" applyNumberFormat="1" applyFont="1" applyFill="1" applyBorder="1" applyAlignment="1">
      <alignment horizontal="center" vertical="center" wrapText="1"/>
    </xf>
    <xf numFmtId="1" fontId="21" fillId="0" borderId="18" xfId="1428" applyNumberFormat="1" applyFont="1" applyFill="1" applyBorder="1" applyAlignment="1" applyProtection="1">
      <alignment horizontal="center" vertical="center" wrapText="1"/>
    </xf>
    <xf numFmtId="234" fontId="21" fillId="0" borderId="18" xfId="238" applyNumberFormat="1" applyFont="1" applyFill="1" applyBorder="1" applyAlignment="1">
      <alignment horizontal="center" vertical="center" wrapText="1"/>
    </xf>
    <xf numFmtId="234" fontId="21" fillId="96" borderId="18" xfId="238" applyNumberFormat="1" applyFont="1" applyFill="1" applyBorder="1" applyAlignment="1">
      <alignment horizontal="center" vertical="center" wrapText="1"/>
    </xf>
    <xf numFmtId="39" fontId="134" fillId="0" borderId="18" xfId="238" applyNumberFormat="1" applyFont="1" applyFill="1" applyBorder="1" applyAlignment="1">
      <alignment horizontal="center" vertical="center" wrapText="1"/>
    </xf>
    <xf numFmtId="1" fontId="21" fillId="61" borderId="19" xfId="1432" applyNumberFormat="1" applyFont="1" applyFill="1" applyBorder="1" applyAlignment="1">
      <alignment horizontal="center" vertical="center" wrapText="1"/>
    </xf>
    <xf numFmtId="1" fontId="21" fillId="61" borderId="18" xfId="238" applyNumberFormat="1" applyFont="1" applyFill="1" applyBorder="1" applyAlignment="1">
      <alignment horizontal="center" vertical="center" wrapText="1"/>
    </xf>
    <xf numFmtId="1" fontId="59" fillId="0" borderId="349" xfId="1414" applyNumberFormat="1" applyFont="1" applyFill="1" applyBorder="1" applyAlignment="1">
      <alignment horizontal="left" vertical="center" wrapText="1"/>
    </xf>
    <xf numFmtId="1" fontId="131" fillId="0" borderId="19" xfId="1432" applyNumberFormat="1" applyFont="1" applyFill="1" applyBorder="1" applyAlignment="1">
      <alignment horizontal="center" vertical="center" wrapText="1"/>
    </xf>
    <xf numFmtId="1" fontId="21" fillId="61" borderId="19" xfId="1430" applyNumberFormat="1" applyFont="1" applyFill="1" applyBorder="1" applyAlignment="1">
      <alignment horizontal="center" vertical="center" wrapText="1"/>
    </xf>
    <xf numFmtId="4" fontId="48" fillId="61" borderId="18" xfId="238" applyNumberFormat="1" applyFont="1" applyFill="1" applyBorder="1" applyAlignment="1">
      <alignment horizontal="center" vertical="center" wrapText="1"/>
    </xf>
    <xf numFmtId="165" fontId="48" fillId="61" borderId="22" xfId="238" applyNumberFormat="1" applyFont="1" applyFill="1" applyBorder="1" applyAlignment="1">
      <alignment horizontal="center" vertical="center" wrapText="1"/>
    </xf>
    <xf numFmtId="1" fontId="59" fillId="62" borderId="18" xfId="0" applyNumberFormat="1" applyFont="1" applyFill="1" applyBorder="1" applyAlignment="1">
      <alignment horizontal="left" vertical="center" wrapText="1"/>
    </xf>
    <xf numFmtId="2" fontId="21" fillId="0" borderId="18" xfId="238" applyNumberFormat="1" applyFont="1" applyFill="1" applyBorder="1" applyAlignment="1">
      <alignment horizontal="center" vertical="center" wrapText="1"/>
    </xf>
    <xf numFmtId="10" fontId="21" fillId="0" borderId="18" xfId="1434" applyNumberFormat="1" applyFont="1" applyFill="1" applyBorder="1" applyAlignment="1">
      <alignment horizontal="center" vertical="center" wrapText="1"/>
    </xf>
    <xf numFmtId="49" fontId="21" fillId="0" borderId="355" xfId="0" applyNumberFormat="1" applyFont="1" applyFill="1" applyBorder="1" applyAlignment="1">
      <alignment horizontal="left" vertical="center" wrapText="1"/>
    </xf>
    <xf numFmtId="4" fontId="183" fillId="103" borderId="0" xfId="650" applyNumberFormat="1" applyFont="1" applyFill="1" applyAlignment="1">
      <alignment horizontal="center" vertical="center"/>
    </xf>
    <xf numFmtId="4" fontId="56" fillId="0" borderId="336" xfId="650" applyNumberFormat="1" applyFont="1" applyBorder="1" applyAlignment="1">
      <alignment horizontal="left" vertical="center" wrapText="1"/>
    </xf>
    <xf numFmtId="4" fontId="57" fillId="0" borderId="339" xfId="650" applyNumberFormat="1" applyFont="1" applyBorder="1" applyAlignment="1">
      <alignment horizontal="center" vertical="center"/>
    </xf>
    <xf numFmtId="4" fontId="56" fillId="103" borderId="140" xfId="650" applyNumberFormat="1" applyFont="1" applyFill="1" applyBorder="1" applyAlignment="1">
      <alignment horizontal="center" vertical="center"/>
    </xf>
    <xf numFmtId="4" fontId="164" fillId="103" borderId="140" xfId="650" applyNumberFormat="1" applyFont="1" applyFill="1" applyBorder="1" applyAlignment="1">
      <alignment horizontal="center" vertical="center"/>
    </xf>
    <xf numFmtId="2" fontId="21" fillId="0" borderId="0" xfId="664" applyNumberFormat="1" applyFont="1" applyBorder="1" applyAlignment="1">
      <alignment horizontal="center" vertical="top" wrapText="1"/>
    </xf>
    <xf numFmtId="49" fontId="140" fillId="0" borderId="0" xfId="1419" applyNumberFormat="1" applyFont="1" applyFill="1" applyBorder="1" applyAlignment="1" applyProtection="1">
      <alignment vertical="center" wrapText="1"/>
    </xf>
    <xf numFmtId="4" fontId="21" fillId="0" borderId="0" xfId="260" applyNumberFormat="1" applyFont="1" applyAlignment="1">
      <alignment horizontal="right" vertical="center"/>
    </xf>
    <xf numFmtId="0" fontId="21" fillId="96" borderId="0" xfId="260" applyFill="1" applyAlignment="1">
      <alignment horizontal="right" vertical="center"/>
    </xf>
    <xf numFmtId="0" fontId="130" fillId="61" borderId="0" xfId="260" applyFont="1" applyFill="1" applyAlignment="1">
      <alignment horizontal="right" vertical="center"/>
    </xf>
    <xf numFmtId="0" fontId="48" fillId="0" borderId="0" xfId="260" applyFont="1" applyAlignment="1">
      <alignment horizontal="right" vertical="center"/>
    </xf>
    <xf numFmtId="0" fontId="21" fillId="61" borderId="0" xfId="260" applyFill="1" applyAlignment="1">
      <alignment horizontal="right" vertical="center"/>
    </xf>
    <xf numFmtId="0" fontId="128" fillId="61" borderId="0" xfId="260" applyFont="1" applyFill="1" applyAlignment="1">
      <alignment horizontal="right" vertical="center"/>
    </xf>
    <xf numFmtId="0" fontId="21" fillId="0" borderId="0" xfId="260" applyFill="1" applyAlignment="1">
      <alignment horizontal="right" vertical="center"/>
    </xf>
    <xf numFmtId="0" fontId="48" fillId="0" borderId="0" xfId="260" applyFont="1" applyFill="1" applyAlignment="1">
      <alignment horizontal="right" vertical="center"/>
    </xf>
    <xf numFmtId="0" fontId="48" fillId="61" borderId="0" xfId="260" applyFont="1" applyFill="1" applyAlignment="1">
      <alignment horizontal="right" vertical="center"/>
    </xf>
    <xf numFmtId="0" fontId="21" fillId="61" borderId="0" xfId="260" applyFont="1" applyFill="1" applyAlignment="1">
      <alignment horizontal="right" vertical="center"/>
    </xf>
    <xf numFmtId="0" fontId="130" fillId="0" borderId="0" xfId="260" applyFont="1" applyFill="1" applyAlignment="1">
      <alignment horizontal="right" vertical="center"/>
    </xf>
    <xf numFmtId="0" fontId="21" fillId="0" borderId="0" xfId="260" applyFont="1" applyFill="1" applyAlignment="1">
      <alignment horizontal="right" vertical="center"/>
    </xf>
    <xf numFmtId="0" fontId="143" fillId="96" borderId="0" xfId="260" applyFont="1" applyFill="1" applyAlignment="1">
      <alignment horizontal="right" vertical="center"/>
    </xf>
    <xf numFmtId="10" fontId="21" fillId="0" borderId="0" xfId="260" applyNumberFormat="1" applyFont="1" applyAlignment="1">
      <alignment horizontal="left" vertical="center"/>
    </xf>
    <xf numFmtId="10" fontId="21" fillId="96" borderId="0" xfId="260" applyNumberFormat="1" applyFont="1" applyFill="1" applyAlignment="1">
      <alignment horizontal="left" vertical="center"/>
    </xf>
    <xf numFmtId="10" fontId="130" fillId="61" borderId="0" xfId="260" applyNumberFormat="1" applyFont="1" applyFill="1" applyAlignment="1">
      <alignment horizontal="left" vertical="center"/>
    </xf>
    <xf numFmtId="10" fontId="21" fillId="61" borderId="0" xfId="260" applyNumberFormat="1" applyFont="1" applyFill="1" applyAlignment="1">
      <alignment horizontal="left" vertical="center"/>
    </xf>
    <xf numFmtId="10" fontId="128" fillId="61" borderId="0" xfId="260" applyNumberFormat="1" applyFont="1" applyFill="1" applyAlignment="1">
      <alignment horizontal="left" vertical="center"/>
    </xf>
    <xf numFmtId="10" fontId="21" fillId="0" borderId="0" xfId="260" applyNumberFormat="1" applyFont="1" applyFill="1" applyAlignment="1">
      <alignment horizontal="left" vertical="center"/>
    </xf>
    <xf numFmtId="10" fontId="130" fillId="0" borderId="0" xfId="260" applyNumberFormat="1" applyFont="1" applyFill="1" applyAlignment="1">
      <alignment horizontal="left" vertical="center"/>
    </xf>
    <xf numFmtId="4" fontId="21" fillId="0" borderId="0" xfId="247" applyNumberFormat="1" applyFont="1" applyFill="1" applyBorder="1" applyAlignment="1" applyProtection="1">
      <alignment horizontal="right" vertical="center" wrapText="1"/>
      <protection hidden="1"/>
    </xf>
    <xf numFmtId="10" fontId="132" fillId="0" borderId="0" xfId="1415" applyNumberFormat="1" applyFont="1" applyAlignment="1">
      <alignment horizontal="left" vertical="center"/>
    </xf>
    <xf numFmtId="10" fontId="130" fillId="0" borderId="0" xfId="1415" applyNumberFormat="1" applyFont="1" applyAlignment="1">
      <alignment horizontal="left" vertical="center"/>
    </xf>
    <xf numFmtId="10" fontId="132" fillId="61" borderId="0" xfId="1415" applyNumberFormat="1" applyFont="1" applyFill="1" applyAlignment="1">
      <alignment horizontal="left" vertical="center"/>
    </xf>
    <xf numFmtId="10" fontId="64" fillId="0" borderId="0" xfId="247" applyNumberFormat="1" applyFont="1" applyBorder="1" applyAlignment="1">
      <alignment horizontal="left" vertical="center"/>
    </xf>
    <xf numFmtId="10" fontId="132" fillId="61" borderId="0" xfId="537" applyNumberFormat="1" applyFont="1" applyFill="1" applyAlignment="1">
      <alignment horizontal="left" vertical="center"/>
    </xf>
    <xf numFmtId="10" fontId="132" fillId="0" borderId="0" xfId="537" applyNumberFormat="1" applyFont="1" applyAlignment="1">
      <alignment horizontal="left" vertical="center"/>
    </xf>
    <xf numFmtId="10" fontId="21" fillId="0" borderId="0" xfId="1415" applyNumberFormat="1" applyFont="1" applyAlignment="1">
      <alignment horizontal="left" vertical="center"/>
    </xf>
    <xf numFmtId="10" fontId="48" fillId="0" borderId="0" xfId="1415" applyNumberFormat="1" applyFont="1" applyAlignment="1">
      <alignment horizontal="left" vertical="center"/>
    </xf>
    <xf numFmtId="10" fontId="132" fillId="97" borderId="0" xfId="1415" applyNumberFormat="1" applyFont="1" applyFill="1" applyAlignment="1">
      <alignment horizontal="left" vertical="center"/>
    </xf>
    <xf numFmtId="4" fontId="132" fillId="0" borderId="0" xfId="1415" applyNumberFormat="1" applyFont="1" applyFill="1" applyBorder="1" applyAlignment="1">
      <alignment horizontal="right" vertical="center"/>
    </xf>
    <xf numFmtId="0" fontId="148" fillId="0" borderId="0" xfId="247" applyFont="1" applyFill="1" applyBorder="1" applyAlignment="1">
      <alignment horizontal="right" vertical="center"/>
    </xf>
    <xf numFmtId="49" fontId="130" fillId="101" borderId="0" xfId="247" applyNumberFormat="1" applyFont="1" applyFill="1" applyBorder="1" applyAlignment="1">
      <alignment horizontal="right" vertical="center" wrapText="1"/>
    </xf>
    <xf numFmtId="4" fontId="131" fillId="0" borderId="0" xfId="247" applyNumberFormat="1" applyFont="1" applyFill="1" applyBorder="1" applyAlignment="1">
      <alignment horizontal="right" vertical="center" wrapText="1"/>
    </xf>
    <xf numFmtId="4" fontId="132" fillId="0" borderId="0" xfId="247" applyNumberFormat="1" applyFont="1" applyFill="1" applyBorder="1" applyAlignment="1">
      <alignment horizontal="right" vertical="center" wrapText="1"/>
    </xf>
    <xf numFmtId="4" fontId="48" fillId="0" borderId="0" xfId="1416" applyNumberFormat="1" applyFont="1" applyFill="1" applyBorder="1" applyAlignment="1" applyProtection="1">
      <alignment horizontal="right" vertical="center"/>
      <protection hidden="1"/>
    </xf>
    <xf numFmtId="4" fontId="48" fillId="0" borderId="0" xfId="1416" applyNumberFormat="1" applyFont="1" applyFill="1" applyBorder="1" applyAlignment="1">
      <alignment horizontal="right" vertical="center"/>
    </xf>
    <xf numFmtId="4" fontId="65" fillId="0" borderId="0" xfId="1416" applyNumberFormat="1" applyFont="1" applyFill="1" applyBorder="1" applyAlignment="1" applyProtection="1">
      <alignment horizontal="right" vertical="center"/>
      <protection hidden="1"/>
    </xf>
    <xf numFmtId="0" fontId="132" fillId="0" borderId="0" xfId="1415" applyFont="1" applyFill="1" applyBorder="1" applyAlignment="1">
      <alignment horizontal="right" vertical="center" wrapText="1"/>
    </xf>
    <xf numFmtId="49" fontId="132" fillId="0" borderId="0" xfId="247" applyNumberFormat="1" applyFont="1" applyFill="1" applyBorder="1" applyAlignment="1">
      <alignment horizontal="right" vertical="center" wrapText="1"/>
    </xf>
    <xf numFmtId="4" fontId="21" fillId="61" borderId="0" xfId="247" applyNumberFormat="1" applyFont="1" applyFill="1" applyBorder="1" applyAlignment="1" applyProtection="1">
      <alignment horizontal="right" vertical="center" wrapText="1"/>
      <protection hidden="1"/>
    </xf>
    <xf numFmtId="0" fontId="132" fillId="61" borderId="0" xfId="1415" applyFont="1" applyFill="1" applyBorder="1" applyAlignment="1">
      <alignment horizontal="right" vertical="center" wrapText="1"/>
    </xf>
    <xf numFmtId="4" fontId="132" fillId="0" borderId="0" xfId="1415" applyNumberFormat="1" applyFont="1" applyFill="1" applyAlignment="1">
      <alignment horizontal="right" vertical="center"/>
    </xf>
    <xf numFmtId="1" fontId="126" fillId="0" borderId="237" xfId="0" applyNumberFormat="1" applyFont="1" applyFill="1" applyBorder="1" applyAlignment="1">
      <alignment horizontal="left" vertical="center" wrapText="1"/>
    </xf>
    <xf numFmtId="39" fontId="134" fillId="0" borderId="237" xfId="238" applyNumberFormat="1" applyFont="1" applyFill="1" applyBorder="1" applyAlignment="1">
      <alignment horizontal="center" vertical="center" wrapText="1"/>
    </xf>
    <xf numFmtId="39" fontId="134" fillId="61" borderId="237" xfId="238" applyNumberFormat="1" applyFont="1" applyFill="1" applyBorder="1" applyAlignment="1">
      <alignment horizontal="center" vertical="center" wrapText="1"/>
    </xf>
    <xf numFmtId="2" fontId="140" fillId="0" borderId="0" xfId="1419" applyNumberFormat="1" applyFont="1" applyFill="1" applyBorder="1" applyAlignment="1" applyProtection="1">
      <alignment vertical="center"/>
    </xf>
    <xf numFmtId="4" fontId="132" fillId="0" borderId="59" xfId="1420" applyNumberFormat="1" applyFont="1" applyFill="1" applyBorder="1"/>
    <xf numFmtId="2" fontId="132" fillId="0" borderId="59" xfId="1434" applyNumberFormat="1" applyFont="1" applyFill="1" applyBorder="1"/>
    <xf numFmtId="231" fontId="132" fillId="0" borderId="59" xfId="1420" applyNumberFormat="1" applyFont="1" applyFill="1" applyBorder="1"/>
    <xf numFmtId="236" fontId="132" fillId="0" borderId="59" xfId="1420" applyNumberFormat="1" applyFont="1" applyFill="1" applyBorder="1"/>
    <xf numFmtId="0" fontId="131" fillId="0" borderId="0" xfId="664" applyFont="1" applyFill="1" applyBorder="1" applyAlignment="1">
      <alignment horizontal="center" vertical="center" wrapText="1"/>
    </xf>
    <xf numFmtId="0" fontId="131" fillId="0" borderId="140" xfId="664" applyFont="1" applyFill="1" applyBorder="1" applyAlignment="1">
      <alignment horizontal="center" vertical="center" wrapText="1"/>
    </xf>
    <xf numFmtId="4" fontId="56" fillId="102" borderId="224" xfId="976" applyNumberFormat="1" applyFont="1" applyFill="1" applyBorder="1" applyAlignment="1" applyProtection="1">
      <alignment horizontal="center" vertical="center" wrapText="1"/>
    </xf>
    <xf numFmtId="1" fontId="57" fillId="61" borderId="50" xfId="0" applyNumberFormat="1" applyFont="1" applyFill="1" applyBorder="1" applyAlignment="1">
      <alignment horizontal="right" vertical="center" wrapText="1"/>
    </xf>
    <xf numFmtId="1" fontId="56" fillId="0" borderId="50" xfId="0" applyNumberFormat="1" applyFont="1" applyFill="1" applyBorder="1" applyAlignment="1">
      <alignment horizontal="right" vertical="center" wrapText="1"/>
    </xf>
    <xf numFmtId="4" fontId="59" fillId="0" borderId="67" xfId="0" applyNumberFormat="1" applyFont="1" applyFill="1" applyBorder="1" applyAlignment="1">
      <alignment horizontal="right" vertical="center" wrapText="1"/>
    </xf>
    <xf numFmtId="4" fontId="59" fillId="61" borderId="67" xfId="0" applyNumberFormat="1" applyFont="1" applyFill="1" applyBorder="1" applyAlignment="1">
      <alignment horizontal="right" vertical="center" wrapText="1"/>
    </xf>
    <xf numFmtId="4" fontId="59" fillId="62" borderId="67" xfId="0" applyNumberFormat="1" applyFont="1" applyFill="1" applyBorder="1" applyAlignment="1">
      <alignment horizontal="right" vertical="center" wrapText="1"/>
    </xf>
    <xf numFmtId="4" fontId="59" fillId="0" borderId="67" xfId="0" applyNumberFormat="1" applyFont="1" applyFill="1" applyBorder="1" applyAlignment="1" applyProtection="1">
      <alignment horizontal="right" vertical="center" wrapText="1"/>
    </xf>
    <xf numFmtId="4" fontId="56" fillId="61" borderId="67" xfId="247" applyNumberFormat="1" applyFont="1" applyFill="1" applyBorder="1" applyAlignment="1" applyProtection="1">
      <alignment horizontal="right" vertical="center" wrapText="1"/>
    </xf>
    <xf numFmtId="4" fontId="59" fillId="61" borderId="67" xfId="247" applyNumberFormat="1" applyFont="1" applyFill="1" applyBorder="1" applyAlignment="1" applyProtection="1">
      <alignment horizontal="right" vertical="center" wrapText="1"/>
    </xf>
    <xf numFmtId="4" fontId="59" fillId="62" borderId="67" xfId="247" applyNumberFormat="1" applyFont="1" applyFill="1" applyBorder="1" applyAlignment="1" applyProtection="1">
      <alignment horizontal="right" vertical="center" wrapText="1"/>
    </xf>
    <xf numFmtId="4" fontId="59" fillId="61" borderId="67" xfId="263" applyNumberFormat="1" applyFont="1" applyFill="1" applyBorder="1" applyAlignment="1" applyProtection="1">
      <alignment horizontal="right" vertical="center"/>
      <protection locked="0"/>
    </xf>
    <xf numFmtId="4" fontId="59" fillId="62" borderId="67" xfId="0" applyNumberFormat="1" applyFont="1" applyFill="1" applyBorder="1" applyAlignment="1">
      <alignment horizontal="right" vertical="center"/>
    </xf>
    <xf numFmtId="4" fontId="59" fillId="61" borderId="67" xfId="0" applyNumberFormat="1" applyFont="1" applyFill="1" applyBorder="1" applyAlignment="1">
      <alignment horizontal="right" vertical="center"/>
    </xf>
    <xf numFmtId="4" fontId="59" fillId="0" borderId="67" xfId="818" applyNumberFormat="1" applyFont="1" applyFill="1" applyBorder="1" applyAlignment="1">
      <alignment horizontal="right" vertical="center"/>
    </xf>
    <xf numFmtId="4" fontId="59" fillId="61" borderId="67" xfId="818" applyNumberFormat="1" applyFont="1" applyFill="1" applyBorder="1" applyAlignment="1">
      <alignment horizontal="right" vertical="center"/>
    </xf>
    <xf numFmtId="4" fontId="59" fillId="61" borderId="67" xfId="818" applyNumberFormat="1" applyFont="1" applyFill="1" applyBorder="1" applyAlignment="1">
      <alignment horizontal="right" vertical="center" wrapText="1"/>
    </xf>
    <xf numFmtId="4" fontId="59" fillId="0" borderId="67" xfId="818" applyNumberFormat="1" applyFont="1" applyFill="1" applyBorder="1" applyAlignment="1">
      <alignment horizontal="right" vertical="center" wrapText="1"/>
    </xf>
    <xf numFmtId="4" fontId="21" fillId="61" borderId="265" xfId="799" applyFont="1" applyFill="1" applyBorder="1" applyAlignment="1">
      <alignment horizontal="right" vertical="center" wrapText="1"/>
    </xf>
    <xf numFmtId="4" fontId="21" fillId="61" borderId="266" xfId="799" applyFont="1" applyFill="1" applyBorder="1" applyAlignment="1">
      <alignment horizontal="right" vertical="center" wrapText="1"/>
    </xf>
    <xf numFmtId="227" fontId="21" fillId="61" borderId="49" xfId="247" applyNumberFormat="1" applyFont="1" applyFill="1" applyBorder="1" applyAlignment="1" applyProtection="1">
      <alignment horizontal="right" vertical="center"/>
      <protection hidden="1"/>
    </xf>
    <xf numFmtId="227" fontId="21" fillId="61" borderId="18" xfId="247" applyNumberFormat="1" applyFont="1" applyFill="1" applyBorder="1" applyAlignment="1" applyProtection="1">
      <alignment horizontal="right" vertical="center"/>
      <protection hidden="1"/>
    </xf>
    <xf numFmtId="227" fontId="21" fillId="61" borderId="158" xfId="247" applyNumberFormat="1" applyFont="1" applyFill="1" applyBorder="1" applyAlignment="1" applyProtection="1">
      <alignment horizontal="right" vertical="center"/>
      <protection hidden="1"/>
    </xf>
    <xf numFmtId="4" fontId="48" fillId="61" borderId="204" xfId="1416" applyNumberFormat="1" applyFont="1" applyFill="1" applyBorder="1" applyAlignment="1" applyProtection="1">
      <alignment vertical="center"/>
      <protection hidden="1"/>
    </xf>
    <xf numFmtId="0" fontId="21" fillId="61" borderId="84" xfId="247" applyFont="1" applyFill="1" applyBorder="1" applyAlignment="1" applyProtection="1">
      <alignment horizontal="center" vertical="center" wrapText="1"/>
      <protection hidden="1"/>
    </xf>
    <xf numFmtId="227" fontId="21" fillId="0" borderId="218" xfId="247" applyNumberFormat="1" applyFont="1" applyFill="1" applyBorder="1" applyAlignment="1" applyProtection="1">
      <alignment horizontal="right" vertical="center"/>
      <protection hidden="1"/>
    </xf>
    <xf numFmtId="39" fontId="21" fillId="0" borderId="73" xfId="247" applyNumberFormat="1" applyFont="1" applyFill="1" applyBorder="1" applyAlignment="1" applyProtection="1">
      <alignment horizontal="right" vertical="center"/>
      <protection hidden="1"/>
    </xf>
    <xf numFmtId="39" fontId="21" fillId="0" borderId="111" xfId="247" applyNumberFormat="1" applyFont="1" applyFill="1" applyBorder="1" applyAlignment="1" applyProtection="1">
      <alignment horizontal="right" vertical="center"/>
      <protection hidden="1"/>
    </xf>
    <xf numFmtId="4" fontId="48" fillId="0" borderId="123" xfId="1416" applyNumberFormat="1" applyFont="1" applyFill="1" applyBorder="1" applyAlignment="1" applyProtection="1">
      <alignment vertical="center"/>
      <protection hidden="1"/>
    </xf>
    <xf numFmtId="227" fontId="21" fillId="0" borderId="126" xfId="247" applyNumberFormat="1" applyFont="1" applyFill="1" applyBorder="1" applyAlignment="1" applyProtection="1">
      <alignment horizontal="right" vertical="center"/>
      <protection hidden="1"/>
    </xf>
    <xf numFmtId="4" fontId="184" fillId="0" borderId="67" xfId="0" applyNumberFormat="1" applyFont="1" applyFill="1" applyBorder="1" applyAlignment="1">
      <alignment horizontal="right" vertical="center" wrapText="1"/>
    </xf>
    <xf numFmtId="4" fontId="185" fillId="0" borderId="67" xfId="0" applyNumberFormat="1" applyFont="1" applyFill="1" applyBorder="1" applyAlignment="1">
      <alignment horizontal="right" vertical="center" wrapText="1"/>
    </xf>
    <xf numFmtId="4" fontId="185" fillId="61" borderId="67" xfId="0" applyNumberFormat="1" applyFont="1" applyFill="1" applyBorder="1" applyAlignment="1">
      <alignment horizontal="right" vertical="center" wrapText="1"/>
    </xf>
    <xf numFmtId="4" fontId="184" fillId="62" borderId="67" xfId="0" applyNumberFormat="1" applyFont="1" applyFill="1" applyBorder="1" applyAlignment="1">
      <alignment horizontal="right" vertical="center" wrapText="1"/>
    </xf>
    <xf numFmtId="4" fontId="185" fillId="95" borderId="67" xfId="0" applyNumberFormat="1" applyFont="1" applyFill="1" applyBorder="1" applyAlignment="1">
      <alignment horizontal="right" vertical="center" wrapText="1"/>
    </xf>
    <xf numFmtId="4" fontId="186" fillId="61" borderId="67" xfId="0" applyNumberFormat="1" applyFont="1" applyFill="1" applyBorder="1" applyAlignment="1">
      <alignment horizontal="right" vertical="center" wrapText="1"/>
    </xf>
    <xf numFmtId="4" fontId="185" fillId="62" borderId="67" xfId="0" applyNumberFormat="1" applyFont="1" applyFill="1" applyBorder="1" applyAlignment="1">
      <alignment horizontal="right" vertical="center" wrapText="1"/>
    </xf>
    <xf numFmtId="4" fontId="185" fillId="61" borderId="67" xfId="247" applyNumberFormat="1" applyFont="1" applyFill="1" applyBorder="1" applyAlignment="1" applyProtection="1">
      <alignment horizontal="right" vertical="center" wrapText="1"/>
    </xf>
    <xf numFmtId="4" fontId="185" fillId="62" borderId="67" xfId="247" applyNumberFormat="1" applyFont="1" applyFill="1" applyBorder="1" applyAlignment="1" applyProtection="1">
      <alignment horizontal="right" vertical="center" wrapText="1"/>
    </xf>
    <xf numFmtId="4" fontId="185" fillId="61" borderId="67" xfId="0" applyNumberFormat="1" applyFont="1" applyFill="1" applyBorder="1" applyAlignment="1">
      <alignment horizontal="right" vertical="center"/>
    </xf>
    <xf numFmtId="4" fontId="184" fillId="61" borderId="67" xfId="0" applyNumberFormat="1" applyFont="1" applyFill="1" applyBorder="1" applyAlignment="1">
      <alignment horizontal="right" vertical="center"/>
    </xf>
    <xf numFmtId="4" fontId="185" fillId="0" borderId="67" xfId="818" applyNumberFormat="1" applyFont="1" applyFill="1" applyBorder="1" applyAlignment="1">
      <alignment horizontal="right" vertical="center"/>
    </xf>
    <xf numFmtId="4" fontId="185" fillId="0" borderId="67" xfId="0" applyNumberFormat="1" applyFont="1" applyFill="1" applyBorder="1" applyAlignment="1">
      <alignment horizontal="right" vertical="center"/>
    </xf>
    <xf numFmtId="4" fontId="184" fillId="0" borderId="67" xfId="0" applyNumberFormat="1" applyFont="1" applyFill="1" applyBorder="1" applyAlignment="1">
      <alignment horizontal="right" vertical="center"/>
    </xf>
    <xf numFmtId="4" fontId="185" fillId="61" borderId="67" xfId="818" applyNumberFormat="1" applyFont="1" applyFill="1" applyBorder="1" applyAlignment="1">
      <alignment horizontal="right" vertical="center" wrapText="1"/>
    </xf>
    <xf numFmtId="4" fontId="185" fillId="0" borderId="67" xfId="818" applyNumberFormat="1" applyFont="1" applyFill="1" applyBorder="1" applyAlignment="1">
      <alignment horizontal="right" vertical="center" wrapText="1"/>
    </xf>
    <xf numFmtId="4" fontId="186" fillId="0" borderId="67" xfId="0" applyNumberFormat="1" applyFont="1" applyFill="1" applyBorder="1" applyAlignment="1">
      <alignment horizontal="right" vertical="center" wrapText="1"/>
    </xf>
    <xf numFmtId="4" fontId="185" fillId="99" borderId="214" xfId="0" applyNumberFormat="1" applyFont="1" applyFill="1" applyBorder="1" applyAlignment="1">
      <alignment horizontal="right" vertical="center" wrapText="1"/>
    </xf>
    <xf numFmtId="4" fontId="187" fillId="95" borderId="233" xfId="0" applyNumberFormat="1" applyFont="1" applyFill="1" applyBorder="1" applyAlignment="1">
      <alignment horizontal="right" vertical="center" wrapText="1"/>
    </xf>
    <xf numFmtId="49" fontId="48" fillId="0" borderId="139" xfId="1423" applyNumberFormat="1" applyFont="1" applyBorder="1" applyAlignment="1">
      <alignment horizontal="left" vertical="center"/>
    </xf>
    <xf numFmtId="49" fontId="175" fillId="0" borderId="139" xfId="1423" applyNumberFormat="1" applyFont="1" applyBorder="1" applyAlignment="1">
      <alignment horizontal="left" vertical="center"/>
    </xf>
    <xf numFmtId="0" fontId="48" fillId="0" borderId="375" xfId="664" applyFont="1" applyBorder="1" applyAlignment="1">
      <alignment vertical="center" wrapText="1"/>
    </xf>
    <xf numFmtId="0" fontId="48" fillId="0" borderId="376" xfId="664" applyFont="1" applyBorder="1" applyAlignment="1">
      <alignment vertical="center" wrapText="1"/>
    </xf>
    <xf numFmtId="0" fontId="131" fillId="0" borderId="376" xfId="664" applyFont="1" applyBorder="1" applyAlignment="1">
      <alignment vertical="center" wrapText="1"/>
    </xf>
    <xf numFmtId="4" fontId="149" fillId="0" borderId="376" xfId="664" applyNumberFormat="1" applyFont="1" applyFill="1" applyBorder="1" applyAlignment="1">
      <alignment vertical="center" wrapText="1"/>
    </xf>
    <xf numFmtId="4" fontId="149" fillId="0" borderId="281" xfId="664" applyNumberFormat="1" applyFont="1" applyFill="1" applyBorder="1" applyAlignment="1">
      <alignment vertical="center" wrapText="1"/>
    </xf>
    <xf numFmtId="4" fontId="188" fillId="62" borderId="67" xfId="0" applyNumberFormat="1" applyFont="1" applyFill="1" applyBorder="1" applyAlignment="1">
      <alignment horizontal="right" vertical="center" wrapText="1"/>
    </xf>
    <xf numFmtId="0" fontId="132" fillId="0" borderId="0" xfId="1415" applyNumberFormat="1" applyFont="1" applyFill="1" applyBorder="1" applyAlignment="1">
      <alignment horizontal="right" vertical="center" wrapText="1"/>
    </xf>
    <xf numFmtId="0" fontId="132" fillId="0" borderId="0" xfId="1415" applyNumberFormat="1" applyFont="1" applyAlignment="1">
      <alignment horizontal="left" vertical="center"/>
    </xf>
    <xf numFmtId="2" fontId="132" fillId="0" borderId="0" xfId="1415" applyNumberFormat="1" applyFont="1" applyFill="1" applyBorder="1" applyAlignment="1">
      <alignment horizontal="right" vertical="center"/>
    </xf>
    <xf numFmtId="2" fontId="132" fillId="0" borderId="0" xfId="1415" applyNumberFormat="1" applyFont="1" applyAlignment="1">
      <alignment horizontal="left" vertical="center"/>
    </xf>
    <xf numFmtId="2" fontId="132" fillId="0" borderId="0" xfId="1415" applyNumberFormat="1" applyFont="1" applyAlignment="1">
      <alignment vertical="center"/>
    </xf>
    <xf numFmtId="4" fontId="21" fillId="0" borderId="0" xfId="247" applyNumberFormat="1" applyFont="1" applyFill="1" applyBorder="1" applyAlignment="1" applyProtection="1">
      <alignment horizontal="left" vertical="center"/>
      <protection hidden="1"/>
    </xf>
    <xf numFmtId="0" fontId="158" fillId="0" borderId="59" xfId="1415" applyFont="1" applyFill="1" applyBorder="1" applyAlignment="1">
      <alignment horizontal="center" vertical="center"/>
    </xf>
    <xf numFmtId="0" fontId="21" fillId="0" borderId="251" xfId="247" applyFont="1" applyFill="1" applyBorder="1" applyAlignment="1" applyProtection="1">
      <alignment horizontal="left" vertical="center" wrapText="1"/>
      <protection hidden="1"/>
    </xf>
    <xf numFmtId="0" fontId="21" fillId="0" borderId="251" xfId="247" applyFont="1" applyFill="1" applyBorder="1" applyAlignment="1" applyProtection="1">
      <alignment horizontal="center" vertical="center" wrapText="1"/>
      <protection hidden="1"/>
    </xf>
    <xf numFmtId="0" fontId="21" fillId="0" borderId="251" xfId="247" applyFont="1" applyFill="1" applyBorder="1" applyAlignment="1" applyProtection="1">
      <alignment horizontal="center" vertical="center"/>
      <protection hidden="1"/>
    </xf>
    <xf numFmtId="226" fontId="21" fillId="0" borderId="367" xfId="247" quotePrefix="1" applyNumberFormat="1" applyFont="1" applyFill="1" applyBorder="1" applyAlignment="1" applyProtection="1">
      <alignment horizontal="right" vertical="center"/>
      <protection hidden="1"/>
    </xf>
    <xf numFmtId="0" fontId="21" fillId="0" borderId="377" xfId="247" applyFont="1" applyFill="1" applyBorder="1" applyAlignment="1" applyProtection="1">
      <alignment horizontal="left" vertical="center" wrapText="1"/>
      <protection hidden="1"/>
    </xf>
    <xf numFmtId="0" fontId="21" fillId="0" borderId="377" xfId="247" applyFont="1" applyFill="1" applyBorder="1" applyAlignment="1" applyProtection="1">
      <alignment horizontal="center" vertical="center" wrapText="1"/>
      <protection hidden="1"/>
    </xf>
    <xf numFmtId="0" fontId="21" fillId="0" borderId="377" xfId="247" applyFont="1" applyFill="1" applyBorder="1" applyAlignment="1" applyProtection="1">
      <alignment horizontal="center" vertical="center"/>
      <protection hidden="1"/>
    </xf>
    <xf numFmtId="226" fontId="21" fillId="0" borderId="378" xfId="247" quotePrefix="1" applyNumberFormat="1" applyFont="1" applyFill="1" applyBorder="1" applyAlignment="1" applyProtection="1">
      <alignment horizontal="right" vertical="center"/>
      <protection hidden="1"/>
    </xf>
    <xf numFmtId="0" fontId="126" fillId="0" borderId="226" xfId="976" applyNumberFormat="1" applyFont="1" applyFill="1" applyBorder="1" applyAlignment="1" applyProtection="1">
      <alignment horizontal="center" vertical="center" wrapText="1"/>
    </xf>
    <xf numFmtId="233" fontId="21" fillId="0" borderId="116" xfId="247" applyNumberFormat="1" applyFont="1" applyFill="1" applyBorder="1" applyAlignment="1">
      <alignment vertical="center" wrapText="1"/>
    </xf>
    <xf numFmtId="233" fontId="21" fillId="0" borderId="75" xfId="247" applyNumberFormat="1" applyFont="1" applyFill="1" applyBorder="1" applyAlignment="1">
      <alignment vertical="center" wrapText="1"/>
    </xf>
    <xf numFmtId="237" fontId="21" fillId="0" borderId="52" xfId="247" quotePrefix="1" applyNumberFormat="1" applyFont="1" applyFill="1" applyBorder="1" applyAlignment="1" applyProtection="1">
      <alignment horizontal="right" vertical="center"/>
      <protection hidden="1"/>
    </xf>
    <xf numFmtId="10" fontId="21" fillId="0" borderId="0" xfId="1434" applyNumberFormat="1" applyFont="1" applyFill="1" applyBorder="1" applyAlignment="1" applyProtection="1">
      <alignment horizontal="right" vertical="center"/>
      <protection hidden="1"/>
    </xf>
    <xf numFmtId="10" fontId="21" fillId="0" borderId="0" xfId="1434" applyNumberFormat="1" applyFont="1" applyFill="1" applyBorder="1" applyAlignment="1">
      <alignment horizontal="right" vertical="center"/>
    </xf>
    <xf numFmtId="39" fontId="21" fillId="61" borderId="42" xfId="247" applyNumberFormat="1" applyFont="1" applyFill="1" applyBorder="1" applyAlignment="1" applyProtection="1">
      <alignment horizontal="center" vertical="center"/>
      <protection hidden="1"/>
    </xf>
    <xf numFmtId="227" fontId="21" fillId="0" borderId="377" xfId="247" applyNumberFormat="1" applyFont="1" applyFill="1" applyBorder="1" applyAlignment="1" applyProtection="1">
      <alignment horizontal="right" vertical="center"/>
      <protection hidden="1"/>
    </xf>
    <xf numFmtId="39" fontId="21" fillId="61" borderId="42" xfId="247" applyNumberFormat="1" applyFont="1" applyFill="1" applyBorder="1" applyAlignment="1" applyProtection="1">
      <alignment horizontal="right" vertical="center"/>
      <protection hidden="1"/>
    </xf>
    <xf numFmtId="227" fontId="21" fillId="61" borderId="218" xfId="247" applyNumberFormat="1" applyFont="1" applyFill="1" applyBorder="1" applyAlignment="1" applyProtection="1">
      <alignment horizontal="right" vertical="center"/>
      <protection hidden="1"/>
    </xf>
    <xf numFmtId="227" fontId="21" fillId="61" borderId="200" xfId="247" applyNumberFormat="1" applyFont="1" applyFill="1" applyBorder="1" applyAlignment="1" applyProtection="1">
      <alignment horizontal="right" vertical="center"/>
      <protection hidden="1"/>
    </xf>
    <xf numFmtId="227" fontId="21" fillId="0" borderId="325" xfId="247" applyNumberFormat="1" applyFont="1" applyFill="1" applyBorder="1" applyAlignment="1" applyProtection="1">
      <alignment horizontal="right" vertical="center"/>
      <protection hidden="1"/>
    </xf>
    <xf numFmtId="227" fontId="21" fillId="0" borderId="101" xfId="247" applyNumberFormat="1" applyFont="1" applyFill="1" applyBorder="1" applyAlignment="1" applyProtection="1">
      <alignment horizontal="right" vertical="center"/>
      <protection hidden="1"/>
    </xf>
    <xf numFmtId="39" fontId="21" fillId="0" borderId="221" xfId="247" applyNumberFormat="1" applyFont="1" applyFill="1" applyBorder="1" applyAlignment="1" applyProtection="1">
      <alignment horizontal="right" vertical="center"/>
      <protection hidden="1"/>
    </xf>
    <xf numFmtId="225" fontId="21" fillId="0" borderId="223" xfId="247" applyNumberFormat="1" applyFont="1" applyFill="1" applyBorder="1" applyAlignment="1">
      <alignment horizontal="right" vertical="center" wrapText="1"/>
    </xf>
    <xf numFmtId="4" fontId="21" fillId="0" borderId="49" xfId="247" applyNumberFormat="1" applyFont="1" applyFill="1" applyBorder="1" applyAlignment="1">
      <alignment horizontal="right" vertical="center" wrapText="1"/>
    </xf>
    <xf numFmtId="10" fontId="48" fillId="0" borderId="0" xfId="1434" applyNumberFormat="1" applyFont="1" applyFill="1" applyBorder="1" applyAlignment="1" applyProtection="1">
      <alignment horizontal="right" vertical="center"/>
      <protection hidden="1"/>
    </xf>
    <xf numFmtId="2" fontId="21" fillId="0" borderId="0" xfId="260" applyNumberFormat="1" applyFont="1" applyFill="1" applyAlignment="1">
      <alignment horizontal="left" vertical="center"/>
    </xf>
    <xf numFmtId="2" fontId="21" fillId="61" borderId="0" xfId="260" applyNumberFormat="1" applyFont="1" applyFill="1" applyAlignment="1">
      <alignment horizontal="left" vertical="center"/>
    </xf>
    <xf numFmtId="2" fontId="21" fillId="0" borderId="0" xfId="260" applyNumberFormat="1" applyFont="1" applyAlignment="1">
      <alignment horizontal="left" vertical="center"/>
    </xf>
    <xf numFmtId="2" fontId="21" fillId="96" borderId="0" xfId="260" applyNumberFormat="1" applyFont="1" applyFill="1" applyAlignment="1">
      <alignment horizontal="left" vertical="center"/>
    </xf>
    <xf numFmtId="4" fontId="143" fillId="96" borderId="0" xfId="260" applyNumberFormat="1" applyFont="1" applyFill="1" applyAlignment="1">
      <alignment horizontal="left" vertical="center"/>
    </xf>
    <xf numFmtId="4" fontId="126" fillId="0" borderId="0" xfId="0" applyNumberFormat="1" applyFont="1" applyFill="1" applyBorder="1" applyAlignment="1">
      <alignment vertical="center" wrapText="1"/>
    </xf>
    <xf numFmtId="4" fontId="21" fillId="0" borderId="0" xfId="260" applyNumberFormat="1" applyAlignment="1">
      <alignment vertical="center"/>
    </xf>
    <xf numFmtId="4" fontId="150" fillId="0" borderId="0" xfId="260" applyNumberFormat="1" applyFont="1" applyBorder="1" applyAlignment="1">
      <alignment horizontal="center" vertical="center" wrapText="1"/>
    </xf>
    <xf numFmtId="4" fontId="147" fillId="0" borderId="0" xfId="260" applyNumberFormat="1" applyFont="1" applyBorder="1" applyAlignment="1">
      <alignment horizontal="center" vertical="center" wrapText="1"/>
    </xf>
    <xf numFmtId="4" fontId="21" fillId="0" borderId="0" xfId="260" applyNumberFormat="1" applyFont="1" applyBorder="1" applyAlignment="1">
      <alignment vertical="center"/>
    </xf>
    <xf numFmtId="4" fontId="21" fillId="0" borderId="0" xfId="260" applyNumberFormat="1" applyBorder="1" applyAlignment="1">
      <alignment vertical="center"/>
    </xf>
    <xf numFmtId="4" fontId="58" fillId="96" borderId="0" xfId="1242" applyNumberFormat="1" applyFont="1" applyFill="1" applyBorder="1" applyAlignment="1" applyProtection="1">
      <alignment horizontal="center" vertical="center" wrapText="1"/>
    </xf>
    <xf numFmtId="4" fontId="58" fillId="0" borderId="0" xfId="260" applyNumberFormat="1" applyFont="1" applyFill="1" applyBorder="1" applyAlignment="1">
      <alignment horizontal="center" vertical="center" wrapText="1"/>
    </xf>
    <xf numFmtId="4" fontId="165" fillId="61" borderId="0" xfId="0" applyNumberFormat="1" applyFont="1" applyFill="1" applyBorder="1" applyAlignment="1">
      <alignment horizontal="center" vertical="center" wrapText="1"/>
    </xf>
    <xf numFmtId="4" fontId="61" fillId="0" borderId="0" xfId="0" applyNumberFormat="1" applyFont="1" applyFill="1" applyBorder="1" applyAlignment="1">
      <alignment horizontal="center" vertical="center" wrapText="1"/>
    </xf>
    <xf numFmtId="4" fontId="126" fillId="0" borderId="0" xfId="0" applyNumberFormat="1" applyFont="1" applyFill="1" applyBorder="1" applyAlignment="1">
      <alignment horizontal="center" vertical="center" wrapText="1"/>
    </xf>
    <xf numFmtId="4" fontId="61" fillId="96" borderId="0" xfId="0" applyNumberFormat="1" applyFont="1" applyFill="1" applyBorder="1" applyAlignment="1">
      <alignment horizontal="center" vertical="center" wrapText="1"/>
    </xf>
    <xf numFmtId="4" fontId="165" fillId="0" borderId="0" xfId="0" applyNumberFormat="1" applyFont="1" applyFill="1" applyBorder="1" applyAlignment="1">
      <alignment horizontal="center" vertical="center" wrapText="1"/>
    </xf>
    <xf numFmtId="4" fontId="61" fillId="61" borderId="0" xfId="0" applyNumberFormat="1" applyFont="1" applyFill="1" applyBorder="1" applyAlignment="1">
      <alignment horizontal="center" vertical="center" wrapText="1"/>
    </xf>
    <xf numFmtId="4" fontId="144" fillId="96" borderId="0" xfId="0" applyNumberFormat="1" applyFont="1" applyFill="1" applyBorder="1" applyAlignment="1">
      <alignment horizontal="center" vertical="center" wrapText="1"/>
    </xf>
    <xf numFmtId="238" fontId="61" fillId="96" borderId="0" xfId="0" applyNumberFormat="1" applyFont="1" applyFill="1" applyBorder="1" applyAlignment="1">
      <alignment horizontal="center" vertical="center" wrapText="1"/>
    </xf>
    <xf numFmtId="0" fontId="62" fillId="0" borderId="185" xfId="260" applyFont="1" applyBorder="1" applyAlignment="1">
      <alignment horizontal="left" vertical="center"/>
    </xf>
    <xf numFmtId="0" fontId="21" fillId="0" borderId="0" xfId="1423" applyFont="1" applyBorder="1" applyAlignment="1">
      <alignment vertical="center"/>
    </xf>
    <xf numFmtId="49" fontId="147" fillId="0" borderId="0" xfId="260" applyNumberFormat="1" applyFont="1" applyBorder="1" applyAlignment="1">
      <alignment horizontal="center" vertical="center" wrapText="1"/>
    </xf>
    <xf numFmtId="0" fontId="134" fillId="0" borderId="0" xfId="260" applyFont="1" applyAlignment="1">
      <alignment vertical="center"/>
    </xf>
    <xf numFmtId="10" fontId="134" fillId="0" borderId="0" xfId="260" applyNumberFormat="1" applyFont="1" applyAlignment="1">
      <alignment vertical="center"/>
    </xf>
    <xf numFmtId="10" fontId="134" fillId="0" borderId="0" xfId="260" applyNumberFormat="1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10" fontId="189" fillId="0" borderId="0" xfId="0" applyNumberFormat="1" applyFont="1" applyAlignment="1">
      <alignment horizontal="center" vertical="center"/>
    </xf>
    <xf numFmtId="10" fontId="140" fillId="0" borderId="0" xfId="260" applyNumberFormat="1" applyFont="1" applyAlignment="1">
      <alignment horizontal="center" vertical="center"/>
    </xf>
    <xf numFmtId="10" fontId="190" fillId="0" borderId="0" xfId="260" applyNumberFormat="1" applyFont="1" applyAlignment="1">
      <alignment horizontal="center" vertical="center"/>
    </xf>
    <xf numFmtId="10" fontId="191" fillId="0" borderId="0" xfId="260" applyNumberFormat="1" applyFont="1" applyAlignment="1">
      <alignment horizontal="center" vertical="center"/>
    </xf>
    <xf numFmtId="10" fontId="21" fillId="0" borderId="0" xfId="260" applyNumberFormat="1" applyFont="1" applyAlignment="1">
      <alignment vertical="center"/>
    </xf>
    <xf numFmtId="10" fontId="21" fillId="0" borderId="186" xfId="260" applyNumberFormat="1" applyFont="1" applyBorder="1" applyAlignment="1">
      <alignment vertical="center"/>
    </xf>
    <xf numFmtId="10" fontId="126" fillId="61" borderId="22" xfId="0" applyNumberFormat="1" applyFont="1" applyFill="1" applyBorder="1" applyAlignment="1">
      <alignment horizontal="center" vertical="center" wrapText="1"/>
    </xf>
    <xf numFmtId="10" fontId="21" fillId="0" borderId="0" xfId="260" applyNumberFormat="1" applyFont="1" applyAlignment="1">
      <alignment horizontal="center" vertical="center"/>
    </xf>
    <xf numFmtId="14" fontId="21" fillId="0" borderId="0" xfId="260" applyNumberFormat="1" applyFont="1" applyAlignment="1">
      <alignment vertical="center"/>
    </xf>
    <xf numFmtId="0" fontId="144" fillId="0" borderId="139" xfId="650" applyFont="1" applyBorder="1" applyAlignment="1">
      <alignment horizontal="center" vertical="center"/>
    </xf>
    <xf numFmtId="0" fontId="144" fillId="0" borderId="140" xfId="650" applyFont="1" applyBorder="1" applyAlignment="1">
      <alignment horizontal="center" vertical="center"/>
    </xf>
    <xf numFmtId="0" fontId="166" fillId="0" borderId="139" xfId="650" applyFont="1" applyBorder="1" applyAlignment="1">
      <alignment horizontal="center" vertical="center" wrapText="1"/>
    </xf>
    <xf numFmtId="0" fontId="166" fillId="0" borderId="140" xfId="650" applyFont="1" applyBorder="1" applyAlignment="1">
      <alignment horizontal="center" vertical="center" wrapText="1"/>
    </xf>
    <xf numFmtId="0" fontId="21" fillId="0" borderId="0" xfId="1423" applyFont="1" applyBorder="1" applyAlignment="1">
      <alignment horizontal="left" vertical="center"/>
    </xf>
    <xf numFmtId="0" fontId="21" fillId="0" borderId="0" xfId="1423" applyFont="1" applyBorder="1" applyAlignment="1">
      <alignment vertical="center"/>
    </xf>
    <xf numFmtId="4" fontId="58" fillId="96" borderId="316" xfId="1242" applyNumberFormat="1" applyFont="1" applyFill="1" applyBorder="1" applyAlignment="1" applyProtection="1">
      <alignment horizontal="center" vertical="center" wrapText="1"/>
    </xf>
    <xf numFmtId="4" fontId="58" fillId="96" borderId="317" xfId="1242" applyNumberFormat="1" applyFont="1" applyFill="1" applyBorder="1" applyAlignment="1" applyProtection="1">
      <alignment horizontal="center" vertical="center" wrapText="1"/>
    </xf>
    <xf numFmtId="4" fontId="58" fillId="96" borderId="46" xfId="1242" applyNumberFormat="1" applyFont="1" applyFill="1" applyBorder="1" applyAlignment="1" applyProtection="1">
      <alignment horizontal="center" vertical="center" wrapText="1"/>
    </xf>
    <xf numFmtId="4" fontId="58" fillId="96" borderId="310" xfId="260" applyNumberFormat="1" applyFont="1" applyFill="1" applyBorder="1" applyAlignment="1">
      <alignment horizontal="center" vertical="center" wrapText="1"/>
    </xf>
    <xf numFmtId="4" fontId="58" fillId="96" borderId="311" xfId="260" applyNumberFormat="1" applyFont="1" applyFill="1" applyBorder="1" applyAlignment="1">
      <alignment horizontal="center" vertical="center" wrapText="1"/>
    </xf>
    <xf numFmtId="4" fontId="58" fillId="96" borderId="53" xfId="1242" applyNumberFormat="1" applyFont="1" applyFill="1" applyBorder="1" applyAlignment="1" applyProtection="1">
      <alignment horizontal="center" vertical="center" wrapText="1"/>
    </xf>
    <xf numFmtId="4" fontId="58" fillId="96" borderId="301" xfId="1242" applyNumberFormat="1" applyFont="1" applyFill="1" applyBorder="1" applyAlignment="1" applyProtection="1">
      <alignment horizontal="center" vertical="center" wrapText="1"/>
    </xf>
    <xf numFmtId="4" fontId="58" fillId="96" borderId="54" xfId="1242" applyNumberFormat="1" applyFont="1" applyFill="1" applyBorder="1" applyAlignment="1" applyProtection="1">
      <alignment horizontal="center" vertical="center" wrapText="1"/>
    </xf>
    <xf numFmtId="4" fontId="58" fillId="96" borderId="302" xfId="1242" applyNumberFormat="1" applyFont="1" applyFill="1" applyBorder="1" applyAlignment="1" applyProtection="1">
      <alignment horizontal="center" vertical="center" wrapText="1"/>
    </xf>
    <xf numFmtId="0" fontId="150" fillId="0" borderId="57" xfId="260" applyFont="1" applyBorder="1" applyAlignment="1">
      <alignment horizontal="center" vertical="center" wrapText="1"/>
    </xf>
    <xf numFmtId="0" fontId="150" fillId="0" borderId="28" xfId="260" applyFont="1" applyBorder="1" applyAlignment="1">
      <alignment horizontal="center" vertical="center" wrapText="1"/>
    </xf>
    <xf numFmtId="0" fontId="150" fillId="0" borderId="58" xfId="260" applyFont="1" applyBorder="1" applyAlignment="1">
      <alignment horizontal="center" vertical="center" wrapText="1"/>
    </xf>
    <xf numFmtId="49" fontId="147" fillId="0" borderId="0" xfId="260" applyNumberFormat="1" applyFont="1" applyBorder="1" applyAlignment="1">
      <alignment horizontal="center" vertical="center" wrapText="1"/>
    </xf>
    <xf numFmtId="49" fontId="147" fillId="0" borderId="56" xfId="260" applyNumberFormat="1" applyFont="1" applyBorder="1" applyAlignment="1">
      <alignment horizontal="center" vertical="center" wrapText="1"/>
    </xf>
    <xf numFmtId="10" fontId="58" fillId="96" borderId="172" xfId="1242" applyNumberFormat="1" applyFont="1" applyFill="1" applyBorder="1" applyAlignment="1" applyProtection="1">
      <alignment horizontal="center" vertical="center" wrapText="1"/>
    </xf>
    <xf numFmtId="10" fontId="58" fillId="96" borderId="360" xfId="1242" applyNumberFormat="1" applyFont="1" applyFill="1" applyBorder="1" applyAlignment="1" applyProtection="1">
      <alignment horizontal="center" vertical="center" wrapText="1"/>
    </xf>
    <xf numFmtId="4" fontId="58" fillId="96" borderId="171" xfId="1242" applyNumberFormat="1" applyFont="1" applyFill="1" applyBorder="1" applyAlignment="1" applyProtection="1">
      <alignment horizontal="center" vertical="center" wrapText="1"/>
    </xf>
    <xf numFmtId="4" fontId="58" fillId="96" borderId="39" xfId="1242" applyNumberFormat="1" applyFont="1" applyFill="1" applyBorder="1" applyAlignment="1" applyProtection="1">
      <alignment horizontal="center" vertical="center" wrapText="1"/>
    </xf>
    <xf numFmtId="0" fontId="63" fillId="0" borderId="185" xfId="260" applyFont="1" applyBorder="1" applyAlignment="1">
      <alignment horizontal="left" vertical="center"/>
    </xf>
    <xf numFmtId="0" fontId="62" fillId="0" borderId="185" xfId="260" applyFont="1" applyBorder="1" applyAlignment="1">
      <alignment horizontal="left" vertical="center"/>
    </xf>
    <xf numFmtId="1" fontId="58" fillId="96" borderId="24" xfId="260" applyNumberFormat="1" applyFont="1" applyFill="1" applyBorder="1" applyAlignment="1">
      <alignment horizontal="center" vertical="center" wrapText="1"/>
    </xf>
    <xf numFmtId="1" fontId="58" fillId="96" borderId="298" xfId="260" applyNumberFormat="1" applyFont="1" applyFill="1" applyBorder="1" applyAlignment="1">
      <alignment horizontal="center" vertical="center" wrapText="1"/>
    </xf>
    <xf numFmtId="1" fontId="58" fillId="96" borderId="20" xfId="260" applyNumberFormat="1" applyFont="1" applyFill="1" applyBorder="1" applyAlignment="1">
      <alignment horizontal="center" vertical="center" wrapText="1"/>
    </xf>
    <xf numFmtId="1" fontId="58" fillId="96" borderId="300" xfId="260" applyNumberFormat="1" applyFont="1" applyFill="1" applyBorder="1" applyAlignment="1">
      <alignment horizontal="center" vertical="center" wrapText="1"/>
    </xf>
    <xf numFmtId="4" fontId="58" fillId="96" borderId="39" xfId="260" applyNumberFormat="1" applyFont="1" applyFill="1" applyBorder="1" applyAlignment="1">
      <alignment horizontal="center" vertical="center" wrapText="1"/>
    </xf>
    <xf numFmtId="4" fontId="58" fillId="96" borderId="20" xfId="260" applyNumberFormat="1" applyFont="1" applyFill="1" applyBorder="1" applyAlignment="1">
      <alignment horizontal="center" vertical="center" wrapText="1"/>
    </xf>
    <xf numFmtId="4" fontId="58" fillId="96" borderId="171" xfId="260" applyNumberFormat="1" applyFont="1" applyFill="1" applyBorder="1" applyAlignment="1">
      <alignment horizontal="center" vertical="center" wrapText="1"/>
    </xf>
    <xf numFmtId="1" fontId="58" fillId="96" borderId="44" xfId="260" applyNumberFormat="1" applyFont="1" applyFill="1" applyBorder="1" applyAlignment="1">
      <alignment horizontal="center" vertical="center" wrapText="1"/>
    </xf>
    <xf numFmtId="1" fontId="58" fillId="96" borderId="299" xfId="260" applyNumberFormat="1" applyFont="1" applyFill="1" applyBorder="1" applyAlignment="1">
      <alignment horizontal="center" vertical="center" wrapText="1"/>
    </xf>
    <xf numFmtId="0" fontId="48" fillId="61" borderId="366" xfId="0" applyFont="1" applyFill="1" applyBorder="1" applyAlignment="1">
      <alignment horizontal="center" vertical="center" wrapText="1"/>
    </xf>
    <xf numFmtId="0" fontId="48" fillId="61" borderId="367" xfId="0" applyFont="1" applyFill="1" applyBorder="1" applyAlignment="1">
      <alignment horizontal="center" vertical="center"/>
    </xf>
    <xf numFmtId="0" fontId="48" fillId="61" borderId="322" xfId="0" applyFont="1" applyFill="1" applyBorder="1" applyAlignment="1">
      <alignment horizontal="center" vertical="center"/>
    </xf>
    <xf numFmtId="0" fontId="21" fillId="61" borderId="346" xfId="0" applyFont="1" applyFill="1" applyBorder="1" applyAlignment="1">
      <alignment horizontal="center"/>
    </xf>
    <xf numFmtId="0" fontId="21" fillId="61" borderId="347" xfId="0" applyFont="1" applyFill="1" applyBorder="1" applyAlignment="1">
      <alignment horizontal="center"/>
    </xf>
    <xf numFmtId="0" fontId="21" fillId="61" borderId="348" xfId="0" applyFont="1" applyFill="1" applyBorder="1" applyAlignment="1">
      <alignment horizontal="center"/>
    </xf>
    <xf numFmtId="0" fontId="135" fillId="61" borderId="366" xfId="0" applyFont="1" applyFill="1" applyBorder="1" applyAlignment="1" applyProtection="1">
      <alignment horizontal="center" vertical="center" wrapText="1"/>
    </xf>
    <xf numFmtId="0" fontId="135" fillId="61" borderId="367" xfId="0" applyFont="1" applyFill="1" applyBorder="1" applyAlignment="1" applyProtection="1">
      <alignment horizontal="center" vertical="center" wrapText="1"/>
    </xf>
    <xf numFmtId="0" fontId="135" fillId="61" borderId="322" xfId="0" applyFont="1" applyFill="1" applyBorder="1" applyAlignment="1" applyProtection="1">
      <alignment horizontal="center" vertical="center" wrapText="1"/>
    </xf>
    <xf numFmtId="0" fontId="135" fillId="61" borderId="84" xfId="0" applyFont="1" applyFill="1" applyBorder="1" applyAlignment="1" applyProtection="1">
      <alignment horizontal="center" vertical="center" wrapText="1"/>
    </xf>
    <xf numFmtId="0" fontId="135" fillId="61" borderId="83" xfId="0" applyFont="1" applyFill="1" applyBorder="1" applyAlignment="1" applyProtection="1">
      <alignment horizontal="center" vertical="center" wrapText="1"/>
    </xf>
    <xf numFmtId="0" fontId="135" fillId="61" borderId="188" xfId="0" applyFont="1" applyFill="1" applyBorder="1" applyAlignment="1" applyProtection="1">
      <alignment horizontal="center" vertical="center" wrapText="1"/>
    </xf>
    <xf numFmtId="0" fontId="135" fillId="61" borderId="366" xfId="0" applyFont="1" applyFill="1" applyBorder="1" applyAlignment="1" applyProtection="1">
      <alignment horizontal="center" vertical="center"/>
    </xf>
    <xf numFmtId="0" fontId="135" fillId="61" borderId="322" xfId="0" applyFont="1" applyFill="1" applyBorder="1" applyAlignment="1" applyProtection="1">
      <alignment horizontal="center" vertical="center"/>
    </xf>
    <xf numFmtId="0" fontId="135" fillId="61" borderId="84" xfId="0" applyFont="1" applyFill="1" applyBorder="1" applyAlignment="1" applyProtection="1">
      <alignment horizontal="center" vertical="center"/>
    </xf>
    <xf numFmtId="0" fontId="135" fillId="61" borderId="188" xfId="0" applyFont="1" applyFill="1" applyBorder="1" applyAlignment="1" applyProtection="1">
      <alignment horizontal="center" vertical="center"/>
    </xf>
    <xf numFmtId="49" fontId="21" fillId="61" borderId="346" xfId="0" applyNumberFormat="1" applyFont="1" applyFill="1" applyBorder="1" applyAlignment="1">
      <alignment horizontal="center" vertical="center" wrapText="1"/>
    </xf>
    <xf numFmtId="0" fontId="21" fillId="61" borderId="347" xfId="0" applyNumberFormat="1" applyFont="1" applyFill="1" applyBorder="1" applyAlignment="1">
      <alignment horizontal="center" vertical="center" wrapText="1"/>
    </xf>
    <xf numFmtId="0" fontId="21" fillId="61" borderId="348" xfId="0" applyNumberFormat="1" applyFont="1" applyFill="1" applyBorder="1" applyAlignment="1">
      <alignment horizontal="center" vertical="center" wrapText="1"/>
    </xf>
    <xf numFmtId="0" fontId="48" fillId="61" borderId="346" xfId="0" applyFont="1" applyFill="1" applyBorder="1" applyAlignment="1">
      <alignment horizontal="center" vertical="center"/>
    </xf>
    <xf numFmtId="0" fontId="48" fillId="61" borderId="347" xfId="0" applyFont="1" applyFill="1" applyBorder="1" applyAlignment="1">
      <alignment horizontal="center" vertical="center"/>
    </xf>
    <xf numFmtId="0" fontId="48" fillId="61" borderId="348" xfId="0" applyFont="1" applyFill="1" applyBorder="1" applyAlignment="1">
      <alignment horizontal="center" vertical="center"/>
    </xf>
    <xf numFmtId="10" fontId="133" fillId="61" borderId="335" xfId="0" applyNumberFormat="1" applyFont="1" applyFill="1" applyBorder="1" applyAlignment="1" applyProtection="1">
      <alignment horizontal="center" vertical="center"/>
    </xf>
    <xf numFmtId="10" fontId="133" fillId="61" borderId="344" xfId="0" applyNumberFormat="1" applyFont="1" applyFill="1" applyBorder="1" applyAlignment="1" applyProtection="1">
      <alignment horizontal="center" vertical="center"/>
    </xf>
    <xf numFmtId="0" fontId="0" fillId="61" borderId="189" xfId="0" applyFill="1" applyBorder="1" applyAlignment="1">
      <alignment horizontal="center"/>
    </xf>
    <xf numFmtId="0" fontId="0" fillId="61" borderId="335" xfId="0" applyFill="1" applyBorder="1" applyAlignment="1">
      <alignment horizontal="center"/>
    </xf>
    <xf numFmtId="0" fontId="0" fillId="61" borderId="344" xfId="0" applyFill="1" applyBorder="1" applyAlignment="1">
      <alignment horizontal="center"/>
    </xf>
    <xf numFmtId="10" fontId="133" fillId="61" borderId="241" xfId="0" applyNumberFormat="1" applyFont="1" applyFill="1" applyBorder="1" applyAlignment="1" applyProtection="1">
      <alignment horizontal="center" vertical="center"/>
    </xf>
    <xf numFmtId="10" fontId="133" fillId="61" borderId="368" xfId="0" applyNumberFormat="1" applyFont="1" applyFill="1" applyBorder="1" applyAlignment="1" applyProtection="1">
      <alignment horizontal="center" vertical="center"/>
    </xf>
    <xf numFmtId="10" fontId="133" fillId="61" borderId="370" xfId="0" applyNumberFormat="1" applyFont="1" applyFill="1" applyBorder="1" applyAlignment="1" applyProtection="1">
      <alignment horizontal="center" vertical="center"/>
    </xf>
    <xf numFmtId="10" fontId="133" fillId="61" borderId="371" xfId="0" applyNumberFormat="1" applyFont="1" applyFill="1" applyBorder="1" applyAlignment="1" applyProtection="1">
      <alignment horizontal="center" vertical="center"/>
    </xf>
    <xf numFmtId="10" fontId="133" fillId="61" borderId="346" xfId="0" applyNumberFormat="1" applyFont="1" applyFill="1" applyBorder="1" applyAlignment="1" applyProtection="1">
      <alignment horizontal="center" vertical="center"/>
    </xf>
    <xf numFmtId="10" fontId="133" fillId="61" borderId="347" xfId="0" applyNumberFormat="1" applyFont="1" applyFill="1" applyBorder="1" applyAlignment="1" applyProtection="1">
      <alignment horizontal="center" vertical="center"/>
    </xf>
    <xf numFmtId="10" fontId="133" fillId="61" borderId="348" xfId="0" applyNumberFormat="1" applyFont="1" applyFill="1" applyBorder="1" applyAlignment="1" applyProtection="1">
      <alignment horizontal="center" vertical="center"/>
    </xf>
    <xf numFmtId="0" fontId="0" fillId="96" borderId="346" xfId="0" applyFill="1" applyBorder="1" applyAlignment="1">
      <alignment horizontal="center"/>
    </xf>
    <xf numFmtId="0" fontId="0" fillId="96" borderId="347" xfId="0" applyFill="1" applyBorder="1" applyAlignment="1">
      <alignment horizontal="center"/>
    </xf>
    <xf numFmtId="0" fontId="0" fillId="96" borderId="348" xfId="0" applyFill="1" applyBorder="1" applyAlignment="1">
      <alignment horizontal="center"/>
    </xf>
    <xf numFmtId="0" fontId="0" fillId="61" borderId="190" xfId="0" applyFill="1" applyBorder="1" applyAlignment="1">
      <alignment horizontal="center"/>
    </xf>
    <xf numFmtId="0" fontId="0" fillId="61" borderId="241" xfId="0" applyFill="1" applyBorder="1" applyAlignment="1">
      <alignment horizontal="center"/>
    </xf>
    <xf numFmtId="0" fontId="0" fillId="61" borderId="368" xfId="0" applyFill="1" applyBorder="1" applyAlignment="1">
      <alignment horizontal="center"/>
    </xf>
    <xf numFmtId="0" fontId="0" fillId="61" borderId="373" xfId="0" applyFill="1" applyBorder="1" applyAlignment="1">
      <alignment horizontal="center"/>
    </xf>
    <xf numFmtId="0" fontId="0" fillId="61" borderId="370" xfId="0" applyFill="1" applyBorder="1" applyAlignment="1">
      <alignment horizontal="center"/>
    </xf>
    <xf numFmtId="0" fontId="0" fillId="61" borderId="371" xfId="0" applyFill="1" applyBorder="1" applyAlignment="1">
      <alignment horizontal="center"/>
    </xf>
    <xf numFmtId="10" fontId="0" fillId="0" borderId="0" xfId="1434" applyNumberFormat="1" applyFont="1" applyBorder="1" applyAlignment="1">
      <alignment horizontal="center"/>
    </xf>
    <xf numFmtId="10" fontId="48" fillId="0" borderId="0" xfId="1434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133" fillId="0" borderId="0" xfId="0" applyFont="1" applyBorder="1" applyAlignment="1">
      <alignment horizontal="center"/>
    </xf>
    <xf numFmtId="0" fontId="133" fillId="0" borderId="16" xfId="0" applyFont="1" applyBorder="1" applyAlignment="1">
      <alignment horizontal="center"/>
    </xf>
    <xf numFmtId="0" fontId="129" fillId="0" borderId="0" xfId="650" applyFont="1" applyAlignment="1">
      <alignment horizontal="center"/>
    </xf>
    <xf numFmtId="49" fontId="140" fillId="0" borderId="0" xfId="638" applyNumberFormat="1" applyFont="1" applyFill="1" applyBorder="1" applyAlignment="1" applyProtection="1">
      <alignment horizontal="left" vertical="center" wrapText="1"/>
    </xf>
    <xf numFmtId="49" fontId="139" fillId="0" borderId="0" xfId="638" applyNumberFormat="1" applyFont="1" applyFill="1" applyBorder="1" applyAlignment="1" applyProtection="1">
      <alignment horizontal="left" vertical="center" wrapText="1"/>
    </xf>
    <xf numFmtId="0" fontId="148" fillId="0" borderId="136" xfId="664" applyFont="1" applyBorder="1" applyAlignment="1">
      <alignment horizontal="center" vertical="center" wrapText="1"/>
    </xf>
    <xf numFmtId="0" fontId="148" fillId="0" borderId="137" xfId="664" applyFont="1" applyBorder="1" applyAlignment="1">
      <alignment horizontal="center" vertical="center" wrapText="1"/>
    </xf>
    <xf numFmtId="0" fontId="148" fillId="0" borderId="138" xfId="664" applyFont="1" applyBorder="1" applyAlignment="1">
      <alignment horizontal="center" vertical="center" wrapText="1"/>
    </xf>
    <xf numFmtId="0" fontId="131" fillId="0" borderId="0" xfId="664" applyFont="1" applyFill="1" applyBorder="1" applyAlignment="1">
      <alignment horizontal="center" vertical="center" wrapText="1"/>
    </xf>
    <xf numFmtId="0" fontId="131" fillId="0" borderId="140" xfId="664" applyFont="1" applyFill="1" applyBorder="1" applyAlignment="1">
      <alignment horizontal="center" vertical="center" wrapText="1"/>
    </xf>
    <xf numFmtId="0" fontId="48" fillId="0" borderId="147" xfId="664" applyFont="1" applyBorder="1" applyAlignment="1">
      <alignment horizontal="center" vertical="center"/>
    </xf>
    <xf numFmtId="0" fontId="48" fillId="0" borderId="141" xfId="664" applyFont="1" applyBorder="1" applyAlignment="1">
      <alignment horizontal="center" vertical="center"/>
    </xf>
    <xf numFmtId="0" fontId="48" fillId="0" borderId="276" xfId="664" applyFont="1" applyBorder="1" applyAlignment="1">
      <alignment horizontal="center" vertical="center"/>
    </xf>
    <xf numFmtId="0" fontId="48" fillId="0" borderId="148" xfId="664" applyFont="1" applyBorder="1" applyAlignment="1">
      <alignment horizontal="center" vertical="center"/>
    </xf>
    <xf numFmtId="0" fontId="48" fillId="0" borderId="142" xfId="664" applyFont="1" applyBorder="1" applyAlignment="1">
      <alignment horizontal="center" vertical="center"/>
    </xf>
    <xf numFmtId="0" fontId="48" fillId="0" borderId="277" xfId="664" applyFont="1" applyBorder="1" applyAlignment="1">
      <alignment horizontal="center" vertical="center"/>
    </xf>
    <xf numFmtId="0" fontId="48" fillId="0" borderId="263" xfId="664" applyFont="1" applyBorder="1" applyAlignment="1">
      <alignment horizontal="center" vertical="center"/>
    </xf>
    <xf numFmtId="0" fontId="48" fillId="0" borderId="260" xfId="664" applyFont="1" applyBorder="1" applyAlignment="1">
      <alignment horizontal="center" vertical="center"/>
    </xf>
    <xf numFmtId="0" fontId="48" fillId="0" borderId="278" xfId="664" applyFont="1" applyBorder="1" applyAlignment="1">
      <alignment horizontal="center" vertical="center"/>
    </xf>
    <xf numFmtId="0" fontId="48" fillId="0" borderId="273" xfId="664" applyFont="1" applyBorder="1" applyAlignment="1">
      <alignment horizontal="center" vertical="center" wrapText="1"/>
    </xf>
    <xf numFmtId="0" fontId="48" fillId="0" borderId="270" xfId="664" applyFont="1" applyBorder="1" applyAlignment="1">
      <alignment horizontal="center" vertical="center" wrapText="1"/>
    </xf>
    <xf numFmtId="0" fontId="48" fillId="0" borderId="279" xfId="664" applyFont="1" applyBorder="1" applyAlignment="1">
      <alignment horizontal="center" vertical="center" wrapText="1"/>
    </xf>
    <xf numFmtId="0" fontId="48" fillId="0" borderId="274" xfId="828" applyFont="1" applyBorder="1" applyAlignment="1">
      <alignment horizontal="center" vertical="center" wrapText="1"/>
    </xf>
    <xf numFmtId="0" fontId="48" fillId="0" borderId="264" xfId="828" applyFont="1" applyBorder="1" applyAlignment="1">
      <alignment horizontal="center" vertical="center" wrapText="1"/>
    </xf>
    <xf numFmtId="0" fontId="48" fillId="0" borderId="280" xfId="828" applyFont="1" applyBorder="1" applyAlignment="1">
      <alignment horizontal="center" vertical="center" wrapText="1"/>
    </xf>
    <xf numFmtId="0" fontId="48" fillId="0" borderId="275" xfId="828" applyFont="1" applyBorder="1" applyAlignment="1">
      <alignment horizontal="center" vertical="center" wrapText="1"/>
    </xf>
    <xf numFmtId="0" fontId="48" fillId="0" borderId="140" xfId="828" applyFont="1" applyBorder="1" applyAlignment="1">
      <alignment horizontal="center" vertical="center" wrapText="1"/>
    </xf>
    <xf numFmtId="0" fontId="48" fillId="0" borderId="281" xfId="828" applyFont="1" applyBorder="1" applyAlignment="1">
      <alignment horizontal="center" vertical="center" wrapText="1"/>
    </xf>
    <xf numFmtId="0" fontId="148" fillId="0" borderId="57" xfId="247" applyFont="1" applyFill="1" applyBorder="1" applyAlignment="1">
      <alignment horizontal="center" vertical="center"/>
    </xf>
    <xf numFmtId="0" fontId="148" fillId="0" borderId="28" xfId="247" applyFont="1" applyFill="1" applyBorder="1" applyAlignment="1">
      <alignment horizontal="center" vertical="center"/>
    </xf>
    <xf numFmtId="0" fontId="148" fillId="0" borderId="58" xfId="247" applyFont="1" applyFill="1" applyBorder="1" applyAlignment="1">
      <alignment horizontal="center" vertical="center"/>
    </xf>
    <xf numFmtId="0" fontId="148" fillId="0" borderId="60" xfId="247" applyFont="1" applyFill="1" applyBorder="1" applyAlignment="1">
      <alignment horizontal="center" vertical="center"/>
    </xf>
    <xf numFmtId="0" fontId="148" fillId="0" borderId="61" xfId="247" applyFont="1" applyFill="1" applyBorder="1" applyAlignment="1">
      <alignment horizontal="center" vertical="center"/>
    </xf>
    <xf numFmtId="0" fontId="148" fillId="0" borderId="62" xfId="247" applyFont="1" applyFill="1" applyBorder="1" applyAlignment="1">
      <alignment horizontal="center" vertical="center"/>
    </xf>
    <xf numFmtId="0" fontId="21" fillId="0" borderId="69" xfId="247" applyFont="1" applyFill="1" applyBorder="1" applyAlignment="1" applyProtection="1">
      <alignment horizontal="center" vertical="center" textRotation="90"/>
      <protection hidden="1"/>
    </xf>
    <xf numFmtId="0" fontId="21" fillId="0" borderId="79" xfId="247" applyFont="1" applyFill="1" applyBorder="1" applyAlignment="1" applyProtection="1">
      <alignment horizontal="center" vertical="center" textRotation="90"/>
      <protection hidden="1"/>
    </xf>
    <xf numFmtId="0" fontId="21" fillId="0" borderId="23" xfId="247" applyFont="1" applyFill="1" applyBorder="1" applyAlignment="1" applyProtection="1">
      <alignment horizontal="center" vertical="center" textRotation="90"/>
      <protection hidden="1"/>
    </xf>
    <xf numFmtId="0" fontId="21" fillId="0" borderId="132" xfId="247" applyFont="1" applyFill="1" applyBorder="1" applyAlignment="1" applyProtection="1">
      <alignment horizontal="center" vertical="center" textRotation="90"/>
      <protection hidden="1"/>
    </xf>
    <xf numFmtId="0" fontId="21" fillId="0" borderId="69" xfId="247" applyFont="1" applyFill="1" applyBorder="1" applyAlignment="1" applyProtection="1">
      <alignment vertical="center"/>
      <protection hidden="1"/>
    </xf>
    <xf numFmtId="0" fontId="132" fillId="0" borderId="75" xfId="1415" applyFont="1" applyFill="1" applyBorder="1" applyAlignment="1">
      <alignment horizontal="left" vertical="center" wrapText="1"/>
    </xf>
    <xf numFmtId="0" fontId="132" fillId="0" borderId="68" xfId="1415" applyFont="1" applyFill="1" applyBorder="1" applyAlignment="1">
      <alignment horizontal="left" vertical="center" wrapText="1"/>
    </xf>
    <xf numFmtId="1" fontId="132" fillId="0" borderId="107" xfId="247" applyNumberFormat="1" applyFont="1" applyFill="1" applyBorder="1" applyAlignment="1">
      <alignment horizontal="left" vertical="center" wrapText="1"/>
    </xf>
    <xf numFmtId="1" fontId="132" fillId="0" borderId="108" xfId="247" applyNumberFormat="1" applyFont="1" applyFill="1" applyBorder="1" applyAlignment="1">
      <alignment horizontal="left" vertical="center" wrapText="1"/>
    </xf>
    <xf numFmtId="49" fontId="130" fillId="101" borderId="26" xfId="247" applyNumberFormat="1" applyFont="1" applyFill="1" applyBorder="1" applyAlignment="1">
      <alignment horizontal="center" vertical="center" wrapText="1"/>
    </xf>
    <xf numFmtId="49" fontId="130" fillId="101" borderId="307" xfId="247" applyNumberFormat="1" applyFont="1" applyFill="1" applyBorder="1" applyAlignment="1">
      <alignment horizontal="center" vertical="center" wrapText="1"/>
    </xf>
    <xf numFmtId="0" fontId="132" fillId="0" borderId="241" xfId="1415" applyFont="1" applyFill="1" applyBorder="1" applyAlignment="1">
      <alignment horizontal="left" vertical="center" wrapText="1"/>
    </xf>
    <xf numFmtId="0" fontId="132" fillId="0" borderId="308" xfId="1415" applyFont="1" applyFill="1" applyBorder="1" applyAlignment="1">
      <alignment horizontal="left" vertical="center" wrapText="1"/>
    </xf>
    <xf numFmtId="0" fontId="21" fillId="0" borderId="79" xfId="247" applyFont="1" applyFill="1" applyBorder="1" applyAlignment="1" applyProtection="1">
      <alignment vertical="center"/>
      <protection hidden="1"/>
    </xf>
    <xf numFmtId="0" fontId="132" fillId="61" borderId="75" xfId="1415" applyFont="1" applyFill="1" applyBorder="1" applyAlignment="1">
      <alignment horizontal="left" vertical="center" wrapText="1"/>
    </xf>
    <xf numFmtId="0" fontId="132" fillId="61" borderId="68" xfId="1415" applyFont="1" applyFill="1" applyBorder="1" applyAlignment="1">
      <alignment horizontal="left" vertical="center" wrapText="1"/>
    </xf>
    <xf numFmtId="0" fontId="21" fillId="0" borderId="125" xfId="247" applyFont="1" applyFill="1" applyBorder="1" applyAlignment="1" applyProtection="1">
      <alignment horizontal="center" vertical="center" textRotation="90"/>
      <protection hidden="1"/>
    </xf>
    <xf numFmtId="0" fontId="21" fillId="0" borderId="100" xfId="247" applyFont="1" applyFill="1" applyBorder="1" applyAlignment="1" applyProtection="1">
      <alignment horizontal="center" vertical="center" textRotation="90"/>
      <protection hidden="1"/>
    </xf>
    <xf numFmtId="0" fontId="21" fillId="0" borderId="132" xfId="247" applyFont="1" applyFill="1" applyBorder="1" applyAlignment="1" applyProtection="1">
      <alignment horizontal="center" vertical="center" textRotation="90" wrapText="1"/>
      <protection hidden="1"/>
    </xf>
    <xf numFmtId="0" fontId="21" fillId="0" borderId="69" xfId="247" applyFont="1" applyFill="1" applyBorder="1" applyAlignment="1" applyProtection="1">
      <alignment horizontal="center" vertical="center" textRotation="90" wrapText="1"/>
      <protection hidden="1"/>
    </xf>
    <xf numFmtId="0" fontId="21" fillId="0" borderId="69" xfId="247" applyFont="1" applyFill="1" applyBorder="1" applyAlignment="1" applyProtection="1">
      <alignment vertical="center" wrapText="1"/>
      <protection hidden="1"/>
    </xf>
    <xf numFmtId="0" fontId="148" fillId="0" borderId="59" xfId="247" applyFont="1" applyFill="1" applyBorder="1" applyAlignment="1">
      <alignment horizontal="center" vertical="center"/>
    </xf>
    <xf numFmtId="0" fontId="148" fillId="0" borderId="0" xfId="247" applyFont="1" applyFill="1" applyBorder="1" applyAlignment="1">
      <alignment horizontal="center" vertical="center"/>
    </xf>
    <xf numFmtId="0" fontId="148" fillId="0" borderId="56" xfId="247" applyFont="1" applyFill="1" applyBorder="1" applyAlignment="1">
      <alignment horizontal="center" vertical="center"/>
    </xf>
    <xf numFmtId="1" fontId="132" fillId="0" borderId="304" xfId="247" applyNumberFormat="1" applyFont="1" applyFill="1" applyBorder="1" applyAlignment="1">
      <alignment horizontal="left" vertical="center" wrapText="1"/>
    </xf>
    <xf numFmtId="1" fontId="132" fillId="0" borderId="305" xfId="247" applyNumberFormat="1" applyFont="1" applyFill="1" applyBorder="1" applyAlignment="1">
      <alignment horizontal="left" vertical="center" wrapText="1"/>
    </xf>
    <xf numFmtId="0" fontId="21" fillId="0" borderId="173" xfId="247" applyFont="1" applyFill="1" applyBorder="1" applyAlignment="1" applyProtection="1">
      <alignment vertical="center"/>
      <protection hidden="1"/>
    </xf>
    <xf numFmtId="1" fontId="132" fillId="61" borderId="107" xfId="247" applyNumberFormat="1" applyFont="1" applyFill="1" applyBorder="1" applyAlignment="1">
      <alignment horizontal="left" vertical="center" wrapText="1"/>
    </xf>
    <xf numFmtId="1" fontId="132" fillId="61" borderId="108" xfId="247" applyNumberFormat="1" applyFont="1" applyFill="1" applyBorder="1" applyAlignment="1">
      <alignment horizontal="left" vertical="center" wrapText="1"/>
    </xf>
    <xf numFmtId="0" fontId="131" fillId="0" borderId="346" xfId="0" applyFont="1" applyBorder="1" applyAlignment="1">
      <alignment horizontal="center" vertical="center"/>
    </xf>
    <xf numFmtId="0" fontId="131" fillId="0" borderId="347" xfId="0" applyFont="1" applyBorder="1" applyAlignment="1">
      <alignment horizontal="center" vertical="center"/>
    </xf>
    <xf numFmtId="0" fontId="131" fillId="0" borderId="348" xfId="0" applyFont="1" applyBorder="1" applyAlignment="1">
      <alignment horizontal="center" vertical="center"/>
    </xf>
    <xf numFmtId="0" fontId="141" fillId="0" borderId="28" xfId="1420" applyFont="1" applyFill="1" applyBorder="1" applyAlignment="1">
      <alignment horizontal="center" vertical="center" wrapText="1"/>
    </xf>
    <xf numFmtId="49" fontId="142" fillId="0" borderId="0" xfId="1420" applyNumberFormat="1" applyFont="1" applyFill="1" applyBorder="1" applyAlignment="1">
      <alignment horizontal="center" vertical="center" wrapText="1"/>
    </xf>
    <xf numFmtId="0" fontId="142" fillId="0" borderId="0" xfId="1420" applyFont="1" applyFill="1" applyBorder="1" applyAlignment="1">
      <alignment horizontal="center" vertical="center" wrapText="1"/>
    </xf>
    <xf numFmtId="0" fontId="91" fillId="0" borderId="61" xfId="1420" applyFont="1" applyFill="1" applyBorder="1" applyAlignment="1">
      <alignment horizontal="center" vertical="top" wrapText="1"/>
    </xf>
    <xf numFmtId="0" fontId="131" fillId="0" borderId="157" xfId="1420" applyNumberFormat="1" applyFont="1" applyFill="1" applyBorder="1" applyAlignment="1">
      <alignment horizontal="center" vertical="center" wrapText="1"/>
    </xf>
    <xf numFmtId="0" fontId="131" fillId="0" borderId="47" xfId="1420" applyNumberFormat="1" applyFont="1" applyFill="1" applyBorder="1" applyAlignment="1">
      <alignment horizontal="center" vertical="center" wrapText="1"/>
    </xf>
    <xf numFmtId="1" fontId="131" fillId="0" borderId="158" xfId="1420" applyNumberFormat="1" applyFont="1" applyFill="1" applyBorder="1" applyAlignment="1">
      <alignment horizontal="left" vertical="center" wrapText="1"/>
    </xf>
    <xf numFmtId="1" fontId="131" fillId="0" borderId="49" xfId="1420" applyNumberFormat="1" applyFont="1" applyFill="1" applyBorder="1" applyAlignment="1">
      <alignment horizontal="left" vertical="center" wrapText="1"/>
    </xf>
    <xf numFmtId="43" fontId="131" fillId="0" borderId="158" xfId="1421" applyFont="1" applyFill="1" applyBorder="1" applyAlignment="1">
      <alignment horizontal="right" vertical="center" wrapText="1"/>
    </xf>
    <xf numFmtId="43" fontId="131" fillId="0" borderId="49" xfId="1421" applyFont="1" applyFill="1" applyBorder="1" applyAlignment="1">
      <alignment horizontal="right" vertical="center" wrapText="1"/>
    </xf>
    <xf numFmtId="10" fontId="131" fillId="0" borderId="158" xfId="874" applyNumberFormat="1" applyFont="1" applyFill="1" applyBorder="1" applyAlignment="1">
      <alignment horizontal="right" vertical="center" wrapText="1"/>
    </xf>
    <xf numFmtId="10" fontId="131" fillId="0" borderId="49" xfId="874" applyNumberFormat="1" applyFont="1" applyFill="1" applyBorder="1" applyAlignment="1">
      <alignment horizontal="right" vertical="center" wrapText="1"/>
    </xf>
    <xf numFmtId="49" fontId="131" fillId="0" borderId="157" xfId="1420" applyNumberFormat="1" applyFont="1" applyFill="1" applyBorder="1" applyAlignment="1">
      <alignment horizontal="center" vertical="center" wrapText="1"/>
    </xf>
    <xf numFmtId="1" fontId="131" fillId="0" borderId="0" xfId="1420" applyNumberFormat="1" applyFont="1" applyFill="1" applyBorder="1" applyAlignment="1">
      <alignment horizontal="center"/>
    </xf>
    <xf numFmtId="0" fontId="142" fillId="0" borderId="0" xfId="1420" applyFont="1" applyFill="1" applyBorder="1" applyAlignment="1">
      <alignment vertical="top" wrapText="1"/>
    </xf>
    <xf numFmtId="0" fontId="48" fillId="0" borderId="169" xfId="1420" applyFont="1" applyFill="1" applyBorder="1" applyAlignment="1">
      <alignment horizontal="center" vertical="center"/>
    </xf>
    <xf numFmtId="0" fontId="48" fillId="0" borderId="27" xfId="1420" applyFont="1" applyFill="1" applyBorder="1" applyAlignment="1">
      <alignment horizontal="center" vertical="center"/>
    </xf>
    <xf numFmtId="0" fontId="48" fillId="0" borderId="156" xfId="1420" applyFont="1" applyFill="1" applyBorder="1" applyAlignment="1">
      <alignment horizontal="center" vertical="center"/>
    </xf>
    <xf numFmtId="49" fontId="156" fillId="0" borderId="243" xfId="1424" applyNumberFormat="1" applyFont="1" applyFill="1" applyBorder="1" applyAlignment="1">
      <alignment horizontal="center" vertical="center"/>
    </xf>
    <xf numFmtId="49" fontId="156" fillId="0" borderId="347" xfId="1424" applyNumberFormat="1" applyFont="1" applyFill="1" applyBorder="1" applyAlignment="1">
      <alignment horizontal="center" vertical="center"/>
    </xf>
    <xf numFmtId="49" fontId="156" fillId="0" borderId="244" xfId="1424" applyNumberFormat="1" applyFont="1" applyFill="1" applyBorder="1" applyAlignment="1">
      <alignment horizontal="center" vertical="center"/>
    </xf>
    <xf numFmtId="49" fontId="157" fillId="0" borderId="249" xfId="1424" applyNumberFormat="1" applyFont="1" applyFill="1" applyBorder="1" applyAlignment="1">
      <alignment horizontal="center" vertical="center"/>
    </xf>
    <xf numFmtId="49" fontId="157" fillId="0" borderId="254" xfId="1424" applyNumberFormat="1" applyFont="1" applyFill="1" applyBorder="1" applyAlignment="1">
      <alignment horizontal="center" vertical="center"/>
    </xf>
    <xf numFmtId="2" fontId="157" fillId="0" borderId="366" xfId="1424" applyNumberFormat="1" applyFont="1" applyFill="1" applyBorder="1" applyAlignment="1">
      <alignment horizontal="center" vertical="center"/>
    </xf>
    <xf numFmtId="2" fontId="157" fillId="0" borderId="84" xfId="1424" applyNumberFormat="1" applyFont="1" applyFill="1" applyBorder="1" applyAlignment="1">
      <alignment horizontal="center" vertical="center"/>
    </xf>
    <xf numFmtId="0" fontId="157" fillId="0" borderId="251" xfId="1424" applyFont="1" applyFill="1" applyBorder="1" applyAlignment="1">
      <alignment horizontal="center" vertical="center"/>
    </xf>
    <xf numFmtId="0" fontId="157" fillId="0" borderId="45" xfId="1424" applyFont="1" applyFill="1" applyBorder="1" applyAlignment="1">
      <alignment horizontal="center" vertical="center"/>
    </xf>
    <xf numFmtId="165" fontId="157" fillId="0" borderId="348" xfId="1424" applyNumberFormat="1" applyFont="1" applyFill="1" applyBorder="1" applyAlignment="1">
      <alignment horizontal="center" vertical="center"/>
    </xf>
    <xf numFmtId="165" fontId="157" fillId="0" borderId="343" xfId="1424" applyNumberFormat="1" applyFont="1" applyFill="1" applyBorder="1" applyAlignment="1">
      <alignment horizontal="center" vertical="center"/>
    </xf>
    <xf numFmtId="2" fontId="157" fillId="0" borderId="253" xfId="1424" applyNumberFormat="1" applyFont="1" applyFill="1" applyBorder="1" applyAlignment="1">
      <alignment horizontal="center" vertical="center"/>
    </xf>
    <xf numFmtId="2" fontId="157" fillId="0" borderId="85" xfId="1424" applyNumberFormat="1" applyFont="1" applyFill="1" applyBorder="1" applyAlignment="1">
      <alignment horizontal="center" vertical="center"/>
    </xf>
    <xf numFmtId="2" fontId="21" fillId="0" borderId="347" xfId="1424" applyNumberFormat="1" applyFont="1" applyFill="1" applyBorder="1" applyAlignment="1">
      <alignment horizontal="left" vertical="center" wrapText="1"/>
    </xf>
    <xf numFmtId="2" fontId="21" fillId="0" borderId="244" xfId="1424" applyNumberFormat="1" applyFont="1" applyFill="1" applyBorder="1" applyAlignment="1">
      <alignment horizontal="left" vertical="center" wrapText="1"/>
    </xf>
    <xf numFmtId="2" fontId="48" fillId="0" borderId="59" xfId="1424" applyNumberFormat="1" applyFont="1" applyFill="1" applyBorder="1" applyAlignment="1">
      <alignment horizontal="left" vertical="center"/>
    </xf>
    <xf numFmtId="2" fontId="48" fillId="0" borderId="0" xfId="1424" applyNumberFormat="1" applyFont="1" applyFill="1" applyBorder="1" applyAlignment="1">
      <alignment horizontal="left" vertical="center"/>
    </xf>
    <xf numFmtId="49" fontId="132" fillId="0" borderId="0" xfId="1424" applyNumberFormat="1" applyFont="1" applyFill="1" applyBorder="1" applyAlignment="1">
      <alignment horizontal="left" vertical="center"/>
    </xf>
    <xf numFmtId="49" fontId="132" fillId="0" borderId="56" xfId="1424" applyNumberFormat="1" applyFont="1" applyFill="1" applyBorder="1" applyAlignment="1">
      <alignment horizontal="left" vertical="center"/>
    </xf>
    <xf numFmtId="2" fontId="48" fillId="0" borderId="79" xfId="1424" applyNumberFormat="1" applyFont="1" applyFill="1" applyBorder="1" applyAlignment="1">
      <alignment horizontal="left" vertical="center"/>
    </xf>
    <xf numFmtId="2" fontId="48" fillId="0" borderId="83" xfId="1424" applyNumberFormat="1" applyFont="1" applyFill="1" applyBorder="1" applyAlignment="1">
      <alignment horizontal="left" vertical="center"/>
    </xf>
    <xf numFmtId="2" fontId="149" fillId="0" borderId="245" xfId="1424" applyNumberFormat="1" applyFont="1" applyFill="1" applyBorder="1" applyAlignment="1">
      <alignment horizontal="left"/>
    </xf>
    <xf numFmtId="2" fontId="149" fillId="0" borderId="367" xfId="1424" applyNumberFormat="1" applyFont="1" applyFill="1" applyBorder="1" applyAlignment="1">
      <alignment horizontal="left"/>
    </xf>
    <xf numFmtId="2" fontId="136" fillId="0" borderId="367" xfId="1424" applyNumberFormat="1" applyFont="1" applyFill="1" applyBorder="1" applyAlignment="1">
      <alignment horizontal="left"/>
    </xf>
    <xf numFmtId="49" fontId="134" fillId="0" borderId="0" xfId="1424" applyNumberFormat="1" applyFont="1" applyFill="1" applyBorder="1" applyAlignment="1">
      <alignment horizontal="left"/>
    </xf>
    <xf numFmtId="49" fontId="134" fillId="0" borderId="56" xfId="1424" applyNumberFormat="1" applyFont="1" applyFill="1" applyBorder="1" applyAlignment="1">
      <alignment horizontal="left"/>
    </xf>
    <xf numFmtId="49" fontId="156" fillId="0" borderId="248" xfId="1424" applyNumberFormat="1" applyFont="1" applyFill="1" applyBorder="1" applyAlignment="1">
      <alignment horizontal="center" vertical="center"/>
    </xf>
    <xf numFmtId="2" fontId="157" fillId="0" borderId="250" xfId="1424" applyNumberFormat="1" applyFont="1" applyFill="1" applyBorder="1" applyAlignment="1">
      <alignment horizontal="center" vertical="center"/>
    </xf>
    <xf numFmtId="165" fontId="157" fillId="0" borderId="252" xfId="1424" applyNumberFormat="1" applyFont="1" applyFill="1" applyBorder="1" applyAlignment="1">
      <alignment horizontal="center" vertical="center"/>
    </xf>
    <xf numFmtId="165" fontId="157" fillId="0" borderId="217" xfId="1424" applyNumberFormat="1" applyFont="1" applyFill="1" applyBorder="1" applyAlignment="1">
      <alignment horizontal="center" vertical="center"/>
    </xf>
    <xf numFmtId="2" fontId="48" fillId="0" borderId="173" xfId="1424" applyNumberFormat="1" applyFont="1" applyFill="1" applyBorder="1" applyAlignment="1">
      <alignment horizontal="left" vertical="center"/>
    </xf>
    <xf numFmtId="2" fontId="149" fillId="0" borderId="246" xfId="1424" applyNumberFormat="1" applyFont="1" applyFill="1" applyBorder="1" applyAlignment="1">
      <alignment horizontal="left"/>
    </xf>
    <xf numFmtId="2" fontId="136" fillId="0" borderId="246" xfId="1424" applyNumberFormat="1" applyFont="1" applyFill="1" applyBorder="1" applyAlignment="1">
      <alignment horizontal="left"/>
    </xf>
    <xf numFmtId="49" fontId="149" fillId="0" borderId="0" xfId="1424" applyNumberFormat="1" applyFont="1" applyFill="1" applyBorder="1" applyAlignment="1">
      <alignment horizontal="left"/>
    </xf>
    <xf numFmtId="49" fontId="149" fillId="0" borderId="56" xfId="1424" applyNumberFormat="1" applyFont="1" applyFill="1" applyBorder="1" applyAlignment="1">
      <alignment horizontal="left"/>
    </xf>
  </cellXfs>
  <cellStyles count="1436">
    <cellStyle name="_x000a_386grabber=M" xfId="315"/>
    <cellStyle name="20% - Accent1" xfId="1"/>
    <cellStyle name="20% - Accent1 2" xfId="316"/>
    <cellStyle name="20% - Accent1 3" xfId="317"/>
    <cellStyle name="20% - Accent2" xfId="2"/>
    <cellStyle name="20% - Accent2 2" xfId="318"/>
    <cellStyle name="20% - Accent2 3" xfId="319"/>
    <cellStyle name="20% - Accent3" xfId="3"/>
    <cellStyle name="20% - Accent3 2" xfId="320"/>
    <cellStyle name="20% - Accent3 3" xfId="321"/>
    <cellStyle name="20% - Accent4" xfId="4"/>
    <cellStyle name="20% - Accent4 2" xfId="322"/>
    <cellStyle name="20% - Accent4 3" xfId="323"/>
    <cellStyle name="20% - Accent5" xfId="5"/>
    <cellStyle name="20% - Accent5 2" xfId="324"/>
    <cellStyle name="20% - Accent5 3" xfId="325"/>
    <cellStyle name="20% - Accent6" xfId="6"/>
    <cellStyle name="20% - Accent6 2" xfId="326"/>
    <cellStyle name="20% - Accent6 3" xfId="327"/>
    <cellStyle name="20% - Cor1" xfId="7"/>
    <cellStyle name="20% - Cor1 2" xfId="328"/>
    <cellStyle name="20% - Cor1 3" xfId="329"/>
    <cellStyle name="20% - Cor2" xfId="8"/>
    <cellStyle name="20% - Cor2 2" xfId="330"/>
    <cellStyle name="20% - Cor2 3" xfId="331"/>
    <cellStyle name="20% - Cor3" xfId="9"/>
    <cellStyle name="20% - Cor3 2" xfId="332"/>
    <cellStyle name="20% - Cor3 3" xfId="333"/>
    <cellStyle name="20% - Cor4" xfId="10"/>
    <cellStyle name="20% - Cor4 2" xfId="334"/>
    <cellStyle name="20% - Cor4 3" xfId="335"/>
    <cellStyle name="20% - Cor5" xfId="11"/>
    <cellStyle name="20% - Cor5 2" xfId="336"/>
    <cellStyle name="20% - Cor5 3" xfId="337"/>
    <cellStyle name="20% - Cor6" xfId="12"/>
    <cellStyle name="20% - Cor6 2" xfId="338"/>
    <cellStyle name="20% - Cor6 3" xfId="339"/>
    <cellStyle name="20% - Ênfase1" xfId="13" builtinId="30" customBuiltin="1"/>
    <cellStyle name="20% - Ênfase1 2" xfId="1243"/>
    <cellStyle name="20% - Ênfase2" xfId="14" builtinId="34" customBuiltin="1"/>
    <cellStyle name="20% - Ênfase2 2" xfId="1244"/>
    <cellStyle name="20% - Ênfase3" xfId="15" builtinId="38" customBuiltin="1"/>
    <cellStyle name="20% - Ênfase3 2" xfId="1245"/>
    <cellStyle name="20% - Ênfase4" xfId="16" builtinId="42" customBuiltin="1"/>
    <cellStyle name="20% - Ênfase4 2" xfId="1246"/>
    <cellStyle name="20% - Ênfase5" xfId="17" builtinId="46" customBuiltin="1"/>
    <cellStyle name="20% - Ênfase5 2" xfId="1247"/>
    <cellStyle name="20% - Ênfase6" xfId="18" builtinId="50" customBuiltin="1"/>
    <cellStyle name="20% - Ênfase6 2" xfId="1248"/>
    <cellStyle name="40% - Accent1" xfId="19"/>
    <cellStyle name="40% - Accent1 2" xfId="340"/>
    <cellStyle name="40% - Accent1 3" xfId="341"/>
    <cellStyle name="40% - Accent2" xfId="20"/>
    <cellStyle name="40% - Accent2 2" xfId="342"/>
    <cellStyle name="40% - Accent2 3" xfId="343"/>
    <cellStyle name="40% - Accent3" xfId="21"/>
    <cellStyle name="40% - Accent3 2" xfId="344"/>
    <cellStyle name="40% - Accent3 3" xfId="345"/>
    <cellStyle name="40% - Accent4" xfId="22"/>
    <cellStyle name="40% - Accent4 2" xfId="346"/>
    <cellStyle name="40% - Accent4 3" xfId="347"/>
    <cellStyle name="40% - Accent5" xfId="23"/>
    <cellStyle name="40% - Accent5 2" xfId="348"/>
    <cellStyle name="40% - Accent5 3" xfId="349"/>
    <cellStyle name="40% - Accent6" xfId="24"/>
    <cellStyle name="40% - Accent6 2" xfId="350"/>
    <cellStyle name="40% - Accent6 3" xfId="351"/>
    <cellStyle name="40% - Cor1" xfId="25"/>
    <cellStyle name="40% - Cor1 2" xfId="352"/>
    <cellStyle name="40% - Cor1 3" xfId="353"/>
    <cellStyle name="40% - Cor2" xfId="26"/>
    <cellStyle name="40% - Cor2 2" xfId="354"/>
    <cellStyle name="40% - Cor2 3" xfId="355"/>
    <cellStyle name="40% - Cor3" xfId="27"/>
    <cellStyle name="40% - Cor3 2" xfId="356"/>
    <cellStyle name="40% - Cor3 3" xfId="357"/>
    <cellStyle name="40% - Cor4" xfId="28"/>
    <cellStyle name="40% - Cor4 2" xfId="358"/>
    <cellStyle name="40% - Cor4 3" xfId="359"/>
    <cellStyle name="40% - Cor5" xfId="29"/>
    <cellStyle name="40% - Cor5 2" xfId="360"/>
    <cellStyle name="40% - Cor5 3" xfId="361"/>
    <cellStyle name="40% - Cor6" xfId="30"/>
    <cellStyle name="40% - Cor6 2" xfId="362"/>
    <cellStyle name="40% - Cor6 3" xfId="363"/>
    <cellStyle name="40% - Ênfase1" xfId="31" builtinId="31" customBuiltin="1"/>
    <cellStyle name="40% - Ênfase1 2" xfId="1249"/>
    <cellStyle name="40% - Ênfase2" xfId="32" builtinId="35" customBuiltin="1"/>
    <cellStyle name="40% - Ênfase2 2" xfId="1250"/>
    <cellStyle name="40% - Ênfase3" xfId="33" builtinId="39" customBuiltin="1"/>
    <cellStyle name="40% - Ênfase3 2" xfId="1251"/>
    <cellStyle name="40% - Ênfase4" xfId="34" builtinId="43" customBuiltin="1"/>
    <cellStyle name="40% - Ênfase4 2" xfId="1252"/>
    <cellStyle name="40% - Ênfase5" xfId="35" builtinId="47" customBuiltin="1"/>
    <cellStyle name="40% - Ênfase5 2" xfId="1253"/>
    <cellStyle name="40% - Ênfase6" xfId="36" builtinId="51" customBuiltin="1"/>
    <cellStyle name="40% - Ênfase6 2" xfId="1254"/>
    <cellStyle name="60% - Accent1" xfId="37"/>
    <cellStyle name="60% - Accent1 2" xfId="364"/>
    <cellStyle name="60% - Accent1 3" xfId="365"/>
    <cellStyle name="60% - Accent2" xfId="38"/>
    <cellStyle name="60% - Accent2 2" xfId="366"/>
    <cellStyle name="60% - Accent2 3" xfId="367"/>
    <cellStyle name="60% - Accent3" xfId="39"/>
    <cellStyle name="60% - Accent3 2" xfId="368"/>
    <cellStyle name="60% - Accent3 3" xfId="369"/>
    <cellStyle name="60% - Accent4" xfId="40"/>
    <cellStyle name="60% - Accent4 2" xfId="370"/>
    <cellStyle name="60% - Accent4 3" xfId="371"/>
    <cellStyle name="60% - Accent5" xfId="41"/>
    <cellStyle name="60% - Accent5 2" xfId="372"/>
    <cellStyle name="60% - Accent5 3" xfId="373"/>
    <cellStyle name="60% - Accent6" xfId="42"/>
    <cellStyle name="60% - Accent6 2" xfId="374"/>
    <cellStyle name="60% - Accent6 3" xfId="375"/>
    <cellStyle name="60% - Cor1" xfId="43"/>
    <cellStyle name="60% - Cor1 2" xfId="376"/>
    <cellStyle name="60% - Cor1 3" xfId="377"/>
    <cellStyle name="60% - Cor2" xfId="44"/>
    <cellStyle name="60% - Cor2 2" xfId="378"/>
    <cellStyle name="60% - Cor2 3" xfId="379"/>
    <cellStyle name="60% - Cor3" xfId="45"/>
    <cellStyle name="60% - Cor3 2" xfId="380"/>
    <cellStyle name="60% - Cor3 3" xfId="381"/>
    <cellStyle name="60% - Cor4" xfId="46"/>
    <cellStyle name="60% - Cor4 2" xfId="382"/>
    <cellStyle name="60% - Cor4 3" xfId="383"/>
    <cellStyle name="60% - Cor5" xfId="47"/>
    <cellStyle name="60% - Cor5 2" xfId="384"/>
    <cellStyle name="60% - Cor5 3" xfId="385"/>
    <cellStyle name="60% - Cor6" xfId="48"/>
    <cellStyle name="60% - Cor6 2" xfId="386"/>
    <cellStyle name="60% - Cor6 3" xfId="387"/>
    <cellStyle name="60% - Ênfase1" xfId="49" builtinId="32" customBuiltin="1"/>
    <cellStyle name="60% - Ênfase1 2" xfId="1255"/>
    <cellStyle name="60% - Ênfase2" xfId="50" builtinId="36" customBuiltin="1"/>
    <cellStyle name="60% - Ênfase2 2" xfId="1256"/>
    <cellStyle name="60% - Ênfase3" xfId="51" builtinId="40" customBuiltin="1"/>
    <cellStyle name="60% - Ênfase3 2" xfId="1257"/>
    <cellStyle name="60% - Ênfase4" xfId="52" builtinId="44" customBuiltin="1"/>
    <cellStyle name="60% - Ênfase4 2" xfId="1258"/>
    <cellStyle name="60% - Ênfase5" xfId="53" builtinId="48" customBuiltin="1"/>
    <cellStyle name="60% - Ênfase5 2" xfId="1259"/>
    <cellStyle name="60% - Ênfase6" xfId="54" builtinId="52" customBuiltin="1"/>
    <cellStyle name="60% - Ênfase6 2" xfId="1260"/>
    <cellStyle name="A3 297 x 420 mm" xfId="388"/>
    <cellStyle name="Accent1" xfId="55"/>
    <cellStyle name="Accent1 - 20%" xfId="56"/>
    <cellStyle name="Accent1 - 20% 2" xfId="389"/>
    <cellStyle name="Accent1 - 20% 3" xfId="390"/>
    <cellStyle name="Accent1 - 40%" xfId="57"/>
    <cellStyle name="Accent1 - 40% 2" xfId="391"/>
    <cellStyle name="Accent1 - 40% 3" xfId="392"/>
    <cellStyle name="Accent1 - 60%" xfId="58"/>
    <cellStyle name="Accent1 - 60% 2" xfId="393"/>
    <cellStyle name="Accent1 - 60% 3" xfId="394"/>
    <cellStyle name="Accent1 10" xfId="1261"/>
    <cellStyle name="Accent1 2" xfId="395"/>
    <cellStyle name="Accent1 3" xfId="396"/>
    <cellStyle name="Accent1 4" xfId="397"/>
    <cellStyle name="Accent1 5" xfId="398"/>
    <cellStyle name="Accent1 6" xfId="1098"/>
    <cellStyle name="Accent1 7" xfId="1145"/>
    <cellStyle name="Accent1 8" xfId="1155"/>
    <cellStyle name="Accent1 9" xfId="1199"/>
    <cellStyle name="Accent1_078.12 MEDIÇÕES 01.02.03.04" xfId="59"/>
    <cellStyle name="Accent2" xfId="60"/>
    <cellStyle name="Accent2 - 20%" xfId="61"/>
    <cellStyle name="Accent2 - 20% 2" xfId="399"/>
    <cellStyle name="Accent2 - 20% 3" xfId="400"/>
    <cellStyle name="Accent2 - 40%" xfId="62"/>
    <cellStyle name="Accent2 - 40% 2" xfId="401"/>
    <cellStyle name="Accent2 - 40% 3" xfId="402"/>
    <cellStyle name="Accent2 - 60%" xfId="63"/>
    <cellStyle name="Accent2 - 60% 2" xfId="403"/>
    <cellStyle name="Accent2 - 60% 3" xfId="404"/>
    <cellStyle name="Accent2 10" xfId="1262"/>
    <cellStyle name="Accent2 2" xfId="405"/>
    <cellStyle name="Accent2 3" xfId="406"/>
    <cellStyle name="Accent2 4" xfId="407"/>
    <cellStyle name="Accent2 5" xfId="408"/>
    <cellStyle name="Accent2 6" xfId="1099"/>
    <cellStyle name="Accent2 7" xfId="1137"/>
    <cellStyle name="Accent2 8" xfId="1156"/>
    <cellStyle name="Accent2 9" xfId="1200"/>
    <cellStyle name="Accent2_078.12 MEDIÇÕES 01.02.03.04" xfId="64"/>
    <cellStyle name="Accent3" xfId="65"/>
    <cellStyle name="Accent3 - 20%" xfId="66"/>
    <cellStyle name="Accent3 - 20% 2" xfId="409"/>
    <cellStyle name="Accent3 - 20% 3" xfId="410"/>
    <cellStyle name="Accent3 - 40%" xfId="67"/>
    <cellStyle name="Accent3 - 40% 2" xfId="411"/>
    <cellStyle name="Accent3 - 40% 3" xfId="412"/>
    <cellStyle name="Accent3 - 60%" xfId="68"/>
    <cellStyle name="Accent3 - 60% 2" xfId="413"/>
    <cellStyle name="Accent3 - 60% 3" xfId="414"/>
    <cellStyle name="Accent3 10" xfId="1263"/>
    <cellStyle name="Accent3 2" xfId="415"/>
    <cellStyle name="Accent3 3" xfId="416"/>
    <cellStyle name="Accent3 4" xfId="417"/>
    <cellStyle name="Accent3 5" xfId="418"/>
    <cellStyle name="Accent3 6" xfId="1100"/>
    <cellStyle name="Accent3 7" xfId="1135"/>
    <cellStyle name="Accent3 8" xfId="1157"/>
    <cellStyle name="Accent3 9" xfId="1201"/>
    <cellStyle name="Accent3_078.12 MEDIÇÕES 01.02.03.04" xfId="69"/>
    <cellStyle name="Accent4" xfId="70"/>
    <cellStyle name="Accent4 - 20%" xfId="71"/>
    <cellStyle name="Accent4 - 20% 2" xfId="419"/>
    <cellStyle name="Accent4 - 20% 3" xfId="420"/>
    <cellStyle name="Accent4 - 40%" xfId="72"/>
    <cellStyle name="Accent4 - 40% 2" xfId="421"/>
    <cellStyle name="Accent4 - 40% 3" xfId="422"/>
    <cellStyle name="Accent4 - 60%" xfId="73"/>
    <cellStyle name="Accent4 - 60% 2" xfId="423"/>
    <cellStyle name="Accent4 - 60% 3" xfId="424"/>
    <cellStyle name="Accent4 10" xfId="1264"/>
    <cellStyle name="Accent4 2" xfId="425"/>
    <cellStyle name="Accent4 3" xfId="426"/>
    <cellStyle name="Accent4 4" xfId="427"/>
    <cellStyle name="Accent4 5" xfId="428"/>
    <cellStyle name="Accent4 6" xfId="1101"/>
    <cellStyle name="Accent4 7" xfId="1133"/>
    <cellStyle name="Accent4 8" xfId="1158"/>
    <cellStyle name="Accent4 9" xfId="1202"/>
    <cellStyle name="Accent4_078.12 MEDIÇÕES 01.02.03.04" xfId="74"/>
    <cellStyle name="Accent5" xfId="75"/>
    <cellStyle name="Accent5 - 20%" xfId="76"/>
    <cellStyle name="Accent5 - 20% 2" xfId="429"/>
    <cellStyle name="Accent5 - 20% 3" xfId="430"/>
    <cellStyle name="Accent5 - 40%" xfId="77"/>
    <cellStyle name="Accent5 - 40% 2" xfId="431"/>
    <cellStyle name="Accent5 - 40% 3" xfId="432"/>
    <cellStyle name="Accent5 - 60%" xfId="78"/>
    <cellStyle name="Accent5 - 60% 2" xfId="433"/>
    <cellStyle name="Accent5 - 60% 3" xfId="434"/>
    <cellStyle name="Accent5 10" xfId="1265"/>
    <cellStyle name="Accent5 2" xfId="435"/>
    <cellStyle name="Accent5 3" xfId="436"/>
    <cellStyle name="Accent5 4" xfId="437"/>
    <cellStyle name="Accent5 5" xfId="438"/>
    <cellStyle name="Accent5 6" xfId="1102"/>
    <cellStyle name="Accent5 7" xfId="1131"/>
    <cellStyle name="Accent5 8" xfId="1159"/>
    <cellStyle name="Accent5 9" xfId="1203"/>
    <cellStyle name="Accent5_078.12 MEDIÇÕES 01.02.03.04" xfId="79"/>
    <cellStyle name="Accent6" xfId="80"/>
    <cellStyle name="Accent6 - 20%" xfId="81"/>
    <cellStyle name="Accent6 - 20% 2" xfId="439"/>
    <cellStyle name="Accent6 - 20% 3" xfId="440"/>
    <cellStyle name="Accent6 - 40%" xfId="82"/>
    <cellStyle name="Accent6 - 40% 2" xfId="441"/>
    <cellStyle name="Accent6 - 40% 3" xfId="442"/>
    <cellStyle name="Accent6 - 60%" xfId="83"/>
    <cellStyle name="Accent6 - 60% 2" xfId="443"/>
    <cellStyle name="Accent6 - 60% 3" xfId="444"/>
    <cellStyle name="Accent6 10" xfId="1266"/>
    <cellStyle name="Accent6 2" xfId="445"/>
    <cellStyle name="Accent6 3" xfId="446"/>
    <cellStyle name="Accent6 4" xfId="447"/>
    <cellStyle name="Accent6 5" xfId="448"/>
    <cellStyle name="Accent6 6" xfId="1103"/>
    <cellStyle name="Accent6 7" xfId="1130"/>
    <cellStyle name="Accent6 8" xfId="1160"/>
    <cellStyle name="Accent6 9" xfId="1204"/>
    <cellStyle name="Accent6_078.12 MEDIÇÕES 01.02.03.04" xfId="84"/>
    <cellStyle name="AFE" xfId="449"/>
    <cellStyle name="apresent" xfId="450"/>
    <cellStyle name="b0let" xfId="451"/>
    <cellStyle name="Bad" xfId="85"/>
    <cellStyle name="Bad 2" xfId="452"/>
    <cellStyle name="Bad 3" xfId="453"/>
    <cellStyle name="Black" xfId="454"/>
    <cellStyle name="Blue" xfId="455"/>
    <cellStyle name="Bol-Data" xfId="456"/>
    <cellStyle name="bolet" xfId="457"/>
    <cellStyle name="Boletim" xfId="458"/>
    <cellStyle name="Bom" xfId="86" builtinId="26" customBuiltin="1"/>
    <cellStyle name="Bom 2" xfId="1267"/>
    <cellStyle name="Cabeçalho 1" xfId="87"/>
    <cellStyle name="Cabeçalho 1 2" xfId="459"/>
    <cellStyle name="Cabeçalho 1 3" xfId="460"/>
    <cellStyle name="Cabeçalho 2" xfId="88"/>
    <cellStyle name="Cabeçalho 2 2" xfId="461"/>
    <cellStyle name="Cabeçalho 2 3" xfId="462"/>
    <cellStyle name="Cabeçalho 3" xfId="89"/>
    <cellStyle name="Cabeçalho 3 2" xfId="463"/>
    <cellStyle name="Cabeçalho 3 3" xfId="464"/>
    <cellStyle name="Cabeçalho 3 4" xfId="465"/>
    <cellStyle name="Cabeçalho 4" xfId="90"/>
    <cellStyle name="Cabeçalho 4 2" xfId="466"/>
    <cellStyle name="Cabeçalho 4 3" xfId="467"/>
    <cellStyle name="Calc" xfId="468"/>
    <cellStyle name="Calc Currency (0)" xfId="469"/>
    <cellStyle name="Calc Currency (2)" xfId="470"/>
    <cellStyle name="Calc Percent (0)" xfId="471"/>
    <cellStyle name="Calc Percent (1)" xfId="472"/>
    <cellStyle name="Calc Percent (2)" xfId="473"/>
    <cellStyle name="Calc Units (0)" xfId="474"/>
    <cellStyle name="Calc Units (1)" xfId="475"/>
    <cellStyle name="Calc Units (2)" xfId="476"/>
    <cellStyle name="Calculation" xfId="91"/>
    <cellStyle name="Calculation 2" xfId="477"/>
    <cellStyle name="Calculation 3" xfId="478"/>
    <cellStyle name="Cálculo" xfId="92" builtinId="22" customBuiltin="1"/>
    <cellStyle name="Cálculo 2" xfId="1268"/>
    <cellStyle name="Cancel" xfId="479"/>
    <cellStyle name="Célula de Verificação" xfId="93" builtinId="23" customBuiltin="1"/>
    <cellStyle name="Célula de Verificação 2" xfId="1269"/>
    <cellStyle name="Célula Ligada" xfId="94"/>
    <cellStyle name="Célula Ligada 2" xfId="480"/>
    <cellStyle name="Célula Ligada 3" xfId="481"/>
    <cellStyle name="Célula Vinculada" xfId="95" builtinId="24" customBuiltin="1"/>
    <cellStyle name="Célula Vinculada 2" xfId="1270"/>
    <cellStyle name="Check Cell" xfId="96"/>
    <cellStyle name="Check Cell 2" xfId="482"/>
    <cellStyle name="Check Cell 3" xfId="483"/>
    <cellStyle name="codigo01" xfId="484"/>
    <cellStyle name="codigo02" xfId="485"/>
    <cellStyle name="codigo3" xfId="486"/>
    <cellStyle name="Comma [0]" xfId="487"/>
    <cellStyle name="Comma [0] 2" xfId="1271"/>
    <cellStyle name="Comma [00]" xfId="488"/>
    <cellStyle name="Comma_#6 Temps &amp; Contractors" xfId="489"/>
    <cellStyle name="Comma0" xfId="490"/>
    <cellStyle name="Cor1" xfId="97"/>
    <cellStyle name="Cor1 2" xfId="491"/>
    <cellStyle name="Cor1 3" xfId="492"/>
    <cellStyle name="Cor2" xfId="98"/>
    <cellStyle name="Cor2 2" xfId="493"/>
    <cellStyle name="Cor2 3" xfId="494"/>
    <cellStyle name="Cor3" xfId="99"/>
    <cellStyle name="Cor3 2" xfId="495"/>
    <cellStyle name="Cor3 3" xfId="496"/>
    <cellStyle name="Cor4" xfId="100"/>
    <cellStyle name="Cor4 2" xfId="497"/>
    <cellStyle name="Cor4 3" xfId="498"/>
    <cellStyle name="Cor5" xfId="101"/>
    <cellStyle name="Cor5 2" xfId="499"/>
    <cellStyle name="Cor5 3" xfId="500"/>
    <cellStyle name="Cor6" xfId="102"/>
    <cellStyle name="Cor6 2" xfId="501"/>
    <cellStyle name="Cor6 3" xfId="502"/>
    <cellStyle name="Correcto" xfId="103"/>
    <cellStyle name="Correcto 2" xfId="503"/>
    <cellStyle name="Correcto 3" xfId="504"/>
    <cellStyle name="Currency [0]" xfId="505"/>
    <cellStyle name="Currency [00]" xfId="506"/>
    <cellStyle name="Currency_#6 Temps &amp; Contractors" xfId="507"/>
    <cellStyle name="Currency0" xfId="508"/>
    <cellStyle name="custom" xfId="509"/>
    <cellStyle name="Data" xfId="250"/>
    <cellStyle name="Date Short" xfId="510"/>
    <cellStyle name="DELTA" xfId="511"/>
    <cellStyle name="Design" xfId="512"/>
    <cellStyle name="DIGITAÇÃO" xfId="513"/>
    <cellStyle name="Emphasis 1" xfId="104"/>
    <cellStyle name="Emphasis 1 2" xfId="514"/>
    <cellStyle name="Emphasis 1 3" xfId="515"/>
    <cellStyle name="Emphasis 2" xfId="105"/>
    <cellStyle name="Emphasis 2 2" xfId="516"/>
    <cellStyle name="Emphasis 2 3" xfId="517"/>
    <cellStyle name="Emphasis 3" xfId="106"/>
    <cellStyle name="Emphasis 3 2" xfId="518"/>
    <cellStyle name="Emphasis 3 3" xfId="519"/>
    <cellStyle name="Encabezado 1" xfId="520"/>
    <cellStyle name="Encabezado 2" xfId="521"/>
    <cellStyle name="Ênfase1" xfId="107" builtinId="29" customBuiltin="1"/>
    <cellStyle name="Ênfase1 2" xfId="1272"/>
    <cellStyle name="Ênfase2" xfId="108" builtinId="33" customBuiltin="1"/>
    <cellStyle name="Ênfase2 2" xfId="1273"/>
    <cellStyle name="Ênfase3" xfId="109" builtinId="37" customBuiltin="1"/>
    <cellStyle name="Ênfase3 2" xfId="1274"/>
    <cellStyle name="Ênfase4" xfId="110" builtinId="41" customBuiltin="1"/>
    <cellStyle name="Ênfase4 2" xfId="1275"/>
    <cellStyle name="Ênfase5" xfId="111" builtinId="45" customBuiltin="1"/>
    <cellStyle name="Ênfase5 2" xfId="1276"/>
    <cellStyle name="Ênfase6" xfId="112" builtinId="49" customBuiltin="1"/>
    <cellStyle name="Ênfase6 2" xfId="1277"/>
    <cellStyle name="Enter Currency (0)" xfId="522"/>
    <cellStyle name="Enter Currency (2)" xfId="523"/>
    <cellStyle name="Enter Units (0)" xfId="524"/>
    <cellStyle name="Enter Units (1)" xfId="525"/>
    <cellStyle name="Enter Units (2)" xfId="526"/>
    <cellStyle name="Entrada" xfId="113" builtinId="20" customBuiltin="1"/>
    <cellStyle name="Entrada 2" xfId="1278"/>
    <cellStyle name="Euro" xfId="114"/>
    <cellStyle name="Euro 10" xfId="527"/>
    <cellStyle name="Euro 11" xfId="528"/>
    <cellStyle name="Euro 2" xfId="529"/>
    <cellStyle name="Euro 3" xfId="530"/>
    <cellStyle name="Euro 4" xfId="531"/>
    <cellStyle name="Euro 5" xfId="532"/>
    <cellStyle name="Euro 6" xfId="533"/>
    <cellStyle name="Euro 7" xfId="534"/>
    <cellStyle name="Euro 8" xfId="535"/>
    <cellStyle name="Euro 9" xfId="536"/>
    <cellStyle name="Excel Built-in Comma" xfId="251"/>
    <cellStyle name="Excel Built-in Normal" xfId="537"/>
    <cellStyle name="Excel Built-in Normal 2 2" xfId="538"/>
    <cellStyle name="Excel Built-in Normal 2 2 2" xfId="1279"/>
    <cellStyle name="Excel Built-in Normal_ORÇAMENTO EQP REDUZIDO(AR CONDICIONADO)-PEC 7000" xfId="539"/>
    <cellStyle name="Explanatory Text" xfId="115"/>
    <cellStyle name="Explanatory Text 2" xfId="540"/>
    <cellStyle name="Explanatory Text 3" xfId="541"/>
    <cellStyle name="EY House" xfId="542"/>
    <cellStyle name="F2" xfId="543"/>
    <cellStyle name="F3" xfId="544"/>
    <cellStyle name="F4" xfId="545"/>
    <cellStyle name="F5" xfId="546"/>
    <cellStyle name="F6" xfId="547"/>
    <cellStyle name="F7" xfId="548"/>
    <cellStyle name="F8" xfId="549"/>
    <cellStyle name="Fecha" xfId="550"/>
    <cellStyle name="Fijo" xfId="551"/>
    <cellStyle name="Fixed3 - Style3" xfId="552"/>
    <cellStyle name="Fixo" xfId="252"/>
    <cellStyle name="Followed Hyperlink" xfId="116"/>
    <cellStyle name="Followed Hyperlink 2" xfId="553"/>
    <cellStyle name="Followed Hyperlink 3" xfId="554"/>
    <cellStyle name="Followed Hyperlink 4" xfId="555"/>
    <cellStyle name="Followed Hyperlink 5" xfId="556"/>
    <cellStyle name="fundoentrada" xfId="557"/>
    <cellStyle name="general" xfId="558"/>
    <cellStyle name="Good" xfId="117"/>
    <cellStyle name="Good 2" xfId="559"/>
    <cellStyle name="Good 3" xfId="560"/>
    <cellStyle name="Green" xfId="561"/>
    <cellStyle name="Grey" xfId="562"/>
    <cellStyle name="Header1" xfId="563"/>
    <cellStyle name="Header2" xfId="564"/>
    <cellStyle name="Heading 1" xfId="118"/>
    <cellStyle name="Heading 1 2" xfId="565"/>
    <cellStyle name="Heading 1 3" xfId="566"/>
    <cellStyle name="Heading 2" xfId="119"/>
    <cellStyle name="Heading 2 2" xfId="567"/>
    <cellStyle name="Heading 2 3" xfId="568"/>
    <cellStyle name="Heading 3" xfId="120"/>
    <cellStyle name="Heading 3 2" xfId="569"/>
    <cellStyle name="Heading 3 3" xfId="570"/>
    <cellStyle name="Heading 3 4" xfId="571"/>
    <cellStyle name="Heading 4" xfId="121"/>
    <cellStyle name="Heading 4 2" xfId="572"/>
    <cellStyle name="Heading 4 3" xfId="573"/>
    <cellStyle name="Hiperlink 2" xfId="253"/>
    <cellStyle name="Hyperlink 2" xfId="254"/>
    <cellStyle name="Incorrecto" xfId="122"/>
    <cellStyle name="Incorrecto 2" xfId="574"/>
    <cellStyle name="Incorrecto 3" xfId="575"/>
    <cellStyle name="Incorreto" xfId="123" builtinId="27" customBuiltin="1"/>
    <cellStyle name="Incorreto 2" xfId="1280"/>
    <cellStyle name="Indefinido" xfId="576"/>
    <cellStyle name="Input" xfId="124"/>
    <cellStyle name="Input [yellow]" xfId="577"/>
    <cellStyle name="Input 2" xfId="578"/>
    <cellStyle name="Input 3" xfId="579"/>
    <cellStyle name="Input 4" xfId="580"/>
    <cellStyle name="Input 5" xfId="1104"/>
    <cellStyle name="Input 6" xfId="1119"/>
    <cellStyle name="Input 7" xfId="1161"/>
    <cellStyle name="Input 8" xfId="1205"/>
    <cellStyle name="Input 9" xfId="1281"/>
    <cellStyle name="Input_%" xfId="581"/>
    <cellStyle name="Link Currency (0)" xfId="582"/>
    <cellStyle name="Link Currency (2)" xfId="583"/>
    <cellStyle name="Link Units (0)" xfId="584"/>
    <cellStyle name="Link Units (1)" xfId="585"/>
    <cellStyle name="Link Units (2)" xfId="586"/>
    <cellStyle name="Linked Cell" xfId="125"/>
    <cellStyle name="Linked Cell 2" xfId="587"/>
    <cellStyle name="Linked Cell 3" xfId="588"/>
    <cellStyle name="Millares [0]_CAP-VAP" xfId="589"/>
    <cellStyle name="Millares_CAP-VAP" xfId="590"/>
    <cellStyle name="Milliers [0]_AR1194" xfId="591"/>
    <cellStyle name="Milliers_AR1194" xfId="592"/>
    <cellStyle name="Moeda 2" xfId="126"/>
    <cellStyle name="Moeda 2 2" xfId="249"/>
    <cellStyle name="Moeda 2 2 2" xfId="593"/>
    <cellStyle name="Moeda 2 2 2 2" xfId="1282"/>
    <cellStyle name="Moeda 2 2 3" xfId="594"/>
    <cellStyle name="Moeda 2 2 4" xfId="1283"/>
    <cellStyle name="Moeda 2 3" xfId="255"/>
    <cellStyle name="Moeda 2 3 2" xfId="595"/>
    <cellStyle name="Moeda 2 3 2 2" xfId="1284"/>
    <cellStyle name="Moeda 2 3 3" xfId="596"/>
    <cellStyle name="Moeda 2 3 4" xfId="1285"/>
    <cellStyle name="Moeda 2 4" xfId="256"/>
    <cellStyle name="Moeda 2 4 2" xfId="597"/>
    <cellStyle name="Moeda 2 4 2 2" xfId="1286"/>
    <cellStyle name="Moeda 2 4 3" xfId="598"/>
    <cellStyle name="Moeda 2 4 4" xfId="1287"/>
    <cellStyle name="Moeda 2 5" xfId="599"/>
    <cellStyle name="Moeda 2 5 2" xfId="600"/>
    <cellStyle name="Moeda 2 6" xfId="601"/>
    <cellStyle name="Moeda 2 6 2" xfId="1288"/>
    <cellStyle name="Moeda 2 7" xfId="602"/>
    <cellStyle name="Moeda 2 8" xfId="1289"/>
    <cellStyle name="Moeda 3" xfId="127"/>
    <cellStyle name="Moeda 3 2" xfId="257"/>
    <cellStyle name="Moeda 3 2 2" xfId="603"/>
    <cellStyle name="Moeda 3 2 3" xfId="604"/>
    <cellStyle name="Moeda 3 3" xfId="605"/>
    <cellStyle name="Moeda 3 4" xfId="606"/>
    <cellStyle name="Moeda 4" xfId="128"/>
    <cellStyle name="Moeda 4 2" xfId="607"/>
    <cellStyle name="Moeda 4 2 2" xfId="1290"/>
    <cellStyle name="Moeda 4 3" xfId="608"/>
    <cellStyle name="Moeda 4 4" xfId="1291"/>
    <cellStyle name="Moeda 5" xfId="240"/>
    <cellStyle name="Moeda 5 2" xfId="609"/>
    <cellStyle name="Moeda 5 3" xfId="610"/>
    <cellStyle name="Moeda 5 4" xfId="1292"/>
    <cellStyle name="Moeda 6" xfId="243"/>
    <cellStyle name="Moeda 6 2" xfId="611"/>
    <cellStyle name="Moeda 6 3" xfId="612"/>
    <cellStyle name="Moeda 6 4" xfId="1293"/>
    <cellStyle name="Moeda 7" xfId="244"/>
    <cellStyle name="Moeda 7 2" xfId="613"/>
    <cellStyle name="Moeda 7 3" xfId="1294"/>
    <cellStyle name="Moeda 8" xfId="614"/>
    <cellStyle name="Moeda 8 2" xfId="1105"/>
    <cellStyle name="Moeda 8 2 2" xfId="1295"/>
    <cellStyle name="Moeda 8 3" xfId="1162"/>
    <cellStyle name="Moeda 8 4" xfId="1206"/>
    <cellStyle name="Moeda 9" xfId="1422"/>
    <cellStyle name="Moeda0" xfId="258"/>
    <cellStyle name="Moeda0 2" xfId="259"/>
    <cellStyle name="Moneda [0]_cap-ptos VAP y SAI" xfId="615"/>
    <cellStyle name="Moneda_cap-ptos VAP y SAI" xfId="616"/>
    <cellStyle name="Monétaire [0]_AR1194" xfId="617"/>
    <cellStyle name="Monétaire_AR1194" xfId="618"/>
    <cellStyle name="Monetario0" xfId="619"/>
    <cellStyle name="Multiple [0]" xfId="620"/>
    <cellStyle name="Multiple [1]" xfId="621"/>
    <cellStyle name="Multiple [2]" xfId="622"/>
    <cellStyle name="Neutra" xfId="129" builtinId="28" customBuiltin="1"/>
    <cellStyle name="Neutra 2" xfId="1296"/>
    <cellStyle name="Neutral" xfId="130"/>
    <cellStyle name="Neutral 2" xfId="623"/>
    <cellStyle name="Neutral 3" xfId="624"/>
    <cellStyle name="Neutro" xfId="131"/>
    <cellStyle name="Neutro 2" xfId="625"/>
    <cellStyle name="Neutro 3" xfId="626"/>
    <cellStyle name="no dec" xfId="627"/>
    <cellStyle name="No-definido" xfId="628"/>
    <cellStyle name="Normal" xfId="0" builtinId="0"/>
    <cellStyle name="Normal - Estilo1" xfId="629"/>
    <cellStyle name="Normal - Estilo2" xfId="630"/>
    <cellStyle name="Normal - Estilo3" xfId="631"/>
    <cellStyle name="Normal - Estilo4" xfId="632"/>
    <cellStyle name="Normal - Estilo5" xfId="633"/>
    <cellStyle name="Normal - Estilo6" xfId="634"/>
    <cellStyle name="Normal - Estilo7" xfId="635"/>
    <cellStyle name="Normal - Estilo8" xfId="636"/>
    <cellStyle name="Normal - Style1" xfId="637"/>
    <cellStyle name="Normal 10" xfId="242"/>
    <cellStyle name="Normal 10 2" xfId="260"/>
    <cellStyle name="Normal 10 2 2" xfId="638"/>
    <cellStyle name="Normal 10 2 3" xfId="639"/>
    <cellStyle name="Normal 10 3" xfId="640"/>
    <cellStyle name="Normal 10 4" xfId="641"/>
    <cellStyle name="Normal 10 5" xfId="1297"/>
    <cellStyle name="Normal 10 5 2" xfId="1298"/>
    <cellStyle name="Normal 11" xfId="246"/>
    <cellStyle name="Normal 11 2" xfId="642"/>
    <cellStyle name="Normal 11 3" xfId="643"/>
    <cellStyle name="Normal 11 4" xfId="1299"/>
    <cellStyle name="Normal 11 4 2" xfId="1300"/>
    <cellStyle name="Normal 12" xfId="132"/>
    <cellStyle name="Normal 12 2" xfId="227"/>
    <cellStyle name="Normal 12 2 2" xfId="644"/>
    <cellStyle name="Normal 12 2 3" xfId="645"/>
    <cellStyle name="Normal 12 3" xfId="646"/>
    <cellStyle name="Normal 12 3 2" xfId="647"/>
    <cellStyle name="Normal 12 3 2 2" xfId="1301"/>
    <cellStyle name="Normal 12 3 2 2 2 2" xfId="1416"/>
    <cellStyle name="Normal 12 4" xfId="648"/>
    <cellStyle name="Normal 13" xfId="248"/>
    <cellStyle name="Normal 13 2" xfId="649"/>
    <cellStyle name="Normal 13 2 2" xfId="1106"/>
    <cellStyle name="Normal 13 2 3" xfId="1163"/>
    <cellStyle name="Normal 13 2 4" xfId="1207"/>
    <cellStyle name="Normal 13 2 5" xfId="1427"/>
    <cellStyle name="Normal 13 2 6" xfId="1431"/>
    <cellStyle name="Normal 13 2 7" xfId="1433"/>
    <cellStyle name="Normal 13 3" xfId="312"/>
    <cellStyle name="Normal 13 3 2" xfId="1302"/>
    <cellStyle name="Normal 13 3 3" xfId="1303"/>
    <cellStyle name="Normal 13 4" xfId="650"/>
    <cellStyle name="Normal 13 5" xfId="1426"/>
    <cellStyle name="Normal 13 6" xfId="1430"/>
    <cellStyle name="Normal 13 7" xfId="1432"/>
    <cellStyle name="Normal 14" xfId="133"/>
    <cellStyle name="Normal 14 2" xfId="651"/>
    <cellStyle name="Normal 14 3" xfId="652"/>
    <cellStyle name="Normal 15" xfId="653"/>
    <cellStyle name="Normal 15 2" xfId="654"/>
    <cellStyle name="Normal 15 2 2" xfId="1107"/>
    <cellStyle name="Normal 15 2 3" xfId="1164"/>
    <cellStyle name="Normal 15 2 4" xfId="1208"/>
    <cellStyle name="Normal 15 4" xfId="313"/>
    <cellStyle name="Normal 15 4 2" xfId="1304"/>
    <cellStyle name="Normal 15 4 3" xfId="1305"/>
    <cellStyle name="Normal 16" xfId="134"/>
    <cellStyle name="Normal 16 2" xfId="655"/>
    <cellStyle name="Normal 16 3" xfId="656"/>
    <cellStyle name="Normal 17" xfId="135"/>
    <cellStyle name="Normal 17 2" xfId="657"/>
    <cellStyle name="Normal 17 3" xfId="658"/>
    <cellStyle name="Normal 18" xfId="659"/>
    <cellStyle name="Normal 18 2" xfId="660"/>
    <cellStyle name="Normal 18 2 2" xfId="1108"/>
    <cellStyle name="Normal 18 2 3" xfId="1165"/>
    <cellStyle name="Normal 18 2 4" xfId="1209"/>
    <cellStyle name="Normal 19" xfId="136"/>
    <cellStyle name="Normal 19 2" xfId="661"/>
    <cellStyle name="Normal 19 3" xfId="662"/>
    <cellStyle name="Normal 2" xfId="137"/>
    <cellStyle name="Normal 2 10" xfId="138"/>
    <cellStyle name="Normal 2 10 2" xfId="247"/>
    <cellStyle name="Normal 2 10 2 2" xfId="663"/>
    <cellStyle name="Normal 2 10 2 3" xfId="664"/>
    <cellStyle name="Normal 2 10 3" xfId="665"/>
    <cellStyle name="Normal 2 10 4" xfId="666"/>
    <cellStyle name="Normal 2 11" xfId="139"/>
    <cellStyle name="Normal 2 11 2" xfId="667"/>
    <cellStyle name="Normal 2 11 3" xfId="668"/>
    <cellStyle name="Normal 2 12" xfId="140"/>
    <cellStyle name="Normal 2 12 2" xfId="669"/>
    <cellStyle name="Normal 2 12 3" xfId="670"/>
    <cellStyle name="Normal 2 13" xfId="141"/>
    <cellStyle name="Normal 2 13 2" xfId="671"/>
    <cellStyle name="Normal 2 13 3" xfId="672"/>
    <cellStyle name="Normal 2 14" xfId="673"/>
    <cellStyle name="Normal 2 15" xfId="142"/>
    <cellStyle name="Normal 2 15 2" xfId="674"/>
    <cellStyle name="Normal 2 15 3" xfId="675"/>
    <cellStyle name="Normal 2 16" xfId="143"/>
    <cellStyle name="Normal 2 16 2" xfId="676"/>
    <cellStyle name="Normal 2 16 3" xfId="677"/>
    <cellStyle name="Normal 2 17" xfId="144"/>
    <cellStyle name="Normal 2 17 2" xfId="678"/>
    <cellStyle name="Normal 2 17 3" xfId="679"/>
    <cellStyle name="Normal 2 18" xfId="145"/>
    <cellStyle name="Normal 2 18 2" xfId="680"/>
    <cellStyle name="Normal 2 18 3" xfId="681"/>
    <cellStyle name="Normal 2 19" xfId="146"/>
    <cellStyle name="Normal 2 19 2" xfId="682"/>
    <cellStyle name="Normal 2 19 3" xfId="683"/>
    <cellStyle name="Normal 2 2" xfId="147"/>
    <cellStyle name="Normal 2 2 10" xfId="684"/>
    <cellStyle name="Normal 2 2 11" xfId="685"/>
    <cellStyle name="Normal 2 2 12" xfId="686"/>
    <cellStyle name="Normal 2 2 2" xfId="687"/>
    <cellStyle name="Normal 2 2 2 2" xfId="688"/>
    <cellStyle name="Normal 2 2 2 3" xfId="689"/>
    <cellStyle name="Normal 2 2 3" xfId="690"/>
    <cellStyle name="Normal 2 2 4" xfId="691"/>
    <cellStyle name="Normal 2 2 5" xfId="692"/>
    <cellStyle name="Normal 2 2 6" xfId="693"/>
    <cellStyle name="Normal 2 2 7" xfId="694"/>
    <cellStyle name="Normal 2 2 8" xfId="695"/>
    <cellStyle name="Normal 2 2 9" xfId="696"/>
    <cellStyle name="Normal 2 20" xfId="148"/>
    <cellStyle name="Normal 2 20 2" xfId="697"/>
    <cellStyle name="Normal 2 20 3" xfId="698"/>
    <cellStyle name="Normal 2 21" xfId="149"/>
    <cellStyle name="Normal 2 21 2" xfId="699"/>
    <cellStyle name="Normal 2 21 3" xfId="700"/>
    <cellStyle name="Normal 2 22" xfId="150"/>
    <cellStyle name="Normal 2 22 2" xfId="701"/>
    <cellStyle name="Normal 2 22 3" xfId="702"/>
    <cellStyle name="Normal 2 23" xfId="151"/>
    <cellStyle name="Normal 2 23 2" xfId="703"/>
    <cellStyle name="Normal 2 23 3" xfId="704"/>
    <cellStyle name="Normal 2 24" xfId="152"/>
    <cellStyle name="Normal 2 24 2" xfId="705"/>
    <cellStyle name="Normal 2 24 3" xfId="706"/>
    <cellStyle name="Normal 2 25" xfId="153"/>
    <cellStyle name="Normal 2 25 2" xfId="707"/>
    <cellStyle name="Normal 2 25 3" xfId="708"/>
    <cellStyle name="Normal 2 26" xfId="154"/>
    <cellStyle name="Normal 2 26 2" xfId="709"/>
    <cellStyle name="Normal 2 26 3" xfId="710"/>
    <cellStyle name="Normal 2 27" xfId="155"/>
    <cellStyle name="Normal 2 27 2" xfId="711"/>
    <cellStyle name="Normal 2 27 3" xfId="712"/>
    <cellStyle name="Normal 2 28" xfId="156"/>
    <cellStyle name="Normal 2 28 2" xfId="713"/>
    <cellStyle name="Normal 2 28 3" xfId="714"/>
    <cellStyle name="Normal 2 29" xfId="157"/>
    <cellStyle name="Normal 2 29 2" xfId="715"/>
    <cellStyle name="Normal 2 29 3" xfId="716"/>
    <cellStyle name="Normal 2 3" xfId="233"/>
    <cellStyle name="Normal 2 3 2" xfId="717"/>
    <cellStyle name="Normal 2 3 3" xfId="718"/>
    <cellStyle name="Normal 2 30" xfId="158"/>
    <cellStyle name="Normal 2 30 2" xfId="719"/>
    <cellStyle name="Normal 2 30 3" xfId="720"/>
    <cellStyle name="Normal 2 31" xfId="159"/>
    <cellStyle name="Normal 2 31 2" xfId="721"/>
    <cellStyle name="Normal 2 31 3" xfId="722"/>
    <cellStyle name="Normal 2 32" xfId="160"/>
    <cellStyle name="Normal 2 32 2" xfId="723"/>
    <cellStyle name="Normal 2 32 3" xfId="724"/>
    <cellStyle name="Normal 2 33" xfId="161"/>
    <cellStyle name="Normal 2 33 2" xfId="725"/>
    <cellStyle name="Normal 2 33 3" xfId="726"/>
    <cellStyle name="Normal 2 34" xfId="162"/>
    <cellStyle name="Normal 2 34 2" xfId="727"/>
    <cellStyle name="Normal 2 34 3" xfId="728"/>
    <cellStyle name="Normal 2 35" xfId="163"/>
    <cellStyle name="Normal 2 35 2" xfId="729"/>
    <cellStyle name="Normal 2 35 3" xfId="730"/>
    <cellStyle name="Normal 2 36" xfId="164"/>
    <cellStyle name="Normal 2 36 2" xfId="731"/>
    <cellStyle name="Normal 2 36 3" xfId="732"/>
    <cellStyle name="Normal 2 37" xfId="165"/>
    <cellStyle name="Normal 2 37 2" xfId="733"/>
    <cellStyle name="Normal 2 37 3" xfId="734"/>
    <cellStyle name="Normal 2 38" xfId="166"/>
    <cellStyle name="Normal 2 38 2" xfId="735"/>
    <cellStyle name="Normal 2 38 3" xfId="736"/>
    <cellStyle name="Normal 2 39" xfId="167"/>
    <cellStyle name="Normal 2 39 2" xfId="737"/>
    <cellStyle name="Normal 2 39 3" xfId="738"/>
    <cellStyle name="Normal 2 4" xfId="168"/>
    <cellStyle name="Normal 2 4 2" xfId="739"/>
    <cellStyle name="Normal 2 4 3" xfId="740"/>
    <cellStyle name="Normal 2 40" xfId="169"/>
    <cellStyle name="Normal 2 40 2" xfId="741"/>
    <cellStyle name="Normal 2 40 3" xfId="742"/>
    <cellStyle name="Normal 2 41" xfId="170"/>
    <cellStyle name="Normal 2 41 2" xfId="743"/>
    <cellStyle name="Normal 2 41 3" xfId="744"/>
    <cellStyle name="Normal 2 42" xfId="171"/>
    <cellStyle name="Normal 2 42 2" xfId="745"/>
    <cellStyle name="Normal 2 42 3" xfId="746"/>
    <cellStyle name="Normal 2 43" xfId="172"/>
    <cellStyle name="Normal 2 43 2" xfId="747"/>
    <cellStyle name="Normal 2 43 3" xfId="748"/>
    <cellStyle name="Normal 2 44" xfId="749"/>
    <cellStyle name="Normal 2 5" xfId="173"/>
    <cellStyle name="Normal 2 5 2" xfId="750"/>
    <cellStyle name="Normal 2 5 3" xfId="751"/>
    <cellStyle name="Normal 2 6" xfId="174"/>
    <cellStyle name="Normal 2 6 2" xfId="752"/>
    <cellStyle name="Normal 2 6 3" xfId="753"/>
    <cellStyle name="Normal 2 7" xfId="175"/>
    <cellStyle name="Normal 2 7 2" xfId="754"/>
    <cellStyle name="Normal 2 7 3" xfId="755"/>
    <cellStyle name="Normal 2 8" xfId="176"/>
    <cellStyle name="Normal 2 8 2" xfId="756"/>
    <cellStyle name="Normal 2 8 3" xfId="757"/>
    <cellStyle name="Normal 2 9" xfId="177"/>
    <cellStyle name="Normal 2 9 2" xfId="758"/>
    <cellStyle name="Normal 2 9 3" xfId="759"/>
    <cellStyle name="Normal 2_098.10 Crono prev x real 09" xfId="178"/>
    <cellStyle name="Normal 2_1 AREA INSTITUCIONAL novo" xfId="1420"/>
    <cellStyle name="Normal 20" xfId="179"/>
    <cellStyle name="Normal 20 2" xfId="760"/>
    <cellStyle name="Normal 20 3" xfId="761"/>
    <cellStyle name="Normal 21" xfId="762"/>
    <cellStyle name="Normal 21 2" xfId="763"/>
    <cellStyle name="Normal 21 2 2" xfId="1109"/>
    <cellStyle name="Normal 21 2 3" xfId="1166"/>
    <cellStyle name="Normal 21 2 4" xfId="1210"/>
    <cellStyle name="Normal 22" xfId="764"/>
    <cellStyle name="Normal 22 2" xfId="765"/>
    <cellStyle name="Normal 22 2 2" xfId="1110"/>
    <cellStyle name="Normal 22 2 3" xfId="1167"/>
    <cellStyle name="Normal 22 2 4" xfId="1211"/>
    <cellStyle name="Normal 23" xfId="766"/>
    <cellStyle name="Normal 23 2" xfId="767"/>
    <cellStyle name="Normal 24" xfId="180"/>
    <cellStyle name="Normal 24 2" xfId="768"/>
    <cellStyle name="Normal 24 3" xfId="769"/>
    <cellStyle name="Normal 25" xfId="181"/>
    <cellStyle name="Normal 25 2" xfId="770"/>
    <cellStyle name="Normal 25 3" xfId="771"/>
    <cellStyle name="Normal 26" xfId="772"/>
    <cellStyle name="Normal 27" xfId="182"/>
    <cellStyle name="Normal 27 2" xfId="773"/>
    <cellStyle name="Normal 27 3" xfId="774"/>
    <cellStyle name="Normal 28" xfId="775"/>
    <cellStyle name="Normal 28 2" xfId="1111"/>
    <cellStyle name="Normal 28 3" xfId="1168"/>
    <cellStyle name="Normal 28 4" xfId="1212"/>
    <cellStyle name="Normal 29" xfId="183"/>
    <cellStyle name="Normal 29 2" xfId="776"/>
    <cellStyle name="Normal 29 3" xfId="777"/>
    <cellStyle name="Normal 3" xfId="184"/>
    <cellStyle name="Normal 3 2" xfId="185"/>
    <cellStyle name="Normal 3 2 2" xfId="261"/>
    <cellStyle name="Normal 3 2 3" xfId="778"/>
    <cellStyle name="Normal 3 3" xfId="231"/>
    <cellStyle name="Normal 3 3 2" xfId="779"/>
    <cellStyle name="Normal 3 3 3" xfId="780"/>
    <cellStyle name="Normal 3 4" xfId="314"/>
    <cellStyle name="Normal 3 4 2" xfId="781"/>
    <cellStyle name="Normal 3 4 3" xfId="1306"/>
    <cellStyle name="Normal 3 5" xfId="782"/>
    <cellStyle name="Normal 30" xfId="783"/>
    <cellStyle name="Normal 30 2" xfId="1112"/>
    <cellStyle name="Normal 30 3" xfId="1307"/>
    <cellStyle name="Normal 31" xfId="186"/>
    <cellStyle name="Normal 31 2" xfId="784"/>
    <cellStyle name="Normal 31 3" xfId="785"/>
    <cellStyle name="Normal 32" xfId="786"/>
    <cellStyle name="Normal 32 2" xfId="1113"/>
    <cellStyle name="Normal 32 3" xfId="1308"/>
    <cellStyle name="Normal 33" xfId="187"/>
    <cellStyle name="Normal 33 2" xfId="787"/>
    <cellStyle name="Normal 33 3" xfId="788"/>
    <cellStyle name="Normal 34" xfId="789"/>
    <cellStyle name="Normal 34 2" xfId="1114"/>
    <cellStyle name="Normal 34 2 2" xfId="790"/>
    <cellStyle name="Normal 34 2 2 2" xfId="1115"/>
    <cellStyle name="Normal 34 2 2 3" xfId="1169"/>
    <cellStyle name="Normal 34 2 2 4" xfId="1213"/>
    <cellStyle name="Normal 34 3" xfId="1309"/>
    <cellStyle name="Normal 34 4" xfId="1419"/>
    <cellStyle name="Normal 35" xfId="791"/>
    <cellStyle name="Normal 35 2" xfId="1116"/>
    <cellStyle name="Normal 35 3" xfId="1170"/>
    <cellStyle name="Normal 35 4" xfId="1214"/>
    <cellStyle name="Normal 36" xfId="188"/>
    <cellStyle name="Normal 36 2" xfId="792"/>
    <cellStyle name="Normal 36 3" xfId="793"/>
    <cellStyle name="Normal 37" xfId="794"/>
    <cellStyle name="Normal 37 2" xfId="1117"/>
    <cellStyle name="Normal 37 3" xfId="1171"/>
    <cellStyle name="Normal 37 4" xfId="1215"/>
    <cellStyle name="Normal 38" xfId="189"/>
    <cellStyle name="Normal 38 2" xfId="795"/>
    <cellStyle name="Normal 38 3" xfId="796"/>
    <cellStyle name="Normal 39" xfId="797"/>
    <cellStyle name="Normal 39 2" xfId="1118"/>
    <cellStyle name="Normal 39 3" xfId="1172"/>
    <cellStyle name="Normal 39 4" xfId="1216"/>
    <cellStyle name="Normal 4" xfId="190"/>
    <cellStyle name="Normal 4 2" xfId="234"/>
    <cellStyle name="Normal 4 2 2" xfId="235"/>
    <cellStyle name="Normal 4 2 2 2" xfId="798"/>
    <cellStyle name="Normal 4 2 2 3" xfId="799"/>
    <cellStyle name="Normal 4 2 2 4" xfId="1310"/>
    <cellStyle name="Normal 4 2 3" xfId="800"/>
    <cellStyle name="Normal 4 2 4" xfId="801"/>
    <cellStyle name="Normal 4 3" xfId="802"/>
    <cellStyle name="Normal 4 3 2" xfId="803"/>
    <cellStyle name="Normal 4 4" xfId="804"/>
    <cellStyle name="Normal 4 5" xfId="805"/>
    <cellStyle name="Normal 40" xfId="191"/>
    <cellStyle name="Normal 40 2" xfId="806"/>
    <cellStyle name="Normal 40 3" xfId="807"/>
    <cellStyle name="Normal 41" xfId="808"/>
    <cellStyle name="Normal 41 2" xfId="1120"/>
    <cellStyle name="Normal 41 3" xfId="1173"/>
    <cellStyle name="Normal 41 4" xfId="1217"/>
    <cellStyle name="Normal 42" xfId="192"/>
    <cellStyle name="Normal 42 2" xfId="809"/>
    <cellStyle name="Normal 42 3" xfId="810"/>
    <cellStyle name="Normal 43" xfId="811"/>
    <cellStyle name="Normal 43 2" xfId="1121"/>
    <cellStyle name="Normal 43 3" xfId="1174"/>
    <cellStyle name="Normal 43 4" xfId="1218"/>
    <cellStyle name="Normal 44" xfId="193"/>
    <cellStyle name="Normal 44 2" xfId="812"/>
    <cellStyle name="Normal 44 3" xfId="813"/>
    <cellStyle name="Normal 45" xfId="814"/>
    <cellStyle name="Normal 45 2" xfId="1122"/>
    <cellStyle name="Normal 45 3" xfId="1175"/>
    <cellStyle name="Normal 45 4" xfId="1219"/>
    <cellStyle name="Normal 46" xfId="815"/>
    <cellStyle name="Normal 46 2" xfId="1123"/>
    <cellStyle name="Normal 46 3" xfId="1176"/>
    <cellStyle name="Normal 46 4" xfId="1220"/>
    <cellStyle name="Normal 47" xfId="816"/>
    <cellStyle name="Normal 47 2" xfId="1124"/>
    <cellStyle name="Normal 47 3" xfId="1177"/>
    <cellStyle name="Normal 47 4" xfId="1221"/>
    <cellStyle name="Normal 48" xfId="817"/>
    <cellStyle name="Normal 48 2" xfId="1414"/>
    <cellStyle name="Normal 49" xfId="818"/>
    <cellStyle name="Normal 5" xfId="194"/>
    <cellStyle name="Normal 5 2" xfId="819"/>
    <cellStyle name="Normal 5 2 2" xfId="820"/>
    <cellStyle name="Normal 5 3" xfId="821"/>
    <cellStyle name="Normal 5 4" xfId="822"/>
    <cellStyle name="Normal 50" xfId="1097"/>
    <cellStyle name="Normal 51" xfId="1152"/>
    <cellStyle name="Normal 52" xfId="1154"/>
    <cellStyle name="Normal 53" xfId="1198"/>
    <cellStyle name="Normal 54" xfId="1311"/>
    <cellStyle name="Normal 55" xfId="1413"/>
    <cellStyle name="Normal 56" xfId="1415"/>
    <cellStyle name="Normal 57" xfId="1435"/>
    <cellStyle name="Normal 6" xfId="195"/>
    <cellStyle name="Normal 6 2" xfId="262"/>
    <cellStyle name="Normal 6 2 2" xfId="823"/>
    <cellStyle name="Normal 6 2 3" xfId="824"/>
    <cellStyle name="Normal 6 3" xfId="825"/>
    <cellStyle name="Normal 6 4" xfId="826"/>
    <cellStyle name="Normal 6 5" xfId="1312"/>
    <cellStyle name="Normal 60" xfId="1423"/>
    <cellStyle name="Normal 7" xfId="196"/>
    <cellStyle name="Normal 7 2" xfId="263"/>
    <cellStyle name="Normal 7 2 2" xfId="827"/>
    <cellStyle name="Normal 7 2 3" xfId="828"/>
    <cellStyle name="Normal 7 3" xfId="829"/>
    <cellStyle name="Normal 7 4" xfId="830"/>
    <cellStyle name="Normal 7_17_05_19_ANALISE PMB" xfId="831"/>
    <cellStyle name="Normal 8" xfId="226"/>
    <cellStyle name="Normal 8 2" xfId="264"/>
    <cellStyle name="Normal 8 2 2" xfId="832"/>
    <cellStyle name="Normal 8 2 3" xfId="833"/>
    <cellStyle name="Normal 8 3" xfId="265"/>
    <cellStyle name="Normal 8 3 2" xfId="834"/>
    <cellStyle name="Normal 8 3 3" xfId="1313"/>
    <cellStyle name="Normal 8 4" xfId="835"/>
    <cellStyle name="Normal 9" xfId="230"/>
    <cellStyle name="Normal 9 2" xfId="836"/>
    <cellStyle name="Normal 9 3" xfId="837"/>
    <cellStyle name="Normal 9 4" xfId="1314"/>
    <cellStyle name="Normal 9 4 2" xfId="1315"/>
    <cellStyle name="Normal_ARNALDO 01" xfId="1424"/>
    <cellStyle name="Normal_ARNALDO 01 2" xfId="1429"/>
    <cellStyle name="Normal_Pasta1" xfId="1425"/>
    <cellStyle name="Nota" xfId="197" builtinId="10" customBuiltin="1"/>
    <cellStyle name="Nota 2" xfId="266"/>
    <cellStyle name="Nota 2 2" xfId="838"/>
    <cellStyle name="Nota 2 3" xfId="839"/>
    <cellStyle name="Nota 3" xfId="267"/>
    <cellStyle name="Nota 3 2" xfId="840"/>
    <cellStyle name="Nota 3 3" xfId="841"/>
    <cellStyle name="Note" xfId="198"/>
    <cellStyle name="Note 10" xfId="842"/>
    <cellStyle name="Note 11" xfId="843"/>
    <cellStyle name="Note 2" xfId="844"/>
    <cellStyle name="Note 3" xfId="845"/>
    <cellStyle name="Note 4" xfId="846"/>
    <cellStyle name="Note 5" xfId="847"/>
    <cellStyle name="Note 6" xfId="848"/>
    <cellStyle name="Note 7" xfId="849"/>
    <cellStyle name="Note 8" xfId="850"/>
    <cellStyle name="Note 9" xfId="851"/>
    <cellStyle name="novo" xfId="852"/>
    <cellStyle name="novo1" xfId="853"/>
    <cellStyle name="Number [0]" xfId="854"/>
    <cellStyle name="Number [1]" xfId="855"/>
    <cellStyle name="Number [2]" xfId="856"/>
    <cellStyle name="Œ…‹æØ‚è [0.00]_PLDT" xfId="857"/>
    <cellStyle name="Œ…‹æØ‚è_PLDT" xfId="858"/>
    <cellStyle name="Output" xfId="199"/>
    <cellStyle name="Output 2" xfId="859"/>
    <cellStyle name="Output 3" xfId="860"/>
    <cellStyle name="Output Amounts" xfId="861"/>
    <cellStyle name="Output Column Headings" xfId="862"/>
    <cellStyle name="Output Line Items" xfId="863"/>
    <cellStyle name="Output Report Heading" xfId="864"/>
    <cellStyle name="Output Report Title" xfId="865"/>
    <cellStyle name="Output_Manaus Energia" xfId="866"/>
    <cellStyle name="Percent [0]" xfId="867"/>
    <cellStyle name="Percent [00]" xfId="868"/>
    <cellStyle name="Percent [1]" xfId="869"/>
    <cellStyle name="Percent [2]" xfId="870"/>
    <cellStyle name="Percent_#6 Temps &amp; Contractors" xfId="871"/>
    <cellStyle name="PERCENTAGE" xfId="872"/>
    <cellStyle name="Percentagem 2" xfId="236"/>
    <cellStyle name="Percentual" xfId="268"/>
    <cellStyle name="Percentual 2" xfId="873"/>
    <cellStyle name="Percentual 3" xfId="1316"/>
    <cellStyle name="Ponto" xfId="269"/>
    <cellStyle name="Porcentagem" xfId="1434" builtinId="5"/>
    <cellStyle name="Porcentagem 2" xfId="200"/>
    <cellStyle name="Porcentagem 2 2" xfId="270"/>
    <cellStyle name="Porcentagem 2 2 2" xfId="874"/>
    <cellStyle name="Porcentagem 2 2 3" xfId="875"/>
    <cellStyle name="Porcentagem 2 3" xfId="271"/>
    <cellStyle name="Porcentagem 2 3 2" xfId="876"/>
    <cellStyle name="Porcentagem 2 3 3" xfId="1317"/>
    <cellStyle name="Porcentagem 2 4" xfId="877"/>
    <cellStyle name="Porcentagem 2 5" xfId="878"/>
    <cellStyle name="Porcentagem 3" xfId="232"/>
    <cellStyle name="Porcentagem 3 2" xfId="272"/>
    <cellStyle name="Porcentagem 3 2 2" xfId="879"/>
    <cellStyle name="Porcentagem 3 2 3" xfId="880"/>
    <cellStyle name="Porcentagem 3 3" xfId="881"/>
    <cellStyle name="Porcentagem 3 4" xfId="882"/>
    <cellStyle name="Porcentagem 3 5" xfId="1318"/>
    <cellStyle name="Porcentagem 3 5 2" xfId="1319"/>
    <cellStyle name="Porcentagem 4" xfId="239"/>
    <cellStyle name="Porcentagem 4 2" xfId="883"/>
    <cellStyle name="Porcentagem 4 2 2 2" xfId="1417"/>
    <cellStyle name="Porcentagem 4 3" xfId="884"/>
    <cellStyle name="Porcentagem 4 4" xfId="1320"/>
    <cellStyle name="Porcentagem 5" xfId="273"/>
    <cellStyle name="Porcentagem 5 2" xfId="885"/>
    <cellStyle name="Porcentagem 5 3" xfId="886"/>
    <cellStyle name="Porcentagem 6" xfId="887"/>
    <cellStyle name="Porcentagem 6 2" xfId="1125"/>
    <cellStyle name="Porcentagem 6 3" xfId="1178"/>
    <cellStyle name="Porcentagem 6 4" xfId="1222"/>
    <cellStyle name="Porcentual_EST96" xfId="888"/>
    <cellStyle name="PrePop Currency (0)" xfId="889"/>
    <cellStyle name="PrePop Currency (2)" xfId="890"/>
    <cellStyle name="PrePop Units (0)" xfId="891"/>
    <cellStyle name="PrePop Units (1)" xfId="892"/>
    <cellStyle name="PrePop Units (2)" xfId="893"/>
    <cellStyle name="Punto0" xfId="894"/>
    <cellStyle name="Red" xfId="895"/>
    <cellStyle name="Ricardo" xfId="896"/>
    <cellStyle name="rodape" xfId="897"/>
    <cellStyle name="Saída" xfId="201" builtinId="21" customBuiltin="1"/>
    <cellStyle name="Saída 2" xfId="1321"/>
    <cellStyle name="Sep. milhar [0]" xfId="898"/>
    <cellStyle name="Separador de milhares 10" xfId="899"/>
    <cellStyle name="Separador de milhares 10 2" xfId="900"/>
    <cellStyle name="Separador de milhares 10 2 2" xfId="1126"/>
    <cellStyle name="Separador de milhares 10 2 2 2" xfId="1322"/>
    <cellStyle name="Separador de milhares 10 2 3" xfId="1179"/>
    <cellStyle name="Separador de milhares 10 2 4" xfId="1223"/>
    <cellStyle name="Separador de milhares 11" xfId="901"/>
    <cellStyle name="Separador de milhares 11 2" xfId="902"/>
    <cellStyle name="Separador de milhares 11 2 2" xfId="1127"/>
    <cellStyle name="Separador de milhares 11 2 2 2" xfId="1323"/>
    <cellStyle name="Separador de milhares 11 2 3" xfId="1180"/>
    <cellStyle name="Separador de milhares 11 2 4" xfId="1224"/>
    <cellStyle name="Separador de milhares 12" xfId="903"/>
    <cellStyle name="Separador de milhares 12 2" xfId="904"/>
    <cellStyle name="Separador de milhares 12 2 2" xfId="1128"/>
    <cellStyle name="Separador de milhares 12 2 2 2" xfId="1324"/>
    <cellStyle name="Separador de milhares 12 2 3" xfId="1181"/>
    <cellStyle name="Separador de milhares 12 2 4" xfId="1225"/>
    <cellStyle name="Separador de milhares 13" xfId="905"/>
    <cellStyle name="Separador de milhares 13 2" xfId="906"/>
    <cellStyle name="Separador de milhares 13 2 2" xfId="1129"/>
    <cellStyle name="Separador de milhares 13 2 2 2" xfId="1325"/>
    <cellStyle name="Separador de milhares 13 2 3" xfId="1182"/>
    <cellStyle name="Separador de milhares 13 2 4" xfId="1226"/>
    <cellStyle name="Separador de milhares 2" xfId="202"/>
    <cellStyle name="Separador de milhares 2 10" xfId="274"/>
    <cellStyle name="Separador de milhares 2 10 2" xfId="907"/>
    <cellStyle name="Separador de milhares 2 10 2 2" xfId="1326"/>
    <cellStyle name="Separador de milhares 2 10 3" xfId="908"/>
    <cellStyle name="Separador de milhares 2 10 4" xfId="1327"/>
    <cellStyle name="Separador de milhares 2 11" xfId="275"/>
    <cellStyle name="Separador de milhares 2 11 2" xfId="909"/>
    <cellStyle name="Separador de milhares 2 11 2 2" xfId="1328"/>
    <cellStyle name="Separador de milhares 2 11 3" xfId="910"/>
    <cellStyle name="Separador de milhares 2 11 4" xfId="1329"/>
    <cellStyle name="Separador de milhares 2 12" xfId="203"/>
    <cellStyle name="Separador de milhares 2 12 2" xfId="911"/>
    <cellStyle name="Separador de milhares 2 12 3" xfId="912"/>
    <cellStyle name="Separador de milhares 2 13" xfId="276"/>
    <cellStyle name="Separador de milhares 2 13 2" xfId="913"/>
    <cellStyle name="Separador de milhares 2 13 3" xfId="914"/>
    <cellStyle name="Separador de milhares 2 13 4" xfId="1330"/>
    <cellStyle name="Separador de milhares 2 14" xfId="915"/>
    <cellStyle name="Separador de milhares 2 14 2" xfId="916"/>
    <cellStyle name="Separador de milhares 2 14 2 2" xfId="917"/>
    <cellStyle name="Separador de milhares 2 14 3" xfId="918"/>
    <cellStyle name="Separador de milhares 2 15" xfId="919"/>
    <cellStyle name="Separador de milhares 2 15 2" xfId="920"/>
    <cellStyle name="Separador de milhares 2 16" xfId="921"/>
    <cellStyle name="Separador de milhares 2 16 2" xfId="922"/>
    <cellStyle name="Separador de milhares 2 16 2 2" xfId="923"/>
    <cellStyle name="Separador de milhares 2 16 3" xfId="924"/>
    <cellStyle name="Separador de milhares 2 17" xfId="925"/>
    <cellStyle name="Separador de milhares 2 17 2" xfId="926"/>
    <cellStyle name="Separador de milhares 2 18" xfId="927"/>
    <cellStyle name="Separador de milhares 2 18 2" xfId="928"/>
    <cellStyle name="Separador de milhares 2 19" xfId="929"/>
    <cellStyle name="Separador de milhares 2 2" xfId="204"/>
    <cellStyle name="Separador de milhares 2 2 10" xfId="930"/>
    <cellStyle name="Separador de milhares 2 2 10 2" xfId="1331"/>
    <cellStyle name="Separador de milhares 2 2 11" xfId="931"/>
    <cellStyle name="Separador de milhares 2 2 11 2" xfId="1332"/>
    <cellStyle name="Separador de milhares 2 2 12" xfId="932"/>
    <cellStyle name="Separador de milhares 2 2 13" xfId="1333"/>
    <cellStyle name="Separador de milhares 2 2 2" xfId="245"/>
    <cellStyle name="Separador de milhares 2 2 2 2" xfId="933"/>
    <cellStyle name="Separador de milhares 2 2 2 2 2" xfId="1334"/>
    <cellStyle name="Separador de milhares 2 2 2 3" xfId="934"/>
    <cellStyle name="Separador de milhares 2 2 2 3 2" xfId="1335"/>
    <cellStyle name="Separador de milhares 2 2 2 4" xfId="935"/>
    <cellStyle name="Separador de milhares 2 2 2 4 2" xfId="1336"/>
    <cellStyle name="Separador de milhares 2 2 2 5" xfId="1337"/>
    <cellStyle name="Separador de milhares 2 2 3" xfId="936"/>
    <cellStyle name="Separador de milhares 2 2 3 2" xfId="1338"/>
    <cellStyle name="Separador de milhares 2 2 4" xfId="937"/>
    <cellStyle name="Separador de milhares 2 2 4 2" xfId="1339"/>
    <cellStyle name="Separador de milhares 2 2 5" xfId="938"/>
    <cellStyle name="Separador de milhares 2 2 5 2" xfId="1340"/>
    <cellStyle name="Separador de milhares 2 2 6" xfId="939"/>
    <cellStyle name="Separador de milhares 2 2 6 2" xfId="1341"/>
    <cellStyle name="Separador de milhares 2 2 7" xfId="940"/>
    <cellStyle name="Separador de milhares 2 2 7 2" xfId="1342"/>
    <cellStyle name="Separador de milhares 2 2 8" xfId="941"/>
    <cellStyle name="Separador de milhares 2 2 8 2" xfId="1343"/>
    <cellStyle name="Separador de milhares 2 2 9" xfId="942"/>
    <cellStyle name="Separador de milhares 2 2 9 2" xfId="1344"/>
    <cellStyle name="Separador de milhares 2 20" xfId="943"/>
    <cellStyle name="Separador de milhares 2 21" xfId="1345"/>
    <cellStyle name="Separador de milhares 2 3" xfId="224"/>
    <cellStyle name="Separador de milhares 2 3 2" xfId="944"/>
    <cellStyle name="Separador de milhares 2 3 2 2" xfId="1346"/>
    <cellStyle name="Separador de milhares 2 3 3" xfId="945"/>
    <cellStyle name="Separador de milhares 2 3 4" xfId="1347"/>
    <cellStyle name="Separador de milhares 2 4" xfId="225"/>
    <cellStyle name="Separador de milhares 2 4 2" xfId="946"/>
    <cellStyle name="Separador de milhares 2 4 2 2" xfId="1348"/>
    <cellStyle name="Separador de milhares 2 4 3" xfId="947"/>
    <cellStyle name="Separador de milhares 2 4 4" xfId="1349"/>
    <cellStyle name="Separador de milhares 2 5" xfId="228"/>
    <cellStyle name="Separador de milhares 2 5 2" xfId="948"/>
    <cellStyle name="Separador de milhares 2 5 2 2" xfId="1350"/>
    <cellStyle name="Separador de milhares 2 5 3" xfId="949"/>
    <cellStyle name="Separador de milhares 2 5 4" xfId="1351"/>
    <cellStyle name="Separador de milhares 2 6" xfId="277"/>
    <cellStyle name="Separador de milhares 2 6 2" xfId="950"/>
    <cellStyle name="Separador de milhares 2 6 2 2" xfId="1352"/>
    <cellStyle name="Separador de milhares 2 6 3" xfId="951"/>
    <cellStyle name="Separador de milhares 2 6 3 2" xfId="1353"/>
    <cellStyle name="Separador de milhares 2 6 4" xfId="952"/>
    <cellStyle name="Separador de milhares 2 6 5" xfId="1354"/>
    <cellStyle name="Separador de milhares 2 7" xfId="278"/>
    <cellStyle name="Separador de milhares 2 7 2" xfId="953"/>
    <cellStyle name="Separador de milhares 2 7 2 2" xfId="1355"/>
    <cellStyle name="Separador de milhares 2 7 3" xfId="954"/>
    <cellStyle name="Separador de milhares 2 7 4" xfId="1356"/>
    <cellStyle name="Separador de milhares 2 8" xfId="279"/>
    <cellStyle name="Separador de milhares 2 8 2" xfId="955"/>
    <cellStyle name="Separador de milhares 2 8 2 2" xfId="1357"/>
    <cellStyle name="Separador de milhares 2 8 3" xfId="956"/>
    <cellStyle name="Separador de milhares 2 8 4" xfId="1358"/>
    <cellStyle name="Separador de milhares 2 9" xfId="280"/>
    <cellStyle name="Separador de milhares 2 9 2" xfId="957"/>
    <cellStyle name="Separador de milhares 2 9 2 2" xfId="1359"/>
    <cellStyle name="Separador de milhares 2 9 3" xfId="958"/>
    <cellStyle name="Separador de milhares 2 9 4" xfId="1360"/>
    <cellStyle name="Separador de milhares 2_PLANILHAS - CAMPO DO BILEZAO" xfId="205"/>
    <cellStyle name="Separador de milhares 3" xfId="206"/>
    <cellStyle name="Separador de milhares 3 2" xfId="207"/>
    <cellStyle name="Separador de milhares 3 2 2" xfId="959"/>
    <cellStyle name="Separador de milhares 3 2 2 2" xfId="1361"/>
    <cellStyle name="Separador de milhares 3 2 3" xfId="960"/>
    <cellStyle name="Separador de milhares 3 3" xfId="281"/>
    <cellStyle name="Separador de milhares 3 3 2" xfId="282"/>
    <cellStyle name="Separador de milhares 3 3 2 2" xfId="961"/>
    <cellStyle name="Separador de milhares 3 3 2 3" xfId="962"/>
    <cellStyle name="Separador de milhares 3 3 3" xfId="283"/>
    <cellStyle name="Separador de milhares 3 3 3 2" xfId="963"/>
    <cellStyle name="Separador de milhares 3 3 3 2 2" xfId="964"/>
    <cellStyle name="Separador de milhares 3 3 3 3" xfId="965"/>
    <cellStyle name="Separador de milhares 3 3 3 4" xfId="966"/>
    <cellStyle name="Separador de milhares 3 3 3 5" xfId="1362"/>
    <cellStyle name="Separador de milhares 3 3 4" xfId="284"/>
    <cellStyle name="Separador de milhares 3 3 4 2" xfId="967"/>
    <cellStyle name="Separador de milhares 3 3 4 3" xfId="968"/>
    <cellStyle name="Separador de milhares 3 3 5" xfId="285"/>
    <cellStyle name="Separador de milhares 3 3 5 2" xfId="969"/>
    <cellStyle name="Separador de milhares 3 3 5 3" xfId="970"/>
    <cellStyle name="Separador de milhares 3 3 6" xfId="286"/>
    <cellStyle name="Separador de milhares 3 3 6 2" xfId="971"/>
    <cellStyle name="Separador de milhares 3 3 6 3" xfId="972"/>
    <cellStyle name="Separador de milhares 3 3 7" xfId="973"/>
    <cellStyle name="Separador de milhares 3 3 8" xfId="974"/>
    <cellStyle name="Separador de milhares 3 3 9" xfId="1363"/>
    <cellStyle name="Separador de milhares 3 4" xfId="975"/>
    <cellStyle name="Separador de milhares 3 4 2" xfId="1132"/>
    <cellStyle name="Separador de milhares 3 4 3" xfId="1183"/>
    <cellStyle name="Separador de milhares 3 4 4" xfId="1227"/>
    <cellStyle name="Separador de milhares 3 5" xfId="976"/>
    <cellStyle name="Separador de milhares 3 6" xfId="1242"/>
    <cellStyle name="Separador de milhares 3_Planilha de Medição" xfId="208"/>
    <cellStyle name="Separador de milhares 4" xfId="209"/>
    <cellStyle name="Separador de milhares 4 2" xfId="237"/>
    <cellStyle name="Separador de milhares 4 2 2" xfId="977"/>
    <cellStyle name="Separador de milhares 4 2 3" xfId="978"/>
    <cellStyle name="Separador de milhares 4 2 4" xfId="1364"/>
    <cellStyle name="Separador de milhares 4 3" xfId="979"/>
    <cellStyle name="Separador de milhares 4 4" xfId="980"/>
    <cellStyle name="Separador de milhares 4 5" xfId="981"/>
    <cellStyle name="Separador de milhares 4 6" xfId="1365"/>
    <cellStyle name="Separador de milhares 5" xfId="229"/>
    <cellStyle name="Separador de milhares 5 10" xfId="982"/>
    <cellStyle name="Separador de milhares 5 11" xfId="983"/>
    <cellStyle name="Separador de milhares 5 12" xfId="1366"/>
    <cellStyle name="Separador de milhares 5 2" xfId="984"/>
    <cellStyle name="Separador de milhares 5 2 2" xfId="985"/>
    <cellStyle name="Separador de milhares 5 2 2 2" xfId="986"/>
    <cellStyle name="Separador de milhares 5 2 2 3" xfId="987"/>
    <cellStyle name="Separador de milhares 5 2 3" xfId="988"/>
    <cellStyle name="Separador de milhares 5 2 4" xfId="1134"/>
    <cellStyle name="Separador de milhares 5 2 5" xfId="1184"/>
    <cellStyle name="Separador de milhares 5 2 6" xfId="1228"/>
    <cellStyle name="Separador de milhares 5 3" xfId="989"/>
    <cellStyle name="Separador de milhares 5 4" xfId="990"/>
    <cellStyle name="Separador de milhares 5 5" xfId="991"/>
    <cellStyle name="Separador de milhares 5 6" xfId="992"/>
    <cellStyle name="Separador de milhares 5 7" xfId="993"/>
    <cellStyle name="Separador de milhares 5 8" xfId="994"/>
    <cellStyle name="Separador de milhares 5 9" xfId="995"/>
    <cellStyle name="Separador de milhares 6" xfId="287"/>
    <cellStyle name="Separador de milhares 6 10" xfId="996"/>
    <cellStyle name="Separador de milhares 6 11" xfId="1367"/>
    <cellStyle name="Separador de milhares 6 2" xfId="997"/>
    <cellStyle name="Separador de milhares 6 2 2" xfId="1136"/>
    <cellStyle name="Separador de milhares 6 2 3" xfId="1185"/>
    <cellStyle name="Separador de milhares 6 2 4" xfId="1229"/>
    <cellStyle name="Separador de milhares 6 3" xfId="998"/>
    <cellStyle name="Separador de milhares 6 3 2" xfId="1368"/>
    <cellStyle name="Separador de milhares 6 4" xfId="999"/>
    <cellStyle name="Separador de milhares 6 4 2" xfId="1369"/>
    <cellStyle name="Separador de milhares 6 5" xfId="1000"/>
    <cellStyle name="Separador de milhares 6 5 2" xfId="1370"/>
    <cellStyle name="Separador de milhares 6 6" xfId="1001"/>
    <cellStyle name="Separador de milhares 6 6 2" xfId="1371"/>
    <cellStyle name="Separador de milhares 6 7" xfId="1002"/>
    <cellStyle name="Separador de milhares 6 7 2" xfId="1372"/>
    <cellStyle name="Separador de milhares 6 8" xfId="1003"/>
    <cellStyle name="Separador de milhares 6 8 2" xfId="1373"/>
    <cellStyle name="Separador de milhares 6 9" xfId="1004"/>
    <cellStyle name="Separador de milhares 6 9 2" xfId="1374"/>
    <cellStyle name="Separador de milhares 7" xfId="288"/>
    <cellStyle name="Separador de milhares 7 10" xfId="1375"/>
    <cellStyle name="Separador de milhares 7 10 2" xfId="1376"/>
    <cellStyle name="Separador de milhares 7 2" xfId="289"/>
    <cellStyle name="Separador de milhares 7 2 2" xfId="1005"/>
    <cellStyle name="Separador de milhares 7 2 2 2" xfId="1138"/>
    <cellStyle name="Separador de milhares 7 2 2 3" xfId="1186"/>
    <cellStyle name="Separador de milhares 7 2 2 4" xfId="1230"/>
    <cellStyle name="Separador de milhares 7 2 3" xfId="1006"/>
    <cellStyle name="Separador de milhares 7 3" xfId="290"/>
    <cellStyle name="Separador de milhares 7 3 2" xfId="1007"/>
    <cellStyle name="Separador de milhares 7 3 2 2" xfId="1139"/>
    <cellStyle name="Separador de milhares 7 3 2 3" xfId="1187"/>
    <cellStyle name="Separador de milhares 7 3 2 4" xfId="1231"/>
    <cellStyle name="Separador de milhares 7 3 3" xfId="1008"/>
    <cellStyle name="Separador de milhares 7 3 4" xfId="1377"/>
    <cellStyle name="Separador de milhares 7 3 4 2" xfId="1378"/>
    <cellStyle name="Separador de milhares 7 4" xfId="291"/>
    <cellStyle name="Separador de milhares 7 4 2" xfId="1009"/>
    <cellStyle name="Separador de milhares 7 4 2 2" xfId="1140"/>
    <cellStyle name="Separador de milhares 7 4 2 3" xfId="1188"/>
    <cellStyle name="Separador de milhares 7 4 2 4" xfId="1232"/>
    <cellStyle name="Separador de milhares 7 4 3" xfId="1010"/>
    <cellStyle name="Separador de milhares 7 4 4" xfId="1379"/>
    <cellStyle name="Separador de milhares 7 4 4 2" xfId="1380"/>
    <cellStyle name="Separador de milhares 7 5" xfId="292"/>
    <cellStyle name="Separador de milhares 7 5 2" xfId="1011"/>
    <cellStyle name="Separador de milhares 7 5 2 2" xfId="1141"/>
    <cellStyle name="Separador de milhares 7 5 2 3" xfId="1189"/>
    <cellStyle name="Separador de milhares 7 5 2 4" xfId="1233"/>
    <cellStyle name="Separador de milhares 7 5 3" xfId="1012"/>
    <cellStyle name="Separador de milhares 7 6" xfId="293"/>
    <cellStyle name="Separador de milhares 7 6 2" xfId="1013"/>
    <cellStyle name="Separador de milhares 7 6 2 2" xfId="1142"/>
    <cellStyle name="Separador de milhares 7 6 2 3" xfId="1190"/>
    <cellStyle name="Separador de milhares 7 6 2 4" xfId="1234"/>
    <cellStyle name="Separador de milhares 7 6 3" xfId="1014"/>
    <cellStyle name="Separador de milhares 7 7" xfId="294"/>
    <cellStyle name="Separador de milhares 7 7 2" xfId="1015"/>
    <cellStyle name="Separador de milhares 7 7 2 2" xfId="1143"/>
    <cellStyle name="Separador de milhares 7 7 2 3" xfId="1191"/>
    <cellStyle name="Separador de milhares 7 7 2 4" xfId="1235"/>
    <cellStyle name="Separador de milhares 7 7 3" xfId="1016"/>
    <cellStyle name="Separador de milhares 7 7 4" xfId="1381"/>
    <cellStyle name="Separador de milhares 7 7 4 2" xfId="1382"/>
    <cellStyle name="Separador de milhares 7 8" xfId="1017"/>
    <cellStyle name="Separador de milhares 7 8 2" xfId="1144"/>
    <cellStyle name="Separador de milhares 7 8 3" xfId="1192"/>
    <cellStyle name="Separador de milhares 7 8 4" xfId="1236"/>
    <cellStyle name="Separador de milhares 7 9" xfId="1018"/>
    <cellStyle name="Separador de milhares 8" xfId="295"/>
    <cellStyle name="Separador de milhares 8 2" xfId="1019"/>
    <cellStyle name="Separador de milhares 8 2 2" xfId="1146"/>
    <cellStyle name="Separador de milhares 8 2 3" xfId="1193"/>
    <cellStyle name="Separador de milhares 8 2 4" xfId="1237"/>
    <cellStyle name="Separador de milhares 8 3" xfId="1020"/>
    <cellStyle name="Separador de milhares 8 4" xfId="1383"/>
    <cellStyle name="Separador de milhares 9" xfId="1021"/>
    <cellStyle name="Separador de milhares 9 2" xfId="1022"/>
    <cellStyle name="Separador de milhares 9 2 2" xfId="1147"/>
    <cellStyle name="Separador de milhares 9 2 2 2" xfId="1384"/>
    <cellStyle name="Separador de milhares 9 2 3" xfId="1194"/>
    <cellStyle name="Separador de milhares 9 2 4" xfId="1238"/>
    <cellStyle name="Sheet Title" xfId="210"/>
    <cellStyle name="Sheet Title 2" xfId="1023"/>
    <cellStyle name="Sheet Title 3" xfId="1024"/>
    <cellStyle name="Standard_workshop" xfId="1025"/>
    <cellStyle name="Text Indent A" xfId="1026"/>
    <cellStyle name="Text Indent B" xfId="1027"/>
    <cellStyle name="Text Indent C" xfId="1028"/>
    <cellStyle name="Texto de Aviso" xfId="211" builtinId="11" customBuiltin="1"/>
    <cellStyle name="Texto de Aviso 2" xfId="1385"/>
    <cellStyle name="Texto Explicativo" xfId="212" builtinId="53" customBuiltin="1"/>
    <cellStyle name="Texto Explicativo 2" xfId="1386"/>
    <cellStyle name="þ_x001d_ð&quot;&amp;Lý’&amp;Eý_x000b__x0008_¢_x000b__x000c__x0007__x0001__x0001_" xfId="1029"/>
    <cellStyle name="Title" xfId="213"/>
    <cellStyle name="Title 2" xfId="1030"/>
    <cellStyle name="Title 3" xfId="1031"/>
    <cellStyle name="Titulo" xfId="1032"/>
    <cellStyle name="Título" xfId="214" builtinId="15" customBuiltin="1"/>
    <cellStyle name="Título 1" xfId="215" builtinId="16" customBuiltin="1"/>
    <cellStyle name="Título 1 1" xfId="296"/>
    <cellStyle name="Título 1 1 2" xfId="1033"/>
    <cellStyle name="Título 1 1 3" xfId="1034"/>
    <cellStyle name="Título 2" xfId="216" builtinId="17" customBuiltin="1"/>
    <cellStyle name="Título 2 2" xfId="1387"/>
    <cellStyle name="Título 3" xfId="217" builtinId="18" customBuiltin="1"/>
    <cellStyle name="Título 3 2" xfId="1388"/>
    <cellStyle name="Título 4" xfId="218" builtinId="19" customBuiltin="1"/>
    <cellStyle name="Título 4 2" xfId="1389"/>
    <cellStyle name="Título 5" xfId="1035"/>
    <cellStyle name="Título 6" xfId="1390"/>
    <cellStyle name="Titulo1" xfId="297"/>
    <cellStyle name="Titulo2" xfId="298"/>
    <cellStyle name="Total" xfId="219" builtinId="25" customBuiltin="1"/>
    <cellStyle name="Total 2" xfId="1391"/>
    <cellStyle name="uk" xfId="1036"/>
    <cellStyle name="Un" xfId="1037"/>
    <cellStyle name="Unprot" xfId="1038"/>
    <cellStyle name="Unprot$" xfId="1039"/>
    <cellStyle name="Unprot_data" xfId="1040"/>
    <cellStyle name="Unprotect" xfId="1041"/>
    <cellStyle name="V¡rgula" xfId="1042"/>
    <cellStyle name="Verificar Célula" xfId="220"/>
    <cellStyle name="Verificar Célula 2" xfId="1043"/>
    <cellStyle name="Verificar Célula 3" xfId="1044"/>
    <cellStyle name="Vírgula 2" xfId="238"/>
    <cellStyle name="Vírgula 2 2" xfId="299"/>
    <cellStyle name="Vírgula 2 2 2" xfId="1045"/>
    <cellStyle name="Vírgula 2 2 2 2" xfId="1392"/>
    <cellStyle name="Vírgula 2 2 3" xfId="1046"/>
    <cellStyle name="Vírgula 2 2 4" xfId="1393"/>
    <cellStyle name="Vírgula 2 3" xfId="300"/>
    <cellStyle name="Vírgula 2 3 2" xfId="1047"/>
    <cellStyle name="Vírgula 2 3 3" xfId="1394"/>
    <cellStyle name="Vírgula 2 4" xfId="1048"/>
    <cellStyle name="Vírgula 2 5" xfId="1395"/>
    <cellStyle name="Vírgula 3" xfId="221"/>
    <cellStyle name="Vírgula 3 10" xfId="1049"/>
    <cellStyle name="Vírgula 3 11" xfId="1396"/>
    <cellStyle name="Vírgula 3 2" xfId="241"/>
    <cellStyle name="Vírgula 3 2 2" xfId="1050"/>
    <cellStyle name="Vírgula 3 2 2 2" xfId="1397"/>
    <cellStyle name="Vírgula 3 2 3" xfId="1051"/>
    <cellStyle name="Vírgula 3 2 4" xfId="1398"/>
    <cellStyle name="Vírgula 3 3" xfId="301"/>
    <cellStyle name="Vírgula 3 3 2" xfId="1052"/>
    <cellStyle name="Vírgula 3 3 3" xfId="1053"/>
    <cellStyle name="Vírgula 3 3 4" xfId="1399"/>
    <cellStyle name="Vírgula 3 4" xfId="302"/>
    <cellStyle name="Vírgula 3 4 2" xfId="303"/>
    <cellStyle name="Vírgula 3 4 2 2" xfId="1054"/>
    <cellStyle name="Vírgula 3 4 2 3" xfId="1055"/>
    <cellStyle name="Vírgula 3 4 3" xfId="1056"/>
    <cellStyle name="Vírgula 3 4 4" xfId="1057"/>
    <cellStyle name="Vírgula 3 4 5" xfId="1400"/>
    <cellStyle name="Vírgula 3 5" xfId="304"/>
    <cellStyle name="Vírgula 3 5 2" xfId="1058"/>
    <cellStyle name="Vírgula 3 5 3" xfId="1059"/>
    <cellStyle name="Vírgula 3 5 4" xfId="1401"/>
    <cellStyle name="Vírgula 3 6" xfId="305"/>
    <cellStyle name="Vírgula 3 6 2" xfId="1060"/>
    <cellStyle name="Vírgula 3 6 3" xfId="1061"/>
    <cellStyle name="Vírgula 3 7" xfId="306"/>
    <cellStyle name="Vírgula 3 7 2" xfId="1062"/>
    <cellStyle name="Vírgula 3 7 3" xfId="1063"/>
    <cellStyle name="Vírgula 3 8" xfId="307"/>
    <cellStyle name="Vírgula 3 8 2" xfId="1064"/>
    <cellStyle name="Vírgula 3 8 2 2" xfId="1065"/>
    <cellStyle name="Vírgula 3 8 3" xfId="1066"/>
    <cellStyle name="Vírgula 3 8 3 2" xfId="1067"/>
    <cellStyle name="Vírgula 3 8 3 2 2" xfId="1068"/>
    <cellStyle name="Vírgula 3 8 3 3" xfId="1069"/>
    <cellStyle name="Vírgula 3 8 4" xfId="1070"/>
    <cellStyle name="Vírgula 3 8 4 2" xfId="1071"/>
    <cellStyle name="Vírgula 3 8 5" xfId="1072"/>
    <cellStyle name="Vírgula 3 8 6" xfId="1073"/>
    <cellStyle name="Vírgula 3 8 7" xfId="1402"/>
    <cellStyle name="Vírgula 3 9" xfId="1074"/>
    <cellStyle name="Vírgula 3 9 2" xfId="1403"/>
    <cellStyle name="Vírgula 4" xfId="308"/>
    <cellStyle name="Vírgula 4 2" xfId="1075"/>
    <cellStyle name="Vírgula 4 2 2" xfId="1404"/>
    <cellStyle name="Vírgula 4 3" xfId="1076"/>
    <cellStyle name="Vírgula 4 4" xfId="1405"/>
    <cellStyle name="Vírgula 5" xfId="309"/>
    <cellStyle name="Vírgula 5 2" xfId="1077"/>
    <cellStyle name="Vírgula 5 2 2" xfId="1406"/>
    <cellStyle name="Vírgula 5 3" xfId="1078"/>
    <cellStyle name="Vírgula 5 3 2" xfId="1407"/>
    <cellStyle name="Vírgula 5 4" xfId="1079"/>
    <cellStyle name="Vírgula 5 5" xfId="1408"/>
    <cellStyle name="Vírgula 6" xfId="1080"/>
    <cellStyle name="Vírgula 6 2" xfId="1081"/>
    <cellStyle name="Vírgula 6 2 2" xfId="1150"/>
    <cellStyle name="Vírgula 6 2 2 2" xfId="1409"/>
    <cellStyle name="Vírgula 6 2 3" xfId="1196"/>
    <cellStyle name="Vírgula 6 2 4" xfId="1240"/>
    <cellStyle name="Vírgula 6 3" xfId="1149"/>
    <cellStyle name="Vírgula 6 3 2" xfId="1410"/>
    <cellStyle name="Vírgula 6 3 3" xfId="1428"/>
    <cellStyle name="Vírgula 6 4" xfId="1195"/>
    <cellStyle name="Vírgula 6 5" xfId="1239"/>
    <cellStyle name="Vírgula 6 6" xfId="1421"/>
    <cellStyle name="Vírgula 7" xfId="1148"/>
    <cellStyle name="Vírgula 8" xfId="1411"/>
    <cellStyle name="Vírgula 9" xfId="1418"/>
    <cellStyle name="Vírgula0" xfId="310"/>
    <cellStyle name="Vírgula0 2" xfId="311"/>
    <cellStyle name="Währung" xfId="222"/>
    <cellStyle name="Währung [0]_PERSONAL" xfId="1082"/>
    <cellStyle name="Währung 10" xfId="1083"/>
    <cellStyle name="Währung 11" xfId="1084"/>
    <cellStyle name="Währung 12" xfId="1085"/>
    <cellStyle name="Währung 13" xfId="1151"/>
    <cellStyle name="Währung 14" xfId="1153"/>
    <cellStyle name="Währung 15" xfId="1197"/>
    <cellStyle name="Währung 16" xfId="1241"/>
    <cellStyle name="Währung 17" xfId="1412"/>
    <cellStyle name="Währung 2" xfId="1086"/>
    <cellStyle name="Währung 3" xfId="1087"/>
    <cellStyle name="Währung 4" xfId="1088"/>
    <cellStyle name="Währung 5" xfId="1089"/>
    <cellStyle name="Währung 6" xfId="1090"/>
    <cellStyle name="Währung 7" xfId="1091"/>
    <cellStyle name="Währung 8" xfId="1092"/>
    <cellStyle name="Währung 9" xfId="1093"/>
    <cellStyle name="Währung_PERSONAL" xfId="1094"/>
    <cellStyle name="Warning Text" xfId="223"/>
    <cellStyle name="Warning Text 2" xfId="1095"/>
    <cellStyle name="Warning Text 3" xfId="1096"/>
  </cellStyles>
  <dxfs count="3">
    <dxf>
      <fill>
        <patternFill patternType="gray125">
          <bgColor indexed="51"/>
        </patternFill>
      </fill>
    </dxf>
    <dxf>
      <font>
        <b/>
        <i/>
        <condense val="0"/>
        <extend val="0"/>
        <color indexed="10"/>
      </font>
    </dxf>
    <dxf>
      <fill>
        <patternFill patternType="gray0625">
          <bgColor indexed="51"/>
        </patternFill>
      </fill>
    </dxf>
  </dxfs>
  <tableStyles count="0" defaultTableStyle="TableStyleMedium9" defaultPivotStyle="PivotStyleLight16"/>
  <colors>
    <mruColors>
      <color rgb="FFFF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5.xml"/><Relationship Id="rId39" Type="http://schemas.openxmlformats.org/officeDocument/2006/relationships/externalLink" Target="externalLinks/externalLink18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21.xml"/><Relationship Id="rId47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29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externalLink" Target="externalLinks/externalLink8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3.xml"/><Relationship Id="rId32" Type="http://schemas.openxmlformats.org/officeDocument/2006/relationships/externalLink" Target="externalLinks/externalLink11.xml"/><Relationship Id="rId37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19.xml"/><Relationship Id="rId45" Type="http://schemas.openxmlformats.org/officeDocument/2006/relationships/externalLink" Target="externalLinks/externalLink24.xml"/><Relationship Id="rId53" Type="http://schemas.openxmlformats.org/officeDocument/2006/relationships/externalLink" Target="externalLinks/externalLink32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externalLink" Target="externalLinks/externalLink6.xml"/><Relationship Id="rId30" Type="http://schemas.openxmlformats.org/officeDocument/2006/relationships/externalLink" Target="externalLinks/externalLink9.xml"/><Relationship Id="rId35" Type="http://schemas.openxmlformats.org/officeDocument/2006/relationships/externalLink" Target="externalLinks/externalLink14.xml"/><Relationship Id="rId43" Type="http://schemas.openxmlformats.org/officeDocument/2006/relationships/externalLink" Target="externalLinks/externalLink22.xml"/><Relationship Id="rId48" Type="http://schemas.openxmlformats.org/officeDocument/2006/relationships/externalLink" Target="externalLinks/externalLink27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4.xml"/><Relationship Id="rId33" Type="http://schemas.openxmlformats.org/officeDocument/2006/relationships/externalLink" Target="externalLinks/externalLink12.xml"/><Relationship Id="rId38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25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0.xml"/><Relationship Id="rId54" Type="http://schemas.openxmlformats.org/officeDocument/2006/relationships/externalLink" Target="externalLinks/externalLink3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externalLink" Target="externalLinks/externalLink7.xml"/><Relationship Id="rId36" Type="http://schemas.openxmlformats.org/officeDocument/2006/relationships/externalLink" Target="externalLinks/externalLink15.xml"/><Relationship Id="rId49" Type="http://schemas.openxmlformats.org/officeDocument/2006/relationships/externalLink" Target="externalLinks/externalLink28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0.xml"/><Relationship Id="rId44" Type="http://schemas.openxmlformats.org/officeDocument/2006/relationships/externalLink" Target="externalLinks/externalLink23.xml"/><Relationship Id="rId52" Type="http://schemas.openxmlformats.org/officeDocument/2006/relationships/externalLink" Target="externalLinks/externalLink3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'CRON-GERAL'!$F$38:$Q$38</c:f>
              <c:numCache>
                <c:formatCode>#,##0.00</c:formatCode>
                <c:ptCount val="12"/>
                <c:pt idx="0">
                  <c:v>569360.75343599997</c:v>
                </c:pt>
                <c:pt idx="1">
                  <c:v>1114777.359744</c:v>
                </c:pt>
                <c:pt idx="2">
                  <c:v>1289351.4606940001</c:v>
                </c:pt>
                <c:pt idx="3">
                  <c:v>833732.72588000004</c:v>
                </c:pt>
                <c:pt idx="4">
                  <c:v>997309.24376999994</c:v>
                </c:pt>
                <c:pt idx="5">
                  <c:v>1493195.9206049999</c:v>
                </c:pt>
                <c:pt idx="6">
                  <c:v>1571435.8820429998</c:v>
                </c:pt>
                <c:pt idx="7">
                  <c:v>1308789.903897</c:v>
                </c:pt>
                <c:pt idx="8">
                  <c:v>857264.92912899994</c:v>
                </c:pt>
                <c:pt idx="9">
                  <c:v>1173545.9443280001</c:v>
                </c:pt>
                <c:pt idx="10">
                  <c:v>850546.51402499992</c:v>
                </c:pt>
                <c:pt idx="11">
                  <c:v>544666.11244900001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AD-4CC5-85D9-BAA6087A69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276192"/>
        <c:axId val="62277760"/>
      </c:lineChart>
      <c:catAx>
        <c:axId val="622761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62277760"/>
        <c:crosses val="autoZero"/>
        <c:auto val="1"/>
        <c:lblAlgn val="ctr"/>
        <c:lblOffset val="100"/>
        <c:noMultiLvlLbl val="0"/>
      </c:catAx>
      <c:valAx>
        <c:axId val="62277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62276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'CRON-07'!$F$38:$I$38</c:f>
              <c:numCache>
                <c:formatCode>#,##0.00</c:formatCode>
                <c:ptCount val="4"/>
                <c:pt idx="0">
                  <c:v>461117.55949999997</c:v>
                </c:pt>
                <c:pt idx="1">
                  <c:v>800095.8629999999</c:v>
                </c:pt>
                <c:pt idx="2">
                  <c:v>906002.18550000002</c:v>
                </c:pt>
                <c:pt idx="3">
                  <c:v>521547.48200000002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65-45CE-B8B5-89E1D3341C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10705663"/>
        <c:axId val="1810708991"/>
      </c:lineChart>
      <c:catAx>
        <c:axId val="1810705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10708991"/>
        <c:crosses val="autoZero"/>
        <c:auto val="1"/>
        <c:lblAlgn val="ctr"/>
        <c:lblOffset val="100"/>
        <c:noMultiLvlLbl val="0"/>
      </c:catAx>
      <c:valAx>
        <c:axId val="1810708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107056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'CRON-09'!$G$38:$I$38</c:f>
              <c:numCache>
                <c:formatCode>#,##0.00</c:formatCode>
                <c:ptCount val="3"/>
                <c:pt idx="0">
                  <c:v>312564.62600000005</c:v>
                </c:pt>
                <c:pt idx="1">
                  <c:v>384272.56599999999</c:v>
                </c:pt>
                <c:pt idx="2">
                  <c:v>312649.09800000006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9B-4351-A226-C6172A966A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10709407"/>
        <c:axId val="1810686943"/>
      </c:lineChart>
      <c:catAx>
        <c:axId val="18107094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10686943"/>
        <c:crosses val="autoZero"/>
        <c:auto val="1"/>
        <c:lblAlgn val="ctr"/>
        <c:lblOffset val="100"/>
        <c:noMultiLvlLbl val="0"/>
      </c:catAx>
      <c:valAx>
        <c:axId val="1810686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107094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'CRON-11'!$O$38:$Q$38</c:f>
              <c:numCache>
                <c:formatCode>#,##0.00</c:formatCode>
                <c:ptCount val="3"/>
                <c:pt idx="0">
                  <c:v>28424.853999999999</c:v>
                </c:pt>
                <c:pt idx="1">
                  <c:v>31055.109</c:v>
                </c:pt>
                <c:pt idx="2">
                  <c:v>14127.907000000001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DE-402A-86F0-6C01BED3F4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10691103"/>
        <c:axId val="1810694015"/>
      </c:lineChart>
      <c:catAx>
        <c:axId val="181069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10694015"/>
        <c:crosses val="autoZero"/>
        <c:auto val="1"/>
        <c:lblAlgn val="ctr"/>
        <c:lblOffset val="100"/>
        <c:noMultiLvlLbl val="0"/>
      </c:catAx>
      <c:valAx>
        <c:axId val="1810694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106911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'CRON-18'!$J$38:$N$38</c:f>
              <c:numCache>
                <c:formatCode>#,##0.00</c:formatCode>
                <c:ptCount val="5"/>
                <c:pt idx="0">
                  <c:v>833409.48600000003</c:v>
                </c:pt>
                <c:pt idx="1">
                  <c:v>1105294.0145</c:v>
                </c:pt>
                <c:pt idx="2">
                  <c:v>1083425.7319999998</c:v>
                </c:pt>
                <c:pt idx="3">
                  <c:v>1064110.318</c:v>
                </c:pt>
                <c:pt idx="4">
                  <c:v>549001.74950000003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11-4AD9-AC7A-7A7BACFDA8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10733327"/>
        <c:axId val="1810733743"/>
      </c:lineChart>
      <c:catAx>
        <c:axId val="18107333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10733743"/>
        <c:crosses val="autoZero"/>
        <c:auto val="1"/>
        <c:lblAlgn val="ctr"/>
        <c:lblOffset val="100"/>
        <c:noMultiLvlLbl val="0"/>
      </c:catAx>
      <c:valAx>
        <c:axId val="1810733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107333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'CRON-21'!$N$38:$Q$38</c:f>
              <c:numCache>
                <c:formatCode>#,##0.00</c:formatCode>
                <c:ptCount val="4"/>
                <c:pt idx="0">
                  <c:v>672817.6655</c:v>
                </c:pt>
                <c:pt idx="1">
                  <c:v>882646.13199999998</c:v>
                </c:pt>
                <c:pt idx="2">
                  <c:v>815371.6385</c:v>
                </c:pt>
                <c:pt idx="3">
                  <c:v>407992.78399999999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DF-4668-9E53-88D5AC73B0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8986255"/>
        <c:axId val="1807749439"/>
      </c:lineChart>
      <c:catAx>
        <c:axId val="16889862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07749439"/>
        <c:crosses val="autoZero"/>
        <c:auto val="1"/>
        <c:lblAlgn val="ctr"/>
        <c:lblOffset val="100"/>
        <c:noMultiLvlLbl val="0"/>
      </c:catAx>
      <c:valAx>
        <c:axId val="1807749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6889862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'CRON-22'!$J$38:$M$38</c:f>
              <c:numCache>
                <c:formatCode>#,##0.00</c:formatCode>
                <c:ptCount val="4"/>
                <c:pt idx="0">
                  <c:v>225709.905</c:v>
                </c:pt>
                <c:pt idx="1">
                  <c:v>454590.35699999996</c:v>
                </c:pt>
                <c:pt idx="2">
                  <c:v>437259.15299999999</c:v>
                </c:pt>
                <c:pt idx="3">
                  <c:v>194976.04500000001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01-4FDC-A41E-B08CF24F2F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19158687"/>
        <c:axId val="1819157439"/>
      </c:lineChart>
      <c:catAx>
        <c:axId val="18191586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19157439"/>
        <c:crosses val="autoZero"/>
        <c:auto val="1"/>
        <c:lblAlgn val="ctr"/>
        <c:lblOffset val="100"/>
        <c:noMultiLvlLbl val="0"/>
      </c:catAx>
      <c:valAx>
        <c:axId val="1819157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191586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0.png"/><Relationship Id="rId18" Type="http://schemas.openxmlformats.org/officeDocument/2006/relationships/image" Target="../media/image25.emf"/><Relationship Id="rId26" Type="http://schemas.openxmlformats.org/officeDocument/2006/relationships/image" Target="../media/image33.emf"/><Relationship Id="rId39" Type="http://schemas.openxmlformats.org/officeDocument/2006/relationships/image" Target="../media/image46.emf"/><Relationship Id="rId21" Type="http://schemas.openxmlformats.org/officeDocument/2006/relationships/image" Target="../media/image28.emf"/><Relationship Id="rId34" Type="http://schemas.openxmlformats.org/officeDocument/2006/relationships/image" Target="../media/image41.emf"/><Relationship Id="rId42" Type="http://schemas.openxmlformats.org/officeDocument/2006/relationships/image" Target="../media/image49.emf"/><Relationship Id="rId7" Type="http://schemas.openxmlformats.org/officeDocument/2006/relationships/image" Target="../media/image14.emf"/><Relationship Id="rId2" Type="http://schemas.openxmlformats.org/officeDocument/2006/relationships/image" Target="../media/image9.png"/><Relationship Id="rId16" Type="http://schemas.openxmlformats.org/officeDocument/2006/relationships/image" Target="../media/image23.emf"/><Relationship Id="rId20" Type="http://schemas.openxmlformats.org/officeDocument/2006/relationships/image" Target="../media/image27.emf"/><Relationship Id="rId29" Type="http://schemas.openxmlformats.org/officeDocument/2006/relationships/image" Target="../media/image36.emf"/><Relationship Id="rId41" Type="http://schemas.openxmlformats.org/officeDocument/2006/relationships/image" Target="../media/image48.emf"/><Relationship Id="rId1" Type="http://schemas.openxmlformats.org/officeDocument/2006/relationships/image" Target="../media/image8.jpeg"/><Relationship Id="rId6" Type="http://schemas.openxmlformats.org/officeDocument/2006/relationships/image" Target="../media/image13.emf"/><Relationship Id="rId11" Type="http://schemas.openxmlformats.org/officeDocument/2006/relationships/image" Target="../media/image18.emf"/><Relationship Id="rId24" Type="http://schemas.openxmlformats.org/officeDocument/2006/relationships/image" Target="../media/image31.emf"/><Relationship Id="rId32" Type="http://schemas.openxmlformats.org/officeDocument/2006/relationships/image" Target="../media/image39.emf"/><Relationship Id="rId37" Type="http://schemas.openxmlformats.org/officeDocument/2006/relationships/image" Target="../media/image44.emf"/><Relationship Id="rId40" Type="http://schemas.openxmlformats.org/officeDocument/2006/relationships/image" Target="../media/image47.emf"/><Relationship Id="rId5" Type="http://schemas.openxmlformats.org/officeDocument/2006/relationships/image" Target="../media/image12.emf"/><Relationship Id="rId15" Type="http://schemas.openxmlformats.org/officeDocument/2006/relationships/image" Target="../media/image22.emf"/><Relationship Id="rId23" Type="http://schemas.openxmlformats.org/officeDocument/2006/relationships/image" Target="../media/image30.emf"/><Relationship Id="rId28" Type="http://schemas.openxmlformats.org/officeDocument/2006/relationships/image" Target="../media/image35.emf"/><Relationship Id="rId36" Type="http://schemas.openxmlformats.org/officeDocument/2006/relationships/image" Target="../media/image43.emf"/><Relationship Id="rId10" Type="http://schemas.openxmlformats.org/officeDocument/2006/relationships/image" Target="../media/image17.png"/><Relationship Id="rId19" Type="http://schemas.openxmlformats.org/officeDocument/2006/relationships/image" Target="../media/image26.emf"/><Relationship Id="rId31" Type="http://schemas.openxmlformats.org/officeDocument/2006/relationships/image" Target="../media/image38.emf"/><Relationship Id="rId4" Type="http://schemas.openxmlformats.org/officeDocument/2006/relationships/image" Target="../media/image11.emf"/><Relationship Id="rId9" Type="http://schemas.openxmlformats.org/officeDocument/2006/relationships/image" Target="../media/image16.png"/><Relationship Id="rId14" Type="http://schemas.openxmlformats.org/officeDocument/2006/relationships/image" Target="../media/image21.emf"/><Relationship Id="rId22" Type="http://schemas.openxmlformats.org/officeDocument/2006/relationships/image" Target="../media/image29.emf"/><Relationship Id="rId27" Type="http://schemas.openxmlformats.org/officeDocument/2006/relationships/image" Target="../media/image34.emf"/><Relationship Id="rId30" Type="http://schemas.openxmlformats.org/officeDocument/2006/relationships/image" Target="../media/image37.emf"/><Relationship Id="rId35" Type="http://schemas.openxmlformats.org/officeDocument/2006/relationships/image" Target="../media/image42.emf"/><Relationship Id="rId43" Type="http://schemas.openxmlformats.org/officeDocument/2006/relationships/image" Target="../media/image50.emf"/><Relationship Id="rId8" Type="http://schemas.openxmlformats.org/officeDocument/2006/relationships/image" Target="../media/image15.emf"/><Relationship Id="rId3" Type="http://schemas.openxmlformats.org/officeDocument/2006/relationships/image" Target="../media/image10.png"/><Relationship Id="rId12" Type="http://schemas.openxmlformats.org/officeDocument/2006/relationships/image" Target="../media/image19.emf"/><Relationship Id="rId17" Type="http://schemas.openxmlformats.org/officeDocument/2006/relationships/image" Target="../media/image24.emf"/><Relationship Id="rId25" Type="http://schemas.openxmlformats.org/officeDocument/2006/relationships/image" Target="../media/image32.emf"/><Relationship Id="rId33" Type="http://schemas.openxmlformats.org/officeDocument/2006/relationships/image" Target="../media/image40.emf"/><Relationship Id="rId38" Type="http://schemas.openxmlformats.org/officeDocument/2006/relationships/image" Target="../media/image45.e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2.png"/><Relationship Id="rId1" Type="http://schemas.openxmlformats.org/officeDocument/2006/relationships/image" Target="../media/image5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3.png"/><Relationship Id="rId2" Type="http://schemas.openxmlformats.org/officeDocument/2006/relationships/image" Target="../media/image6.png"/><Relationship Id="rId1" Type="http://schemas.openxmlformats.org/officeDocument/2006/relationships/chart" Target="../charts/chart1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53.png"/><Relationship Id="rId1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image" Target="../media/image53.png"/><Relationship Id="rId1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image" Target="../media/image53.png"/><Relationship Id="rId1" Type="http://schemas.openxmlformats.org/officeDocument/2006/relationships/image" Target="../media/image6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image" Target="../media/image53.png"/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image" Target="../media/image53.png"/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image" Target="../media/image53.png"/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3.png"/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4.png"/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4.png"/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4.png"/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4.png"/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4.png"/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4.png"/><Relationship Id="rId1" Type="http://schemas.openxmlformats.org/officeDocument/2006/relationships/image" Target="../media/image1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</xdr:row>
      <xdr:rowOff>209550</xdr:rowOff>
    </xdr:from>
    <xdr:ext cx="762000" cy="327901"/>
    <xdr:pic>
      <xdr:nvPicPr>
        <xdr:cNvPr id="2" name="Imagem 1" descr="PMB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2950" y="600075"/>
          <a:ext cx="762000" cy="327901"/>
        </a:xfrm>
        <a:prstGeom prst="rect">
          <a:avLst/>
        </a:prstGeom>
      </xdr:spPr>
    </xdr:pic>
    <xdr:clientData/>
  </xdr:oneCellAnchor>
  <xdr:oneCellAnchor>
    <xdr:from>
      <xdr:col>2</xdr:col>
      <xdr:colOff>909915</xdr:colOff>
      <xdr:row>2</xdr:row>
      <xdr:rowOff>282948</xdr:rowOff>
    </xdr:from>
    <xdr:ext cx="768570" cy="179941"/>
    <xdr:pic>
      <xdr:nvPicPr>
        <xdr:cNvPr id="3" name="Imagem 2" descr="C:\Users\roself\Downloads\ecos co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4190" y="673473"/>
          <a:ext cx="768570" cy="17994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219075</xdr:colOff>
      <xdr:row>1</xdr:row>
      <xdr:rowOff>95250</xdr:rowOff>
    </xdr:from>
    <xdr:ext cx="1106743" cy="476250"/>
    <xdr:pic>
      <xdr:nvPicPr>
        <xdr:cNvPr id="2" name="Imagem 1" descr="PMB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05100" y="266700"/>
          <a:ext cx="1106743" cy="476250"/>
        </a:xfrm>
        <a:prstGeom prst="rect">
          <a:avLst/>
        </a:prstGeom>
      </xdr:spPr>
    </xdr:pic>
    <xdr:clientData/>
  </xdr:oneCellAnchor>
  <xdr:oneCellAnchor>
    <xdr:from>
      <xdr:col>23</xdr:col>
      <xdr:colOff>749673</xdr:colOff>
      <xdr:row>1</xdr:row>
      <xdr:rowOff>198904</xdr:rowOff>
    </xdr:from>
    <xdr:ext cx="954178" cy="393327"/>
    <xdr:pic>
      <xdr:nvPicPr>
        <xdr:cNvPr id="3" name="Imagem 2" descr="C:\Users\roself\Downloads\ecos co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75114" y="366992"/>
          <a:ext cx="954178" cy="393327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80530</xdr:colOff>
      <xdr:row>1</xdr:row>
      <xdr:rowOff>118630</xdr:rowOff>
    </xdr:from>
    <xdr:to>
      <xdr:col>1</xdr:col>
      <xdr:colOff>1074339</xdr:colOff>
      <xdr:row>1</xdr:row>
      <xdr:rowOff>493567</xdr:rowOff>
    </xdr:to>
    <xdr:pic>
      <xdr:nvPicPr>
        <xdr:cNvPr id="2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666" y="283153"/>
          <a:ext cx="993809" cy="3749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1229530</xdr:colOff>
      <xdr:row>1</xdr:row>
      <xdr:rowOff>173766</xdr:rowOff>
    </xdr:from>
    <xdr:to>
      <xdr:col>9</xdr:col>
      <xdr:colOff>477021</xdr:colOff>
      <xdr:row>1</xdr:row>
      <xdr:rowOff>476250</xdr:rowOff>
    </xdr:to>
    <xdr:pic>
      <xdr:nvPicPr>
        <xdr:cNvPr id="3" name="Imagem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7575" y="338289"/>
          <a:ext cx="858082" cy="3024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148166</xdr:colOff>
      <xdr:row>2</xdr:row>
      <xdr:rowOff>88900</xdr:rowOff>
    </xdr:from>
    <xdr:ext cx="1488016" cy="556683"/>
    <xdr:pic>
      <xdr:nvPicPr>
        <xdr:cNvPr id="4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916" y="258233"/>
          <a:ext cx="1488016" cy="5566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328082</xdr:colOff>
      <xdr:row>2</xdr:row>
      <xdr:rowOff>84668</xdr:rowOff>
    </xdr:from>
    <xdr:ext cx="1352550" cy="483768"/>
    <xdr:pic>
      <xdr:nvPicPr>
        <xdr:cNvPr id="5" name="Imagem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4415" y="254001"/>
          <a:ext cx="1352550" cy="483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1126</xdr:row>
      <xdr:rowOff>142875</xdr:rowOff>
    </xdr:from>
    <xdr:ext cx="1551562" cy="628650"/>
    <xdr:pic>
      <xdr:nvPicPr>
        <xdr:cNvPr id="8" name="Imagem 7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1629727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1126</xdr:row>
      <xdr:rowOff>209551</xdr:rowOff>
    </xdr:from>
    <xdr:ext cx="1390651" cy="571500"/>
    <xdr:pic>
      <xdr:nvPicPr>
        <xdr:cNvPr id="9" name="Imagem 8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0149" y="163639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1126</xdr:row>
      <xdr:rowOff>142875</xdr:rowOff>
    </xdr:from>
    <xdr:ext cx="1551562" cy="628650"/>
    <xdr:pic>
      <xdr:nvPicPr>
        <xdr:cNvPr id="10" name="Imagem 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1629727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1126</xdr:row>
      <xdr:rowOff>209551</xdr:rowOff>
    </xdr:from>
    <xdr:ext cx="1390651" cy="571500"/>
    <xdr:pic>
      <xdr:nvPicPr>
        <xdr:cNvPr id="11" name="Imagem 1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20149" y="163639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218</xdr:row>
      <xdr:rowOff>142875</xdr:rowOff>
    </xdr:from>
    <xdr:ext cx="1551562" cy="628650"/>
    <xdr:pic>
      <xdr:nvPicPr>
        <xdr:cNvPr id="48" name="Imagem 47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605790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218</xdr:row>
      <xdr:rowOff>209551</xdr:rowOff>
    </xdr:from>
    <xdr:ext cx="1390651" cy="571500"/>
    <xdr:pic>
      <xdr:nvPicPr>
        <xdr:cNvPr id="49" name="Imagem 48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4" y="612457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638</xdr:row>
      <xdr:rowOff>142875</xdr:rowOff>
    </xdr:from>
    <xdr:ext cx="1551562" cy="628650"/>
    <xdr:pic>
      <xdr:nvPicPr>
        <xdr:cNvPr id="52" name="Imagem 5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638</xdr:row>
      <xdr:rowOff>209551</xdr:rowOff>
    </xdr:from>
    <xdr:ext cx="1390651" cy="571500"/>
    <xdr:pic>
      <xdr:nvPicPr>
        <xdr:cNvPr id="53" name="Imagem 5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15374" y="40957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1241</xdr:row>
      <xdr:rowOff>142875</xdr:rowOff>
    </xdr:from>
    <xdr:ext cx="1551562" cy="628650"/>
    <xdr:pic>
      <xdr:nvPicPr>
        <xdr:cNvPr id="24" name="Imagem 23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578834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1241</xdr:row>
      <xdr:rowOff>209551</xdr:rowOff>
    </xdr:from>
    <xdr:ext cx="1390651" cy="571500"/>
    <xdr:pic>
      <xdr:nvPicPr>
        <xdr:cNvPr id="25" name="Imagem 2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579310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1241</xdr:row>
      <xdr:rowOff>142875</xdr:rowOff>
    </xdr:from>
    <xdr:ext cx="1551562" cy="628650"/>
    <xdr:pic>
      <xdr:nvPicPr>
        <xdr:cNvPr id="26" name="Imagem 25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578834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1241</xdr:row>
      <xdr:rowOff>209551</xdr:rowOff>
    </xdr:from>
    <xdr:ext cx="1390651" cy="571500"/>
    <xdr:pic>
      <xdr:nvPicPr>
        <xdr:cNvPr id="27" name="Imagem 26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579310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386</xdr:row>
      <xdr:rowOff>142875</xdr:rowOff>
    </xdr:from>
    <xdr:ext cx="1551562" cy="628650"/>
    <xdr:pic>
      <xdr:nvPicPr>
        <xdr:cNvPr id="32" name="Imagem 3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6730365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386</xdr:row>
      <xdr:rowOff>209551</xdr:rowOff>
    </xdr:from>
    <xdr:ext cx="1390651" cy="571500"/>
    <xdr:pic>
      <xdr:nvPicPr>
        <xdr:cNvPr id="33" name="Imagem 3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6735127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386</xdr:row>
      <xdr:rowOff>142875</xdr:rowOff>
    </xdr:from>
    <xdr:ext cx="1551562" cy="628650"/>
    <xdr:pic>
      <xdr:nvPicPr>
        <xdr:cNvPr id="34" name="Imagem 33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6730365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386</xdr:row>
      <xdr:rowOff>209551</xdr:rowOff>
    </xdr:from>
    <xdr:ext cx="1390651" cy="571500"/>
    <xdr:pic>
      <xdr:nvPicPr>
        <xdr:cNvPr id="35" name="Imagem 3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6735127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416</xdr:row>
      <xdr:rowOff>142875</xdr:rowOff>
    </xdr:from>
    <xdr:ext cx="1551562" cy="628650"/>
    <xdr:pic>
      <xdr:nvPicPr>
        <xdr:cNvPr id="40" name="Imagem 3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8273415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416</xdr:row>
      <xdr:rowOff>209551</xdr:rowOff>
    </xdr:from>
    <xdr:ext cx="1390651" cy="571500"/>
    <xdr:pic>
      <xdr:nvPicPr>
        <xdr:cNvPr id="41" name="Imagem 4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8278177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416</xdr:row>
      <xdr:rowOff>142875</xdr:rowOff>
    </xdr:from>
    <xdr:ext cx="1551562" cy="628650"/>
    <xdr:pic>
      <xdr:nvPicPr>
        <xdr:cNvPr id="42" name="Imagem 4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8273415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416</xdr:row>
      <xdr:rowOff>209551</xdr:rowOff>
    </xdr:from>
    <xdr:ext cx="1390651" cy="571500"/>
    <xdr:pic>
      <xdr:nvPicPr>
        <xdr:cNvPr id="43" name="Imagem 4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8278177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446</xdr:row>
      <xdr:rowOff>142875</xdr:rowOff>
    </xdr:from>
    <xdr:ext cx="1551562" cy="628650"/>
    <xdr:pic>
      <xdr:nvPicPr>
        <xdr:cNvPr id="44" name="Imagem 43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903446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446</xdr:row>
      <xdr:rowOff>209551</xdr:rowOff>
    </xdr:from>
    <xdr:ext cx="1390651" cy="571500"/>
    <xdr:pic>
      <xdr:nvPicPr>
        <xdr:cNvPr id="45" name="Imagem 4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903922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446</xdr:row>
      <xdr:rowOff>142875</xdr:rowOff>
    </xdr:from>
    <xdr:ext cx="1551562" cy="628650"/>
    <xdr:pic>
      <xdr:nvPicPr>
        <xdr:cNvPr id="46" name="Imagem 45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903446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446</xdr:row>
      <xdr:rowOff>209551</xdr:rowOff>
    </xdr:from>
    <xdr:ext cx="1390651" cy="571500"/>
    <xdr:pic>
      <xdr:nvPicPr>
        <xdr:cNvPr id="47" name="Imagem 46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903922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476</xdr:row>
      <xdr:rowOff>142875</xdr:rowOff>
    </xdr:from>
    <xdr:ext cx="1551562" cy="628650"/>
    <xdr:pic>
      <xdr:nvPicPr>
        <xdr:cNvPr id="76" name="Imagem 75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12319635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476</xdr:row>
      <xdr:rowOff>209551</xdr:rowOff>
    </xdr:from>
    <xdr:ext cx="1390651" cy="571500"/>
    <xdr:pic>
      <xdr:nvPicPr>
        <xdr:cNvPr id="77" name="Imagem 76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12324397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476</xdr:row>
      <xdr:rowOff>142875</xdr:rowOff>
    </xdr:from>
    <xdr:ext cx="1551562" cy="628650"/>
    <xdr:pic>
      <xdr:nvPicPr>
        <xdr:cNvPr id="78" name="Imagem 77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12319635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476</xdr:row>
      <xdr:rowOff>209551</xdr:rowOff>
    </xdr:from>
    <xdr:ext cx="1390651" cy="571500"/>
    <xdr:pic>
      <xdr:nvPicPr>
        <xdr:cNvPr id="79" name="Imagem 78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12324397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510</xdr:row>
      <xdr:rowOff>142875</xdr:rowOff>
    </xdr:from>
    <xdr:ext cx="1551562" cy="628650"/>
    <xdr:pic>
      <xdr:nvPicPr>
        <xdr:cNvPr id="80" name="Imagem 7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1321784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510</xdr:row>
      <xdr:rowOff>209551</xdr:rowOff>
    </xdr:from>
    <xdr:ext cx="1390651" cy="571500"/>
    <xdr:pic>
      <xdr:nvPicPr>
        <xdr:cNvPr id="81" name="Imagem 8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1322260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510</xdr:row>
      <xdr:rowOff>142875</xdr:rowOff>
    </xdr:from>
    <xdr:ext cx="1551562" cy="628650"/>
    <xdr:pic>
      <xdr:nvPicPr>
        <xdr:cNvPr id="82" name="Imagem 8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1321784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510</xdr:row>
      <xdr:rowOff>209551</xdr:rowOff>
    </xdr:from>
    <xdr:ext cx="1390651" cy="571500"/>
    <xdr:pic>
      <xdr:nvPicPr>
        <xdr:cNvPr id="83" name="Imagem 8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1322260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544</xdr:row>
      <xdr:rowOff>142875</xdr:rowOff>
    </xdr:from>
    <xdr:ext cx="1551562" cy="628650"/>
    <xdr:pic>
      <xdr:nvPicPr>
        <xdr:cNvPr id="88" name="Imagem 87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15014257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544</xdr:row>
      <xdr:rowOff>209551</xdr:rowOff>
    </xdr:from>
    <xdr:ext cx="1390651" cy="571500"/>
    <xdr:pic>
      <xdr:nvPicPr>
        <xdr:cNvPr id="89" name="Imagem 88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15019020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544</xdr:row>
      <xdr:rowOff>142875</xdr:rowOff>
    </xdr:from>
    <xdr:ext cx="1551562" cy="628650"/>
    <xdr:pic>
      <xdr:nvPicPr>
        <xdr:cNvPr id="90" name="Imagem 8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15014257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544</xdr:row>
      <xdr:rowOff>209551</xdr:rowOff>
    </xdr:from>
    <xdr:ext cx="1390651" cy="571500"/>
    <xdr:pic>
      <xdr:nvPicPr>
        <xdr:cNvPr id="91" name="Imagem 9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15019020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576</xdr:row>
      <xdr:rowOff>142875</xdr:rowOff>
    </xdr:from>
    <xdr:ext cx="1551562" cy="628650"/>
    <xdr:pic>
      <xdr:nvPicPr>
        <xdr:cNvPr id="92" name="Imagem 9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15792450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576</xdr:row>
      <xdr:rowOff>209551</xdr:rowOff>
    </xdr:from>
    <xdr:ext cx="1390651" cy="571500"/>
    <xdr:pic>
      <xdr:nvPicPr>
        <xdr:cNvPr id="93" name="Imagem 9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15797212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576</xdr:row>
      <xdr:rowOff>142875</xdr:rowOff>
    </xdr:from>
    <xdr:ext cx="1551562" cy="628650"/>
    <xdr:pic>
      <xdr:nvPicPr>
        <xdr:cNvPr id="94" name="Imagem 93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15792450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576</xdr:row>
      <xdr:rowOff>209551</xdr:rowOff>
    </xdr:from>
    <xdr:ext cx="1390651" cy="571500"/>
    <xdr:pic>
      <xdr:nvPicPr>
        <xdr:cNvPr id="95" name="Imagem 9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15797212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608</xdr:row>
      <xdr:rowOff>142875</xdr:rowOff>
    </xdr:from>
    <xdr:ext cx="1551562" cy="628650"/>
    <xdr:pic>
      <xdr:nvPicPr>
        <xdr:cNvPr id="124" name="Imagem 123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221706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608</xdr:row>
      <xdr:rowOff>209551</xdr:rowOff>
    </xdr:from>
    <xdr:ext cx="1390651" cy="571500"/>
    <xdr:pic>
      <xdr:nvPicPr>
        <xdr:cNvPr id="125" name="Imagem 12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222182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608</xdr:row>
      <xdr:rowOff>142875</xdr:rowOff>
    </xdr:from>
    <xdr:ext cx="1551562" cy="628650"/>
    <xdr:pic>
      <xdr:nvPicPr>
        <xdr:cNvPr id="126" name="Imagem 125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221706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608</xdr:row>
      <xdr:rowOff>209551</xdr:rowOff>
    </xdr:from>
    <xdr:ext cx="1390651" cy="571500"/>
    <xdr:pic>
      <xdr:nvPicPr>
        <xdr:cNvPr id="127" name="Imagem 126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222182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806</xdr:row>
      <xdr:rowOff>142875</xdr:rowOff>
    </xdr:from>
    <xdr:ext cx="1551562" cy="628650"/>
    <xdr:pic>
      <xdr:nvPicPr>
        <xdr:cNvPr id="136" name="Imagem 135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452211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806</xdr:row>
      <xdr:rowOff>209551</xdr:rowOff>
    </xdr:from>
    <xdr:ext cx="1390651" cy="571500"/>
    <xdr:pic>
      <xdr:nvPicPr>
        <xdr:cNvPr id="137" name="Imagem 136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452687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806</xdr:row>
      <xdr:rowOff>142875</xdr:rowOff>
    </xdr:from>
    <xdr:ext cx="1551562" cy="628650"/>
    <xdr:pic>
      <xdr:nvPicPr>
        <xdr:cNvPr id="138" name="Imagem 137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452211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806</xdr:row>
      <xdr:rowOff>209551</xdr:rowOff>
    </xdr:from>
    <xdr:ext cx="1390651" cy="571500"/>
    <xdr:pic>
      <xdr:nvPicPr>
        <xdr:cNvPr id="139" name="Imagem 138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452687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839</xdr:row>
      <xdr:rowOff>142875</xdr:rowOff>
    </xdr:from>
    <xdr:ext cx="1551562" cy="628650"/>
    <xdr:pic>
      <xdr:nvPicPr>
        <xdr:cNvPr id="140" name="Imagem 13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5381267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839</xdr:row>
      <xdr:rowOff>209551</xdr:rowOff>
    </xdr:from>
    <xdr:ext cx="1390651" cy="571500"/>
    <xdr:pic>
      <xdr:nvPicPr>
        <xdr:cNvPr id="141" name="Imagem 14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5386030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839</xdr:row>
      <xdr:rowOff>142875</xdr:rowOff>
    </xdr:from>
    <xdr:ext cx="1551562" cy="628650"/>
    <xdr:pic>
      <xdr:nvPicPr>
        <xdr:cNvPr id="142" name="Imagem 14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5381267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839</xdr:row>
      <xdr:rowOff>209551</xdr:rowOff>
    </xdr:from>
    <xdr:ext cx="1390651" cy="571500"/>
    <xdr:pic>
      <xdr:nvPicPr>
        <xdr:cNvPr id="143" name="Imagem 14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5386030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876</xdr:row>
      <xdr:rowOff>142875</xdr:rowOff>
    </xdr:from>
    <xdr:ext cx="1551562" cy="628650"/>
    <xdr:pic>
      <xdr:nvPicPr>
        <xdr:cNvPr id="144" name="Imagem 143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629757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876</xdr:row>
      <xdr:rowOff>209551</xdr:rowOff>
    </xdr:from>
    <xdr:ext cx="1390651" cy="571500"/>
    <xdr:pic>
      <xdr:nvPicPr>
        <xdr:cNvPr id="145" name="Imagem 14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630233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876</xdr:row>
      <xdr:rowOff>142875</xdr:rowOff>
    </xdr:from>
    <xdr:ext cx="1551562" cy="628650"/>
    <xdr:pic>
      <xdr:nvPicPr>
        <xdr:cNvPr id="146" name="Imagem 145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629757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876</xdr:row>
      <xdr:rowOff>209551</xdr:rowOff>
    </xdr:from>
    <xdr:ext cx="1390651" cy="571500"/>
    <xdr:pic>
      <xdr:nvPicPr>
        <xdr:cNvPr id="147" name="Imagem 146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630233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911</xdr:row>
      <xdr:rowOff>142875</xdr:rowOff>
    </xdr:from>
    <xdr:ext cx="1551562" cy="628650"/>
    <xdr:pic>
      <xdr:nvPicPr>
        <xdr:cNvPr id="148" name="Imagem 147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629757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911</xdr:row>
      <xdr:rowOff>209551</xdr:rowOff>
    </xdr:from>
    <xdr:ext cx="1390651" cy="571500"/>
    <xdr:pic>
      <xdr:nvPicPr>
        <xdr:cNvPr id="149" name="Imagem 148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630233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911</xdr:row>
      <xdr:rowOff>142875</xdr:rowOff>
    </xdr:from>
    <xdr:ext cx="1551562" cy="628650"/>
    <xdr:pic>
      <xdr:nvPicPr>
        <xdr:cNvPr id="150" name="Imagem 14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629757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911</xdr:row>
      <xdr:rowOff>209551</xdr:rowOff>
    </xdr:from>
    <xdr:ext cx="1390651" cy="571500"/>
    <xdr:pic>
      <xdr:nvPicPr>
        <xdr:cNvPr id="151" name="Imagem 15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630233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951</xdr:row>
      <xdr:rowOff>142875</xdr:rowOff>
    </xdr:from>
    <xdr:ext cx="1551562" cy="628650"/>
    <xdr:pic>
      <xdr:nvPicPr>
        <xdr:cNvPr id="152" name="Imagem 15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719673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951</xdr:row>
      <xdr:rowOff>209551</xdr:rowOff>
    </xdr:from>
    <xdr:ext cx="1390651" cy="571500"/>
    <xdr:pic>
      <xdr:nvPicPr>
        <xdr:cNvPr id="153" name="Imagem 15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720149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951</xdr:row>
      <xdr:rowOff>142875</xdr:rowOff>
    </xdr:from>
    <xdr:ext cx="1551562" cy="628650"/>
    <xdr:pic>
      <xdr:nvPicPr>
        <xdr:cNvPr id="154" name="Imagem 153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719673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951</xdr:row>
      <xdr:rowOff>209551</xdr:rowOff>
    </xdr:from>
    <xdr:ext cx="1390651" cy="571500"/>
    <xdr:pic>
      <xdr:nvPicPr>
        <xdr:cNvPr id="155" name="Imagem 15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720149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986</xdr:row>
      <xdr:rowOff>142875</xdr:rowOff>
    </xdr:from>
    <xdr:ext cx="1551562" cy="628650"/>
    <xdr:pic>
      <xdr:nvPicPr>
        <xdr:cNvPr id="156" name="Imagem 155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9043630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986</xdr:row>
      <xdr:rowOff>209551</xdr:rowOff>
    </xdr:from>
    <xdr:ext cx="1390651" cy="571500"/>
    <xdr:pic>
      <xdr:nvPicPr>
        <xdr:cNvPr id="157" name="Imagem 156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9048392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986</xdr:row>
      <xdr:rowOff>142875</xdr:rowOff>
    </xdr:from>
    <xdr:ext cx="1551562" cy="628650"/>
    <xdr:pic>
      <xdr:nvPicPr>
        <xdr:cNvPr id="158" name="Imagem 157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9043630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986</xdr:row>
      <xdr:rowOff>209551</xdr:rowOff>
    </xdr:from>
    <xdr:ext cx="1390651" cy="571500"/>
    <xdr:pic>
      <xdr:nvPicPr>
        <xdr:cNvPr id="159" name="Imagem 158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9048392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1021</xdr:row>
      <xdr:rowOff>142875</xdr:rowOff>
    </xdr:from>
    <xdr:ext cx="1551562" cy="628650"/>
    <xdr:pic>
      <xdr:nvPicPr>
        <xdr:cNvPr id="160" name="Imagem 15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989040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1021</xdr:row>
      <xdr:rowOff>209551</xdr:rowOff>
    </xdr:from>
    <xdr:ext cx="1390651" cy="571500"/>
    <xdr:pic>
      <xdr:nvPicPr>
        <xdr:cNvPr id="161" name="Imagem 16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989516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1021</xdr:row>
      <xdr:rowOff>142875</xdr:rowOff>
    </xdr:from>
    <xdr:ext cx="1551562" cy="628650"/>
    <xdr:pic>
      <xdr:nvPicPr>
        <xdr:cNvPr id="162" name="Imagem 16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2989040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1021</xdr:row>
      <xdr:rowOff>209551</xdr:rowOff>
    </xdr:from>
    <xdr:ext cx="1390651" cy="571500"/>
    <xdr:pic>
      <xdr:nvPicPr>
        <xdr:cNvPr id="163" name="Imagem 16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989516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1056</xdr:row>
      <xdr:rowOff>142875</xdr:rowOff>
    </xdr:from>
    <xdr:ext cx="1551562" cy="628650"/>
    <xdr:pic>
      <xdr:nvPicPr>
        <xdr:cNvPr id="164" name="Imagem 163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75146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1056</xdr:row>
      <xdr:rowOff>209551</xdr:rowOff>
    </xdr:from>
    <xdr:ext cx="1390651" cy="571500"/>
    <xdr:pic>
      <xdr:nvPicPr>
        <xdr:cNvPr id="165" name="Imagem 16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3075622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1056</xdr:row>
      <xdr:rowOff>142875</xdr:rowOff>
    </xdr:from>
    <xdr:ext cx="1551562" cy="628650"/>
    <xdr:pic>
      <xdr:nvPicPr>
        <xdr:cNvPr id="166" name="Imagem 165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75146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1056</xdr:row>
      <xdr:rowOff>209551</xdr:rowOff>
    </xdr:from>
    <xdr:ext cx="1390651" cy="571500"/>
    <xdr:pic>
      <xdr:nvPicPr>
        <xdr:cNvPr id="167" name="Imagem 166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3075622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1091</xdr:row>
      <xdr:rowOff>142875</xdr:rowOff>
    </xdr:from>
    <xdr:ext cx="1551562" cy="628650"/>
    <xdr:pic>
      <xdr:nvPicPr>
        <xdr:cNvPr id="168" name="Imagem 167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161252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1091</xdr:row>
      <xdr:rowOff>209551</xdr:rowOff>
    </xdr:from>
    <xdr:ext cx="1390651" cy="571500"/>
    <xdr:pic>
      <xdr:nvPicPr>
        <xdr:cNvPr id="169" name="Imagem 168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3161728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1091</xdr:row>
      <xdr:rowOff>142875</xdr:rowOff>
    </xdr:from>
    <xdr:ext cx="1551562" cy="628650"/>
    <xdr:pic>
      <xdr:nvPicPr>
        <xdr:cNvPr id="170" name="Imagem 16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161252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1091</xdr:row>
      <xdr:rowOff>209551</xdr:rowOff>
    </xdr:from>
    <xdr:ext cx="1390651" cy="571500"/>
    <xdr:pic>
      <xdr:nvPicPr>
        <xdr:cNvPr id="171" name="Imagem 17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3161728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2</xdr:row>
      <xdr:rowOff>142875</xdr:rowOff>
    </xdr:from>
    <xdr:ext cx="1551562" cy="628650"/>
    <xdr:pic>
      <xdr:nvPicPr>
        <xdr:cNvPr id="208" name="Imagem 207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9917370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2</xdr:row>
      <xdr:rowOff>209551</xdr:rowOff>
    </xdr:from>
    <xdr:ext cx="1390651" cy="571500"/>
    <xdr:pic>
      <xdr:nvPicPr>
        <xdr:cNvPr id="209" name="Imagem 208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39922132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2</xdr:row>
      <xdr:rowOff>142875</xdr:rowOff>
    </xdr:from>
    <xdr:ext cx="1551562" cy="628650"/>
    <xdr:pic>
      <xdr:nvPicPr>
        <xdr:cNvPr id="210" name="Imagem 20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9917370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2</xdr:row>
      <xdr:rowOff>209551</xdr:rowOff>
    </xdr:from>
    <xdr:ext cx="1390651" cy="571500"/>
    <xdr:pic>
      <xdr:nvPicPr>
        <xdr:cNvPr id="211" name="Imagem 21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39922132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45</xdr:row>
      <xdr:rowOff>142875</xdr:rowOff>
    </xdr:from>
    <xdr:ext cx="1551562" cy="628650"/>
    <xdr:pic>
      <xdr:nvPicPr>
        <xdr:cNvPr id="212" name="Imagem 21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786050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45</xdr:row>
      <xdr:rowOff>209551</xdr:rowOff>
    </xdr:from>
    <xdr:ext cx="1390651" cy="571500"/>
    <xdr:pic>
      <xdr:nvPicPr>
        <xdr:cNvPr id="213" name="Imagem 21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40790812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45</xdr:row>
      <xdr:rowOff>142875</xdr:rowOff>
    </xdr:from>
    <xdr:ext cx="1551562" cy="628650"/>
    <xdr:pic>
      <xdr:nvPicPr>
        <xdr:cNvPr id="214" name="Imagem 213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786050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45</xdr:row>
      <xdr:rowOff>209551</xdr:rowOff>
    </xdr:from>
    <xdr:ext cx="1390651" cy="571500"/>
    <xdr:pic>
      <xdr:nvPicPr>
        <xdr:cNvPr id="215" name="Imagem 21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40790812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79</xdr:row>
      <xdr:rowOff>142875</xdr:rowOff>
    </xdr:from>
    <xdr:ext cx="1551562" cy="628650"/>
    <xdr:pic>
      <xdr:nvPicPr>
        <xdr:cNvPr id="216" name="Imagem 215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236053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79</xdr:row>
      <xdr:rowOff>209551</xdr:rowOff>
    </xdr:from>
    <xdr:ext cx="1390651" cy="571500"/>
    <xdr:pic>
      <xdr:nvPicPr>
        <xdr:cNvPr id="217" name="Imagem 216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4236529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79</xdr:row>
      <xdr:rowOff>142875</xdr:rowOff>
    </xdr:from>
    <xdr:ext cx="1551562" cy="628650"/>
    <xdr:pic>
      <xdr:nvPicPr>
        <xdr:cNvPr id="218" name="Imagem 217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236053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79</xdr:row>
      <xdr:rowOff>209551</xdr:rowOff>
    </xdr:from>
    <xdr:ext cx="1390651" cy="571500"/>
    <xdr:pic>
      <xdr:nvPicPr>
        <xdr:cNvPr id="219" name="Imagem 218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4236529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113</xdr:row>
      <xdr:rowOff>142875</xdr:rowOff>
    </xdr:from>
    <xdr:ext cx="1551562" cy="628650"/>
    <xdr:pic>
      <xdr:nvPicPr>
        <xdr:cNvPr id="220" name="Imagem 21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3237785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113</xdr:row>
      <xdr:rowOff>209551</xdr:rowOff>
    </xdr:from>
    <xdr:ext cx="1390651" cy="571500"/>
    <xdr:pic>
      <xdr:nvPicPr>
        <xdr:cNvPr id="221" name="Imagem 22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43242547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113</xdr:row>
      <xdr:rowOff>142875</xdr:rowOff>
    </xdr:from>
    <xdr:ext cx="1551562" cy="628650"/>
    <xdr:pic>
      <xdr:nvPicPr>
        <xdr:cNvPr id="222" name="Imagem 22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3237785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113</xdr:row>
      <xdr:rowOff>209551</xdr:rowOff>
    </xdr:from>
    <xdr:ext cx="1390651" cy="571500"/>
    <xdr:pic>
      <xdr:nvPicPr>
        <xdr:cNvPr id="223" name="Imagem 22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43242547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149</xdr:row>
      <xdr:rowOff>142875</xdr:rowOff>
    </xdr:from>
    <xdr:ext cx="1551562" cy="628650"/>
    <xdr:pic>
      <xdr:nvPicPr>
        <xdr:cNvPr id="224" name="Imagem 223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4115037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149</xdr:row>
      <xdr:rowOff>209551</xdr:rowOff>
    </xdr:from>
    <xdr:ext cx="1390651" cy="571500"/>
    <xdr:pic>
      <xdr:nvPicPr>
        <xdr:cNvPr id="225" name="Imagem 22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44119800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149</xdr:row>
      <xdr:rowOff>142875</xdr:rowOff>
    </xdr:from>
    <xdr:ext cx="1551562" cy="628650"/>
    <xdr:pic>
      <xdr:nvPicPr>
        <xdr:cNvPr id="226" name="Imagem 225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4115037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149</xdr:row>
      <xdr:rowOff>209551</xdr:rowOff>
    </xdr:from>
    <xdr:ext cx="1390651" cy="571500"/>
    <xdr:pic>
      <xdr:nvPicPr>
        <xdr:cNvPr id="227" name="Imagem 226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44119800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185</xdr:row>
      <xdr:rowOff>142875</xdr:rowOff>
    </xdr:from>
    <xdr:ext cx="1551562" cy="628650"/>
    <xdr:pic>
      <xdr:nvPicPr>
        <xdr:cNvPr id="228" name="Imagem 227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5346620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185</xdr:row>
      <xdr:rowOff>209551</xdr:rowOff>
    </xdr:from>
    <xdr:ext cx="1390651" cy="571500"/>
    <xdr:pic>
      <xdr:nvPicPr>
        <xdr:cNvPr id="229" name="Imagem 228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45351382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185</xdr:row>
      <xdr:rowOff>142875</xdr:rowOff>
    </xdr:from>
    <xdr:ext cx="1551562" cy="628650"/>
    <xdr:pic>
      <xdr:nvPicPr>
        <xdr:cNvPr id="230" name="Imagem 22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5346620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185</xdr:row>
      <xdr:rowOff>209551</xdr:rowOff>
    </xdr:from>
    <xdr:ext cx="1390651" cy="571500"/>
    <xdr:pic>
      <xdr:nvPicPr>
        <xdr:cNvPr id="231" name="Imagem 23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45351382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248</xdr:row>
      <xdr:rowOff>142875</xdr:rowOff>
    </xdr:from>
    <xdr:ext cx="1551562" cy="628650"/>
    <xdr:pic>
      <xdr:nvPicPr>
        <xdr:cNvPr id="232" name="Imagem 23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6552485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248</xdr:row>
      <xdr:rowOff>209551</xdr:rowOff>
    </xdr:from>
    <xdr:ext cx="1390651" cy="571500"/>
    <xdr:pic>
      <xdr:nvPicPr>
        <xdr:cNvPr id="233" name="Imagem 23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46557247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248</xdr:row>
      <xdr:rowOff>142875</xdr:rowOff>
    </xdr:from>
    <xdr:ext cx="1551562" cy="628650"/>
    <xdr:pic>
      <xdr:nvPicPr>
        <xdr:cNvPr id="234" name="Imagem 233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6552485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248</xdr:row>
      <xdr:rowOff>209551</xdr:rowOff>
    </xdr:from>
    <xdr:ext cx="1390651" cy="571500"/>
    <xdr:pic>
      <xdr:nvPicPr>
        <xdr:cNvPr id="235" name="Imagem 23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46557247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281</xdr:row>
      <xdr:rowOff>142875</xdr:rowOff>
    </xdr:from>
    <xdr:ext cx="1551562" cy="628650"/>
    <xdr:pic>
      <xdr:nvPicPr>
        <xdr:cNvPr id="236" name="Imagem 235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7532607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281</xdr:row>
      <xdr:rowOff>209551</xdr:rowOff>
    </xdr:from>
    <xdr:ext cx="1390651" cy="571500"/>
    <xdr:pic>
      <xdr:nvPicPr>
        <xdr:cNvPr id="237" name="Imagem 236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47537370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281</xdr:row>
      <xdr:rowOff>142875</xdr:rowOff>
    </xdr:from>
    <xdr:ext cx="1551562" cy="628650"/>
    <xdr:pic>
      <xdr:nvPicPr>
        <xdr:cNvPr id="238" name="Imagem 237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7532607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281</xdr:row>
      <xdr:rowOff>209551</xdr:rowOff>
    </xdr:from>
    <xdr:ext cx="1390651" cy="571500"/>
    <xdr:pic>
      <xdr:nvPicPr>
        <xdr:cNvPr id="239" name="Imagem 238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47537370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772</xdr:row>
      <xdr:rowOff>142875</xdr:rowOff>
    </xdr:from>
    <xdr:ext cx="1551562" cy="628650"/>
    <xdr:pic>
      <xdr:nvPicPr>
        <xdr:cNvPr id="260" name="Imagem 25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5331428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772</xdr:row>
      <xdr:rowOff>209551</xdr:rowOff>
    </xdr:from>
    <xdr:ext cx="1390651" cy="571500"/>
    <xdr:pic>
      <xdr:nvPicPr>
        <xdr:cNvPr id="261" name="Imagem 26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5331904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772</xdr:row>
      <xdr:rowOff>142875</xdr:rowOff>
    </xdr:from>
    <xdr:ext cx="1551562" cy="628650"/>
    <xdr:pic>
      <xdr:nvPicPr>
        <xdr:cNvPr id="262" name="Imagem 26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533142825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772</xdr:row>
      <xdr:rowOff>209551</xdr:rowOff>
    </xdr:from>
    <xdr:ext cx="1390651" cy="571500"/>
    <xdr:pic>
      <xdr:nvPicPr>
        <xdr:cNvPr id="263" name="Imagem 26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533190451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700</xdr:row>
      <xdr:rowOff>142875</xdr:rowOff>
    </xdr:from>
    <xdr:ext cx="1551562" cy="628650"/>
    <xdr:pic>
      <xdr:nvPicPr>
        <xdr:cNvPr id="492" name="Imagem 49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615" y="510862169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700</xdr:row>
      <xdr:rowOff>209551</xdr:rowOff>
    </xdr:from>
    <xdr:ext cx="1390651" cy="571500"/>
    <xdr:pic>
      <xdr:nvPicPr>
        <xdr:cNvPr id="493" name="Imagem 49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1525" y="510909795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700</xdr:row>
      <xdr:rowOff>142875</xdr:rowOff>
    </xdr:from>
    <xdr:ext cx="1551562" cy="628650"/>
    <xdr:pic>
      <xdr:nvPicPr>
        <xdr:cNvPr id="494" name="Imagem 493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615" y="510862169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700</xdr:row>
      <xdr:rowOff>209551</xdr:rowOff>
    </xdr:from>
    <xdr:ext cx="1390651" cy="571500"/>
    <xdr:pic>
      <xdr:nvPicPr>
        <xdr:cNvPr id="495" name="Imagem 49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1525" y="510909795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1271</xdr:row>
      <xdr:rowOff>142875</xdr:rowOff>
    </xdr:from>
    <xdr:ext cx="1551562" cy="628650"/>
    <xdr:pic>
      <xdr:nvPicPr>
        <xdr:cNvPr id="500" name="Imagem 49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615" y="171760963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1271</xdr:row>
      <xdr:rowOff>209551</xdr:rowOff>
    </xdr:from>
    <xdr:ext cx="1390651" cy="571500"/>
    <xdr:pic>
      <xdr:nvPicPr>
        <xdr:cNvPr id="501" name="Imagem 50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1525" y="171808589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1271</xdr:row>
      <xdr:rowOff>142875</xdr:rowOff>
    </xdr:from>
    <xdr:ext cx="1551562" cy="628650"/>
    <xdr:pic>
      <xdr:nvPicPr>
        <xdr:cNvPr id="502" name="Imagem 50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615" y="171760963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1271</xdr:row>
      <xdr:rowOff>209551</xdr:rowOff>
    </xdr:from>
    <xdr:ext cx="1390651" cy="571500"/>
    <xdr:pic>
      <xdr:nvPicPr>
        <xdr:cNvPr id="503" name="Imagem 50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1525" y="171808589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734</xdr:row>
      <xdr:rowOff>142875</xdr:rowOff>
    </xdr:from>
    <xdr:ext cx="1551562" cy="628650"/>
    <xdr:pic>
      <xdr:nvPicPr>
        <xdr:cNvPr id="512" name="Imagem 51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615" y="229404022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734</xdr:row>
      <xdr:rowOff>209551</xdr:rowOff>
    </xdr:from>
    <xdr:ext cx="1390651" cy="571500"/>
    <xdr:pic>
      <xdr:nvPicPr>
        <xdr:cNvPr id="513" name="Imagem 51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1525" y="229451648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734</xdr:row>
      <xdr:rowOff>142875</xdr:rowOff>
    </xdr:from>
    <xdr:ext cx="1551562" cy="628650"/>
    <xdr:pic>
      <xdr:nvPicPr>
        <xdr:cNvPr id="514" name="Imagem 513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615" y="229404022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734</xdr:row>
      <xdr:rowOff>209551</xdr:rowOff>
    </xdr:from>
    <xdr:ext cx="1390651" cy="571500"/>
    <xdr:pic>
      <xdr:nvPicPr>
        <xdr:cNvPr id="515" name="Imagem 51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1525" y="229451648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668</xdr:row>
      <xdr:rowOff>142875</xdr:rowOff>
    </xdr:from>
    <xdr:ext cx="1551562" cy="628650"/>
    <xdr:pic>
      <xdr:nvPicPr>
        <xdr:cNvPr id="520" name="Imagem 51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615" y="226344816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668</xdr:row>
      <xdr:rowOff>209551</xdr:rowOff>
    </xdr:from>
    <xdr:ext cx="1390651" cy="571500"/>
    <xdr:pic>
      <xdr:nvPicPr>
        <xdr:cNvPr id="521" name="Imagem 52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1525" y="226392442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668</xdr:row>
      <xdr:rowOff>142875</xdr:rowOff>
    </xdr:from>
    <xdr:ext cx="1551562" cy="628650"/>
    <xdr:pic>
      <xdr:nvPicPr>
        <xdr:cNvPr id="522" name="Imagem 52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615" y="226344816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668</xdr:row>
      <xdr:rowOff>209551</xdr:rowOff>
    </xdr:from>
    <xdr:ext cx="1390651" cy="571500"/>
    <xdr:pic>
      <xdr:nvPicPr>
        <xdr:cNvPr id="523" name="Imagem 52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1525" y="226392442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1213</xdr:row>
      <xdr:rowOff>142875</xdr:rowOff>
    </xdr:from>
    <xdr:ext cx="1551562" cy="628650"/>
    <xdr:pic>
      <xdr:nvPicPr>
        <xdr:cNvPr id="528" name="Imagem 527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615" y="474062051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1213</xdr:row>
      <xdr:rowOff>209551</xdr:rowOff>
    </xdr:from>
    <xdr:ext cx="1390651" cy="571500"/>
    <xdr:pic>
      <xdr:nvPicPr>
        <xdr:cNvPr id="529" name="Imagem 528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1525" y="474109677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1213</xdr:row>
      <xdr:rowOff>142875</xdr:rowOff>
    </xdr:from>
    <xdr:ext cx="1551562" cy="628650"/>
    <xdr:pic>
      <xdr:nvPicPr>
        <xdr:cNvPr id="530" name="Imagem 529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615" y="474062051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1213</xdr:row>
      <xdr:rowOff>209551</xdr:rowOff>
    </xdr:from>
    <xdr:ext cx="1390651" cy="571500"/>
    <xdr:pic>
      <xdr:nvPicPr>
        <xdr:cNvPr id="531" name="Imagem 530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1525" y="474109677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1175</xdr:row>
      <xdr:rowOff>142875</xdr:rowOff>
    </xdr:from>
    <xdr:ext cx="1551562" cy="628650"/>
    <xdr:pic>
      <xdr:nvPicPr>
        <xdr:cNvPr id="172" name="Imagem 171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615" y="466285169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1175</xdr:row>
      <xdr:rowOff>209551</xdr:rowOff>
    </xdr:from>
    <xdr:ext cx="1390651" cy="571500"/>
    <xdr:pic>
      <xdr:nvPicPr>
        <xdr:cNvPr id="173" name="Imagem 172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9614" y="466332795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1175</xdr:row>
      <xdr:rowOff>142875</xdr:rowOff>
    </xdr:from>
    <xdr:ext cx="1551562" cy="628650"/>
    <xdr:pic>
      <xdr:nvPicPr>
        <xdr:cNvPr id="174" name="Imagem 173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615" y="466285169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1175</xdr:row>
      <xdr:rowOff>209551</xdr:rowOff>
    </xdr:from>
    <xdr:ext cx="1390651" cy="571500"/>
    <xdr:pic>
      <xdr:nvPicPr>
        <xdr:cNvPr id="175" name="Imagem 17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9614" y="466332795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40999</xdr:colOff>
      <xdr:row>769</xdr:row>
      <xdr:rowOff>45555</xdr:rowOff>
    </xdr:from>
    <xdr:to>
      <xdr:col>8</xdr:col>
      <xdr:colOff>1111650</xdr:colOff>
      <xdr:row>770</xdr:row>
      <xdr:rowOff>579104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63412" y="256682185"/>
          <a:ext cx="8947412" cy="2123810"/>
        </a:xfrm>
        <a:prstGeom prst="rect">
          <a:avLst/>
        </a:prstGeom>
      </xdr:spPr>
    </xdr:pic>
    <xdr:clientData/>
  </xdr:twoCellAnchor>
  <xdr:twoCellAnchor editAs="oneCell">
    <xdr:from>
      <xdr:col>2</xdr:col>
      <xdr:colOff>2</xdr:colOff>
      <xdr:row>948</xdr:row>
      <xdr:rowOff>33130</xdr:rowOff>
    </xdr:from>
    <xdr:to>
      <xdr:col>8</xdr:col>
      <xdr:colOff>288651</xdr:colOff>
      <xdr:row>948</xdr:row>
      <xdr:rowOff>537127</xdr:rowOff>
    </xdr:to>
    <xdr:pic>
      <xdr:nvPicPr>
        <xdr:cNvPr id="202" name="Imagem 20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0067" y="305835326"/>
          <a:ext cx="7237758" cy="503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1018</xdr:row>
      <xdr:rowOff>115957</xdr:rowOff>
    </xdr:from>
    <xdr:to>
      <xdr:col>7</xdr:col>
      <xdr:colOff>690769</xdr:colOff>
      <xdr:row>1018</xdr:row>
      <xdr:rowOff>1278007</xdr:rowOff>
    </xdr:to>
    <xdr:pic>
      <xdr:nvPicPr>
        <xdr:cNvPr id="203" name="Imagem 20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0065" y="328546240"/>
          <a:ext cx="6861313" cy="1162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1053</xdr:row>
      <xdr:rowOff>149087</xdr:rowOff>
    </xdr:from>
    <xdr:to>
      <xdr:col>7</xdr:col>
      <xdr:colOff>690769</xdr:colOff>
      <xdr:row>1053</xdr:row>
      <xdr:rowOff>1149212</xdr:rowOff>
    </xdr:to>
    <xdr:pic>
      <xdr:nvPicPr>
        <xdr:cNvPr id="204" name="Imagem 203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0065" y="339967957"/>
          <a:ext cx="6861313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1088</xdr:row>
      <xdr:rowOff>74543</xdr:rowOff>
    </xdr:from>
    <xdr:to>
      <xdr:col>7</xdr:col>
      <xdr:colOff>690769</xdr:colOff>
      <xdr:row>1088</xdr:row>
      <xdr:rowOff>1074668</xdr:rowOff>
    </xdr:to>
    <xdr:pic>
      <xdr:nvPicPr>
        <xdr:cNvPr id="205" name="Imagem 20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0065" y="350768478"/>
          <a:ext cx="6861313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8282</xdr:colOff>
      <xdr:row>1123</xdr:row>
      <xdr:rowOff>66261</xdr:rowOff>
    </xdr:from>
    <xdr:to>
      <xdr:col>7</xdr:col>
      <xdr:colOff>699051</xdr:colOff>
      <xdr:row>1123</xdr:row>
      <xdr:rowOff>1066386</xdr:rowOff>
    </xdr:to>
    <xdr:pic>
      <xdr:nvPicPr>
        <xdr:cNvPr id="206" name="Imagem 20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8347" y="361569000"/>
          <a:ext cx="6861313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48745</xdr:colOff>
      <xdr:row>245</xdr:row>
      <xdr:rowOff>86284</xdr:rowOff>
    </xdr:from>
    <xdr:to>
      <xdr:col>8</xdr:col>
      <xdr:colOff>1171576</xdr:colOff>
      <xdr:row>245</xdr:row>
      <xdr:rowOff>733425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67845" y="80086759"/>
          <a:ext cx="9000006" cy="647141"/>
        </a:xfrm>
        <a:prstGeom prst="rect">
          <a:avLst/>
        </a:prstGeom>
      </xdr:spPr>
    </xdr:pic>
    <xdr:clientData/>
  </xdr:twoCellAnchor>
  <xdr:twoCellAnchor editAs="oneCell">
    <xdr:from>
      <xdr:col>1</xdr:col>
      <xdr:colOff>347869</xdr:colOff>
      <xdr:row>278</xdr:row>
      <xdr:rowOff>82827</xdr:rowOff>
    </xdr:from>
    <xdr:to>
      <xdr:col>8</xdr:col>
      <xdr:colOff>894521</xdr:colOff>
      <xdr:row>278</xdr:row>
      <xdr:rowOff>1164815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70282" y="91970088"/>
          <a:ext cx="8423413" cy="1081988"/>
        </a:xfrm>
        <a:prstGeom prst="rect">
          <a:avLst/>
        </a:prstGeom>
      </xdr:spPr>
    </xdr:pic>
    <xdr:clientData/>
  </xdr:twoCellAnchor>
  <xdr:twoCellAnchor editAs="oneCell">
    <xdr:from>
      <xdr:col>2</xdr:col>
      <xdr:colOff>33131</xdr:colOff>
      <xdr:row>76</xdr:row>
      <xdr:rowOff>74544</xdr:rowOff>
    </xdr:from>
    <xdr:to>
      <xdr:col>8</xdr:col>
      <xdr:colOff>299831</xdr:colOff>
      <xdr:row>76</xdr:row>
      <xdr:rowOff>417444</xdr:rowOff>
    </xdr:to>
    <xdr:pic>
      <xdr:nvPicPr>
        <xdr:cNvPr id="240" name="Imagem 239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3196" y="25982544"/>
          <a:ext cx="7215809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33130</xdr:colOff>
      <xdr:row>110</xdr:row>
      <xdr:rowOff>74543</xdr:rowOff>
    </xdr:from>
    <xdr:to>
      <xdr:col>8</xdr:col>
      <xdr:colOff>299830</xdr:colOff>
      <xdr:row>110</xdr:row>
      <xdr:rowOff>407918</xdr:rowOff>
    </xdr:to>
    <xdr:pic>
      <xdr:nvPicPr>
        <xdr:cNvPr id="241" name="Imagem 240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3195" y="35590369"/>
          <a:ext cx="7215809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24848</xdr:colOff>
      <xdr:row>770</xdr:row>
      <xdr:rowOff>554935</xdr:rowOff>
    </xdr:from>
    <xdr:to>
      <xdr:col>8</xdr:col>
      <xdr:colOff>1062373</xdr:colOff>
      <xdr:row>770</xdr:row>
      <xdr:rowOff>1802554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47261" y="258781826"/>
          <a:ext cx="8914286" cy="1247619"/>
        </a:xfrm>
        <a:prstGeom prst="rect">
          <a:avLst/>
        </a:prstGeom>
      </xdr:spPr>
    </xdr:pic>
    <xdr:clientData/>
  </xdr:twoCellAnchor>
  <xdr:oneCellAnchor>
    <xdr:from>
      <xdr:col>1</xdr:col>
      <xdr:colOff>133350</xdr:colOff>
      <xdr:row>316</xdr:row>
      <xdr:rowOff>142875</xdr:rowOff>
    </xdr:from>
    <xdr:ext cx="1551562" cy="628650"/>
    <xdr:pic>
      <xdr:nvPicPr>
        <xdr:cNvPr id="188" name="Imagem 187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5440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316</xdr:row>
      <xdr:rowOff>209551</xdr:rowOff>
    </xdr:from>
    <xdr:ext cx="1390651" cy="571500"/>
    <xdr:pic>
      <xdr:nvPicPr>
        <xdr:cNvPr id="195" name="Imagem 194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4" y="9240202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316</xdr:row>
      <xdr:rowOff>142875</xdr:rowOff>
    </xdr:from>
    <xdr:ext cx="1551562" cy="628650"/>
    <xdr:pic>
      <xdr:nvPicPr>
        <xdr:cNvPr id="196" name="Imagem 195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5440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316</xdr:row>
      <xdr:rowOff>209551</xdr:rowOff>
    </xdr:from>
    <xdr:ext cx="1390651" cy="571500"/>
    <xdr:pic>
      <xdr:nvPicPr>
        <xdr:cNvPr id="207" name="Imagem 206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4" y="9240202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351</xdr:row>
      <xdr:rowOff>142875</xdr:rowOff>
    </xdr:from>
    <xdr:ext cx="1551562" cy="628650"/>
    <xdr:pic>
      <xdr:nvPicPr>
        <xdr:cNvPr id="265" name="Imagem 264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10384155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351</xdr:row>
      <xdr:rowOff>209551</xdr:rowOff>
    </xdr:from>
    <xdr:ext cx="1390651" cy="571500"/>
    <xdr:pic>
      <xdr:nvPicPr>
        <xdr:cNvPr id="266" name="Imagem 265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4" y="10388917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133350</xdr:colOff>
      <xdr:row>351</xdr:row>
      <xdr:rowOff>142875</xdr:rowOff>
    </xdr:from>
    <xdr:ext cx="1551562" cy="628650"/>
    <xdr:pic>
      <xdr:nvPicPr>
        <xdr:cNvPr id="267" name="Imagem 266" descr="PMB 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103841550"/>
          <a:ext cx="1551562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323849</xdr:colOff>
      <xdr:row>351</xdr:row>
      <xdr:rowOff>209551</xdr:rowOff>
    </xdr:from>
    <xdr:ext cx="1390651" cy="571500"/>
    <xdr:pic>
      <xdr:nvPicPr>
        <xdr:cNvPr id="268" name="Imagem 267" descr="C:\Users\roself\Downloads\ecos co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4" y="103889176"/>
          <a:ext cx="1390651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114</xdr:row>
      <xdr:rowOff>0</xdr:rowOff>
    </xdr:from>
    <xdr:to>
      <xdr:col>16</xdr:col>
      <xdr:colOff>104775</xdr:colOff>
      <xdr:row>134</xdr:row>
      <xdr:rowOff>1028700</xdr:rowOff>
    </xdr:to>
    <xdr:pic>
      <xdr:nvPicPr>
        <xdr:cNvPr id="248" name="Imagem 247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3350" y="35804475"/>
          <a:ext cx="4619625" cy="808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151</xdr:row>
      <xdr:rowOff>0</xdr:rowOff>
    </xdr:from>
    <xdr:to>
      <xdr:col>16</xdr:col>
      <xdr:colOff>104775</xdr:colOff>
      <xdr:row>172</xdr:row>
      <xdr:rowOff>0</xdr:rowOff>
    </xdr:to>
    <xdr:pic>
      <xdr:nvPicPr>
        <xdr:cNvPr id="249" name="Imagem 248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3350" y="49825275"/>
          <a:ext cx="4619625" cy="807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187</xdr:row>
      <xdr:rowOff>0</xdr:rowOff>
    </xdr:from>
    <xdr:to>
      <xdr:col>16</xdr:col>
      <xdr:colOff>104775</xdr:colOff>
      <xdr:row>198</xdr:row>
      <xdr:rowOff>152400</xdr:rowOff>
    </xdr:to>
    <xdr:pic>
      <xdr:nvPicPr>
        <xdr:cNvPr id="275" name="Imagem 274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3350" y="62303025"/>
          <a:ext cx="4619625" cy="3781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51955</xdr:colOff>
      <xdr:row>313</xdr:row>
      <xdr:rowOff>95250</xdr:rowOff>
    </xdr:from>
    <xdr:to>
      <xdr:col>5</xdr:col>
      <xdr:colOff>147205</xdr:colOff>
      <xdr:row>313</xdr:row>
      <xdr:rowOff>2286000</xdr:rowOff>
    </xdr:to>
    <xdr:pic>
      <xdr:nvPicPr>
        <xdr:cNvPr id="278" name="Imagem 277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114" y="101320023"/>
          <a:ext cx="4623955" cy="2190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348</xdr:row>
      <xdr:rowOff>43295</xdr:rowOff>
    </xdr:from>
    <xdr:to>
      <xdr:col>5</xdr:col>
      <xdr:colOff>95250</xdr:colOff>
      <xdr:row>348</xdr:row>
      <xdr:rowOff>2405495</xdr:rowOff>
    </xdr:to>
    <xdr:pic>
      <xdr:nvPicPr>
        <xdr:cNvPr id="280" name="Imagem 279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159" y="112767340"/>
          <a:ext cx="4623955" cy="2362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383</xdr:row>
      <xdr:rowOff>112569</xdr:rowOff>
    </xdr:from>
    <xdr:to>
      <xdr:col>5</xdr:col>
      <xdr:colOff>95250</xdr:colOff>
      <xdr:row>383</xdr:row>
      <xdr:rowOff>2646219</xdr:rowOff>
    </xdr:to>
    <xdr:pic>
      <xdr:nvPicPr>
        <xdr:cNvPr id="281" name="Imagem 280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159" y="124465774"/>
          <a:ext cx="4623955" cy="2533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917863</xdr:colOff>
      <xdr:row>834</xdr:row>
      <xdr:rowOff>458932</xdr:rowOff>
    </xdr:from>
    <xdr:to>
      <xdr:col>8</xdr:col>
      <xdr:colOff>258040</xdr:colOff>
      <xdr:row>836</xdr:row>
      <xdr:rowOff>1498888</xdr:rowOff>
    </xdr:to>
    <xdr:pic>
      <xdr:nvPicPr>
        <xdr:cNvPr id="283" name="Imagem 282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499" y="301812614"/>
          <a:ext cx="7219950" cy="26332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803</xdr:row>
      <xdr:rowOff>0</xdr:rowOff>
    </xdr:from>
    <xdr:to>
      <xdr:col>8</xdr:col>
      <xdr:colOff>266700</xdr:colOff>
      <xdr:row>803</xdr:row>
      <xdr:rowOff>958561</xdr:rowOff>
    </xdr:to>
    <xdr:pic>
      <xdr:nvPicPr>
        <xdr:cNvPr id="285" name="Imagem 284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0102925"/>
          <a:ext cx="721995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917864</xdr:colOff>
      <xdr:row>947</xdr:row>
      <xdr:rowOff>0</xdr:rowOff>
    </xdr:from>
    <xdr:to>
      <xdr:col>8</xdr:col>
      <xdr:colOff>258041</xdr:colOff>
      <xdr:row>947</xdr:row>
      <xdr:rowOff>2600325</xdr:rowOff>
    </xdr:to>
    <xdr:pic>
      <xdr:nvPicPr>
        <xdr:cNvPr id="198" name="Imagem 197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43506136"/>
          <a:ext cx="7219950" cy="2600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917864</xdr:colOff>
      <xdr:row>948</xdr:row>
      <xdr:rowOff>675409</xdr:rowOff>
    </xdr:from>
    <xdr:to>
      <xdr:col>8</xdr:col>
      <xdr:colOff>258041</xdr:colOff>
      <xdr:row>948</xdr:row>
      <xdr:rowOff>1342159</xdr:rowOff>
    </xdr:to>
    <xdr:pic>
      <xdr:nvPicPr>
        <xdr:cNvPr id="244" name="Imagem 243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46935136"/>
          <a:ext cx="7219950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917864</xdr:colOff>
      <xdr:row>873</xdr:row>
      <xdr:rowOff>2086841</xdr:rowOff>
    </xdr:from>
    <xdr:to>
      <xdr:col>8</xdr:col>
      <xdr:colOff>258041</xdr:colOff>
      <xdr:row>873</xdr:row>
      <xdr:rowOff>2753591</xdr:rowOff>
    </xdr:to>
    <xdr:pic>
      <xdr:nvPicPr>
        <xdr:cNvPr id="245" name="Imagem 244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18039750"/>
          <a:ext cx="7219950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917864</xdr:colOff>
      <xdr:row>697</xdr:row>
      <xdr:rowOff>753341</xdr:rowOff>
    </xdr:from>
    <xdr:to>
      <xdr:col>8</xdr:col>
      <xdr:colOff>258041</xdr:colOff>
      <xdr:row>697</xdr:row>
      <xdr:rowOff>1420091</xdr:rowOff>
    </xdr:to>
    <xdr:pic>
      <xdr:nvPicPr>
        <xdr:cNvPr id="246" name="Imagem 245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251598546"/>
          <a:ext cx="7219950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917864</xdr:colOff>
      <xdr:row>605</xdr:row>
      <xdr:rowOff>2311977</xdr:rowOff>
    </xdr:from>
    <xdr:to>
      <xdr:col>8</xdr:col>
      <xdr:colOff>258041</xdr:colOff>
      <xdr:row>605</xdr:row>
      <xdr:rowOff>3235902</xdr:rowOff>
    </xdr:to>
    <xdr:pic>
      <xdr:nvPicPr>
        <xdr:cNvPr id="259" name="Imagem 258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220018841"/>
          <a:ext cx="7219950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573</xdr:row>
      <xdr:rowOff>1939636</xdr:rowOff>
    </xdr:from>
    <xdr:to>
      <xdr:col>8</xdr:col>
      <xdr:colOff>266700</xdr:colOff>
      <xdr:row>573</xdr:row>
      <xdr:rowOff>2863561</xdr:rowOff>
    </xdr:to>
    <xdr:pic>
      <xdr:nvPicPr>
        <xdr:cNvPr id="269" name="Imagem 268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159" y="205523522"/>
          <a:ext cx="7219950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25977</xdr:colOff>
      <xdr:row>507</xdr:row>
      <xdr:rowOff>2926773</xdr:rowOff>
    </xdr:from>
    <xdr:to>
      <xdr:col>8</xdr:col>
      <xdr:colOff>292677</xdr:colOff>
      <xdr:row>507</xdr:row>
      <xdr:rowOff>3850698</xdr:rowOff>
    </xdr:to>
    <xdr:pic>
      <xdr:nvPicPr>
        <xdr:cNvPr id="271" name="Imagem 270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8136" y="175363909"/>
          <a:ext cx="7219950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413</xdr:row>
      <xdr:rowOff>2069523</xdr:rowOff>
    </xdr:from>
    <xdr:to>
      <xdr:col>8</xdr:col>
      <xdr:colOff>266700</xdr:colOff>
      <xdr:row>413</xdr:row>
      <xdr:rowOff>2736273</xdr:rowOff>
    </xdr:to>
    <xdr:pic>
      <xdr:nvPicPr>
        <xdr:cNvPr id="272" name="Imagem 271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159" y="139627841"/>
          <a:ext cx="7219950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983</xdr:row>
      <xdr:rowOff>0</xdr:rowOff>
    </xdr:from>
    <xdr:to>
      <xdr:col>8</xdr:col>
      <xdr:colOff>266700</xdr:colOff>
      <xdr:row>983</xdr:row>
      <xdr:rowOff>1305791</xdr:rowOff>
    </xdr:to>
    <xdr:pic>
      <xdr:nvPicPr>
        <xdr:cNvPr id="274" name="Imagem 273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57825675"/>
          <a:ext cx="7219950" cy="1304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413</xdr:row>
      <xdr:rowOff>0</xdr:rowOff>
    </xdr:from>
    <xdr:to>
      <xdr:col>8</xdr:col>
      <xdr:colOff>266700</xdr:colOff>
      <xdr:row>413</xdr:row>
      <xdr:rowOff>1152525</xdr:rowOff>
    </xdr:to>
    <xdr:pic>
      <xdr:nvPicPr>
        <xdr:cNvPr id="252" name="Imagem 251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37369550"/>
          <a:ext cx="721995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413</xdr:row>
      <xdr:rowOff>1295400</xdr:rowOff>
    </xdr:from>
    <xdr:to>
      <xdr:col>8</xdr:col>
      <xdr:colOff>285750</xdr:colOff>
      <xdr:row>413</xdr:row>
      <xdr:rowOff>1885950</xdr:rowOff>
    </xdr:to>
    <xdr:pic>
      <xdr:nvPicPr>
        <xdr:cNvPr id="254" name="Imagem 253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38664950"/>
          <a:ext cx="72199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9524</xdr:colOff>
      <xdr:row>443</xdr:row>
      <xdr:rowOff>95250</xdr:rowOff>
    </xdr:from>
    <xdr:to>
      <xdr:col>8</xdr:col>
      <xdr:colOff>409575</xdr:colOff>
      <xdr:row>443</xdr:row>
      <xdr:rowOff>675163</xdr:rowOff>
    </xdr:to>
    <xdr:pic>
      <xdr:nvPicPr>
        <xdr:cNvPr id="258" name="Imagem 257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49" y="148942425"/>
          <a:ext cx="7353301" cy="5799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473</xdr:row>
      <xdr:rowOff>85725</xdr:rowOff>
    </xdr:from>
    <xdr:to>
      <xdr:col>8</xdr:col>
      <xdr:colOff>266700</xdr:colOff>
      <xdr:row>473</xdr:row>
      <xdr:rowOff>885825</xdr:rowOff>
    </xdr:to>
    <xdr:pic>
      <xdr:nvPicPr>
        <xdr:cNvPr id="264" name="Imagem 263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8524575"/>
          <a:ext cx="7219950" cy="800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507</xdr:row>
      <xdr:rowOff>0</xdr:rowOff>
    </xdr:from>
    <xdr:to>
      <xdr:col>8</xdr:col>
      <xdr:colOff>266700</xdr:colOff>
      <xdr:row>507</xdr:row>
      <xdr:rowOff>1800225</xdr:rowOff>
    </xdr:to>
    <xdr:pic>
      <xdr:nvPicPr>
        <xdr:cNvPr id="273" name="Imagem 272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72593000"/>
          <a:ext cx="7219950" cy="1800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507</xdr:row>
      <xdr:rowOff>2009775</xdr:rowOff>
    </xdr:from>
    <xdr:to>
      <xdr:col>8</xdr:col>
      <xdr:colOff>266700</xdr:colOff>
      <xdr:row>507</xdr:row>
      <xdr:rowOff>2695575</xdr:rowOff>
    </xdr:to>
    <xdr:pic>
      <xdr:nvPicPr>
        <xdr:cNvPr id="276" name="Imagem 275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74602775"/>
          <a:ext cx="721995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</xdr:colOff>
      <xdr:row>541</xdr:row>
      <xdr:rowOff>38100</xdr:rowOff>
    </xdr:from>
    <xdr:to>
      <xdr:col>8</xdr:col>
      <xdr:colOff>276225</xdr:colOff>
      <xdr:row>541</xdr:row>
      <xdr:rowOff>1885950</xdr:rowOff>
    </xdr:to>
    <xdr:pic>
      <xdr:nvPicPr>
        <xdr:cNvPr id="277" name="Imagem 276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90280925"/>
          <a:ext cx="7219950" cy="1847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</xdr:colOff>
      <xdr:row>541</xdr:row>
      <xdr:rowOff>2019300</xdr:rowOff>
    </xdr:from>
    <xdr:to>
      <xdr:col>8</xdr:col>
      <xdr:colOff>276225</xdr:colOff>
      <xdr:row>541</xdr:row>
      <xdr:rowOff>2705100</xdr:rowOff>
    </xdr:to>
    <xdr:pic>
      <xdr:nvPicPr>
        <xdr:cNvPr id="279" name="Imagem 278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92262125"/>
          <a:ext cx="721995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47625</xdr:colOff>
      <xdr:row>541</xdr:row>
      <xdr:rowOff>2819400</xdr:rowOff>
    </xdr:from>
    <xdr:to>
      <xdr:col>8</xdr:col>
      <xdr:colOff>314325</xdr:colOff>
      <xdr:row>541</xdr:row>
      <xdr:rowOff>3743325</xdr:rowOff>
    </xdr:to>
    <xdr:pic>
      <xdr:nvPicPr>
        <xdr:cNvPr id="282" name="Imagem 281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93062225"/>
          <a:ext cx="7219950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573</xdr:row>
      <xdr:rowOff>0</xdr:rowOff>
    </xdr:from>
    <xdr:to>
      <xdr:col>8</xdr:col>
      <xdr:colOff>266700</xdr:colOff>
      <xdr:row>573</xdr:row>
      <xdr:rowOff>1143000</xdr:rowOff>
    </xdr:to>
    <xdr:pic>
      <xdr:nvPicPr>
        <xdr:cNvPr id="284" name="Imagem 283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4063600"/>
          <a:ext cx="721995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914400</xdr:colOff>
      <xdr:row>573</xdr:row>
      <xdr:rowOff>1238250</xdr:rowOff>
    </xdr:from>
    <xdr:to>
      <xdr:col>8</xdr:col>
      <xdr:colOff>257175</xdr:colOff>
      <xdr:row>573</xdr:row>
      <xdr:rowOff>1924050</xdr:rowOff>
    </xdr:to>
    <xdr:pic>
      <xdr:nvPicPr>
        <xdr:cNvPr id="286" name="Imagem 285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205301850"/>
          <a:ext cx="721995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605</xdr:row>
      <xdr:rowOff>0</xdr:rowOff>
    </xdr:from>
    <xdr:to>
      <xdr:col>8</xdr:col>
      <xdr:colOff>266700</xdr:colOff>
      <xdr:row>605</xdr:row>
      <xdr:rowOff>1476375</xdr:rowOff>
    </xdr:to>
    <xdr:pic>
      <xdr:nvPicPr>
        <xdr:cNvPr id="287" name="Imagem 286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8179650"/>
          <a:ext cx="72199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605</xdr:row>
      <xdr:rowOff>1571625</xdr:rowOff>
    </xdr:from>
    <xdr:to>
      <xdr:col>8</xdr:col>
      <xdr:colOff>266700</xdr:colOff>
      <xdr:row>605</xdr:row>
      <xdr:rowOff>2257425</xdr:rowOff>
    </xdr:to>
    <xdr:pic>
      <xdr:nvPicPr>
        <xdr:cNvPr id="288" name="Imagem 287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19751275"/>
          <a:ext cx="721995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635</xdr:row>
      <xdr:rowOff>85725</xdr:rowOff>
    </xdr:from>
    <xdr:to>
      <xdr:col>8</xdr:col>
      <xdr:colOff>285750</xdr:colOff>
      <xdr:row>635</xdr:row>
      <xdr:rowOff>1419225</xdr:rowOff>
    </xdr:to>
    <xdr:pic>
      <xdr:nvPicPr>
        <xdr:cNvPr id="289" name="Imagem 288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31247950"/>
          <a:ext cx="7219950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38100</xdr:colOff>
      <xdr:row>697</xdr:row>
      <xdr:rowOff>57150</xdr:rowOff>
    </xdr:from>
    <xdr:to>
      <xdr:col>8</xdr:col>
      <xdr:colOff>304800</xdr:colOff>
      <xdr:row>697</xdr:row>
      <xdr:rowOff>647700</xdr:rowOff>
    </xdr:to>
    <xdr:pic>
      <xdr:nvPicPr>
        <xdr:cNvPr id="290" name="Imagem 289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51498100"/>
          <a:ext cx="72199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873</xdr:row>
      <xdr:rowOff>104775</xdr:rowOff>
    </xdr:from>
    <xdr:to>
      <xdr:col>8</xdr:col>
      <xdr:colOff>266700</xdr:colOff>
      <xdr:row>873</xdr:row>
      <xdr:rowOff>1266825</xdr:rowOff>
    </xdr:to>
    <xdr:pic>
      <xdr:nvPicPr>
        <xdr:cNvPr id="291" name="Imagem 290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16611000"/>
          <a:ext cx="7219950" cy="1162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38100</xdr:colOff>
      <xdr:row>873</xdr:row>
      <xdr:rowOff>1419225</xdr:rowOff>
    </xdr:from>
    <xdr:to>
      <xdr:col>8</xdr:col>
      <xdr:colOff>304800</xdr:colOff>
      <xdr:row>873</xdr:row>
      <xdr:rowOff>1924050</xdr:rowOff>
    </xdr:to>
    <xdr:pic>
      <xdr:nvPicPr>
        <xdr:cNvPr id="292" name="Imagem 291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17925450"/>
          <a:ext cx="7219950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908</xdr:row>
      <xdr:rowOff>0</xdr:rowOff>
    </xdr:from>
    <xdr:to>
      <xdr:col>8</xdr:col>
      <xdr:colOff>266700</xdr:colOff>
      <xdr:row>908</xdr:row>
      <xdr:rowOff>828675</xdr:rowOff>
    </xdr:to>
    <xdr:pic>
      <xdr:nvPicPr>
        <xdr:cNvPr id="293" name="Imagem 292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28917300"/>
          <a:ext cx="7219950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1301</xdr:row>
      <xdr:rowOff>0</xdr:rowOff>
    </xdr:from>
    <xdr:to>
      <xdr:col>8</xdr:col>
      <xdr:colOff>266700</xdr:colOff>
      <xdr:row>1301</xdr:row>
      <xdr:rowOff>828675</xdr:rowOff>
    </xdr:to>
    <xdr:pic>
      <xdr:nvPicPr>
        <xdr:cNvPr id="294" name="Imagem 293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469172925"/>
          <a:ext cx="7219950" cy="82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495300</xdr:colOff>
      <xdr:row>4</xdr:row>
      <xdr:rowOff>114300</xdr:rowOff>
    </xdr:from>
    <xdr:to>
      <xdr:col>15</xdr:col>
      <xdr:colOff>704850</xdr:colOff>
      <xdr:row>29</xdr:row>
      <xdr:rowOff>314325</xdr:rowOff>
    </xdr:to>
    <xdr:pic>
      <xdr:nvPicPr>
        <xdr:cNvPr id="199" name="Imagem 198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49050" y="1590675"/>
          <a:ext cx="4619625" cy="10534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104775</xdr:colOff>
      <xdr:row>1</xdr:row>
      <xdr:rowOff>232832</xdr:rowOff>
    </xdr:from>
    <xdr:ext cx="971550" cy="363467"/>
    <xdr:pic>
      <xdr:nvPicPr>
        <xdr:cNvPr id="2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394757"/>
          <a:ext cx="971550" cy="3634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932391</xdr:colOff>
      <xdr:row>1</xdr:row>
      <xdr:rowOff>209550</xdr:rowOff>
    </xdr:from>
    <xdr:ext cx="883102" cy="315860"/>
    <xdr:pic>
      <xdr:nvPicPr>
        <xdr:cNvPr id="3" name="Imagem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2291" y="371475"/>
          <a:ext cx="883102" cy="315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431800</xdr:colOff>
      <xdr:row>41</xdr:row>
      <xdr:rowOff>120649</xdr:rowOff>
    </xdr:from>
    <xdr:to>
      <xdr:col>2</xdr:col>
      <xdr:colOff>4559300</xdr:colOff>
      <xdr:row>57</xdr:row>
      <xdr:rowOff>95249</xdr:rowOff>
    </xdr:to>
    <xdr:graphicFrame macro="">
      <xdr:nvGraphicFramePr>
        <xdr:cNvPr id="4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76200</xdr:colOff>
      <xdr:row>1</xdr:row>
      <xdr:rowOff>190500</xdr:rowOff>
    </xdr:from>
    <xdr:to>
      <xdr:col>2</xdr:col>
      <xdr:colOff>1914525</xdr:colOff>
      <xdr:row>1</xdr:row>
      <xdr:rowOff>819150</xdr:rowOff>
    </xdr:to>
    <xdr:pic>
      <xdr:nvPicPr>
        <xdr:cNvPr id="7" name="Imagem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4800" y="368300"/>
          <a:ext cx="18383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2552700</xdr:colOff>
      <xdr:row>1</xdr:row>
      <xdr:rowOff>302683</xdr:rowOff>
    </xdr:from>
    <xdr:to>
      <xdr:col>2</xdr:col>
      <xdr:colOff>4000500</xdr:colOff>
      <xdr:row>1</xdr:row>
      <xdr:rowOff>807508</xdr:rowOff>
    </xdr:to>
    <xdr:pic>
      <xdr:nvPicPr>
        <xdr:cNvPr id="8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1300" y="480483"/>
          <a:ext cx="14478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118533</xdr:colOff>
      <xdr:row>1</xdr:row>
      <xdr:rowOff>142876</xdr:rowOff>
    </xdr:from>
    <xdr:to>
      <xdr:col>2</xdr:col>
      <xdr:colOff>1956858</xdr:colOff>
      <xdr:row>1</xdr:row>
      <xdr:rowOff>771526</xdr:rowOff>
    </xdr:to>
    <xdr:pic>
      <xdr:nvPicPr>
        <xdr:cNvPr id="2" name="Imagem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4433" y="314326"/>
          <a:ext cx="18383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2595033</xdr:colOff>
      <xdr:row>1</xdr:row>
      <xdr:rowOff>255059</xdr:rowOff>
    </xdr:from>
    <xdr:to>
      <xdr:col>2</xdr:col>
      <xdr:colOff>4042833</xdr:colOff>
      <xdr:row>1</xdr:row>
      <xdr:rowOff>759884</xdr:rowOff>
    </xdr:to>
    <xdr:pic>
      <xdr:nvPicPr>
        <xdr:cNvPr id="3" name="Imagem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0933" y="426509"/>
          <a:ext cx="14478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190500</xdr:colOff>
      <xdr:row>41</xdr:row>
      <xdr:rowOff>165100</xdr:rowOff>
    </xdr:from>
    <xdr:to>
      <xdr:col>3</xdr:col>
      <xdr:colOff>127000</xdr:colOff>
      <xdr:row>57</xdr:row>
      <xdr:rowOff>139700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118533</xdr:colOff>
      <xdr:row>1</xdr:row>
      <xdr:rowOff>142876</xdr:rowOff>
    </xdr:from>
    <xdr:to>
      <xdr:col>2</xdr:col>
      <xdr:colOff>1956858</xdr:colOff>
      <xdr:row>1</xdr:row>
      <xdr:rowOff>771526</xdr:rowOff>
    </xdr:to>
    <xdr:pic>
      <xdr:nvPicPr>
        <xdr:cNvPr id="2" name="Imagem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4433" y="314326"/>
          <a:ext cx="18383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2595033</xdr:colOff>
      <xdr:row>1</xdr:row>
      <xdr:rowOff>255059</xdr:rowOff>
    </xdr:from>
    <xdr:to>
      <xdr:col>2</xdr:col>
      <xdr:colOff>4042833</xdr:colOff>
      <xdr:row>1</xdr:row>
      <xdr:rowOff>759884</xdr:rowOff>
    </xdr:to>
    <xdr:pic>
      <xdr:nvPicPr>
        <xdr:cNvPr id="3" name="Imagem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0933" y="426509"/>
          <a:ext cx="14478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41</xdr:row>
      <xdr:rowOff>101600</xdr:rowOff>
    </xdr:from>
    <xdr:to>
      <xdr:col>2</xdr:col>
      <xdr:colOff>4165600</xdr:colOff>
      <xdr:row>57</xdr:row>
      <xdr:rowOff>76200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118533</xdr:colOff>
      <xdr:row>1</xdr:row>
      <xdr:rowOff>142876</xdr:rowOff>
    </xdr:from>
    <xdr:to>
      <xdr:col>2</xdr:col>
      <xdr:colOff>1956858</xdr:colOff>
      <xdr:row>1</xdr:row>
      <xdr:rowOff>771526</xdr:rowOff>
    </xdr:to>
    <xdr:pic>
      <xdr:nvPicPr>
        <xdr:cNvPr id="2" name="Imagem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4433" y="314326"/>
          <a:ext cx="18383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2595033</xdr:colOff>
      <xdr:row>1</xdr:row>
      <xdr:rowOff>255059</xdr:rowOff>
    </xdr:from>
    <xdr:to>
      <xdr:col>2</xdr:col>
      <xdr:colOff>4042833</xdr:colOff>
      <xdr:row>1</xdr:row>
      <xdr:rowOff>759884</xdr:rowOff>
    </xdr:to>
    <xdr:pic>
      <xdr:nvPicPr>
        <xdr:cNvPr id="3" name="Imagem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0933" y="426509"/>
          <a:ext cx="14478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419100</xdr:colOff>
      <xdr:row>41</xdr:row>
      <xdr:rowOff>165100</xdr:rowOff>
    </xdr:from>
    <xdr:to>
      <xdr:col>2</xdr:col>
      <xdr:colOff>4546600</xdr:colOff>
      <xdr:row>57</xdr:row>
      <xdr:rowOff>139700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118533</xdr:colOff>
      <xdr:row>1</xdr:row>
      <xdr:rowOff>142876</xdr:rowOff>
    </xdr:from>
    <xdr:to>
      <xdr:col>2</xdr:col>
      <xdr:colOff>1956858</xdr:colOff>
      <xdr:row>1</xdr:row>
      <xdr:rowOff>771526</xdr:rowOff>
    </xdr:to>
    <xdr:pic>
      <xdr:nvPicPr>
        <xdr:cNvPr id="2" name="Imagem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4433" y="314326"/>
          <a:ext cx="18383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2595033</xdr:colOff>
      <xdr:row>1</xdr:row>
      <xdr:rowOff>255059</xdr:rowOff>
    </xdr:from>
    <xdr:to>
      <xdr:col>2</xdr:col>
      <xdr:colOff>4042833</xdr:colOff>
      <xdr:row>1</xdr:row>
      <xdr:rowOff>759884</xdr:rowOff>
    </xdr:to>
    <xdr:pic>
      <xdr:nvPicPr>
        <xdr:cNvPr id="3" name="Imagem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0933" y="426509"/>
          <a:ext cx="14478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393700</xdr:colOff>
      <xdr:row>41</xdr:row>
      <xdr:rowOff>190500</xdr:rowOff>
    </xdr:from>
    <xdr:to>
      <xdr:col>2</xdr:col>
      <xdr:colOff>4521200</xdr:colOff>
      <xdr:row>58</xdr:row>
      <xdr:rowOff>0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118533</xdr:colOff>
      <xdr:row>1</xdr:row>
      <xdr:rowOff>142876</xdr:rowOff>
    </xdr:from>
    <xdr:to>
      <xdr:col>2</xdr:col>
      <xdr:colOff>1956858</xdr:colOff>
      <xdr:row>1</xdr:row>
      <xdr:rowOff>771526</xdr:rowOff>
    </xdr:to>
    <xdr:pic>
      <xdr:nvPicPr>
        <xdr:cNvPr id="2" name="Imagem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4433" y="314326"/>
          <a:ext cx="18383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2595033</xdr:colOff>
      <xdr:row>1</xdr:row>
      <xdr:rowOff>255059</xdr:rowOff>
    </xdr:from>
    <xdr:to>
      <xdr:col>2</xdr:col>
      <xdr:colOff>4042833</xdr:colOff>
      <xdr:row>1</xdr:row>
      <xdr:rowOff>759884</xdr:rowOff>
    </xdr:to>
    <xdr:pic>
      <xdr:nvPicPr>
        <xdr:cNvPr id="3" name="Imagem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0933" y="426509"/>
          <a:ext cx="14478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215900</xdr:colOff>
      <xdr:row>41</xdr:row>
      <xdr:rowOff>254000</xdr:rowOff>
    </xdr:from>
    <xdr:to>
      <xdr:col>3</xdr:col>
      <xdr:colOff>152400</xdr:colOff>
      <xdr:row>58</xdr:row>
      <xdr:rowOff>63500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118533</xdr:colOff>
      <xdr:row>1</xdr:row>
      <xdr:rowOff>142876</xdr:rowOff>
    </xdr:from>
    <xdr:to>
      <xdr:col>2</xdr:col>
      <xdr:colOff>1956858</xdr:colOff>
      <xdr:row>1</xdr:row>
      <xdr:rowOff>771526</xdr:rowOff>
    </xdr:to>
    <xdr:pic>
      <xdr:nvPicPr>
        <xdr:cNvPr id="2" name="Imagem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4433" y="314326"/>
          <a:ext cx="18383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2595033</xdr:colOff>
      <xdr:row>1</xdr:row>
      <xdr:rowOff>255059</xdr:rowOff>
    </xdr:from>
    <xdr:to>
      <xdr:col>2</xdr:col>
      <xdr:colOff>4042833</xdr:colOff>
      <xdr:row>1</xdr:row>
      <xdr:rowOff>759884</xdr:rowOff>
    </xdr:to>
    <xdr:pic>
      <xdr:nvPicPr>
        <xdr:cNvPr id="3" name="Imagem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0933" y="426509"/>
          <a:ext cx="14478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42</xdr:row>
      <xdr:rowOff>0</xdr:rowOff>
    </xdr:from>
    <xdr:to>
      <xdr:col>2</xdr:col>
      <xdr:colOff>4610100</xdr:colOff>
      <xdr:row>58</xdr:row>
      <xdr:rowOff>101600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118533</xdr:colOff>
      <xdr:row>1</xdr:row>
      <xdr:rowOff>142876</xdr:rowOff>
    </xdr:from>
    <xdr:to>
      <xdr:col>2</xdr:col>
      <xdr:colOff>1956858</xdr:colOff>
      <xdr:row>1</xdr:row>
      <xdr:rowOff>771526</xdr:rowOff>
    </xdr:to>
    <xdr:pic>
      <xdr:nvPicPr>
        <xdr:cNvPr id="2" name="Imagem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4433" y="314326"/>
          <a:ext cx="183832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2595033</xdr:colOff>
      <xdr:row>1</xdr:row>
      <xdr:rowOff>255059</xdr:rowOff>
    </xdr:from>
    <xdr:to>
      <xdr:col>2</xdr:col>
      <xdr:colOff>4042833</xdr:colOff>
      <xdr:row>1</xdr:row>
      <xdr:rowOff>759884</xdr:rowOff>
    </xdr:to>
    <xdr:pic>
      <xdr:nvPicPr>
        <xdr:cNvPr id="3" name="Imagem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0933" y="426509"/>
          <a:ext cx="14478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100854</xdr:colOff>
      <xdr:row>0</xdr:row>
      <xdr:rowOff>104775</xdr:rowOff>
    </xdr:from>
    <xdr:to>
      <xdr:col>9</xdr:col>
      <xdr:colOff>438151</xdr:colOff>
      <xdr:row>5</xdr:row>
      <xdr:rowOff>89647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00854" y="104775"/>
          <a:ext cx="9750238" cy="937372"/>
        </a:xfrm>
        <a:prstGeom prst="rect">
          <a:avLst/>
        </a:prstGeom>
        <a:solidFill>
          <a:srgbClr val="FFFFFF"/>
        </a:solidFill>
        <a:ln w="158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pt-BR" sz="1600" b="1" i="0" strike="noStrike">
              <a:solidFill>
                <a:srgbClr val="000000"/>
              </a:solidFill>
              <a:latin typeface="Arial"/>
              <a:cs typeface="Arial"/>
            </a:rPr>
            <a:t>MEMÓRIA DE CÁLCULO - ÁREA 07</a:t>
          </a:r>
        </a:p>
      </xdr:txBody>
    </xdr:sp>
    <xdr:clientData/>
  </xdr:twoCellAnchor>
  <xdr:oneCellAnchor>
    <xdr:from>
      <xdr:col>1</xdr:col>
      <xdr:colOff>179296</xdr:colOff>
      <xdr:row>1</xdr:row>
      <xdr:rowOff>56029</xdr:rowOff>
    </xdr:from>
    <xdr:ext cx="1299880" cy="559360"/>
    <xdr:pic>
      <xdr:nvPicPr>
        <xdr:cNvPr id="4" name="Imagem 3" descr="PMB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9296" y="246529"/>
          <a:ext cx="1299880" cy="559360"/>
        </a:xfrm>
        <a:prstGeom prst="rect">
          <a:avLst/>
        </a:prstGeom>
      </xdr:spPr>
    </xdr:pic>
    <xdr:clientData/>
  </xdr:oneCellAnchor>
  <xdr:oneCellAnchor>
    <xdr:from>
      <xdr:col>7</xdr:col>
      <xdr:colOff>862852</xdr:colOff>
      <xdr:row>1</xdr:row>
      <xdr:rowOff>145677</xdr:rowOff>
    </xdr:from>
    <xdr:ext cx="1311088" cy="459441"/>
    <xdr:pic>
      <xdr:nvPicPr>
        <xdr:cNvPr id="5" name="Imagem 4" descr="C:\Users\roself\Downloads\ecos co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5617" y="336177"/>
          <a:ext cx="1311088" cy="45944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134472</xdr:colOff>
      <xdr:row>0</xdr:row>
      <xdr:rowOff>104775</xdr:rowOff>
    </xdr:from>
    <xdr:to>
      <xdr:col>9</xdr:col>
      <xdr:colOff>438151</xdr:colOff>
      <xdr:row>5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34472" y="104775"/>
          <a:ext cx="9716620" cy="933450"/>
        </a:xfrm>
        <a:prstGeom prst="rect">
          <a:avLst/>
        </a:prstGeom>
        <a:solidFill>
          <a:srgbClr val="FFFFFF"/>
        </a:solidFill>
        <a:ln w="158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pt-BR" sz="1600" b="1" i="0" strike="noStrike">
              <a:solidFill>
                <a:srgbClr val="000000"/>
              </a:solidFill>
              <a:latin typeface="Arial"/>
              <a:cs typeface="Arial"/>
            </a:rPr>
            <a:t>MEMÓRIA DE CÁLCULO - ÁREA</a:t>
          </a:r>
          <a:r>
            <a:rPr lang="pt-BR" sz="1600" b="1" i="0" strike="noStrike" baseline="0">
              <a:solidFill>
                <a:srgbClr val="000000"/>
              </a:solidFill>
              <a:latin typeface="Arial"/>
              <a:cs typeface="Arial"/>
            </a:rPr>
            <a:t> 09</a:t>
          </a:r>
          <a:endParaRPr lang="pt-BR" sz="16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oneCellAnchor>
    <xdr:from>
      <xdr:col>1</xdr:col>
      <xdr:colOff>235326</xdr:colOff>
      <xdr:row>1</xdr:row>
      <xdr:rowOff>56030</xdr:rowOff>
    </xdr:from>
    <xdr:ext cx="1299880" cy="559360"/>
    <xdr:pic>
      <xdr:nvPicPr>
        <xdr:cNvPr id="4" name="Imagem 3" descr="PMB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7326" y="246530"/>
          <a:ext cx="1299880" cy="559360"/>
        </a:xfrm>
        <a:prstGeom prst="rect">
          <a:avLst/>
        </a:prstGeom>
      </xdr:spPr>
    </xdr:pic>
    <xdr:clientData/>
  </xdr:oneCellAnchor>
  <xdr:oneCellAnchor>
    <xdr:from>
      <xdr:col>8</xdr:col>
      <xdr:colOff>11205</xdr:colOff>
      <xdr:row>1</xdr:row>
      <xdr:rowOff>112058</xdr:rowOff>
    </xdr:from>
    <xdr:ext cx="1311088" cy="459441"/>
    <xdr:pic>
      <xdr:nvPicPr>
        <xdr:cNvPr id="5" name="Imagem 4" descr="C:\Users\roself\Downloads\ecos co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0029" y="302558"/>
          <a:ext cx="1311088" cy="45944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100853</xdr:colOff>
      <xdr:row>0</xdr:row>
      <xdr:rowOff>104775</xdr:rowOff>
    </xdr:from>
    <xdr:to>
      <xdr:col>9</xdr:col>
      <xdr:colOff>438150</xdr:colOff>
      <xdr:row>5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862853" y="104775"/>
          <a:ext cx="9727826" cy="933450"/>
        </a:xfrm>
        <a:prstGeom prst="rect">
          <a:avLst/>
        </a:prstGeom>
        <a:solidFill>
          <a:srgbClr val="FFFFFF"/>
        </a:solidFill>
        <a:ln w="158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pt-BR" sz="1600" b="1" i="0" strike="noStrike">
              <a:solidFill>
                <a:srgbClr val="000000"/>
              </a:solidFill>
              <a:latin typeface="Arial"/>
              <a:cs typeface="Arial"/>
            </a:rPr>
            <a:t>MEMÓRIA DE CÁLCULO - ÁREA 11</a:t>
          </a:r>
        </a:p>
      </xdr:txBody>
    </xdr:sp>
    <xdr:clientData/>
  </xdr:twoCellAnchor>
  <xdr:oneCellAnchor>
    <xdr:from>
      <xdr:col>1</xdr:col>
      <xdr:colOff>246532</xdr:colOff>
      <xdr:row>1</xdr:row>
      <xdr:rowOff>67236</xdr:rowOff>
    </xdr:from>
    <xdr:ext cx="1299880" cy="559360"/>
    <xdr:pic>
      <xdr:nvPicPr>
        <xdr:cNvPr id="4" name="Imagem 3" descr="PMB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2" y="257736"/>
          <a:ext cx="1299880" cy="559360"/>
        </a:xfrm>
        <a:prstGeom prst="rect">
          <a:avLst/>
        </a:prstGeom>
      </xdr:spPr>
    </xdr:pic>
    <xdr:clientData/>
  </xdr:oneCellAnchor>
  <xdr:oneCellAnchor>
    <xdr:from>
      <xdr:col>7</xdr:col>
      <xdr:colOff>896470</xdr:colOff>
      <xdr:row>1</xdr:row>
      <xdr:rowOff>179294</xdr:rowOff>
    </xdr:from>
    <xdr:ext cx="1311088" cy="459441"/>
    <xdr:pic>
      <xdr:nvPicPr>
        <xdr:cNvPr id="5" name="Imagem 4" descr="C:\Users\roself\Downloads\ecos co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1235" y="369794"/>
          <a:ext cx="1311088" cy="45944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104775</xdr:rowOff>
    </xdr:from>
    <xdr:to>
      <xdr:col>9</xdr:col>
      <xdr:colOff>438150</xdr:colOff>
      <xdr:row>5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2875" y="104775"/>
          <a:ext cx="9705975" cy="933450"/>
        </a:xfrm>
        <a:prstGeom prst="rect">
          <a:avLst/>
        </a:prstGeom>
        <a:solidFill>
          <a:srgbClr val="FFFFFF"/>
        </a:solidFill>
        <a:ln w="158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pt-BR" sz="1600" b="1" i="0" strike="noStrike">
              <a:solidFill>
                <a:srgbClr val="000000"/>
              </a:solidFill>
              <a:latin typeface="Arial"/>
              <a:cs typeface="Arial"/>
            </a:rPr>
            <a:t>MEMÓRIA DE CÁLCULO - ÁREA</a:t>
          </a:r>
          <a:r>
            <a:rPr lang="pt-BR" sz="1600" b="1" i="0" strike="noStrike" baseline="0">
              <a:solidFill>
                <a:srgbClr val="000000"/>
              </a:solidFill>
              <a:latin typeface="Arial"/>
              <a:cs typeface="Arial"/>
            </a:rPr>
            <a:t> 18</a:t>
          </a:r>
          <a:endParaRPr lang="pt-BR" sz="16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oneCellAnchor>
    <xdr:from>
      <xdr:col>1</xdr:col>
      <xdr:colOff>218517</xdr:colOff>
      <xdr:row>1</xdr:row>
      <xdr:rowOff>52668</xdr:rowOff>
    </xdr:from>
    <xdr:ext cx="1299880" cy="559360"/>
    <xdr:pic>
      <xdr:nvPicPr>
        <xdr:cNvPr id="4" name="Imagem 3" descr="PMB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80517" y="243168"/>
          <a:ext cx="1299880" cy="559360"/>
        </a:xfrm>
        <a:prstGeom prst="rect">
          <a:avLst/>
        </a:prstGeom>
      </xdr:spPr>
    </xdr:pic>
    <xdr:clientData/>
  </xdr:oneCellAnchor>
  <xdr:oneCellAnchor>
    <xdr:from>
      <xdr:col>8</xdr:col>
      <xdr:colOff>23532</xdr:colOff>
      <xdr:row>1</xdr:row>
      <xdr:rowOff>135591</xdr:rowOff>
    </xdr:from>
    <xdr:ext cx="1311088" cy="459441"/>
    <xdr:pic>
      <xdr:nvPicPr>
        <xdr:cNvPr id="5" name="Imagem 4" descr="C:\Users\roself\Downloads\ecos co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5632" y="326091"/>
          <a:ext cx="1311088" cy="45944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134472</xdr:colOff>
      <xdr:row>0</xdr:row>
      <xdr:rowOff>104775</xdr:rowOff>
    </xdr:from>
    <xdr:to>
      <xdr:col>9</xdr:col>
      <xdr:colOff>438151</xdr:colOff>
      <xdr:row>5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896472" y="104775"/>
          <a:ext cx="9716620" cy="933450"/>
        </a:xfrm>
        <a:prstGeom prst="rect">
          <a:avLst/>
        </a:prstGeom>
        <a:solidFill>
          <a:srgbClr val="FFFFFF"/>
        </a:solidFill>
        <a:ln w="158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pt-BR" sz="1600" b="1" i="0" strike="noStrike">
              <a:solidFill>
                <a:srgbClr val="000000"/>
              </a:solidFill>
              <a:latin typeface="Arial"/>
              <a:cs typeface="Arial"/>
            </a:rPr>
            <a:t>MEMÓRIA DE CÁLCULO - ÁREA 21</a:t>
          </a:r>
        </a:p>
      </xdr:txBody>
    </xdr:sp>
    <xdr:clientData/>
  </xdr:twoCellAnchor>
  <xdr:oneCellAnchor>
    <xdr:from>
      <xdr:col>1</xdr:col>
      <xdr:colOff>235326</xdr:colOff>
      <xdr:row>1</xdr:row>
      <xdr:rowOff>67236</xdr:rowOff>
    </xdr:from>
    <xdr:ext cx="1299880" cy="559360"/>
    <xdr:pic>
      <xdr:nvPicPr>
        <xdr:cNvPr id="4" name="Imagem 3" descr="PMB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7326" y="257736"/>
          <a:ext cx="1299880" cy="559360"/>
        </a:xfrm>
        <a:prstGeom prst="rect">
          <a:avLst/>
        </a:prstGeom>
      </xdr:spPr>
    </xdr:pic>
    <xdr:clientData/>
  </xdr:oneCellAnchor>
  <xdr:oneCellAnchor>
    <xdr:from>
      <xdr:col>8</xdr:col>
      <xdr:colOff>78441</xdr:colOff>
      <xdr:row>1</xdr:row>
      <xdr:rowOff>89647</xdr:rowOff>
    </xdr:from>
    <xdr:ext cx="1255058" cy="459441"/>
    <xdr:pic>
      <xdr:nvPicPr>
        <xdr:cNvPr id="5" name="Imagem 4" descr="C:\Users\roself\Downloads\ecos co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7265" y="280147"/>
          <a:ext cx="1255058" cy="45944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1</xdr:row>
      <xdr:rowOff>104775</xdr:rowOff>
    </xdr:from>
    <xdr:to>
      <xdr:col>9</xdr:col>
      <xdr:colOff>438150</xdr:colOff>
      <xdr:row>6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19100" y="304800"/>
          <a:ext cx="9648825" cy="933450"/>
        </a:xfrm>
        <a:prstGeom prst="rect">
          <a:avLst/>
        </a:prstGeom>
        <a:solidFill>
          <a:srgbClr val="FFFFFF"/>
        </a:solidFill>
        <a:ln w="158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pt-BR" sz="1600" b="1" i="0" strike="noStrike">
              <a:solidFill>
                <a:srgbClr val="000000"/>
              </a:solidFill>
              <a:latin typeface="Arial"/>
              <a:cs typeface="Arial"/>
            </a:rPr>
            <a:t>MEMÓRIA DE CÁLCULO - ÁREA 22</a:t>
          </a:r>
        </a:p>
      </xdr:txBody>
    </xdr:sp>
    <xdr:clientData/>
  </xdr:twoCellAnchor>
  <xdr:oneCellAnchor>
    <xdr:from>
      <xdr:col>1</xdr:col>
      <xdr:colOff>256617</xdr:colOff>
      <xdr:row>2</xdr:row>
      <xdr:rowOff>100293</xdr:rowOff>
    </xdr:from>
    <xdr:ext cx="1299880" cy="559360"/>
    <xdr:pic>
      <xdr:nvPicPr>
        <xdr:cNvPr id="4" name="Imagem 3" descr="PMB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3317" y="490818"/>
          <a:ext cx="1299880" cy="559360"/>
        </a:xfrm>
        <a:prstGeom prst="rect">
          <a:avLst/>
        </a:prstGeom>
      </xdr:spPr>
    </xdr:pic>
    <xdr:clientData/>
  </xdr:oneCellAnchor>
  <xdr:oneCellAnchor>
    <xdr:from>
      <xdr:col>7</xdr:col>
      <xdr:colOff>814107</xdr:colOff>
      <xdr:row>2</xdr:row>
      <xdr:rowOff>145116</xdr:rowOff>
    </xdr:from>
    <xdr:ext cx="1311088" cy="459441"/>
    <xdr:pic>
      <xdr:nvPicPr>
        <xdr:cNvPr id="5" name="Imagem 4" descr="C:\Users\roself\Downloads\ecos co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5082" y="535641"/>
          <a:ext cx="1311088" cy="45944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104775</xdr:rowOff>
    </xdr:from>
    <xdr:to>
      <xdr:col>9</xdr:col>
      <xdr:colOff>438150</xdr:colOff>
      <xdr:row>5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23825" y="104775"/>
          <a:ext cx="9725025" cy="933450"/>
        </a:xfrm>
        <a:prstGeom prst="rect">
          <a:avLst/>
        </a:prstGeom>
        <a:solidFill>
          <a:srgbClr val="FFFFFF"/>
        </a:solidFill>
        <a:ln w="158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pt-BR" sz="1600" b="1" i="0" strike="noStrike">
              <a:solidFill>
                <a:srgbClr val="000000"/>
              </a:solidFill>
              <a:latin typeface="Arial"/>
              <a:cs typeface="Arial"/>
            </a:rPr>
            <a:t>MEMÓRIA DE CÁLCULO - ÁREA 23</a:t>
          </a:r>
        </a:p>
      </xdr:txBody>
    </xdr:sp>
    <xdr:clientData/>
  </xdr:twoCellAnchor>
  <xdr:oneCellAnchor>
    <xdr:from>
      <xdr:col>1</xdr:col>
      <xdr:colOff>208992</xdr:colOff>
      <xdr:row>1</xdr:row>
      <xdr:rowOff>52668</xdr:rowOff>
    </xdr:from>
    <xdr:ext cx="1299880" cy="559360"/>
    <xdr:pic>
      <xdr:nvPicPr>
        <xdr:cNvPr id="4" name="Imagem 3" descr="PMB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8992" y="243168"/>
          <a:ext cx="1299880" cy="559360"/>
        </a:xfrm>
        <a:prstGeom prst="rect">
          <a:avLst/>
        </a:prstGeom>
      </xdr:spPr>
    </xdr:pic>
    <xdr:clientData/>
  </xdr:oneCellAnchor>
  <xdr:oneCellAnchor>
    <xdr:from>
      <xdr:col>8</xdr:col>
      <xdr:colOff>4482</xdr:colOff>
      <xdr:row>1</xdr:row>
      <xdr:rowOff>145116</xdr:rowOff>
    </xdr:from>
    <xdr:ext cx="1311088" cy="459441"/>
    <xdr:pic>
      <xdr:nvPicPr>
        <xdr:cNvPr id="5" name="Imagem 4" descr="C:\Users\roself\Downloads\ecos co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4582" y="335616"/>
          <a:ext cx="1311088" cy="45944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mercial\Setor%20de%20Desenvolvimento\Licita&#231;&#245;es%20-%202006%20a%202011\MG\Belo%20Horizonte\CP%20SMURBE%20105-2010%20-%20SLU\Proposta%20Comercial\Apoio%20Operacional\Relat&#243;rio%20Operacional\base%20colet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mercial/Setor%20de%20Desenvolvimento/Licita&#231;&#245;es%20-%202006%20a%202011/MG/Belo%20Horizonte/CP%20SMURBE%20105-2010%20-%20SLU/Proposta%20Comercial/Apoio%20Operacional/Relat&#243;rio%20Operacional/base%20colet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ercial\Setor%20de%20Desenvolvimento\Licita&#231;&#245;es%20-%202006%20a%202011\MG\Belo%20Horizonte\CP%20SMURBE%20105-2010%20-%20SLU\Proposta%20Comercial\Apoio%20Operacional\Relat&#243;rio%20Operacional\base%20colet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rata-06\Projetos\Marcelo\docs\PP003%20-%20Restauracao%20-%20PROMG%20-%20DERMG\Levantamentos%20de%20Campo\PRIORIDADES\20CRG\Resultad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marcelo\Meus%20documentos\Intertoll\Viaminas\Analyses\Proposta%20atualizada%20jul-2004_Rev26-ABR2005_B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mercial\Setor%20de%20Desenvolvimento\Licita&#231;&#245;es%20-%202006%20a%202011\MG\Belo%20Horizonte\CP%20SMURBE%20105-2010%20-%20SLU\Proposta%20Comercial\TABELA%20SVP\OR&#199;AMENTO%20SVP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Comercial/Setor%20de%20Desenvolvimento/Licita&#231;&#245;es%20-%202006%20a%202011/MG/Belo%20Horizonte/CP%20SMURBE%20105-2010%20-%20SLU/Proposta%20Comercial/TABELA%20SVP/OR&#199;AMENTO%20SVP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ercial\Setor%20de%20Desenvolvimento\Licita&#231;&#245;es%20-%202006%20a%202011\MG\Belo%20Horizonte\CP%20SMURBE%20105-2010%20-%20SLU\Proposta%20Comercial\TABELA%20SVP\OR&#199;AMENTO%20SVP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R&#199;AMENTOS%202010\FISCALIZA&#199;&#195;O%20E%20SUPERVIS&#195;O%20DE%20OBRAS%20NO%20MUNICIPIO%20DE%20BETIM\composi&#231;oes\CPUs-SUDECAP-2005-02(1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R&#199;AMENTOS%202010\FISCALIZA&#199;&#195;O%20E%20SUPERVIS&#195;O%20DE%20OBRAS%20NO%20MUNICIPIO%20DE%20BETIM\composi&#231;oes\CPUs-SUDECAP-2005-02(1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ADMINI~1\CONFIG~1\Temp\Luziania_Financial%20Model_v53_(2005.11.17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ustos\1%20-%20OR&#199;AMENTOS%202017\COLETA%20DE%20LIXO\15%20-%20Licita&#231;&#227;o%20-%20Elaine%2007-08-17\planilha%20de%20pre&#231;os\Dados%20para%20Arquivar\N&#195;O%20REPASSAR\Composi&#231;&#227;o%20Atualizada%20-%2006.06.1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Custos/1%20-%20OR&#199;AMENTOS%202017/COLETA%20DE%20LIXO/15%20-%20Licita&#231;&#227;o%20-%20Elaine%2007-08-17/planilha%20de%20pre&#231;os/Dados%20para%20Arquivar/N&#195;O%20REPASSAR/Composi&#231;&#227;o%20Atualizada%20-%2006.06.1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ustos\1%20-%20OR&#199;AMENTOS%202017\COLETA%20DE%20LIXO\15%20-%20Licita&#231;&#227;o%20-%20Elaine%2007-08-17\planilha%20de%20pre&#231;os\Dados%20para%20Arquivar\N&#195;O%20REPASSAR\Composi&#231;&#227;o%20Atualizada%20-%2006.06.1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mum\Energia\Furnas\Furnas%20EDP\Modelo_121205_EDP_FURNA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ese.ford.com/USER/METRICS/DENSITY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Custos/1%20-%20OR&#199;AMENTOS%202017/COLETA%20DE%20LIXO/15%20-%20Licita&#231;&#227;o%20-%20Elaine%2007-08-17/planilha%20de%20pre&#231;os/Dados%20para%20Arquivar/N&#195;O%20REPASSAR/DOCUME~1/cgouveia/CONFIG~1/Temp/H.Lotus.Notes.Data/~1916054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ustos\1%20-%20OR&#199;AMENTOS%202017\COLETA%20DE%20LIXO\15%20-%20Licita&#231;&#227;o%20-%20Elaine%2007-08-17\planilha%20de%20pre&#231;os\Dados%20para%20Arquivar\N&#195;O%20REPASSAR\DOCUME~1\cgouveia\CONFIG~1\Temp\H.Lotus.Notes.Data\~191605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ustos\1%20-%20OR&#199;AMENTOS%202017\COLETA%20DE%20LIXO\15%20-%20Licita&#231;&#227;o%20-%20Elaine%2007-08-17\planilha%20de%20pre&#231;os\Dados%20para%20Arquivar\N&#195;O%20REPASSAR\DOCUME~1\cgouveia\CONFIG~1\Temp\H.Lotus.Notes.Data\~1916054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LUCIENE_C\_OBRAS%20ABR_2013_PMB\PEC%20PETROVALE\MEDI&#199;&#213;ES\PMB\Users\Terramil\Desktop\Obras%20BETIM\Obras%20PMB\Obra%20contrato%20069-2012-%20EMPAR%20(PEC)\Medi&#231;&#245;es%20OBRA\ENGESP%20-%20KATIA\CONCORRENCIAS\2008\P%20M%20de%20Betim\CARTA%20CONVITE%20N&#186;%2001-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tares\acompanha-obras$\Acompanhamento%20de%20Obras\2012\00%20OBRAS%20EM%20ABERTO\06.11%20Campo%20Bilez&#227;o\ENGESP%20-%20KATIA\CONCORRENCIAS\2008\P%20M%20de%20Betim\CARTA%20CONVITE%20N&#186;%2001-08%20-%20U.R.P.V.%20mar&#231;o%2008\licita&#231;ao%20engesp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f149774\CONFIG~1\Temp\_ZCTmp.Dir\Luziania_Financial%20Model_v53_(2005.11.17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Custos/1%20-%20OR&#199;AMENTOS%202017/COLETA%20DE%20LIXO/15%20-%20Licita&#231;&#227;o%20-%20Elaine%2007-08-17/planilha%20de%20pre&#231;os/Dados%20para%20Arquivar/N&#195;O%20REPASSAR/Flash/PLANOS/SPantAgo/S&#227;o%20Paulo/Construcap/Lote12/CC12_FIN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ustos\1%20-%20OR&#199;AMENTOS%202017\COLETA%20DE%20LIXO\15%20-%20Licita&#231;&#227;o%20-%20Elaine%2007-08-17\planilha%20de%20pre&#231;os\Dados%20para%20Arquivar\N&#195;O%20REPASSAR\Flash\PLANOS\SPantAgo\S&#227;o%20Paulo\Construcap\Lote12\CC12_FIN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ustos\1%20-%20OR&#199;AMENTOS%202017\COLETA%20DE%20LIXO\15%20-%20Licita&#231;&#227;o%20-%20Elaine%2007-08-17\planilha%20de%20pre&#231;os\Dados%20para%20Arquivar\N&#195;O%20REPASSAR\Flash\PLANOS\SPantAgo\S&#227;o%20Paulo\Construcap\Lote12\CC12_FIN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nova\Noronha\support\Planilha%20model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kumente%20und%20Einstellungen\mil\Eigene%20Dateien\daten\PROJEKTE\BRASILIEN\ICEPORT\Daten_CD\Businessplan%20Iceport_Cash%20Flow%20HPC%2030.4.03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mum\Portos\OAS\Material%20OAS\Arquivo%20HPC%2006_03_06\analysis%20TSG_BP_final_%20L&#237;via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LUCIENE_C\_OBRAS%20ABR_2013_PMB\PEC%20PETROVALE\MEDI&#199;&#213;ES\PMB\Medicao\2012\MEDI&#199;&#195;O\ENGEOP\Mem&#243;ria%20de%20Calculo%20-%20Janeiro%201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tares\acompanha-obras$\Acompanhamento%20de%20Obras\2012\00%20OBRAS%20EM%20ABERTO\232.11%20Campo%20Bilez&#227;o\232.11%20MED\098.10%20UBS%20Duque%20de%20Caxias\098.10%20MED\Mem&#243;ria%20de%20Calculo%20-%20Janeiro%201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tares\acompanha-obras$\Acompanhamento%20de%20Obras\2012\00%20OBRAS%20EM%20ABERTO\232.11%20Campo%20Bilez&#227;o\232.11TA\Mem&#243;ria%20de%20Calculo%20-%20Janeiro%2010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igene%20Dateien\daten\PROJEKTE\23556_Muuga_Extension\Tables\Financial%20Analysis\Vorlage%20Model\MUUGA%20FINANCIAL%20ANALYSIS%20BASE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mil\Lokale%20Einstellungen\Temp\Temporary%20Directory%201%20for%20basic%20extension%20final.zip\GAMBIA%20FINANCIAL%20ANALYSIS%20PIER_EX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s uteis - Coleta"/>
      <sheetName val="tonelagem"/>
      <sheetName val="Número Habitantes"/>
      <sheetName val="Viagens"/>
      <sheetName val="Veic. Esc. Diurno"/>
      <sheetName val="Veic. Esc. Noturno"/>
      <sheetName val="Total de Veic."/>
      <sheetName val="Quilometragem Total"/>
      <sheetName val="Km Vega+CEEMA (Salvador)"/>
      <sheetName val="Quilometragem de Setor"/>
      <sheetName val="Combustível"/>
      <sheetName val="Número de Garis"/>
      <sheetName val="Número de Veículos de Produção"/>
      <sheetName val="Número de Funcionários Produção"/>
      <sheetName val="Número de Funcionários Coleta"/>
      <sheetName val="Total de Funcionários"/>
      <sheetName val="Sacos Plásticos"/>
      <sheetName val="Numero Varredores Escala"/>
      <sheetName val="km varrida total"/>
      <sheetName val="Dias uteis - Varrição"/>
      <sheetName val="ISO-Tonelada-Total horas pagas"/>
      <sheetName val="ISO-km varrida-horas pagas"/>
      <sheetName val="ISO-Absenteísmo Coletor"/>
      <sheetName val="ISO-Absenteísmo Varredor"/>
      <sheetName val="ISO-Absenteísmo Motorista"/>
      <sheetName val="Esc. Veic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s uteis - Coleta"/>
      <sheetName val="tonelagem"/>
      <sheetName val="Número Habitantes"/>
      <sheetName val="Viagens"/>
      <sheetName val="Veic. Esc. Diurno"/>
      <sheetName val="Veic. Esc. Noturno"/>
      <sheetName val="Total de Veic."/>
      <sheetName val="Quilometragem Total"/>
      <sheetName val="Km Vega+CEEMA (Salvador)"/>
      <sheetName val="Quilometragem de Setor"/>
      <sheetName val="Combustível"/>
      <sheetName val="Número de Garis"/>
      <sheetName val="Número de Veículos de Produção"/>
      <sheetName val="Número de Funcionários Produção"/>
      <sheetName val="Número de Funcionários Coleta"/>
      <sheetName val="Total de Funcionários"/>
      <sheetName val="Sacos Plásticos"/>
      <sheetName val="Numero Varredores Escala"/>
      <sheetName val="km varrida total"/>
      <sheetName val="Dias uteis - Varrição"/>
      <sheetName val="ISO-Tonelada-Total horas pagas"/>
      <sheetName val="ISO-km varrida-horas pagas"/>
      <sheetName val="ISO-Absenteísmo Coletor"/>
      <sheetName val="ISO-Absenteísmo Varredor"/>
      <sheetName val="ISO-Absenteísmo Motorista"/>
      <sheetName val="Esc. Veic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s uteis - Coleta"/>
      <sheetName val="tonelagem"/>
      <sheetName val="Número Habitantes"/>
      <sheetName val="Viagens"/>
      <sheetName val="Veic. Esc. Diurno"/>
      <sheetName val="Veic. Esc. Noturno"/>
      <sheetName val="Total de Veic."/>
      <sheetName val="Quilometragem Total"/>
      <sheetName val="Km Vega+CEEMA (Salvador)"/>
      <sheetName val="Quilometragem de Setor"/>
      <sheetName val="Combustível"/>
      <sheetName val="Número de Garis"/>
      <sheetName val="Número de Veículos de Produção"/>
      <sheetName val="Número de Funcionários Produção"/>
      <sheetName val="Número de Funcionários Coleta"/>
      <sheetName val="Total de Funcionários"/>
      <sheetName val="Sacos Plásticos"/>
      <sheetName val="Numero Varredores Escala"/>
      <sheetName val="km varrida total"/>
      <sheetName val="Dias uteis - Varrição"/>
      <sheetName val="ISO-Tonelada-Total horas pagas"/>
      <sheetName val="ISO-km varrida-horas pagas"/>
      <sheetName val="ISO-Absenteísmo Coletor"/>
      <sheetName val="ISO-Absenteísmo Varredor"/>
      <sheetName val="ISO-Absenteísmo Motorista"/>
      <sheetName val="Esc. Veic."/>
      <sheetName val="base cole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</sheetNames>
    <sheetDataSet>
      <sheetData sheetId="0" refreshError="1"/>
      <sheetData sheetId="1">
        <row r="6">
          <cell r="B6">
            <v>32.307692307692307</v>
          </cell>
          <cell r="C6">
            <v>28.846153846153843</v>
          </cell>
          <cell r="D6">
            <v>14.615384615384617</v>
          </cell>
          <cell r="E6">
            <v>6.9230769230769234</v>
          </cell>
          <cell r="F6">
            <v>17.307692307692307</v>
          </cell>
          <cell r="I6">
            <v>1.68</v>
          </cell>
          <cell r="J6">
            <v>1.5</v>
          </cell>
          <cell r="K6">
            <v>0.76</v>
          </cell>
          <cell r="L6">
            <v>0.36</v>
          </cell>
          <cell r="M6">
            <v>0.9</v>
          </cell>
        </row>
        <row r="7">
          <cell r="B7" t="str">
            <v>0 - 10</v>
          </cell>
          <cell r="C7" t="str">
            <v>10 - 20</v>
          </cell>
          <cell r="D7" t="str">
            <v>20 - 40</v>
          </cell>
          <cell r="E7" t="str">
            <v>40 - 60</v>
          </cell>
          <cell r="F7" t="str">
            <v>&gt; 60</v>
          </cell>
        </row>
        <row r="8">
          <cell r="B8">
            <v>97.307692307692307</v>
          </cell>
          <cell r="C8">
            <v>2.6923076923076925</v>
          </cell>
          <cell r="D8">
            <v>0</v>
          </cell>
          <cell r="E8">
            <v>0</v>
          </cell>
          <cell r="F8">
            <v>0</v>
          </cell>
          <cell r="I8">
            <v>5.0600000000000005</v>
          </cell>
          <cell r="J8">
            <v>0.14000000000000001</v>
          </cell>
          <cell r="K8">
            <v>0</v>
          </cell>
          <cell r="L8">
            <v>0</v>
          </cell>
          <cell r="M8">
            <v>0</v>
          </cell>
        </row>
        <row r="9">
          <cell r="B9" t="str">
            <v>0 -  10</v>
          </cell>
          <cell r="C9" t="str">
            <v>10 - 20</v>
          </cell>
          <cell r="D9" t="str">
            <v>20 - 40</v>
          </cell>
          <cell r="E9" t="str">
            <v>40 - 60</v>
          </cell>
          <cell r="F9" t="str">
            <v>&gt; 60</v>
          </cell>
        </row>
        <row r="10">
          <cell r="B10">
            <v>29.615384615384617</v>
          </cell>
          <cell r="C10">
            <v>31.538461538461537</v>
          </cell>
          <cell r="D10">
            <v>14.615384615384617</v>
          </cell>
          <cell r="E10">
            <v>6.9230769230769234</v>
          </cell>
          <cell r="F10">
            <v>17.307692307692307</v>
          </cell>
          <cell r="I10">
            <v>1.54</v>
          </cell>
          <cell r="J10">
            <v>1.6400000000000001</v>
          </cell>
          <cell r="K10">
            <v>0.76</v>
          </cell>
          <cell r="L10">
            <v>0.36</v>
          </cell>
          <cell r="M10">
            <v>0.9</v>
          </cell>
        </row>
        <row r="11">
          <cell r="B11" t="str">
            <v>0 - 10</v>
          </cell>
          <cell r="C11" t="str">
            <v>10 - 20</v>
          </cell>
          <cell r="D11" t="str">
            <v>20 - 40</v>
          </cell>
          <cell r="E11" t="str">
            <v>40 - 60</v>
          </cell>
          <cell r="F11" t="str">
            <v>&gt; 60</v>
          </cell>
        </row>
        <row r="12">
          <cell r="B12">
            <v>9.2307692307692317</v>
          </cell>
          <cell r="C12">
            <v>61.53846153846154</v>
          </cell>
          <cell r="D12">
            <v>21.153846153846153</v>
          </cell>
          <cell r="E12">
            <v>8.0769230769230766</v>
          </cell>
          <cell r="F12">
            <v>0</v>
          </cell>
          <cell r="I12">
            <v>0.48</v>
          </cell>
          <cell r="J12">
            <v>3.2</v>
          </cell>
          <cell r="K12">
            <v>1.1000000000000001</v>
          </cell>
          <cell r="L12">
            <v>0.42</v>
          </cell>
          <cell r="M12">
            <v>0</v>
          </cell>
        </row>
        <row r="13">
          <cell r="B13" t="str">
            <v>0 - 20</v>
          </cell>
          <cell r="C13" t="str">
            <v>20 - 40</v>
          </cell>
          <cell r="D13" t="str">
            <v>40 -  80</v>
          </cell>
          <cell r="E13" t="str">
            <v xml:space="preserve"> 80 - 150</v>
          </cell>
          <cell r="F13" t="str">
            <v>&gt; 150</v>
          </cell>
        </row>
        <row r="14">
          <cell r="B14">
            <v>9.2307692307692317</v>
          </cell>
          <cell r="C14">
            <v>63.84615384615384</v>
          </cell>
          <cell r="D14">
            <v>18.846153846153847</v>
          </cell>
          <cell r="E14">
            <v>8.0769230769230766</v>
          </cell>
          <cell r="F14">
            <v>0</v>
          </cell>
          <cell r="I14">
            <v>0.48</v>
          </cell>
          <cell r="J14">
            <v>3.3200000000000003</v>
          </cell>
          <cell r="K14">
            <v>0.98</v>
          </cell>
          <cell r="L14">
            <v>0.42</v>
          </cell>
          <cell r="M14">
            <v>0</v>
          </cell>
        </row>
        <row r="15">
          <cell r="B15" t="str">
            <v xml:space="preserve">  4 - 5</v>
          </cell>
          <cell r="C15" t="str">
            <v xml:space="preserve">  3 -   4</v>
          </cell>
          <cell r="D15" t="str">
            <v xml:space="preserve">  2 -   3</v>
          </cell>
          <cell r="E15" t="str">
            <v xml:space="preserve">  1 -   2</v>
          </cell>
          <cell r="F15" t="str">
            <v>0 -  1</v>
          </cell>
        </row>
        <row r="16">
          <cell r="B16">
            <v>69.230769230769226</v>
          </cell>
          <cell r="C16">
            <v>16.923076923076923</v>
          </cell>
          <cell r="D16">
            <v>13.846153846153847</v>
          </cell>
          <cell r="E16">
            <v>0</v>
          </cell>
          <cell r="F16">
            <v>0</v>
          </cell>
          <cell r="I16">
            <v>3.6</v>
          </cell>
          <cell r="J16">
            <v>0.88</v>
          </cell>
          <cell r="K16">
            <v>0.72</v>
          </cell>
          <cell r="L16">
            <v>0</v>
          </cell>
          <cell r="M16">
            <v>0</v>
          </cell>
        </row>
        <row r="17">
          <cell r="B17" t="str">
            <v>0 -  5</v>
          </cell>
          <cell r="C17" t="str">
            <v xml:space="preserve"> 5 - 10</v>
          </cell>
          <cell r="D17" t="str">
            <v>10 - 15</v>
          </cell>
          <cell r="E17" t="str">
            <v>15 - 20</v>
          </cell>
          <cell r="F17" t="str">
            <v>&gt; 20</v>
          </cell>
        </row>
        <row r="18">
          <cell r="B18">
            <v>0.76923076923076927</v>
          </cell>
          <cell r="C18">
            <v>59.615384615384613</v>
          </cell>
          <cell r="D18">
            <v>26.923076923076923</v>
          </cell>
          <cell r="E18">
            <v>12.692307692307692</v>
          </cell>
          <cell r="F18">
            <v>0</v>
          </cell>
          <cell r="I18">
            <v>0.04</v>
          </cell>
          <cell r="J18">
            <v>3.1</v>
          </cell>
          <cell r="K18">
            <v>1.4000000000000001</v>
          </cell>
          <cell r="L18">
            <v>0.66</v>
          </cell>
          <cell r="M18">
            <v>0</v>
          </cell>
        </row>
        <row r="19">
          <cell r="B19" t="str">
            <v>0 - 20</v>
          </cell>
          <cell r="C19" t="str">
            <v>20 - 40</v>
          </cell>
          <cell r="D19" t="str">
            <v>40 - 60</v>
          </cell>
          <cell r="E19" t="str">
            <v>60 - 80</v>
          </cell>
          <cell r="F19" t="str">
            <v>&gt; 80</v>
          </cell>
        </row>
        <row r="20">
          <cell r="B20">
            <v>0</v>
          </cell>
          <cell r="C20">
            <v>7.6923076923076925</v>
          </cell>
          <cell r="D20">
            <v>92.307692307692307</v>
          </cell>
          <cell r="E20">
            <v>0</v>
          </cell>
          <cell r="F20">
            <v>0</v>
          </cell>
          <cell r="I20">
            <v>0</v>
          </cell>
          <cell r="J20">
            <v>0.4</v>
          </cell>
          <cell r="K20">
            <v>4.8</v>
          </cell>
          <cell r="L20">
            <v>0</v>
          </cell>
          <cell r="M20">
            <v>0</v>
          </cell>
        </row>
        <row r="21">
          <cell r="B21" t="str">
            <v>0 - 20</v>
          </cell>
          <cell r="C21" t="str">
            <v>20 - 40</v>
          </cell>
          <cell r="D21" t="str">
            <v>40 - 80</v>
          </cell>
          <cell r="E21" t="str">
            <v>80 - 120</v>
          </cell>
          <cell r="F21" t="str">
            <v>&gt; 120</v>
          </cell>
        </row>
        <row r="22">
          <cell r="B22">
            <v>0</v>
          </cell>
          <cell r="C22">
            <v>93.07692307692308</v>
          </cell>
          <cell r="D22">
            <v>6.9230769230769234</v>
          </cell>
          <cell r="E22">
            <v>0</v>
          </cell>
          <cell r="F22">
            <v>0</v>
          </cell>
          <cell r="I22">
            <v>0</v>
          </cell>
          <cell r="J22">
            <v>4.84</v>
          </cell>
          <cell r="K22">
            <v>0.36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81.92307692307692</v>
          </cell>
          <cell r="C24">
            <v>18.076923076923077</v>
          </cell>
          <cell r="D24">
            <v>0</v>
          </cell>
          <cell r="E24">
            <v>0</v>
          </cell>
          <cell r="F24">
            <v>0</v>
          </cell>
          <cell r="I24">
            <v>4.26</v>
          </cell>
          <cell r="J24">
            <v>0.94000000000000006</v>
          </cell>
          <cell r="K24">
            <v>0</v>
          </cell>
          <cell r="L24">
            <v>0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36.538461538461533</v>
          </cell>
          <cell r="C26">
            <v>55.769230769230774</v>
          </cell>
          <cell r="D26">
            <v>7.6923076923076925</v>
          </cell>
          <cell r="E26">
            <v>0</v>
          </cell>
          <cell r="F26">
            <v>0</v>
          </cell>
          <cell r="I26">
            <v>1.9000000000000001</v>
          </cell>
          <cell r="J26">
            <v>2.9</v>
          </cell>
          <cell r="K26">
            <v>0.4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45.384615384615387</v>
          </cell>
          <cell r="D28">
            <v>54.615384615384613</v>
          </cell>
          <cell r="E28">
            <v>0</v>
          </cell>
          <cell r="F28">
            <v>0</v>
          </cell>
          <cell r="I28">
            <v>0</v>
          </cell>
          <cell r="J28">
            <v>2.36</v>
          </cell>
          <cell r="K28">
            <v>2.84</v>
          </cell>
          <cell r="L28">
            <v>0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1-A"/>
      <sheetName val="Q2"/>
      <sheetName val="Q2-A"/>
      <sheetName val="Q2-B"/>
      <sheetName val="Q3"/>
      <sheetName val="ITVs"/>
      <sheetName val="Q3.1"/>
      <sheetName val="Q3-A"/>
      <sheetName val="Q3-B"/>
      <sheetName val="Q4"/>
      <sheetName val="CronoFinanc"/>
      <sheetName val="Q5"/>
      <sheetName val="Q6"/>
      <sheetName val="Crono M Obra"/>
      <sheetName val="Q6-A"/>
      <sheetName val="Q6-B"/>
      <sheetName val="Q6-C"/>
      <sheetName val="Q7"/>
      <sheetName val="Q8"/>
      <sheetName val="Q9"/>
      <sheetName val="Financ"/>
      <sheetName val="Q10"/>
      <sheetName val="VDMAnual"/>
      <sheetName val="Q11"/>
      <sheetName val="Q12"/>
      <sheetName val="Q13"/>
      <sheetName val="Q14"/>
      <sheetName val="Q14-A"/>
      <sheetName val="Q15"/>
      <sheetName val="Q15-A"/>
      <sheetName val="Q16"/>
      <sheetName val="Q16-A"/>
      <sheetName val="Proposta"/>
      <sheetName val="P. Unit"/>
      <sheetName val="Manutenção"/>
      <sheetName val="Seguros"/>
      <sheetName val="Garantias"/>
      <sheetName val="Premissas"/>
      <sheetName val="CronoFísico"/>
      <sheetName val="COMPARATIVO"/>
      <sheetName val="Obras Apoio"/>
      <sheetName val="Sistemas"/>
      <sheetName val="Veículos-Comb e Manut"/>
      <sheetName val="Depreciação"/>
      <sheetName val="ABC"/>
      <sheetName val="Auditoria"/>
      <sheetName val="investimentos"/>
      <sheetName val="Basic Data"/>
      <sheetName val="CONTROLE"/>
      <sheetName val="IDENTIFICACAO"/>
      <sheetName val="1.1 col. d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>
        <row r="2">
          <cell r="A2" t="str">
            <v>01.000.00</v>
          </cell>
          <cell r="B2" t="str">
            <v>DESMATA. DESTOC. E LIMPEZA AREA C/ARV. D ATE 0,15</v>
          </cell>
          <cell r="C2" t="str">
            <v>M2</v>
          </cell>
          <cell r="D2">
            <v>0.2</v>
          </cell>
          <cell r="F2">
            <v>0.32</v>
          </cell>
        </row>
        <row r="3">
          <cell r="A3" t="str">
            <v>01.100.01</v>
          </cell>
          <cell r="B3" t="str">
            <v>ESC CARGA TRANSPORTE MAT.1A CAT. DMT 50M</v>
          </cell>
          <cell r="C3" t="str">
            <v>M3</v>
          </cell>
          <cell r="D3">
            <v>3</v>
          </cell>
          <cell r="F3">
            <v>4.78</v>
          </cell>
        </row>
        <row r="4">
          <cell r="A4" t="str">
            <v>01.101.01</v>
          </cell>
          <cell r="B4" t="str">
            <v>ESC CARGA TRANSPORTE MAT 2A CAT DMT ATE 50M</v>
          </cell>
          <cell r="C4" t="str">
            <v>M3</v>
          </cell>
          <cell r="D4">
            <v>4</v>
          </cell>
          <cell r="F4">
            <v>6.37</v>
          </cell>
        </row>
        <row r="5">
          <cell r="A5" t="str">
            <v>01.102.01</v>
          </cell>
          <cell r="B5" t="str">
            <v>ESCAVACAO CARGA TRANSP MAT 3A CAT DMT ATE 50M</v>
          </cell>
          <cell r="C5" t="str">
            <v>M3</v>
          </cell>
          <cell r="D5">
            <v>12</v>
          </cell>
          <cell r="F5">
            <v>19.100000000000001</v>
          </cell>
        </row>
        <row r="6">
          <cell r="A6" t="str">
            <v>01.200.01</v>
          </cell>
          <cell r="B6" t="str">
            <v>ESCAVACAO E CARGA DE MATERIAL DE JAZIDA</v>
          </cell>
          <cell r="C6" t="str">
            <v>M3</v>
          </cell>
          <cell r="D6">
            <v>2.5</v>
          </cell>
          <cell r="F6">
            <v>3.98</v>
          </cell>
        </row>
        <row r="7">
          <cell r="A7" t="str">
            <v>01.200.02</v>
          </cell>
          <cell r="B7" t="str">
            <v>TRANSPORTE DE MAT. DE QUALQUER NATUREZA DMT ATÉ 5KM</v>
          </cell>
          <cell r="C7" t="str">
            <v>M3</v>
          </cell>
          <cell r="D7">
            <v>2</v>
          </cell>
          <cell r="F7">
            <v>3.18</v>
          </cell>
        </row>
        <row r="8">
          <cell r="A8" t="str">
            <v>01.200.03</v>
          </cell>
          <cell r="B8" t="str">
            <v>TRANSPORTE DE MAT. DE QUALQUER NATUREZA 5&lt;DMT&lt;10KM</v>
          </cell>
          <cell r="C8" t="str">
            <v>M3</v>
          </cell>
          <cell r="D8">
            <v>4</v>
          </cell>
          <cell r="F8">
            <v>6.37</v>
          </cell>
        </row>
        <row r="9">
          <cell r="A9" t="str">
            <v>01.300.00</v>
          </cell>
          <cell r="B9" t="str">
            <v>ESCAVACAO CARGA TRANSPORTE DE SOLOS MOLES</v>
          </cell>
          <cell r="C9" t="str">
            <v>M3</v>
          </cell>
          <cell r="D9">
            <v>4.5</v>
          </cell>
          <cell r="F9">
            <v>7.16</v>
          </cell>
        </row>
        <row r="10">
          <cell r="A10" t="str">
            <v>01.511.00</v>
          </cell>
          <cell r="B10" t="str">
            <v>COMPACTACAO DE ATERROS A 100P/C PROCTOR NORMAL</v>
          </cell>
          <cell r="C10" t="str">
            <v>M3</v>
          </cell>
          <cell r="D10">
            <v>1.5</v>
          </cell>
          <cell r="F10">
            <v>2.39</v>
          </cell>
        </row>
        <row r="11">
          <cell r="A11" t="str">
            <v>02.000.00</v>
          </cell>
          <cell r="B11" t="str">
            <v>REGULARIZACAO DO SUBLEITO</v>
          </cell>
          <cell r="C11" t="str">
            <v>M2</v>
          </cell>
          <cell r="D11">
            <v>1</v>
          </cell>
          <cell r="F11">
            <v>1.59</v>
          </cell>
        </row>
        <row r="12">
          <cell r="A12" t="str">
            <v>02.230.00</v>
          </cell>
          <cell r="B12" t="str">
            <v>BASE BRITA GRADUADA</v>
          </cell>
          <cell r="C12" t="str">
            <v>M3</v>
          </cell>
          <cell r="D12">
            <v>40</v>
          </cell>
          <cell r="F12">
            <v>63.68</v>
          </cell>
        </row>
        <row r="13">
          <cell r="A13" t="str">
            <v>02.230.01</v>
          </cell>
          <cell r="B13" t="str">
            <v>BGTC (BRITA GRADUADA TRATADA COM CIMENTO)</v>
          </cell>
          <cell r="C13" t="str">
            <v>M3</v>
          </cell>
          <cell r="D13">
            <v>50</v>
          </cell>
          <cell r="F13">
            <v>79.599999999999994</v>
          </cell>
        </row>
        <row r="14">
          <cell r="A14" t="str">
            <v>02.240.00</v>
          </cell>
          <cell r="B14" t="str">
            <v>CAMADA DE VEDAÇÃO (CBUQ TIPO MASSA FINA)</v>
          </cell>
          <cell r="C14" t="str">
            <v>T</v>
          </cell>
          <cell r="D14">
            <v>84</v>
          </cell>
          <cell r="F14">
            <v>133.72999999999999</v>
          </cell>
        </row>
        <row r="15">
          <cell r="A15" t="str">
            <v>02.300.00</v>
          </cell>
          <cell r="B15" t="str">
            <v>IMPRIMACAO - EXECUCAO</v>
          </cell>
          <cell r="C15" t="str">
            <v>M2</v>
          </cell>
          <cell r="D15">
            <v>1.2</v>
          </cell>
          <cell r="F15">
            <v>1.91</v>
          </cell>
        </row>
        <row r="16">
          <cell r="A16" t="str">
            <v>02.400.00</v>
          </cell>
          <cell r="B16" t="str">
            <v>PINTURA DE LIGACAO - EXECUCAO</v>
          </cell>
          <cell r="C16" t="str">
            <v>M2</v>
          </cell>
          <cell r="D16">
            <v>0.5</v>
          </cell>
          <cell r="F16">
            <v>0.8</v>
          </cell>
        </row>
        <row r="17">
          <cell r="A17" t="str">
            <v>02.510.01</v>
          </cell>
          <cell r="B17" t="str">
            <v>LAMA ASFALTICA GROSSA</v>
          </cell>
          <cell r="C17" t="str">
            <v>M2</v>
          </cell>
          <cell r="D17">
            <v>3</v>
          </cell>
          <cell r="F17">
            <v>4.78</v>
          </cell>
        </row>
        <row r="18">
          <cell r="A18" t="str">
            <v>02.540.00</v>
          </cell>
          <cell r="B18" t="str">
            <v>CONCRETO BETUMINOSO USINADO A QUENTE</v>
          </cell>
          <cell r="C18" t="str">
            <v>T</v>
          </cell>
          <cell r="D18">
            <v>84</v>
          </cell>
          <cell r="F18">
            <v>133.72999999999999</v>
          </cell>
        </row>
        <row r="19">
          <cell r="A19" t="str">
            <v>02.540.02</v>
          </cell>
          <cell r="B19" t="str">
            <v>RECICLAGEM DO PAVIMENTO</v>
          </cell>
          <cell r="C19" t="str">
            <v>M3</v>
          </cell>
          <cell r="D19">
            <v>150</v>
          </cell>
          <cell r="F19">
            <v>238.8</v>
          </cell>
        </row>
        <row r="20">
          <cell r="A20" t="str">
            <v>02.600.00</v>
          </cell>
          <cell r="B20" t="str">
            <v>PAVIMENTO RÍGIDO DE CONCRETO</v>
          </cell>
          <cell r="C20" t="str">
            <v>M3</v>
          </cell>
          <cell r="D20">
            <v>330</v>
          </cell>
          <cell r="F20">
            <v>525.36</v>
          </cell>
        </row>
        <row r="21">
          <cell r="A21" t="str">
            <v>02.900.00</v>
          </cell>
          <cell r="B21" t="str">
            <v>REMOCAO DE PAVIMENTO</v>
          </cell>
          <cell r="C21" t="str">
            <v>M3</v>
          </cell>
          <cell r="D21">
            <v>20</v>
          </cell>
          <cell r="F21">
            <v>31.84</v>
          </cell>
        </row>
        <row r="22">
          <cell r="A22" t="str">
            <v>03.324.00</v>
          </cell>
          <cell r="B22" t="str">
            <v>CONCRETO FCK=15 MPA-CONTR.RAZ.USO GER.</v>
          </cell>
          <cell r="C22" t="str">
            <v>M3</v>
          </cell>
          <cell r="D22">
            <v>220.00000000000003</v>
          </cell>
          <cell r="F22">
            <v>350.24</v>
          </cell>
        </row>
        <row r="23">
          <cell r="A23" t="str">
            <v>03.325.00</v>
          </cell>
          <cell r="B23" t="str">
            <v>CONCRETO FCK=18 MPA-CONTR.RAZ.USO GER.</v>
          </cell>
          <cell r="C23" t="str">
            <v>M3</v>
          </cell>
          <cell r="D23">
            <v>220.00000000000003</v>
          </cell>
          <cell r="F23">
            <v>350.24</v>
          </cell>
        </row>
        <row r="24">
          <cell r="A24" t="str">
            <v>03.326.00</v>
          </cell>
          <cell r="B24" t="str">
            <v>CONCRETO FCK=20 MPA-CONTR.RAZ.USO GER.</v>
          </cell>
          <cell r="C24" t="str">
            <v>M3</v>
          </cell>
          <cell r="D24">
            <v>247.50000000000003</v>
          </cell>
          <cell r="F24">
            <v>394.02</v>
          </cell>
        </row>
        <row r="25">
          <cell r="A25" t="str">
            <v>03.328.00</v>
          </cell>
          <cell r="B25" t="str">
            <v>CONCRETO FCK=26 MPA-CONTR.RAZ.USO GER.</v>
          </cell>
          <cell r="C25" t="str">
            <v>M3</v>
          </cell>
          <cell r="D25">
            <v>286</v>
          </cell>
          <cell r="F25">
            <v>455.31</v>
          </cell>
        </row>
        <row r="26">
          <cell r="A26" t="str">
            <v>03.330.01</v>
          </cell>
          <cell r="B26" t="str">
            <v>CONCRETO Fck&gt;9  MPA - PREPARO DE LANÇAMENTO</v>
          </cell>
          <cell r="C26" t="str">
            <v>M3</v>
          </cell>
          <cell r="D26">
            <v>198.00000000000003</v>
          </cell>
          <cell r="F26">
            <v>315.22000000000003</v>
          </cell>
        </row>
        <row r="27">
          <cell r="A27" t="str">
            <v>03.330.02</v>
          </cell>
          <cell r="B27" t="str">
            <v>CONCRETO Fck:13 MPA - PREPARO DE LANÇAMENTO</v>
          </cell>
          <cell r="C27" t="str">
            <v>M3</v>
          </cell>
          <cell r="D27">
            <v>209.00000000000003</v>
          </cell>
          <cell r="F27">
            <v>332.73</v>
          </cell>
        </row>
        <row r="28">
          <cell r="A28" t="str">
            <v>03.330.03</v>
          </cell>
          <cell r="B28" t="str">
            <v>CONCRETO Fck:16 MPA - PREPARO DE LANÇAMENTO</v>
          </cell>
          <cell r="C28" t="str">
            <v>M3</v>
          </cell>
          <cell r="D28">
            <v>220.00000000000003</v>
          </cell>
          <cell r="F28">
            <v>350.24</v>
          </cell>
        </row>
        <row r="29">
          <cell r="A29" t="str">
            <v>03.330.04</v>
          </cell>
          <cell r="B29" t="str">
            <v>CONCRETO Fck:25 MPA - PREPARO DE LANÇAMENTO</v>
          </cell>
          <cell r="C29" t="str">
            <v>M3</v>
          </cell>
          <cell r="D29">
            <v>275</v>
          </cell>
          <cell r="F29">
            <v>437.8</v>
          </cell>
        </row>
        <row r="30">
          <cell r="A30" t="str">
            <v>03.340.00</v>
          </cell>
          <cell r="B30" t="str">
            <v>ARGAMASSA CIMENTO-AREIA 1-3</v>
          </cell>
          <cell r="C30" t="str">
            <v>M3</v>
          </cell>
          <cell r="D30">
            <v>220</v>
          </cell>
          <cell r="F30">
            <v>350.24</v>
          </cell>
        </row>
        <row r="31">
          <cell r="A31" t="str">
            <v>03.353.00</v>
          </cell>
          <cell r="B31" t="str">
            <v>FORNECIMENTO PREPARO COLOCACAO ACO CA-50</v>
          </cell>
          <cell r="C31" t="str">
            <v>KG</v>
          </cell>
          <cell r="D31">
            <v>2</v>
          </cell>
          <cell r="F31">
            <v>3.18</v>
          </cell>
        </row>
        <row r="32">
          <cell r="A32" t="str">
            <v>03.354.00</v>
          </cell>
          <cell r="B32" t="str">
            <v>FORNECIMENTO PREPARO COLOCACAO ACO CA-60</v>
          </cell>
          <cell r="C32" t="str">
            <v>KG</v>
          </cell>
          <cell r="D32">
            <v>2</v>
          </cell>
          <cell r="F32">
            <v>3.18</v>
          </cell>
        </row>
        <row r="33">
          <cell r="A33" t="str">
            <v>03.359.01</v>
          </cell>
          <cell r="B33" t="str">
            <v>FORNECIMENTO PREPARO COLOCACAO ACO CA-25</v>
          </cell>
          <cell r="C33" t="str">
            <v>KG</v>
          </cell>
          <cell r="D33">
            <v>2</v>
          </cell>
          <cell r="F33">
            <v>3.18</v>
          </cell>
        </row>
        <row r="34">
          <cell r="A34" t="str">
            <v>03.370.00</v>
          </cell>
          <cell r="B34" t="str">
            <v>FORMAS COMUNS DE MADEIRA</v>
          </cell>
          <cell r="C34" t="str">
            <v>M2</v>
          </cell>
          <cell r="D34">
            <v>30</v>
          </cell>
          <cell r="F34">
            <v>47.76</v>
          </cell>
        </row>
        <row r="35">
          <cell r="A35" t="str">
            <v>03.371.01</v>
          </cell>
          <cell r="B35" t="str">
            <v>FORMA DE PLACA COMPENSADA RESINADA</v>
          </cell>
          <cell r="C35" t="str">
            <v>M2</v>
          </cell>
          <cell r="D35">
            <v>35</v>
          </cell>
          <cell r="F35">
            <v>55.72</v>
          </cell>
        </row>
        <row r="36">
          <cell r="A36" t="str">
            <v>03.372.02</v>
          </cell>
          <cell r="B36" t="str">
            <v>FORMA CURVA DE  COMPENSADO RESINADO</v>
          </cell>
          <cell r="C36" t="str">
            <v>M2</v>
          </cell>
          <cell r="D36">
            <v>60</v>
          </cell>
          <cell r="F36">
            <v>95.52</v>
          </cell>
        </row>
        <row r="37">
          <cell r="A37" t="str">
            <v>03.380.00</v>
          </cell>
          <cell r="B37" t="str">
            <v>CIMBRAMENTO DE MADEIRA</v>
          </cell>
          <cell r="C37" t="str">
            <v>M3</v>
          </cell>
          <cell r="D37">
            <v>25</v>
          </cell>
          <cell r="F37">
            <v>39.799999999999997</v>
          </cell>
        </row>
        <row r="38">
          <cell r="A38" t="str">
            <v>03.402.01</v>
          </cell>
          <cell r="B38" t="str">
            <v>ESTACAS TIPO BRAFER OU SIMILAR,, PERFIL BZ 300B</v>
          </cell>
          <cell r="C38" t="str">
            <v>M2</v>
          </cell>
          <cell r="D38">
            <v>84</v>
          </cell>
          <cell r="F38">
            <v>133.72999999999999</v>
          </cell>
        </row>
        <row r="39">
          <cell r="A39" t="str">
            <v>03.410.21</v>
          </cell>
          <cell r="B39" t="str">
            <v>TUBULAO A CEU ABERTO DIAMETRO EXTERNO = 1,40 M</v>
          </cell>
          <cell r="C39" t="str">
            <v>M</v>
          </cell>
          <cell r="D39">
            <v>1200</v>
          </cell>
          <cell r="F39">
            <v>1910.4</v>
          </cell>
        </row>
        <row r="40">
          <cell r="A40" t="str">
            <v>03.411.21</v>
          </cell>
          <cell r="B40" t="str">
            <v>TUB AR COMP D=1,4M PROF ATE 12M LAMINA D'AGUA L.F</v>
          </cell>
          <cell r="C40" t="str">
            <v>M</v>
          </cell>
          <cell r="D40">
            <v>1800</v>
          </cell>
          <cell r="F40">
            <v>2865.6</v>
          </cell>
        </row>
        <row r="41">
          <cell r="A41" t="str">
            <v>03.411.31</v>
          </cell>
          <cell r="B41" t="str">
            <v>TUB. A AR COMPRIMIDO D= 1,40 M - 2ª CAT - EXEC. E FORNEC. MAT.</v>
          </cell>
          <cell r="C41" t="str">
            <v>M</v>
          </cell>
          <cell r="D41">
            <v>2000</v>
          </cell>
          <cell r="F41">
            <v>3184</v>
          </cell>
        </row>
        <row r="42">
          <cell r="A42" t="str">
            <v>03.412.01</v>
          </cell>
          <cell r="B42" t="str">
            <v>ESC P/ALARG BASE TUB AR COMP PROF ATE 12M L.F</v>
          </cell>
          <cell r="C42" t="str">
            <v>M3</v>
          </cell>
          <cell r="D42">
            <v>1400</v>
          </cell>
          <cell r="F42">
            <v>2228.8000000000002</v>
          </cell>
        </row>
        <row r="43">
          <cell r="A43" t="str">
            <v>03.412.06</v>
          </cell>
          <cell r="B43" t="str">
            <v>ABERT. E CONCR. DA BASE , MAT. DE 2 a 3  a CAT.-AR COMPR.</v>
          </cell>
          <cell r="C43" t="str">
            <v>M3</v>
          </cell>
          <cell r="D43">
            <v>1600</v>
          </cell>
          <cell r="F43">
            <v>2547.1999999999998</v>
          </cell>
        </row>
        <row r="44">
          <cell r="A44" t="str">
            <v>03.510.00</v>
          </cell>
          <cell r="B44" t="str">
            <v>APARELHO DE APOIO EM NEOPRENE</v>
          </cell>
          <cell r="C44" t="str">
            <v>KG</v>
          </cell>
          <cell r="D44">
            <v>56</v>
          </cell>
          <cell r="F44">
            <v>89.15</v>
          </cell>
        </row>
        <row r="45">
          <cell r="A45" t="str">
            <v>03.510.01</v>
          </cell>
          <cell r="B45" t="str">
            <v>GROUT PARA FIXAÇÃO DE APARELHO DE APOIO</v>
          </cell>
          <cell r="C45" t="str">
            <v>M3</v>
          </cell>
          <cell r="D45">
            <v>1049.29</v>
          </cell>
          <cell r="F45">
            <v>1670.47</v>
          </cell>
        </row>
        <row r="46">
          <cell r="A46" t="str">
            <v>03.510.10</v>
          </cell>
          <cell r="B46" t="str">
            <v>CONSOLE METÁLICO</v>
          </cell>
          <cell r="C46" t="str">
            <v>KG</v>
          </cell>
          <cell r="D46">
            <v>7</v>
          </cell>
          <cell r="F46">
            <v>11.14</v>
          </cell>
        </row>
        <row r="47">
          <cell r="A47" t="str">
            <v>03.700.02</v>
          </cell>
          <cell r="B47" t="str">
            <v>GUARDA RODAS NJ-S1</v>
          </cell>
          <cell r="C47" t="str">
            <v>M</v>
          </cell>
          <cell r="D47">
            <v>150</v>
          </cell>
          <cell r="F47">
            <v>238.8</v>
          </cell>
        </row>
        <row r="48">
          <cell r="A48" t="str">
            <v>03.700.03</v>
          </cell>
          <cell r="B48" t="str">
            <v>FORN. E MONTAGEM DE ALAS METÁL. EM BISEL d=3,8m-e= 2,7mm</v>
          </cell>
          <cell r="C48" t="str">
            <v>UND</v>
          </cell>
          <cell r="D48">
            <v>2100</v>
          </cell>
          <cell r="F48">
            <v>3343.2</v>
          </cell>
        </row>
        <row r="49">
          <cell r="A49" t="str">
            <v>03.700.04</v>
          </cell>
          <cell r="B49" t="str">
            <v>GUARDA CORPO COM TUBOS DE FERRO GALVANIZADO 3"</v>
          </cell>
          <cell r="C49" t="str">
            <v>M</v>
          </cell>
          <cell r="D49">
            <v>240</v>
          </cell>
          <cell r="F49">
            <v>382.08</v>
          </cell>
        </row>
        <row r="50">
          <cell r="A50" t="str">
            <v>03.930.01</v>
          </cell>
          <cell r="B50" t="str">
            <v>CANTONEIRA MET. 2  1/2"x2 1/2"x3/8"</v>
          </cell>
          <cell r="C50" t="str">
            <v>M</v>
          </cell>
          <cell r="D50">
            <v>112</v>
          </cell>
          <cell r="F50">
            <v>178.3</v>
          </cell>
        </row>
        <row r="51">
          <cell r="A51" t="str">
            <v>03.930.02</v>
          </cell>
          <cell r="B51" t="str">
            <v>CANTONEIRA METÁLICA 3"x3"x3/8"</v>
          </cell>
          <cell r="C51" t="str">
            <v>M</v>
          </cell>
          <cell r="D51">
            <v>112</v>
          </cell>
          <cell r="F51">
            <v>178.3</v>
          </cell>
        </row>
        <row r="52">
          <cell r="A52" t="str">
            <v>03.935.01</v>
          </cell>
          <cell r="B52" t="str">
            <v>ACESSÓRIOS DE FIXAÇÃO</v>
          </cell>
          <cell r="C52" t="str">
            <v>UND</v>
          </cell>
          <cell r="D52">
            <v>50</v>
          </cell>
          <cell r="F52">
            <v>79.599999999999994</v>
          </cell>
        </row>
        <row r="53">
          <cell r="A53" t="str">
            <v>03.940.01</v>
          </cell>
          <cell r="B53" t="str">
            <v>REATERRO E COMPACTACAO MANUAL DE BUEIROS</v>
          </cell>
          <cell r="C53" t="str">
            <v>M3</v>
          </cell>
          <cell r="D53">
            <v>13</v>
          </cell>
          <cell r="F53">
            <v>20.7</v>
          </cell>
        </row>
        <row r="54">
          <cell r="A54" t="str">
            <v>03.951.01</v>
          </cell>
          <cell r="B54" t="str">
            <v>LIMPEZA E PINTURA COM NATA DE CIMENTO - 3 DEMÃOS</v>
          </cell>
          <cell r="C54" t="str">
            <v>M2</v>
          </cell>
          <cell r="D54">
            <v>6</v>
          </cell>
          <cell r="F54">
            <v>9.5500000000000007</v>
          </cell>
        </row>
        <row r="55">
          <cell r="A55" t="str">
            <v>03.951.02</v>
          </cell>
          <cell r="B55" t="str">
            <v>PINTURA DE BARREIRA DE NEW JERSEY</v>
          </cell>
          <cell r="C55" t="str">
            <v>M2</v>
          </cell>
          <cell r="D55">
            <v>6</v>
          </cell>
          <cell r="F55">
            <v>9.5500000000000007</v>
          </cell>
        </row>
        <row r="56">
          <cell r="A56" t="str">
            <v>03.990.03</v>
          </cell>
          <cell r="B56" t="str">
            <v>CONFECCAO E COLOCACAO DE CABO 7 VARAS DE 1/2 '</v>
          </cell>
          <cell r="C56" t="str">
            <v>KG</v>
          </cell>
          <cell r="D56">
            <v>9</v>
          </cell>
          <cell r="F56">
            <v>14.33</v>
          </cell>
        </row>
        <row r="57">
          <cell r="A57" t="str">
            <v>03.990.04</v>
          </cell>
          <cell r="B57" t="str">
            <v>CONFECCAO E COLOCACAO DE CABO 12 VARAS DE 1/2 '</v>
          </cell>
          <cell r="C57" t="str">
            <v>KG</v>
          </cell>
          <cell r="D57">
            <v>9</v>
          </cell>
          <cell r="F57">
            <v>14.33</v>
          </cell>
        </row>
        <row r="58">
          <cell r="A58" t="str">
            <v>03.990.05</v>
          </cell>
          <cell r="B58" t="str">
            <v>CONFECCAO E COLOCACAO DE CABO 19 VARAS DE 1/2 '</v>
          </cell>
          <cell r="C58" t="str">
            <v>KG</v>
          </cell>
          <cell r="D58">
            <v>9</v>
          </cell>
          <cell r="F58">
            <v>14.33</v>
          </cell>
        </row>
        <row r="59">
          <cell r="A59" t="str">
            <v>03.991.01</v>
          </cell>
          <cell r="B59" t="str">
            <v>DRENO DE PVC D=3" - L=0,30M</v>
          </cell>
          <cell r="C59" t="str">
            <v>UND</v>
          </cell>
          <cell r="D59">
            <v>3</v>
          </cell>
          <cell r="F59">
            <v>4.78</v>
          </cell>
        </row>
        <row r="60">
          <cell r="A60" t="str">
            <v>03.991.02</v>
          </cell>
          <cell r="B60" t="str">
            <v>DRENO DE PVC D=4" - L=0,40M</v>
          </cell>
          <cell r="C60" t="str">
            <v>UND</v>
          </cell>
          <cell r="D60">
            <v>4</v>
          </cell>
          <cell r="F60">
            <v>6.37</v>
          </cell>
        </row>
        <row r="61">
          <cell r="A61" t="str">
            <v>03.993.01</v>
          </cell>
          <cell r="B61" t="str">
            <v>CRAVACAO ESTACAS METALICA-TRILHOS SOLDADOS-2TR37</v>
          </cell>
          <cell r="C61" t="str">
            <v>M</v>
          </cell>
          <cell r="D61">
            <v>200</v>
          </cell>
          <cell r="F61">
            <v>318.39999999999998</v>
          </cell>
        </row>
        <row r="62">
          <cell r="A62" t="str">
            <v>03.993.03</v>
          </cell>
          <cell r="B62" t="str">
            <v>CRAVACAO ESTACAS METALICA-TRILHOS SOLDADOS-2TR45</v>
          </cell>
          <cell r="C62" t="str">
            <v>M</v>
          </cell>
          <cell r="D62">
            <v>250</v>
          </cell>
          <cell r="F62">
            <v>398</v>
          </cell>
        </row>
        <row r="63">
          <cell r="A63" t="str">
            <v>03.999.03</v>
          </cell>
          <cell r="B63" t="str">
            <v>PROTENSAO E INJECAO DE CABO DE 7 VARAS DE 1/2 '</v>
          </cell>
          <cell r="C63" t="str">
            <v>UND</v>
          </cell>
          <cell r="D63">
            <v>200</v>
          </cell>
          <cell r="F63">
            <v>318.39999999999998</v>
          </cell>
        </row>
        <row r="64">
          <cell r="A64" t="str">
            <v>03.999.04</v>
          </cell>
          <cell r="B64" t="str">
            <v>PROTENSAO E INJECAO DE CABO DE 12 VARAS DE 1/2 '</v>
          </cell>
          <cell r="C64" t="str">
            <v>UND</v>
          </cell>
          <cell r="D64">
            <v>330</v>
          </cell>
          <cell r="F64">
            <v>525.36</v>
          </cell>
        </row>
        <row r="65">
          <cell r="A65" t="str">
            <v>03.999.05</v>
          </cell>
          <cell r="B65" t="str">
            <v>PROTENSAO E INJECAO DE CABO DE 19 VARAS DE 1/2 '</v>
          </cell>
          <cell r="C65" t="str">
            <v>UND</v>
          </cell>
          <cell r="D65">
            <v>420</v>
          </cell>
          <cell r="F65">
            <v>668.64</v>
          </cell>
        </row>
        <row r="66">
          <cell r="A66" t="str">
            <v>04.000.00</v>
          </cell>
          <cell r="B66" t="str">
            <v>ESCAVACAO MANUAL EM MATERIAL DE 1A. CAT</v>
          </cell>
          <cell r="C66" t="str">
            <v>M3</v>
          </cell>
          <cell r="D66">
            <v>18</v>
          </cell>
          <cell r="F66">
            <v>28.66</v>
          </cell>
        </row>
        <row r="67">
          <cell r="A67" t="str">
            <v>04.001.00</v>
          </cell>
          <cell r="B67" t="str">
            <v>ESCAVACAO MECANICA  EM MAT.1A CATEGORIA</v>
          </cell>
          <cell r="C67" t="str">
            <v>M3</v>
          </cell>
          <cell r="D67">
            <v>4</v>
          </cell>
          <cell r="F67">
            <v>6.37</v>
          </cell>
        </row>
        <row r="68">
          <cell r="A68" t="str">
            <v>04.001.02</v>
          </cell>
          <cell r="B68" t="str">
            <v>REGULARIZAÇÃO MANUAL</v>
          </cell>
          <cell r="C68" t="str">
            <v>M²</v>
          </cell>
          <cell r="D68">
            <v>3</v>
          </cell>
          <cell r="F68">
            <v>4.78</v>
          </cell>
        </row>
        <row r="69">
          <cell r="A69" t="str">
            <v>04.002.03</v>
          </cell>
          <cell r="B69" t="str">
            <v>DEMOLIÇÃO MANUAL DE PLACA COM MARTELETE</v>
          </cell>
          <cell r="C69" t="str">
            <v>M³</v>
          </cell>
          <cell r="D69">
            <v>70</v>
          </cell>
          <cell r="F69">
            <v>111.44</v>
          </cell>
        </row>
        <row r="70">
          <cell r="A70" t="str">
            <v>04.002.04</v>
          </cell>
          <cell r="B70" t="str">
            <v>DEMOLIÇÃO MECÂNICA DE PLACAS COM ESCAVADEIRA</v>
          </cell>
          <cell r="C70" t="str">
            <v>M³</v>
          </cell>
          <cell r="D70">
            <v>20</v>
          </cell>
          <cell r="F70">
            <v>31.84</v>
          </cell>
        </row>
        <row r="71">
          <cell r="A71" t="str">
            <v>04.030.01</v>
          </cell>
          <cell r="B71" t="str">
            <v>MURO DE GABIÃO</v>
          </cell>
          <cell r="C71" t="str">
            <v>M3</v>
          </cell>
          <cell r="D71">
            <v>150</v>
          </cell>
          <cell r="F71">
            <v>238.8</v>
          </cell>
        </row>
        <row r="72">
          <cell r="A72" t="str">
            <v>04.030.02</v>
          </cell>
          <cell r="B72" t="str">
            <v>MURO DE RIP-RAP</v>
          </cell>
          <cell r="C72" t="str">
            <v>M3</v>
          </cell>
          <cell r="D72">
            <v>140</v>
          </cell>
          <cell r="F72">
            <v>222.88</v>
          </cell>
        </row>
        <row r="73">
          <cell r="A73" t="str">
            <v>04.030.03</v>
          </cell>
          <cell r="B73" t="str">
            <v>PALIÇADA</v>
          </cell>
          <cell r="C73" t="str">
            <v>M2</v>
          </cell>
          <cell r="D73">
            <v>6</v>
          </cell>
          <cell r="F73">
            <v>9.5500000000000007</v>
          </cell>
        </row>
        <row r="74">
          <cell r="A74" t="str">
            <v>04.030.04</v>
          </cell>
          <cell r="B74" t="str">
            <v>SEMEADURA MANUAL</v>
          </cell>
          <cell r="C74" t="str">
            <v>M2</v>
          </cell>
          <cell r="D74">
            <v>1.5</v>
          </cell>
          <cell r="F74">
            <v>2.39</v>
          </cell>
        </row>
        <row r="75">
          <cell r="A75" t="str">
            <v>04.030.05</v>
          </cell>
          <cell r="B75" t="str">
            <v>TELA VEGETAL</v>
          </cell>
          <cell r="C75" t="str">
            <v>M2</v>
          </cell>
          <cell r="D75">
            <v>3</v>
          </cell>
          <cell r="F75">
            <v>4.78</v>
          </cell>
        </row>
        <row r="76">
          <cell r="A76" t="str">
            <v>04.100.01</v>
          </cell>
          <cell r="B76" t="str">
            <v>CORPO BUEIRO SIMPLES TUBULAR DE CONCRETO D=0,60 M</v>
          </cell>
          <cell r="C76" t="str">
            <v>M</v>
          </cell>
          <cell r="D76">
            <v>150</v>
          </cell>
          <cell r="F76">
            <v>238.8</v>
          </cell>
        </row>
        <row r="77">
          <cell r="A77" t="str">
            <v>04.100.02</v>
          </cell>
          <cell r="B77" t="str">
            <v>CORPO BUEIRO SIMPLES TUBULAR DE CONCRETO D=0,80 M</v>
          </cell>
          <cell r="C77" t="str">
            <v>M</v>
          </cell>
          <cell r="D77">
            <v>200</v>
          </cell>
          <cell r="F77">
            <v>318.39999999999998</v>
          </cell>
        </row>
        <row r="78">
          <cell r="A78" t="str">
            <v>04.100.03</v>
          </cell>
          <cell r="B78" t="str">
            <v>CORPO BUEIRO SIMPLES TUBULAR DE CONCRETO D=1,00 M</v>
          </cell>
          <cell r="C78" t="str">
            <v>M</v>
          </cell>
          <cell r="D78">
            <v>250</v>
          </cell>
          <cell r="F78">
            <v>398</v>
          </cell>
        </row>
        <row r="79">
          <cell r="A79" t="str">
            <v>04.100.04</v>
          </cell>
          <cell r="B79" t="str">
            <v>CORPO BUEIRO SIMPLES TUBULAR DE CONCRETO D=1,20 M</v>
          </cell>
          <cell r="C79" t="str">
            <v>M</v>
          </cell>
          <cell r="D79">
            <v>300</v>
          </cell>
          <cell r="F79">
            <v>477.6</v>
          </cell>
        </row>
        <row r="80">
          <cell r="A80" t="str">
            <v>04.100.05</v>
          </cell>
          <cell r="B80" t="str">
            <v>CORPO BUEIRO SIMPLES TUBULAR DE CONCRETO D=1,50 M</v>
          </cell>
          <cell r="C80" t="str">
            <v>M</v>
          </cell>
          <cell r="D80">
            <v>450</v>
          </cell>
          <cell r="F80">
            <v>716.4</v>
          </cell>
        </row>
        <row r="81">
          <cell r="A81" t="str">
            <v>04.101.06</v>
          </cell>
          <cell r="B81" t="str">
            <v>BOCA BSTC D=0,60 M - ESC.= 15</v>
          </cell>
          <cell r="C81" t="str">
            <v>UND</v>
          </cell>
          <cell r="D81">
            <v>490.98</v>
          </cell>
          <cell r="F81">
            <v>781.64</v>
          </cell>
        </row>
        <row r="82">
          <cell r="A82" t="str">
            <v>04.101.07</v>
          </cell>
          <cell r="B82" t="str">
            <v>BOCA BSTC D=0,80 M - ESC.= 15</v>
          </cell>
          <cell r="C82" t="str">
            <v>UND</v>
          </cell>
          <cell r="D82">
            <v>850</v>
          </cell>
          <cell r="F82">
            <v>1353.2</v>
          </cell>
        </row>
        <row r="83">
          <cell r="A83" t="str">
            <v>04.101.08</v>
          </cell>
          <cell r="B83" t="str">
            <v>BOCA BSTC D=1,00 M - ESC.= 15</v>
          </cell>
          <cell r="C83" t="str">
            <v>UND</v>
          </cell>
          <cell r="D83">
            <v>1300</v>
          </cell>
          <cell r="F83">
            <v>2069.6</v>
          </cell>
        </row>
        <row r="84">
          <cell r="A84" t="str">
            <v>04.101.09</v>
          </cell>
          <cell r="B84" t="str">
            <v>BOCA BSTC D=1,20 M - ESC.= 15</v>
          </cell>
          <cell r="C84" t="str">
            <v>UND</v>
          </cell>
          <cell r="D84">
            <v>2000</v>
          </cell>
          <cell r="F84">
            <v>3184</v>
          </cell>
        </row>
        <row r="85">
          <cell r="A85" t="str">
            <v>04.101.10</v>
          </cell>
          <cell r="B85" t="str">
            <v>BOCA BSTC D=1,50 M - ESC.= 15</v>
          </cell>
          <cell r="C85" t="str">
            <v>UND</v>
          </cell>
          <cell r="D85">
            <v>2500</v>
          </cell>
          <cell r="F85">
            <v>3980</v>
          </cell>
        </row>
        <row r="86">
          <cell r="A86" t="str">
            <v>04.110.01</v>
          </cell>
          <cell r="B86" t="str">
            <v>CORPO BUEIRO DUPLO TUBULAR DE CONCRETO D=1,00 M</v>
          </cell>
          <cell r="C86" t="str">
            <v>M</v>
          </cell>
          <cell r="D86">
            <v>700</v>
          </cell>
          <cell r="F86">
            <v>1114.4000000000001</v>
          </cell>
        </row>
        <row r="87">
          <cell r="A87" t="str">
            <v>04.110.02</v>
          </cell>
          <cell r="B87" t="str">
            <v>CORPO BUEIRO DUPLO TUBULAR DE CONCRETO D=1,20 M</v>
          </cell>
          <cell r="C87" t="str">
            <v>M</v>
          </cell>
          <cell r="D87">
            <v>1000</v>
          </cell>
          <cell r="F87">
            <v>1592</v>
          </cell>
        </row>
        <row r="88">
          <cell r="A88" t="str">
            <v>04.110.04</v>
          </cell>
          <cell r="B88" t="str">
            <v>CORPO DE BDTC D=0,60M</v>
          </cell>
          <cell r="C88" t="str">
            <v>M</v>
          </cell>
          <cell r="D88">
            <v>220</v>
          </cell>
          <cell r="F88">
            <v>350.24</v>
          </cell>
        </row>
        <row r="89">
          <cell r="A89" t="str">
            <v>04.110.05</v>
          </cell>
          <cell r="B89" t="str">
            <v>CORPO DE BDTC D=0,80M</v>
          </cell>
          <cell r="C89" t="str">
            <v>M</v>
          </cell>
          <cell r="D89">
            <v>450</v>
          </cell>
          <cell r="F89">
            <v>716.4</v>
          </cell>
        </row>
        <row r="90">
          <cell r="A90" t="str">
            <v>04.111.05</v>
          </cell>
          <cell r="B90" t="str">
            <v>BOCA BDTC D=1,00 M - ESC.= 15</v>
          </cell>
          <cell r="C90" t="str">
            <v>UND</v>
          </cell>
          <cell r="D90">
            <v>1700</v>
          </cell>
          <cell r="F90">
            <v>2706.4</v>
          </cell>
        </row>
        <row r="91">
          <cell r="A91" t="str">
            <v>04.111.06</v>
          </cell>
          <cell r="B91" t="str">
            <v>BOCA BDTC D=1,20 M - ESC.= 15</v>
          </cell>
          <cell r="C91" t="str">
            <v>UND</v>
          </cell>
          <cell r="D91">
            <v>2400</v>
          </cell>
          <cell r="F91">
            <v>3820.8</v>
          </cell>
        </row>
        <row r="92">
          <cell r="A92" t="str">
            <v>04.111.14</v>
          </cell>
          <cell r="B92" t="str">
            <v>BOCA  BDTC D=0,60M</v>
          </cell>
          <cell r="C92" t="str">
            <v>UND</v>
          </cell>
          <cell r="D92">
            <v>650</v>
          </cell>
          <cell r="F92">
            <v>1034.8</v>
          </cell>
        </row>
        <row r="93">
          <cell r="A93" t="str">
            <v>04.111.15</v>
          </cell>
          <cell r="B93" t="str">
            <v>BOCA  BDTC D=0,80M</v>
          </cell>
          <cell r="C93" t="str">
            <v>UND</v>
          </cell>
          <cell r="D93">
            <v>1100</v>
          </cell>
          <cell r="F93">
            <v>1751.2</v>
          </cell>
        </row>
        <row r="94">
          <cell r="A94" t="str">
            <v>04.200.02</v>
          </cell>
          <cell r="B94" t="str">
            <v>CORPO DE BSCC 2,00X2,00 M ALT. 0 A 1,00 M</v>
          </cell>
          <cell r="C94" t="str">
            <v>UND</v>
          </cell>
          <cell r="D94">
            <v>1200</v>
          </cell>
          <cell r="F94">
            <v>1910.4</v>
          </cell>
        </row>
        <row r="95">
          <cell r="A95" t="str">
            <v>04.200.03</v>
          </cell>
          <cell r="B95" t="str">
            <v>CORPO DE BSCC 2,50X2,50 M ALT. 0 A 1,00 M</v>
          </cell>
          <cell r="C95" t="str">
            <v>M</v>
          </cell>
          <cell r="D95">
            <v>1700</v>
          </cell>
          <cell r="F95">
            <v>2706.4</v>
          </cell>
        </row>
        <row r="96">
          <cell r="A96" t="str">
            <v>04.200.29</v>
          </cell>
          <cell r="B96" t="str">
            <v>CORPO DE BSCC 2,00x3,00M</v>
          </cell>
          <cell r="C96" t="str">
            <v>M</v>
          </cell>
          <cell r="D96">
            <v>2700</v>
          </cell>
          <cell r="F96">
            <v>4298.3999999999996</v>
          </cell>
        </row>
        <row r="97">
          <cell r="A97" t="str">
            <v>04.200.30</v>
          </cell>
          <cell r="B97" t="str">
            <v>CORPO DE BSCC 2,80x3,00M</v>
          </cell>
          <cell r="C97" t="str">
            <v>M</v>
          </cell>
          <cell r="D97">
            <v>2100</v>
          </cell>
          <cell r="F97">
            <v>3343.2</v>
          </cell>
        </row>
        <row r="98">
          <cell r="A98" t="str">
            <v>04.201.02</v>
          </cell>
          <cell r="B98" t="str">
            <v>BOCA DE BSCC 2,00X2,00 M NORMAL</v>
          </cell>
          <cell r="C98" t="str">
            <v>UND</v>
          </cell>
          <cell r="D98">
            <v>6900</v>
          </cell>
          <cell r="F98">
            <v>10984.8</v>
          </cell>
        </row>
        <row r="99">
          <cell r="A99" t="str">
            <v>04.201.03</v>
          </cell>
          <cell r="B99" t="str">
            <v>BOCA DE BSCC 2,50X2,50 M NORMAL</v>
          </cell>
          <cell r="C99" t="str">
            <v>UND</v>
          </cell>
          <cell r="D99">
            <v>6800</v>
          </cell>
          <cell r="F99">
            <v>10825.6</v>
          </cell>
        </row>
        <row r="100">
          <cell r="A100" t="str">
            <v>04.201.11</v>
          </cell>
          <cell r="B100" t="str">
            <v>BOCA DE BSCC 2,50X2,50 M - ESC.= 30</v>
          </cell>
          <cell r="C100" t="str">
            <v>UND</v>
          </cell>
          <cell r="D100">
            <v>8300</v>
          </cell>
          <cell r="F100">
            <v>13213.6</v>
          </cell>
        </row>
        <row r="101">
          <cell r="A101" t="str">
            <v>04.201.17</v>
          </cell>
          <cell r="B101" t="str">
            <v>BOCA DE BSCC 2,00x3,00M</v>
          </cell>
          <cell r="C101" t="str">
            <v>UND</v>
          </cell>
          <cell r="D101">
            <v>8300</v>
          </cell>
          <cell r="F101">
            <v>13213.6</v>
          </cell>
        </row>
        <row r="102">
          <cell r="A102" t="str">
            <v>04.201.18</v>
          </cell>
          <cell r="B102" t="str">
            <v>BOCA DE BSCC 2,80x2,50M</v>
          </cell>
          <cell r="C102" t="str">
            <v>UND</v>
          </cell>
          <cell r="D102">
            <v>16500</v>
          </cell>
          <cell r="F102">
            <v>26268</v>
          </cell>
        </row>
        <row r="103">
          <cell r="A103" t="str">
            <v>04.201.20</v>
          </cell>
          <cell r="B103" t="str">
            <v>BOCA DE BSCC   2,00x3,00M</v>
          </cell>
          <cell r="C103" t="str">
            <v>UN</v>
          </cell>
          <cell r="D103">
            <v>8300</v>
          </cell>
          <cell r="F103">
            <v>13213.6</v>
          </cell>
        </row>
        <row r="104">
          <cell r="A104" t="str">
            <v>04.230.01</v>
          </cell>
          <cell r="B104" t="str">
            <v>CORPO DE BSTM D=1,20M</v>
          </cell>
          <cell r="C104" t="str">
            <v>M</v>
          </cell>
          <cell r="D104">
            <v>2600</v>
          </cell>
          <cell r="F104">
            <v>4139.2</v>
          </cell>
        </row>
        <row r="105">
          <cell r="A105" t="str">
            <v>04.310.02</v>
          </cell>
          <cell r="B105" t="str">
            <v>CORPO DE BSTM -  D=1,20M</v>
          </cell>
          <cell r="C105" t="str">
            <v>M</v>
          </cell>
          <cell r="D105">
            <v>2600</v>
          </cell>
          <cell r="F105">
            <v>4139.2</v>
          </cell>
        </row>
        <row r="106">
          <cell r="A106" t="str">
            <v>04.400.03</v>
          </cell>
          <cell r="B106" t="str">
            <v>VALETA DE PROT. DE CORTES C/REVEST. CONCR.-VPC 03</v>
          </cell>
          <cell r="C106" t="str">
            <v>M</v>
          </cell>
          <cell r="D106">
            <v>25</v>
          </cell>
          <cell r="F106">
            <v>39.799999999999997</v>
          </cell>
        </row>
        <row r="107">
          <cell r="A107" t="str">
            <v>04.401.03</v>
          </cell>
          <cell r="B107" t="str">
            <v>VALETA DE PROT. DE ATERRO C/REVEST. CONCR.-VPA 03</v>
          </cell>
          <cell r="C107" t="str">
            <v>M</v>
          </cell>
          <cell r="D107">
            <v>25</v>
          </cell>
          <cell r="F107">
            <v>39.799999999999997</v>
          </cell>
        </row>
        <row r="108">
          <cell r="A108" t="str">
            <v>04.500.01</v>
          </cell>
          <cell r="B108" t="str">
            <v>DRENO LONGITUDINAL PROF. P/CORTE EM SOLO -DPS 01</v>
          </cell>
          <cell r="C108" t="str">
            <v>M</v>
          </cell>
          <cell r="D108">
            <v>12</v>
          </cell>
          <cell r="F108">
            <v>19.100000000000001</v>
          </cell>
        </row>
        <row r="109">
          <cell r="A109" t="str">
            <v>04.501.06</v>
          </cell>
          <cell r="B109" t="str">
            <v>DRENO VERTICAL DE AREIA</v>
          </cell>
          <cell r="C109" t="str">
            <v>M3</v>
          </cell>
          <cell r="D109">
            <v>63</v>
          </cell>
          <cell r="F109">
            <v>100.3</v>
          </cell>
        </row>
        <row r="110">
          <cell r="A110" t="str">
            <v>04.502.02</v>
          </cell>
          <cell r="B110" t="str">
            <v>BOCA DE SAIDA P/DRENO LONGITUDINAL PROF. BSD 02</v>
          </cell>
          <cell r="C110" t="str">
            <v>M</v>
          </cell>
          <cell r="D110">
            <v>40</v>
          </cell>
          <cell r="F110">
            <v>63.68</v>
          </cell>
        </row>
        <row r="111">
          <cell r="A111" t="str">
            <v>04.520.02</v>
          </cell>
          <cell r="B111" t="str">
            <v>GEOTEXTIL TECIDO RT&gt;=70KN/M</v>
          </cell>
          <cell r="C111" t="str">
            <v>M2</v>
          </cell>
          <cell r="D111">
            <v>15</v>
          </cell>
          <cell r="F111">
            <v>23.88</v>
          </cell>
        </row>
        <row r="112">
          <cell r="A112" t="str">
            <v>04.520.03</v>
          </cell>
          <cell r="B112" t="str">
            <v>GEOTEXTIL TECIDO RT&gt;35KN/M</v>
          </cell>
          <cell r="C112" t="str">
            <v>M2</v>
          </cell>
          <cell r="D112">
            <v>10</v>
          </cell>
          <cell r="F112">
            <v>15.92</v>
          </cell>
        </row>
        <row r="113">
          <cell r="A113" t="str">
            <v>04.520.05</v>
          </cell>
          <cell r="B113" t="str">
            <v>DRENO DE TALVEGUE C/ PEDRA DE MÃO, BRITA E AREIA</v>
          </cell>
          <cell r="C113" t="str">
            <v>M3</v>
          </cell>
          <cell r="D113">
            <v>35</v>
          </cell>
          <cell r="F113">
            <v>55.72</v>
          </cell>
        </row>
        <row r="114">
          <cell r="A114" t="str">
            <v>04.900.02</v>
          </cell>
          <cell r="B114" t="str">
            <v>SARJETA TRIANGULAR DE CONCRETO - STC 02</v>
          </cell>
          <cell r="C114" t="str">
            <v>M</v>
          </cell>
          <cell r="D114">
            <v>22</v>
          </cell>
          <cell r="F114">
            <v>35.020000000000003</v>
          </cell>
        </row>
        <row r="115">
          <cell r="A115" t="str">
            <v>04.900.09</v>
          </cell>
          <cell r="B115" t="str">
            <v>SARGETA TRIANGULAR DE CONCRETO TIPO STC-02B TIPO 90/30</v>
          </cell>
          <cell r="C115" t="str">
            <v>M</v>
          </cell>
          <cell r="D115">
            <v>22</v>
          </cell>
          <cell r="F115">
            <v>35.020000000000003</v>
          </cell>
        </row>
        <row r="116">
          <cell r="A116" t="str">
            <v>04.900.10</v>
          </cell>
          <cell r="B116" t="str">
            <v>SARGETA DE CONCRETO EM ATERRO -SCA-70/15</v>
          </cell>
          <cell r="C116" t="str">
            <v>M</v>
          </cell>
          <cell r="D116">
            <v>22</v>
          </cell>
          <cell r="F116">
            <v>35.020000000000003</v>
          </cell>
        </row>
        <row r="117">
          <cell r="A117" t="str">
            <v>04.900.11</v>
          </cell>
          <cell r="B117" t="str">
            <v>SARGETA DE CONCRETO EM ATERRO -SCA-70/20</v>
          </cell>
          <cell r="C117" t="str">
            <v>M</v>
          </cell>
          <cell r="D117">
            <v>22</v>
          </cell>
          <cell r="F117">
            <v>35.020000000000003</v>
          </cell>
        </row>
        <row r="118">
          <cell r="A118" t="str">
            <v>04.900.21</v>
          </cell>
          <cell r="B118" t="str">
            <v>SARJETA DE CANTEIRO CENTRAL DE CONCRETO - SCC 01</v>
          </cell>
          <cell r="C118" t="str">
            <v>M</v>
          </cell>
          <cell r="D118">
            <v>22</v>
          </cell>
          <cell r="F118">
            <v>35.020000000000003</v>
          </cell>
        </row>
        <row r="119">
          <cell r="A119" t="str">
            <v>04.910.05</v>
          </cell>
          <cell r="B119" t="str">
            <v>MEIO - FIO DE CONCRETO - MFC 05</v>
          </cell>
          <cell r="C119" t="str">
            <v>M</v>
          </cell>
          <cell r="D119">
            <v>20</v>
          </cell>
          <cell r="F119">
            <v>31.84</v>
          </cell>
        </row>
        <row r="120">
          <cell r="A120" t="str">
            <v>04.930.09</v>
          </cell>
          <cell r="B120" t="str">
            <v>CAIXA COLETORA DE SARJETA - CCS 09</v>
          </cell>
          <cell r="C120" t="str">
            <v>UND</v>
          </cell>
          <cell r="D120">
            <v>8600</v>
          </cell>
          <cell r="F120">
            <v>13691.2</v>
          </cell>
        </row>
        <row r="121">
          <cell r="A121" t="str">
            <v>04.930.10</v>
          </cell>
          <cell r="B121" t="str">
            <v>CAIXA COLETORA DE SARJETA - CCS 10</v>
          </cell>
          <cell r="C121" t="str">
            <v>UND</v>
          </cell>
          <cell r="D121">
            <v>1800</v>
          </cell>
          <cell r="F121">
            <v>2865.6</v>
          </cell>
        </row>
        <row r="122">
          <cell r="A122" t="str">
            <v>04.930.11</v>
          </cell>
          <cell r="B122" t="str">
            <v>CAIXA COLETORA DE SARJETA - CCS 11</v>
          </cell>
          <cell r="C122" t="str">
            <v>UND</v>
          </cell>
          <cell r="D122">
            <v>1750</v>
          </cell>
          <cell r="F122">
            <v>2786</v>
          </cell>
        </row>
        <row r="123">
          <cell r="A123" t="str">
            <v>04.931.10</v>
          </cell>
          <cell r="B123" t="str">
            <v>CAIXA COLETORA DE TALVEGUE - CCT 10</v>
          </cell>
          <cell r="C123" t="str">
            <v>UND</v>
          </cell>
          <cell r="D123">
            <v>2000</v>
          </cell>
          <cell r="F123">
            <v>3184</v>
          </cell>
        </row>
        <row r="124">
          <cell r="A124" t="str">
            <v>04.931.11</v>
          </cell>
          <cell r="B124" t="str">
            <v>CAIXA COLETORA DE TALVEGUE - CCT 11</v>
          </cell>
          <cell r="C124" t="str">
            <v>UND</v>
          </cell>
          <cell r="D124">
            <v>2100</v>
          </cell>
          <cell r="F124">
            <v>3343.2</v>
          </cell>
        </row>
        <row r="125">
          <cell r="A125" t="str">
            <v>04.941.01</v>
          </cell>
          <cell r="B125" t="str">
            <v>DESCIDA D'AGUA DE ATERROS EM DEGRAUS -DAD 01</v>
          </cell>
          <cell r="C125" t="str">
            <v>M</v>
          </cell>
          <cell r="D125">
            <v>120</v>
          </cell>
          <cell r="F125">
            <v>191.04</v>
          </cell>
        </row>
        <row r="126">
          <cell r="A126" t="str">
            <v>04.941.02</v>
          </cell>
          <cell r="B126" t="str">
            <v>DESCIDA D'AGUA DE ATERROS EM DEGRAUS ARM -DAD 02</v>
          </cell>
          <cell r="C126" t="str">
            <v>M</v>
          </cell>
          <cell r="D126">
            <v>110</v>
          </cell>
          <cell r="F126">
            <v>175.12</v>
          </cell>
        </row>
        <row r="127">
          <cell r="A127" t="str">
            <v>04.941.04</v>
          </cell>
          <cell r="B127" t="str">
            <v>DESCIDA D'AGUA DE ATERROS EM DEGRAUS ARM-DAD 04</v>
          </cell>
          <cell r="C127" t="str">
            <v>M</v>
          </cell>
          <cell r="D127">
            <v>250</v>
          </cell>
          <cell r="F127">
            <v>398</v>
          </cell>
        </row>
        <row r="128">
          <cell r="A128" t="str">
            <v>04.941.06</v>
          </cell>
          <cell r="B128" t="str">
            <v>DESCIDA D'AGUA DE ATERROS EM DEGRAUS ARM-DAD 06</v>
          </cell>
          <cell r="C128" t="str">
            <v>M</v>
          </cell>
          <cell r="D128">
            <v>300</v>
          </cell>
          <cell r="F128">
            <v>477.6</v>
          </cell>
        </row>
        <row r="129">
          <cell r="A129" t="str">
            <v>04.941.34</v>
          </cell>
          <cell r="B129" t="str">
            <v>DESCIDA D'AGUA DE CORTES EM DEGRAUS ARM-DCD 04</v>
          </cell>
          <cell r="C129" t="str">
            <v>M</v>
          </cell>
          <cell r="D129">
            <v>75</v>
          </cell>
          <cell r="F129">
            <v>119.4</v>
          </cell>
        </row>
        <row r="130">
          <cell r="A130" t="str">
            <v>04.941.35</v>
          </cell>
          <cell r="B130" t="str">
            <v>SAIDA D'ÁGUA EM  CORTE TIPO SDC - 01</v>
          </cell>
          <cell r="C130" t="str">
            <v>UN</v>
          </cell>
          <cell r="D130">
            <v>250</v>
          </cell>
          <cell r="F130">
            <v>398</v>
          </cell>
        </row>
        <row r="131">
          <cell r="A131" t="str">
            <v>04.941.36</v>
          </cell>
          <cell r="B131" t="str">
            <v>SAIDA D'ÁGUA EM  ATERRO TIPO SDA - 01</v>
          </cell>
          <cell r="C131" t="str">
            <v>UN</v>
          </cell>
          <cell r="D131">
            <v>410</v>
          </cell>
          <cell r="F131">
            <v>652.72</v>
          </cell>
        </row>
        <row r="132">
          <cell r="A132" t="str">
            <v>04.941.37</v>
          </cell>
          <cell r="B132" t="str">
            <v>SAIDA D'ÁGUA EM  ATERRO TIPO SDA - 02</v>
          </cell>
          <cell r="C132" t="str">
            <v>UN</v>
          </cell>
          <cell r="D132">
            <v>470</v>
          </cell>
          <cell r="F132">
            <v>748.24</v>
          </cell>
        </row>
        <row r="133">
          <cell r="A133" t="str">
            <v>04.946.01</v>
          </cell>
          <cell r="B133" t="str">
            <v>DESCIDA D'ÁGUA EM ATERRO DAS-01</v>
          </cell>
          <cell r="C133" t="str">
            <v>UN</v>
          </cell>
          <cell r="D133">
            <v>130</v>
          </cell>
          <cell r="F133">
            <v>206.96</v>
          </cell>
        </row>
        <row r="134">
          <cell r="A134" t="str">
            <v>04.946.02</v>
          </cell>
          <cell r="B134" t="str">
            <v>DESCIDA D'ÁGUA EM ATERRO DAS-01A</v>
          </cell>
          <cell r="C134" t="str">
            <v>UN</v>
          </cell>
          <cell r="D134">
            <v>150</v>
          </cell>
          <cell r="F134">
            <v>238.8</v>
          </cell>
        </row>
        <row r="135">
          <cell r="A135" t="str">
            <v>04.946.03</v>
          </cell>
          <cell r="B135" t="str">
            <v>DESCIDA D'ÁGUA EM ATERRO DAS-06</v>
          </cell>
          <cell r="C135" t="str">
            <v>UN</v>
          </cell>
          <cell r="D135">
            <v>200</v>
          </cell>
          <cell r="F135">
            <v>318.39999999999998</v>
          </cell>
        </row>
        <row r="136">
          <cell r="A136" t="str">
            <v>04.946.05</v>
          </cell>
          <cell r="B136" t="str">
            <v>DESCIDA D'ÁGUA EM ATERRO DSA-01</v>
          </cell>
          <cell r="C136" t="str">
            <v>UN</v>
          </cell>
          <cell r="D136">
            <v>130</v>
          </cell>
          <cell r="F136">
            <v>206.96</v>
          </cell>
        </row>
        <row r="137">
          <cell r="A137" t="str">
            <v>04.950.02</v>
          </cell>
          <cell r="B137" t="str">
            <v>DISSIPADOR DE ENERGIA - DES 02</v>
          </cell>
          <cell r="C137" t="str">
            <v>UND</v>
          </cell>
          <cell r="D137">
            <v>200</v>
          </cell>
          <cell r="F137">
            <v>318.39999999999998</v>
          </cell>
        </row>
        <row r="138">
          <cell r="A138" t="str">
            <v>04.950.03</v>
          </cell>
          <cell r="B138" t="str">
            <v>DISSIPADOR DE ENERGIA DES-03</v>
          </cell>
          <cell r="C138" t="str">
            <v>UN</v>
          </cell>
          <cell r="D138">
            <v>230</v>
          </cell>
          <cell r="F138">
            <v>366.16</v>
          </cell>
        </row>
        <row r="139">
          <cell r="A139" t="str">
            <v>04.950.23</v>
          </cell>
          <cell r="B139" t="str">
            <v>DISSIPADOR DE ENERGIA - DEB 03</v>
          </cell>
          <cell r="C139" t="str">
            <v>UND</v>
          </cell>
          <cell r="D139">
            <v>1000</v>
          </cell>
          <cell r="F139">
            <v>1592</v>
          </cell>
        </row>
        <row r="140">
          <cell r="A140" t="str">
            <v>04.950.24</v>
          </cell>
          <cell r="B140" t="str">
            <v>DISSIPADOR DE ENERGIA - DEB 04</v>
          </cell>
          <cell r="C140" t="str">
            <v>UND</v>
          </cell>
          <cell r="D140">
            <v>1500</v>
          </cell>
          <cell r="F140">
            <v>2388</v>
          </cell>
        </row>
        <row r="141">
          <cell r="A141" t="str">
            <v>04.950.27</v>
          </cell>
          <cell r="B141" t="str">
            <v>DISSIPADOR DE ENERGIA - DEB 07</v>
          </cell>
          <cell r="C141" t="str">
            <v>UND</v>
          </cell>
          <cell r="D141">
            <v>2100</v>
          </cell>
          <cell r="F141">
            <v>3343.2</v>
          </cell>
        </row>
        <row r="142">
          <cell r="A142" t="str">
            <v>04.950.28</v>
          </cell>
          <cell r="B142" t="str">
            <v>DISSIPADOR DE ENERGIA - DEB 08</v>
          </cell>
          <cell r="C142" t="str">
            <v>UND</v>
          </cell>
          <cell r="D142">
            <v>2800</v>
          </cell>
          <cell r="F142">
            <v>4457.6000000000004</v>
          </cell>
        </row>
        <row r="143">
          <cell r="A143" t="str">
            <v>04.960.01</v>
          </cell>
          <cell r="B143" t="str">
            <v>BOCA DE LOBO SIMPLES COM GRELHA DE CONCR.-BLS 01</v>
          </cell>
          <cell r="C143" t="str">
            <v>UND</v>
          </cell>
          <cell r="D143">
            <v>600</v>
          </cell>
          <cell r="F143">
            <v>955.2</v>
          </cell>
        </row>
        <row r="144">
          <cell r="A144" t="str">
            <v>04.961.01</v>
          </cell>
          <cell r="B144" t="str">
            <v>BOCA DE LOBO DUPLA COM GRELHA DE CONCRETO -BLD 01</v>
          </cell>
          <cell r="C144" t="str">
            <v>UND</v>
          </cell>
          <cell r="D144">
            <v>1100</v>
          </cell>
          <cell r="F144">
            <v>1751.2</v>
          </cell>
        </row>
        <row r="145">
          <cell r="A145" t="str">
            <v>04.962.01</v>
          </cell>
          <cell r="B145" t="str">
            <v>CAIXA DE LIGACAO E PASSAGEM - CLP 01</v>
          </cell>
          <cell r="C145" t="str">
            <v>UND</v>
          </cell>
          <cell r="D145">
            <v>320</v>
          </cell>
          <cell r="F145">
            <v>509.44</v>
          </cell>
        </row>
        <row r="146">
          <cell r="A146" t="str">
            <v>04.962.20</v>
          </cell>
          <cell r="B146" t="str">
            <v>CAIXA DE PASSAGEM EM CONCRETO - CP-01</v>
          </cell>
          <cell r="C146" t="str">
            <v>UND</v>
          </cell>
          <cell r="D146">
            <v>1100</v>
          </cell>
          <cell r="F146">
            <v>1751.2</v>
          </cell>
        </row>
        <row r="147">
          <cell r="A147" t="str">
            <v>04.962.21</v>
          </cell>
          <cell r="B147" t="str">
            <v>CAIXA DE PASSAGEM ESPECIAL P/BDTC D=0,60M - CPE-02</v>
          </cell>
          <cell r="C147" t="str">
            <v>UND</v>
          </cell>
          <cell r="D147">
            <v>1500</v>
          </cell>
          <cell r="F147">
            <v>2388</v>
          </cell>
        </row>
        <row r="148">
          <cell r="A148" t="str">
            <v>04.962.22</v>
          </cell>
          <cell r="B148" t="str">
            <v>CAIXA DE PASSAGEM ESPECIAL P/BDTC D=1,00M - CPE-04</v>
          </cell>
          <cell r="C148" t="str">
            <v>UND</v>
          </cell>
          <cell r="D148">
            <v>1300</v>
          </cell>
          <cell r="F148">
            <v>2069.6</v>
          </cell>
        </row>
        <row r="149">
          <cell r="A149" t="str">
            <v>04.962.23</v>
          </cell>
          <cell r="B149" t="str">
            <v>CAIXA DE PASSAGEM ESPECIAL P/BDTC D=1,20M - CPE-005</v>
          </cell>
          <cell r="C149" t="str">
            <v>UND</v>
          </cell>
          <cell r="D149">
            <v>1900</v>
          </cell>
          <cell r="F149">
            <v>3024.8</v>
          </cell>
        </row>
        <row r="150">
          <cell r="A150" t="str">
            <v>04.990.02</v>
          </cell>
          <cell r="B150" t="str">
            <v>TRANSPOSICAO DE SEGMENTO DE SARJETAS - TSS 02</v>
          </cell>
          <cell r="C150" t="str">
            <v>M</v>
          </cell>
          <cell r="D150">
            <v>55</v>
          </cell>
          <cell r="F150">
            <v>87.56</v>
          </cell>
        </row>
        <row r="151">
          <cell r="A151" t="str">
            <v>04.999.01</v>
          </cell>
          <cell r="B151" t="str">
            <v>REMOCAO DE BUEIROS EXISTENTES</v>
          </cell>
          <cell r="C151" t="str">
            <v>M</v>
          </cell>
          <cell r="D151">
            <v>105</v>
          </cell>
          <cell r="F151">
            <v>167.16</v>
          </cell>
        </row>
        <row r="152">
          <cell r="A152" t="str">
            <v>04.999.02</v>
          </cell>
          <cell r="B152" t="str">
            <v>DEMOLICAO DE DISPOSITIVOS DE CONCRETO</v>
          </cell>
          <cell r="C152" t="str">
            <v>M3</v>
          </cell>
          <cell r="D152">
            <v>70</v>
          </cell>
          <cell r="F152">
            <v>111.44</v>
          </cell>
        </row>
        <row r="153">
          <cell r="A153" t="str">
            <v>04.999.09</v>
          </cell>
          <cell r="B153" t="str">
            <v>REMOÇÃO DE BOCA DE BSTC</v>
          </cell>
          <cell r="C153" t="str">
            <v>UN</v>
          </cell>
          <cell r="D153">
            <v>100</v>
          </cell>
          <cell r="F153">
            <v>159.19999999999999</v>
          </cell>
        </row>
        <row r="154">
          <cell r="A154" t="str">
            <v>04.999.10</v>
          </cell>
          <cell r="B154" t="str">
            <v>REMOÇÃO DE BOCA BSTC</v>
          </cell>
          <cell r="C154" t="str">
            <v>UND</v>
          </cell>
          <cell r="D154">
            <v>200</v>
          </cell>
          <cell r="F154">
            <v>318.39999999999998</v>
          </cell>
        </row>
        <row r="155">
          <cell r="A155" t="str">
            <v>04.999.11</v>
          </cell>
          <cell r="B155" t="str">
            <v>REMOCAO DE BOCA BDTC</v>
          </cell>
          <cell r="C155" t="str">
            <v>UND</v>
          </cell>
          <cell r="D155">
            <v>260</v>
          </cell>
          <cell r="F155">
            <v>413.92</v>
          </cell>
        </row>
        <row r="156">
          <cell r="A156" t="str">
            <v>04.999.12</v>
          </cell>
          <cell r="B156" t="str">
            <v>LIMPEZA E DESOBST. DE BUEIRO SIMPLES TUB. DE CONCRETO</v>
          </cell>
          <cell r="C156" t="str">
            <v>M</v>
          </cell>
          <cell r="D156">
            <v>14</v>
          </cell>
          <cell r="F156">
            <v>22.29</v>
          </cell>
        </row>
        <row r="157">
          <cell r="A157" t="str">
            <v>04.999.13</v>
          </cell>
          <cell r="B157" t="str">
            <v>RESTAURAÇÃO DE OBRAS DANIFICADAS (CONCR.  Fck=15MPA)</v>
          </cell>
          <cell r="C157" t="str">
            <v>M3</v>
          </cell>
          <cell r="D157">
            <v>250</v>
          </cell>
          <cell r="F157">
            <v>398</v>
          </cell>
        </row>
        <row r="158">
          <cell r="A158" t="str">
            <v>04.999.14</v>
          </cell>
          <cell r="B158" t="str">
            <v>LIMP.,SUBST. JUNTAS ESTRAG.S, REC., GUARDA ROD./PINT. GERAL</v>
          </cell>
          <cell r="C158" t="str">
            <v>M2</v>
          </cell>
          <cell r="D158">
            <v>20</v>
          </cell>
          <cell r="F158">
            <v>31.84</v>
          </cell>
        </row>
        <row r="159">
          <cell r="A159" t="str">
            <v>04.999.20</v>
          </cell>
          <cell r="B159" t="str">
            <v>BARREIRA TIPO NEW JERSEY - SIMPLES</v>
          </cell>
          <cell r="C159" t="str">
            <v>M</v>
          </cell>
          <cell r="D159">
            <v>150</v>
          </cell>
          <cell r="F159">
            <v>238.8</v>
          </cell>
        </row>
        <row r="160">
          <cell r="A160" t="str">
            <v>04.999.21</v>
          </cell>
          <cell r="B160" t="str">
            <v>DEFENSA METÁLICA SIMPLES</v>
          </cell>
          <cell r="C160" t="str">
            <v>M</v>
          </cell>
          <cell r="D160">
            <v>80</v>
          </cell>
          <cell r="F160">
            <v>127.36</v>
          </cell>
        </row>
        <row r="161">
          <cell r="A161" t="str">
            <v>04.999.22</v>
          </cell>
          <cell r="B161" t="str">
            <v>BARREIRA TIPO NEW JERSEY - DUPLA</v>
          </cell>
          <cell r="C161" t="str">
            <v>M</v>
          </cell>
          <cell r="D161">
            <v>250</v>
          </cell>
          <cell r="F161">
            <v>398</v>
          </cell>
        </row>
        <row r="162">
          <cell r="A162" t="str">
            <v>04.999.51</v>
          </cell>
          <cell r="B162" t="str">
            <v>BLOQUEIO DE TRAVESSIAS CLANDESTINAS</v>
          </cell>
          <cell r="C162" t="str">
            <v>VB</v>
          </cell>
          <cell r="D162">
            <v>1400</v>
          </cell>
          <cell r="F162">
            <v>2228.8000000000002</v>
          </cell>
        </row>
        <row r="163">
          <cell r="A163" t="str">
            <v>05.100.00</v>
          </cell>
          <cell r="B163" t="str">
            <v>ENLEIVAMENTO</v>
          </cell>
          <cell r="C163" t="str">
            <v>M2</v>
          </cell>
          <cell r="D163">
            <v>2</v>
          </cell>
          <cell r="F163">
            <v>3.18</v>
          </cell>
        </row>
        <row r="164">
          <cell r="A164" t="str">
            <v>05.102.00</v>
          </cell>
          <cell r="B164" t="str">
            <v>HIDROSSEMEADURA</v>
          </cell>
          <cell r="C164" t="str">
            <v>M2</v>
          </cell>
          <cell r="D164">
            <v>1</v>
          </cell>
          <cell r="F164">
            <v>1.59</v>
          </cell>
        </row>
        <row r="165">
          <cell r="A165" t="str">
            <v>05.102.01</v>
          </cell>
          <cell r="B165" t="str">
            <v>PLANTIO DE ÁRVORES  E ARBUSTOS</v>
          </cell>
          <cell r="C165" t="str">
            <v>M2</v>
          </cell>
          <cell r="D165">
            <v>4</v>
          </cell>
          <cell r="F165">
            <v>6.37</v>
          </cell>
        </row>
        <row r="166">
          <cell r="A166" t="str">
            <v>05.300.02</v>
          </cell>
          <cell r="B166" t="str">
            <v>ENROCAMENTO DE PEDRA JOGADA</v>
          </cell>
          <cell r="C166" t="str">
            <v>M3</v>
          </cell>
          <cell r="D166">
            <v>75</v>
          </cell>
          <cell r="F166">
            <v>119.4</v>
          </cell>
        </row>
        <row r="167">
          <cell r="A167" t="str">
            <v>06.100.10</v>
          </cell>
          <cell r="B167" t="str">
            <v>PINTURA COM SUPERCONSERVADO "P" OU SIMILAR</v>
          </cell>
          <cell r="C167" t="str">
            <v>M2</v>
          </cell>
          <cell r="D167">
            <v>49</v>
          </cell>
          <cell r="F167">
            <v>78.010000000000005</v>
          </cell>
        </row>
        <row r="168">
          <cell r="A168" t="str">
            <v>06.210.01</v>
          </cell>
          <cell r="B168" t="str">
            <v>PORTICO METALICO</v>
          </cell>
          <cell r="C168" t="str">
            <v>UND</v>
          </cell>
          <cell r="D168">
            <v>28000</v>
          </cell>
          <cell r="F168">
            <v>44576</v>
          </cell>
        </row>
        <row r="169">
          <cell r="A169" t="str">
            <v>06.400.01</v>
          </cell>
          <cell r="B169" t="str">
            <v>CERCAS DE ARAME FARPADO COM MOURAO DE CONCRETO</v>
          </cell>
          <cell r="C169" t="str">
            <v>M</v>
          </cell>
          <cell r="D169">
            <v>12</v>
          </cell>
          <cell r="F169">
            <v>19.100000000000001</v>
          </cell>
        </row>
        <row r="170">
          <cell r="A170" t="str">
            <v>06.420.00</v>
          </cell>
          <cell r="B170" t="str">
            <v>ALAMBRADOS TRANÇADOS</v>
          </cell>
          <cell r="C170" t="str">
            <v>M</v>
          </cell>
          <cell r="D170">
            <v>50</v>
          </cell>
          <cell r="F170">
            <v>79.599999999999994</v>
          </cell>
        </row>
        <row r="171">
          <cell r="A171" t="str">
            <v>07.000.01</v>
          </cell>
          <cell r="B171" t="str">
            <v>PINTURA DE FAIXA MONO DIRECIONAL</v>
          </cell>
          <cell r="C171" t="str">
            <v>M2</v>
          </cell>
          <cell r="D171">
            <v>10</v>
          </cell>
          <cell r="F171">
            <v>15.92</v>
          </cell>
        </row>
        <row r="172">
          <cell r="A172" t="str">
            <v>07.000.02</v>
          </cell>
          <cell r="B172" t="str">
            <v>SETAS E DIZERES</v>
          </cell>
          <cell r="C172" t="str">
            <v>M2</v>
          </cell>
          <cell r="D172">
            <v>25</v>
          </cell>
          <cell r="F172">
            <v>39.799999999999997</v>
          </cell>
        </row>
        <row r="173">
          <cell r="A173" t="str">
            <v>07.000.03</v>
          </cell>
          <cell r="B173" t="str">
            <v>TACHA REFLETIVA MONO DIRECIONAL - TIPO SH - TRG</v>
          </cell>
          <cell r="C173" t="str">
            <v>UND</v>
          </cell>
          <cell r="D173">
            <v>15</v>
          </cell>
          <cell r="F173">
            <v>23.88</v>
          </cell>
        </row>
        <row r="174">
          <cell r="A174" t="str">
            <v>07.000.04</v>
          </cell>
          <cell r="B174" t="str">
            <v>TACHA REFLETIVA BIRECIONAL - TIPO SH - TRG</v>
          </cell>
          <cell r="C174" t="str">
            <v>UND</v>
          </cell>
          <cell r="D174">
            <v>25</v>
          </cell>
          <cell r="F174">
            <v>39.799999999999997</v>
          </cell>
        </row>
        <row r="175">
          <cell r="A175" t="str">
            <v>07.000.05</v>
          </cell>
          <cell r="B175" t="str">
            <v>TACHÃO REFLETIVO MONODIRECIONAL - TIPO SH - TRP</v>
          </cell>
          <cell r="C175" t="str">
            <v>UND</v>
          </cell>
          <cell r="D175">
            <v>45</v>
          </cell>
          <cell r="F175">
            <v>71.64</v>
          </cell>
        </row>
        <row r="176">
          <cell r="A176" t="str">
            <v>07.000.06</v>
          </cell>
          <cell r="B176" t="str">
            <v>TACHÃO REFLETIVO BIRECIONAL - TIPO SH - TRP</v>
          </cell>
          <cell r="C176" t="str">
            <v>UND</v>
          </cell>
          <cell r="D176">
            <v>70</v>
          </cell>
          <cell r="F176">
            <v>111.44</v>
          </cell>
        </row>
        <row r="177">
          <cell r="A177" t="str">
            <v>07.000.07</v>
          </cell>
          <cell r="B177" t="str">
            <v>PLACA TOTALM. REFLET. C/ PELÍCULA EM FLAT-TOP-GRAU TÉCN.</v>
          </cell>
          <cell r="C177" t="str">
            <v>M2</v>
          </cell>
          <cell r="D177">
            <v>250</v>
          </cell>
          <cell r="F177">
            <v>398</v>
          </cell>
        </row>
        <row r="178">
          <cell r="A178" t="str">
            <v>07.000.08</v>
          </cell>
          <cell r="B178" t="str">
            <v>BALIZADOR DE CONCRETO C/ PELÍCULA REFLETIVA</v>
          </cell>
          <cell r="C178" t="str">
            <v>UND</v>
          </cell>
          <cell r="D178">
            <v>17</v>
          </cell>
          <cell r="F178">
            <v>27.06</v>
          </cell>
        </row>
        <row r="179">
          <cell r="A179" t="str">
            <v>07.000.09</v>
          </cell>
          <cell r="B179" t="str">
            <v>MARCO QUILOMÉTRICO</v>
          </cell>
          <cell r="C179" t="str">
            <v>UND</v>
          </cell>
          <cell r="D179">
            <v>154</v>
          </cell>
          <cell r="F179">
            <v>245.17</v>
          </cell>
        </row>
        <row r="180">
          <cell r="A180" t="str">
            <v>08.002.01</v>
          </cell>
          <cell r="B180" t="str">
            <v>DEMOLIÇÃO DE PASSARELA DE CONCRETO</v>
          </cell>
          <cell r="C180" t="str">
            <v>M2</v>
          </cell>
          <cell r="D180">
            <v>40</v>
          </cell>
          <cell r="F180">
            <v>63.68</v>
          </cell>
        </row>
        <row r="181">
          <cell r="A181" t="str">
            <v>08.002.02</v>
          </cell>
          <cell r="B181" t="str">
            <v>DEMOLIÇÃO DE PASSARELA METÁLICA</v>
          </cell>
          <cell r="C181" t="str">
            <v>M2</v>
          </cell>
          <cell r="D181">
            <v>40</v>
          </cell>
          <cell r="F181">
            <v>63.68</v>
          </cell>
        </row>
        <row r="182">
          <cell r="A182" t="str">
            <v>08.101.01</v>
          </cell>
          <cell r="B182" t="str">
            <v>REMENDO PROFUNDO C/ DEMOLICAO MANUAL</v>
          </cell>
          <cell r="C182" t="str">
            <v>M3</v>
          </cell>
          <cell r="D182">
            <v>67.2</v>
          </cell>
          <cell r="F182">
            <v>106.98</v>
          </cell>
        </row>
        <row r="183">
          <cell r="A183" t="str">
            <v>08.101.02</v>
          </cell>
          <cell r="B183" t="str">
            <v>REMENDO PROFUNDO C/ DEMOLICAO MECANIZADA</v>
          </cell>
          <cell r="C183" t="str">
            <v>M3</v>
          </cell>
          <cell r="D183">
            <v>50</v>
          </cell>
          <cell r="F183">
            <v>79.599999999999994</v>
          </cell>
        </row>
        <row r="184">
          <cell r="A184" t="str">
            <v>08.109.31</v>
          </cell>
          <cell r="B184" t="str">
            <v>FRESAGEM CONTINUA A FRIO ESP.: 10 CM</v>
          </cell>
          <cell r="C184" t="str">
            <v>M2</v>
          </cell>
          <cell r="D184">
            <v>5.5</v>
          </cell>
          <cell r="F184">
            <v>8.76</v>
          </cell>
        </row>
        <row r="185">
          <cell r="A185" t="str">
            <v>08.301.02</v>
          </cell>
          <cell r="B185" t="str">
            <v>LIMPEZA DE VALA DE DRENAGEM</v>
          </cell>
          <cell r="C185" t="str">
            <v>M</v>
          </cell>
          <cell r="D185">
            <v>20</v>
          </cell>
          <cell r="F185">
            <v>31.84</v>
          </cell>
        </row>
        <row r="186">
          <cell r="A186" t="str">
            <v>08.302.10</v>
          </cell>
          <cell r="B186" t="str">
            <v>LIMPEZA E DESOBSTRUÇÃO DE BUEIRO SIMPLES TUB. DE CONC.</v>
          </cell>
          <cell r="C186" t="str">
            <v>M</v>
          </cell>
          <cell r="D186">
            <v>14</v>
          </cell>
          <cell r="F186">
            <v>22.29</v>
          </cell>
        </row>
        <row r="187">
          <cell r="A187" t="str">
            <v>08.302.11</v>
          </cell>
          <cell r="B187" t="str">
            <v>LIMPEZA E DESOBSTRUÇÃO DE BUEIRO DUPLO TUB. DE CONC.</v>
          </cell>
          <cell r="C187" t="str">
            <v>M</v>
          </cell>
          <cell r="D187">
            <v>28</v>
          </cell>
          <cell r="F187">
            <v>44.58</v>
          </cell>
        </row>
        <row r="188">
          <cell r="A188" t="str">
            <v>08.302.12</v>
          </cell>
          <cell r="B188" t="str">
            <v>LIMPEZA E DESOBSTRUÇÃO DE BUEIRO TRIPLO TUB. DE CONC.</v>
          </cell>
          <cell r="C188" t="str">
            <v>M</v>
          </cell>
          <cell r="D188">
            <v>42</v>
          </cell>
          <cell r="F188">
            <v>66.86</v>
          </cell>
        </row>
        <row r="189">
          <cell r="A189" t="str">
            <v>08.310.01</v>
          </cell>
          <cell r="B189" t="str">
            <v>ANDAIME SUSPENSOS COM PLATAFORMA</v>
          </cell>
          <cell r="C189" t="str">
            <v>M2</v>
          </cell>
          <cell r="D189">
            <v>98</v>
          </cell>
          <cell r="F189">
            <v>156.02000000000001</v>
          </cell>
        </row>
        <row r="190">
          <cell r="A190" t="str">
            <v>08.310.02</v>
          </cell>
          <cell r="B190" t="str">
            <v>LIMPEZA DE SUP. C/ JATO DE  ÁGUA S/ PRESSÃO</v>
          </cell>
          <cell r="C190" t="str">
            <v>M2</v>
          </cell>
          <cell r="D190">
            <v>10</v>
          </cell>
          <cell r="F190">
            <v>15.92</v>
          </cell>
        </row>
        <row r="191">
          <cell r="A191" t="str">
            <v>08.310.03</v>
          </cell>
          <cell r="B191" t="str">
            <v>LIMPEZA DE SUP. C/ JATEAMENTO DE AREIA</v>
          </cell>
          <cell r="C191" t="str">
            <v>M2</v>
          </cell>
          <cell r="D191">
            <v>20</v>
          </cell>
          <cell r="F191">
            <v>31.84</v>
          </cell>
        </row>
        <row r="192">
          <cell r="A192" t="str">
            <v>08.320.01</v>
          </cell>
          <cell r="B192" t="str">
            <v>FURO  EM CONCRETO D=1/2"</v>
          </cell>
          <cell r="C192" t="str">
            <v>UN</v>
          </cell>
          <cell r="D192">
            <v>70</v>
          </cell>
          <cell r="F192">
            <v>111.44</v>
          </cell>
        </row>
        <row r="193">
          <cell r="A193" t="str">
            <v>08.320.02</v>
          </cell>
          <cell r="B193" t="str">
            <v>APICOAMENTO DE CONCRETO</v>
          </cell>
          <cell r="C193" t="str">
            <v>M2</v>
          </cell>
          <cell r="D193">
            <v>20</v>
          </cell>
          <cell r="F193">
            <v>31.84</v>
          </cell>
        </row>
        <row r="194">
          <cell r="A194" t="str">
            <v>08.320.03</v>
          </cell>
          <cell r="B194" t="str">
            <v>ACABAMENTO DE SUPERFICIE RECUPERADA</v>
          </cell>
          <cell r="C194" t="str">
            <v>M2</v>
          </cell>
          <cell r="D194">
            <v>25</v>
          </cell>
          <cell r="F194">
            <v>39.799999999999997</v>
          </cell>
        </row>
        <row r="195">
          <cell r="A195" t="str">
            <v>08.320.04</v>
          </cell>
          <cell r="B195" t="str">
            <v>INJEÇÃO DE CIMENTO C/ GROUT E MICROSSILICA</v>
          </cell>
          <cell r="C195" t="str">
            <v>M3</v>
          </cell>
          <cell r="D195">
            <v>840</v>
          </cell>
          <cell r="F195">
            <v>1337.28</v>
          </cell>
        </row>
        <row r="196">
          <cell r="A196" t="str">
            <v>08.320.10</v>
          </cell>
          <cell r="B196" t="str">
            <v>JUNTA DE DILATAÇÃO</v>
          </cell>
          <cell r="C196" t="str">
            <v>M</v>
          </cell>
          <cell r="D196">
            <v>10</v>
          </cell>
          <cell r="F196">
            <v>15.92</v>
          </cell>
        </row>
        <row r="197">
          <cell r="A197" t="str">
            <v>08.320.11</v>
          </cell>
          <cell r="B197" t="str">
            <v>JUNTA TIPO JEENE  JJ2540 VV</v>
          </cell>
          <cell r="C197" t="str">
            <v>M</v>
          </cell>
          <cell r="D197">
            <v>280</v>
          </cell>
          <cell r="F197">
            <v>445.76</v>
          </cell>
        </row>
        <row r="198">
          <cell r="A198" t="str">
            <v>08.320.15</v>
          </cell>
          <cell r="B198" t="str">
            <v>CONCRETO PROJETADO  Fck:18 MPA</v>
          </cell>
          <cell r="C198" t="str">
            <v>M3</v>
          </cell>
          <cell r="D198">
            <v>560</v>
          </cell>
          <cell r="F198">
            <v>891.52</v>
          </cell>
        </row>
        <row r="199">
          <cell r="A199" t="str">
            <v>08.320.16</v>
          </cell>
          <cell r="B199" t="str">
            <v>MASTIQUE TIPO IGAS - K OU SIMILAR , FORN E APLICAÇÃO</v>
          </cell>
          <cell r="C199" t="str">
            <v>KG</v>
          </cell>
          <cell r="D199">
            <v>10</v>
          </cell>
          <cell r="F199">
            <v>15.92</v>
          </cell>
        </row>
        <row r="200">
          <cell r="A200" t="str">
            <v>08.320.17</v>
          </cell>
          <cell r="B200" t="str">
            <v>INJEÇÃO DE EPOXY EM FISSURAS</v>
          </cell>
          <cell r="C200" t="str">
            <v>KG</v>
          </cell>
          <cell r="D200">
            <v>42</v>
          </cell>
          <cell r="F200">
            <v>66.86</v>
          </cell>
        </row>
        <row r="201">
          <cell r="A201" t="str">
            <v>08.320.18</v>
          </cell>
          <cell r="B201" t="str">
            <v>RASPAGEM E PINTURA ANTI-CORROSIVA EM GUARDA CORPO</v>
          </cell>
          <cell r="C201" t="str">
            <v>M</v>
          </cell>
          <cell r="D201">
            <v>60</v>
          </cell>
          <cell r="F201">
            <v>95.52</v>
          </cell>
        </row>
        <row r="202">
          <cell r="A202" t="str">
            <v>08.900.00</v>
          </cell>
          <cell r="B202" t="str">
            <v>ROCADA MANUAL</v>
          </cell>
          <cell r="C202" t="str">
            <v>HA</v>
          </cell>
          <cell r="D202">
            <v>250</v>
          </cell>
          <cell r="F202">
            <v>398</v>
          </cell>
        </row>
        <row r="203">
          <cell r="A203" t="str">
            <v>08.910.00</v>
          </cell>
          <cell r="B203" t="str">
            <v>CAPINA MANUAL</v>
          </cell>
          <cell r="C203" t="str">
            <v>HA</v>
          </cell>
          <cell r="D203">
            <v>1000</v>
          </cell>
          <cell r="F203">
            <v>1592</v>
          </cell>
        </row>
        <row r="204">
          <cell r="A204" t="str">
            <v>09.520.00</v>
          </cell>
          <cell r="B204" t="str">
            <v>PASSEIO EM CONCRETO</v>
          </cell>
          <cell r="C204" t="str">
            <v>M2</v>
          </cell>
          <cell r="D204">
            <v>37</v>
          </cell>
          <cell r="F204">
            <v>58.9</v>
          </cell>
        </row>
        <row r="205">
          <cell r="A205" t="str">
            <v>09.520.01</v>
          </cell>
          <cell r="B205" t="str">
            <v>DEMOLIÇ.DE CERCA   ARAME FARP. C/ MOURÃO DE CONC./MAD.</v>
          </cell>
          <cell r="C205" t="str">
            <v>M</v>
          </cell>
          <cell r="D205">
            <v>6</v>
          </cell>
          <cell r="F205">
            <v>9.5500000000000007</v>
          </cell>
        </row>
        <row r="206">
          <cell r="A206" t="str">
            <v>09.530.01</v>
          </cell>
          <cell r="B206" t="str">
            <v>PORTEIRA TIPO OCPT (EXEC. INCL. CONF., FORN. ASSENT.)</v>
          </cell>
          <cell r="C206" t="str">
            <v>UND</v>
          </cell>
          <cell r="D206">
            <v>700</v>
          </cell>
          <cell r="F206">
            <v>1114.4000000000001</v>
          </cell>
        </row>
        <row r="207">
          <cell r="A207" t="str">
            <v>09.941.35</v>
          </cell>
          <cell r="B207" t="str">
            <v>SAÍDA D'ÃGUA DE CONCRETO EM CORTE TIPO SDC-01</v>
          </cell>
          <cell r="C207" t="str">
            <v>UN</v>
          </cell>
          <cell r="D207">
            <v>122</v>
          </cell>
          <cell r="F207">
            <v>194.22</v>
          </cell>
        </row>
        <row r="208">
          <cell r="A208" t="str">
            <v>10.100.01</v>
          </cell>
          <cell r="B208" t="str">
            <v xml:space="preserve">EXECUÇ. PASS. INF. PROCESSO NATM, </v>
          </cell>
          <cell r="C208" t="str">
            <v>M</v>
          </cell>
          <cell r="D208">
            <v>15000</v>
          </cell>
          <cell r="F208">
            <v>23880</v>
          </cell>
        </row>
        <row r="209">
          <cell r="A209" t="str">
            <v>10.100.02</v>
          </cell>
          <cell r="B209" t="str">
            <v>FORNECIMENTO E MONT. DE TUNNEL LINNER D=3,8M - E=2,7MM</v>
          </cell>
          <cell r="C209" t="str">
            <v>M</v>
          </cell>
          <cell r="D209">
            <v>1400</v>
          </cell>
          <cell r="F209">
            <v>2228.8000000000002</v>
          </cell>
        </row>
        <row r="210">
          <cell r="A210" t="str">
            <v>13.000.01</v>
          </cell>
          <cell r="B210" t="str">
            <v>TIRANTES d=32MM - AÇO GEWI 50/55</v>
          </cell>
          <cell r="C210" t="str">
            <v>M</v>
          </cell>
          <cell r="D210">
            <v>55</v>
          </cell>
          <cell r="F210">
            <v>87.56</v>
          </cell>
        </row>
        <row r="211">
          <cell r="A211" t="str">
            <v>13.100.00</v>
          </cell>
          <cell r="B211" t="str">
            <v>ABRIGO DE ONIBUS</v>
          </cell>
          <cell r="C211" t="str">
            <v>UND</v>
          </cell>
          <cell r="D211">
            <v>28000</v>
          </cell>
          <cell r="F211">
            <v>44576</v>
          </cell>
        </row>
        <row r="212">
          <cell r="A212" t="str">
            <v>13.100.01</v>
          </cell>
          <cell r="B212" t="str">
            <v>CONSTRUÇÃO DE EDIFICAÇÃO PARA "PRE"</v>
          </cell>
          <cell r="C212" t="str">
            <v>M2</v>
          </cell>
          <cell r="D212">
            <v>630</v>
          </cell>
          <cell r="F212">
            <v>1002.96</v>
          </cell>
        </row>
        <row r="213">
          <cell r="A213" t="str">
            <v>13.100.02</v>
          </cell>
          <cell r="B213" t="str">
            <v>CONSTRUÇÃO DE EDIFICAÇÃO PARA SAU</v>
          </cell>
          <cell r="C213" t="str">
            <v>M2</v>
          </cell>
          <cell r="D213">
            <v>630</v>
          </cell>
          <cell r="F213">
            <v>1002.96</v>
          </cell>
        </row>
        <row r="214">
          <cell r="A214" t="str">
            <v>13.100.03</v>
          </cell>
          <cell r="B214" t="str">
            <v>EDIFÍCIO DA ADMINISTRAÇÃO</v>
          </cell>
          <cell r="C214" t="str">
            <v>M2</v>
          </cell>
          <cell r="D214">
            <v>1000</v>
          </cell>
          <cell r="F214">
            <v>1592</v>
          </cell>
        </row>
        <row r="215">
          <cell r="A215" t="str">
            <v>13.100.04</v>
          </cell>
          <cell r="B215" t="str">
            <v>CASA DO GERADOR</v>
          </cell>
          <cell r="C215" t="str">
            <v>M2</v>
          </cell>
          <cell r="D215">
            <v>560</v>
          </cell>
          <cell r="F215">
            <v>891.52</v>
          </cell>
        </row>
        <row r="216">
          <cell r="A216" t="str">
            <v>13.100.05</v>
          </cell>
          <cell r="B216" t="str">
            <v>EDIFÍCIO DO COC</v>
          </cell>
          <cell r="C216" t="str">
            <v>M2</v>
          </cell>
          <cell r="D216">
            <v>1000</v>
          </cell>
          <cell r="F216">
            <v>1592</v>
          </cell>
        </row>
        <row r="217">
          <cell r="A217" t="str">
            <v>13.100.06</v>
          </cell>
          <cell r="B217" t="str">
            <v>EDIFÍCIO DA ADMINISTRAÇÃO</v>
          </cell>
          <cell r="C217" t="str">
            <v>M2</v>
          </cell>
          <cell r="D217">
            <v>1000</v>
          </cell>
          <cell r="F217">
            <v>1592</v>
          </cell>
        </row>
        <row r="218">
          <cell r="A218" t="str">
            <v>13.100.07</v>
          </cell>
          <cell r="B218" t="str">
            <v>REFORMA DO POSTO DA "PRE"</v>
          </cell>
          <cell r="C218" t="str">
            <v>VB</v>
          </cell>
          <cell r="D218">
            <v>14000</v>
          </cell>
          <cell r="F218">
            <v>22288</v>
          </cell>
        </row>
        <row r="219">
          <cell r="A219" t="str">
            <v>13.100.50</v>
          </cell>
          <cell r="B219" t="str">
            <v>ESTRUTURA METÁLICA COBERTURA</v>
          </cell>
          <cell r="C219" t="str">
            <v>M2</v>
          </cell>
          <cell r="D219">
            <v>84</v>
          </cell>
          <cell r="F219">
            <v>133.72999999999999</v>
          </cell>
        </row>
        <row r="220">
          <cell r="A220" t="str">
            <v>13.200.01</v>
          </cell>
          <cell r="B220" t="str">
            <v>REMOÇÃO E REMANEJAM. DE REDE DE ILUMINAÇÃO EXISTENTE</v>
          </cell>
          <cell r="C220" t="str">
            <v>M</v>
          </cell>
          <cell r="D220">
            <v>150</v>
          </cell>
          <cell r="F220">
            <v>238.8</v>
          </cell>
        </row>
        <row r="221">
          <cell r="A221" t="str">
            <v>13.200.02</v>
          </cell>
          <cell r="B221" t="str">
            <v>IMPLANTAÇÃO DE REDE DE ILUMINAÇÃO NOVA</v>
          </cell>
          <cell r="C221" t="str">
            <v>M</v>
          </cell>
          <cell r="D221">
            <v>150</v>
          </cell>
          <cell r="F221">
            <v>238.8</v>
          </cell>
        </row>
        <row r="222">
          <cell r="A222" t="str">
            <v>13.300.00</v>
          </cell>
          <cell r="B222" t="str">
            <v>SISTEMA DE ILUMINAÇÃO</v>
          </cell>
          <cell r="C222" t="str">
            <v>M</v>
          </cell>
          <cell r="D222">
            <v>140</v>
          </cell>
          <cell r="F222">
            <v>222.88</v>
          </cell>
        </row>
        <row r="223">
          <cell r="A223" t="str">
            <v>13.400.01</v>
          </cell>
          <cell r="B223" t="str">
            <v>PAISAGISMO</v>
          </cell>
          <cell r="C223" t="str">
            <v>M2</v>
          </cell>
          <cell r="D223">
            <v>7</v>
          </cell>
          <cell r="F223">
            <v>11.14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>
        <row r="20">
          <cell r="H20" t="b">
            <v>0</v>
          </cell>
          <cell r="J20">
            <v>1.0076751072701999</v>
          </cell>
        </row>
      </sheetData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JUL99)"/>
      <sheetName val="OBRJUL98"/>
      <sheetName val="OBRJU95"/>
      <sheetName val="CONTROLE"/>
      <sheetName val="IDENTIFICACA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JUL99)"/>
      <sheetName val="OBRJUL98"/>
      <sheetName val="OBRJU95"/>
      <sheetName val="CONTROLE"/>
      <sheetName val="IDENTIFICACA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JUL99)"/>
      <sheetName val="OBRJUL98"/>
      <sheetName val="OBRJU95"/>
      <sheetName val="Results"/>
      <sheetName val="Dividends"/>
      <sheetName val="Deb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CAO"/>
      <sheetName val="CPU"/>
      <sheetName val="SERVICOS"/>
      <sheetName val="CONSUMO"/>
      <sheetName val="INSUMOS"/>
      <sheetName val="CMO"/>
      <sheetName val="CEQ"/>
      <sheetName val="CMAT"/>
      <sheetName val="CONTROLE"/>
      <sheetName val="TABELA"/>
      <sheetName val="ABC INSUMOS"/>
      <sheetName val="Módulo1"/>
      <sheetName val="Diálog1"/>
      <sheetName val="I-1"/>
      <sheetName val="quilometragem de setor"/>
    </sheetNames>
    <sheetDataSet>
      <sheetData sheetId="0" refreshError="1">
        <row r="12">
          <cell r="D12" t="str">
            <v>SUDECAP - SUPERINDENTÊNCIA DE DESENVOLVIMENTO DA CAPITAL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5">
          <cell r="D5">
            <v>0</v>
          </cell>
        </row>
        <row r="12">
          <cell r="D12">
            <v>6112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CAO"/>
      <sheetName val="CPU"/>
      <sheetName val="SERVICOS"/>
      <sheetName val="CONSUMO"/>
      <sheetName val="INSUMOS"/>
      <sheetName val="CMO"/>
      <sheetName val="CEQ"/>
      <sheetName val="CMAT"/>
      <sheetName val="CONTROLE"/>
      <sheetName val="TABELA"/>
      <sheetName val="ABC INSUMOS"/>
      <sheetName val="Módulo1"/>
      <sheetName val="Diálog1"/>
      <sheetName val="quilometragem de setor"/>
      <sheetName val="I-1"/>
      <sheetName val="P. Unit"/>
      <sheetName val="COMPARATIVO"/>
    </sheetNames>
    <sheetDataSet>
      <sheetData sheetId="0" refreshError="1">
        <row r="12">
          <cell r="D12" t="str">
            <v>SUDECAP - SUPERINDENTÊNCIA DE DESENVOLVIMENTO DA CAPITAL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5">
          <cell r="D5">
            <v>0</v>
          </cell>
        </row>
        <row r="12">
          <cell r="D12">
            <v>6112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laimer"/>
      <sheetName val="Índice"/>
      <sheetName val="Funding"/>
      <sheetName val="CF_Moeda Constante"/>
      <sheetName val="OperCalc"/>
      <sheetName val="Depreciation"/>
      <sheetName val="Dividends"/>
      <sheetName val="Taxes"/>
      <sheetName val="BS"/>
      <sheetName val="CF"/>
      <sheetName val="IS"/>
      <sheetName val="Refinan"/>
      <sheetName val="Debt"/>
      <sheetName val="Investments"/>
      <sheetName val="MacroEcs"/>
      <sheetName val="Inputs"/>
      <sheetName val="Results"/>
      <sheetName val="TabAcionista"/>
      <sheetName val="TabAcionista2"/>
      <sheetName val="TabConsolidada"/>
      <sheetName val="Controle"/>
      <sheetName val="P. Unit"/>
      <sheetName val="COMPARATIVO"/>
      <sheetName val="cronofísico"/>
      <sheetName val="IDENTIFICACAO"/>
      <sheetName val="PL018407"/>
      <sheetName val="Luziania_Financial Model_v53_(2"/>
      <sheetName val="quilometragem de se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1">
          <cell r="D81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88">
          <cell r="D388">
            <v>0</v>
          </cell>
        </row>
      </sheetData>
      <sheetData sheetId="13" refreshError="1"/>
      <sheetData sheetId="14" refreshError="1"/>
      <sheetData sheetId="15" refreshError="1"/>
      <sheetData sheetId="16" refreshError="1">
        <row r="49">
          <cell r="G49">
            <v>2</v>
          </cell>
        </row>
        <row r="71">
          <cell r="D71">
            <v>2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ronogr."/>
      <sheetName val="Adm. Local"/>
      <sheetName val="B.D.I."/>
      <sheetName val="Mão de Obra"/>
      <sheetName val="Plan3"/>
      <sheetName val="1.1 Col. Dom"/>
      <sheetName val="02."/>
      <sheetName val="1.2. Col. Dif"/>
      <sheetName val="1.3. Col. RSS"/>
      <sheetName val="1.4. Col. Sel."/>
      <sheetName val="1.5. Col. RCC"/>
      <sheetName val="2.1. Varr. Man."/>
      <sheetName val="2.2. Varr Mec. "/>
      <sheetName val="09."/>
      <sheetName val="10."/>
      <sheetName val="11."/>
      <sheetName val="12."/>
      <sheetName val="13."/>
      <sheetName val="14."/>
      <sheetName val="15."/>
      <sheetName val="16."/>
      <sheetName val="17.1"/>
      <sheetName val="17.2"/>
      <sheetName val="17.3"/>
      <sheetName val="17.4"/>
      <sheetName val="17.5"/>
      <sheetName val="17.6"/>
      <sheetName val="17.7"/>
      <sheetName val="17.8"/>
      <sheetName val="17.9"/>
      <sheetName val="18.1"/>
      <sheetName val="18.2"/>
      <sheetName val="19."/>
      <sheetName val="B. Benefício"/>
      <sheetName val="Ex. Médico"/>
      <sheetName val="C. EPI"/>
      <sheetName val="D. Veíc. Mat. e Ferr."/>
      <sheetName val="F. Enc. Soc."/>
      <sheetName val="30.01.11 - EQUIPE I"/>
      <sheetName val="30.01.13 - EQUIPE II"/>
      <sheetName val=" 30.01.01 - CAPINA MAN"/>
      <sheetName val=" 30.01.03 - CAPINA MAN"/>
      <sheetName val="30.01.07 - ROÇADA "/>
      <sheetName val="30.01.09 - ROÇADA"/>
      <sheetName val="Plan1"/>
      <sheetName val="Plan2"/>
      <sheetName val="OBRJU95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ronogr."/>
      <sheetName val="Adm. Local"/>
      <sheetName val="B.D.I."/>
      <sheetName val="Mão de Obra"/>
      <sheetName val="Plan3"/>
      <sheetName val="1.1 Col. Dom"/>
      <sheetName val="02."/>
      <sheetName val="1.2. Col. Dif"/>
      <sheetName val="1.3. Col. RSS"/>
      <sheetName val="1.4. Col. Sel."/>
      <sheetName val="1.5. Col. RCC"/>
      <sheetName val="2.1. Varr. Man."/>
      <sheetName val="2.2. Varr Mec. "/>
      <sheetName val="09."/>
      <sheetName val="10."/>
      <sheetName val="11."/>
      <sheetName val="12."/>
      <sheetName val="13."/>
      <sheetName val="14."/>
      <sheetName val="15."/>
      <sheetName val="16."/>
      <sheetName val="17.1"/>
      <sheetName val="17.2"/>
      <sheetName val="17.3"/>
      <sheetName val="17.4"/>
      <sheetName val="17.5"/>
      <sheetName val="17.6"/>
      <sheetName val="17.7"/>
      <sheetName val="17.8"/>
      <sheetName val="17.9"/>
      <sheetName val="18.1"/>
      <sheetName val="18.2"/>
      <sheetName val="19."/>
      <sheetName val="B. Benefício"/>
      <sheetName val="Ex. Médico"/>
      <sheetName val="C. EPI"/>
      <sheetName val="D. Veíc. Mat. e Ferr."/>
      <sheetName val="F. Enc. Soc."/>
      <sheetName val="30.01.11 - EQUIPE I"/>
      <sheetName val="30.01.13 - EQUIPE II"/>
      <sheetName val=" 30.01.01 - CAPINA MAN"/>
      <sheetName val=" 30.01.03 - CAPINA MAN"/>
      <sheetName val="30.01.07 - ROÇADA "/>
      <sheetName val="30.01.09 - ROÇADA"/>
      <sheetName val="Plan1"/>
      <sheetName val="Plan2"/>
      <sheetName val="OBRJU95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ronogr."/>
      <sheetName val="Adm. Local"/>
      <sheetName val="B.D.I."/>
      <sheetName val="Mão de Obra"/>
      <sheetName val="Plan3"/>
      <sheetName val="1.1 Col. Dom"/>
      <sheetName val="02."/>
      <sheetName val="1.2. Col. Dif"/>
      <sheetName val="1.3. Col. RSS"/>
      <sheetName val="1.4. Col. Sel."/>
      <sheetName val="1.5. Col. RCC"/>
      <sheetName val="2.1. Varr. Man."/>
      <sheetName val="2.2. Varr Mec. "/>
      <sheetName val="09."/>
      <sheetName val="10."/>
      <sheetName val="11."/>
      <sheetName val="12."/>
      <sheetName val="13."/>
      <sheetName val="14."/>
      <sheetName val="15."/>
      <sheetName val="16."/>
      <sheetName val="17.1"/>
      <sheetName val="17.2"/>
      <sheetName val="17.3"/>
      <sheetName val="17.4"/>
      <sheetName val="17.5"/>
      <sheetName val="17.6"/>
      <sheetName val="17.7"/>
      <sheetName val="17.8"/>
      <sheetName val="17.9"/>
      <sheetName val="18.1"/>
      <sheetName val="18.2"/>
      <sheetName val="19."/>
      <sheetName val="B. Benefício"/>
      <sheetName val="Ex. Médico"/>
      <sheetName val="C. EPI"/>
      <sheetName val="D. Veíc. Mat. e Ferr."/>
      <sheetName val="F. Enc. Soc."/>
      <sheetName val="30.01.11 - EQUIPE I"/>
      <sheetName val="30.01.13 - EQUIPE II"/>
      <sheetName val=" 30.01.01 - CAPINA MAN"/>
      <sheetName val=" 30.01.03 - CAPINA MAN"/>
      <sheetName val="30.01.07 - ROÇADA "/>
      <sheetName val="30.01.09 - ROÇADA"/>
      <sheetName val="Plan1"/>
      <sheetName val="Plan2"/>
      <sheetName val="Composição Atualizada - 06.0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ções (2)"/>
      <sheetName val="Disclaimer"/>
      <sheetName val="Simulações"/>
      <sheetName val="Premissas"/>
      <sheetName val="Fontes&amp;Usos"/>
      <sheetName val="Resultados"/>
      <sheetName val="Investimentos"/>
      <sheetName val="Ipueiras"/>
      <sheetName val="Simplício"/>
      <sheetName val="Paulistas"/>
      <sheetName val="Outputs"/>
      <sheetName val="Auxiliar"/>
      <sheetName val="Proventos"/>
      <sheetName val="Depreciação"/>
      <sheetName val="Dívida Resumo"/>
      <sheetName val="BNDES TJLP"/>
      <sheetName val="BEI"/>
      <sheetName val="BNDES IPCA"/>
      <sheetName val="Ponte"/>
      <sheetName val="Realavancagem"/>
      <sheetName val="Projeções Macro"/>
      <sheetName val="D4"/>
      <sheetName val="Projeções"/>
      <sheetName val="1.1 Col. Dom"/>
      <sheetName val="Results"/>
      <sheetName val="Dividends"/>
      <sheetName val="Deb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 Densities"/>
      <sheetName val="obrju95"/>
      <sheetName val="DENSITY"/>
      <sheetName val="1.1 Col. Dom"/>
      <sheetName val="PARETOS"/>
    </sheetNames>
    <sheetDataSet>
      <sheetData sheetId="0" refreshError="1">
        <row r="2">
          <cell r="I2">
            <v>453.59237000000002</v>
          </cell>
        </row>
        <row r="3">
          <cell r="I3">
            <v>28316.846592000002</v>
          </cell>
        </row>
        <row r="4">
          <cell r="I4">
            <v>764554.857984</v>
          </cell>
        </row>
        <row r="5">
          <cell r="I5">
            <v>3785.41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osta"/>
      <sheetName val="Anexo 01"/>
      <sheetName val="Preços Parâmetros"/>
      <sheetName val="Descrição"/>
      <sheetName val="CONTROLE"/>
      <sheetName val="IDENTIFICACAO"/>
      <sheetName val="Investimentos"/>
    </sheetNames>
    <sheetDataSet>
      <sheetData sheetId="0" refreshError="1"/>
      <sheetData sheetId="1" refreshError="1"/>
      <sheetData sheetId="2" refreshError="1">
        <row r="4">
          <cell r="A4" t="str">
            <v>1,1 Dicloroeteno</v>
          </cell>
        </row>
        <row r="5">
          <cell r="A5" t="str">
            <v>1,2 Dicloroetano</v>
          </cell>
        </row>
        <row r="6">
          <cell r="A6" t="str">
            <v>2,4 D</v>
          </cell>
        </row>
        <row r="7">
          <cell r="A7" t="str">
            <v>2,4,5 T</v>
          </cell>
        </row>
        <row r="8">
          <cell r="A8" t="str">
            <v>2,4,5 TP</v>
          </cell>
        </row>
        <row r="9">
          <cell r="A9" t="str">
            <v>2,4,6 Triclorofenol</v>
          </cell>
        </row>
        <row r="10">
          <cell r="A10" t="str">
            <v>Acidez</v>
          </cell>
        </row>
        <row r="11">
          <cell r="A11" t="str">
            <v>Acrilamida</v>
          </cell>
        </row>
        <row r="12">
          <cell r="A12" t="str">
            <v>AIB</v>
          </cell>
        </row>
        <row r="13">
          <cell r="A13" t="str">
            <v>Alaclor</v>
          </cell>
        </row>
        <row r="14">
          <cell r="A14" t="str">
            <v>Alcalinidade Bicarbonato</v>
          </cell>
        </row>
        <row r="15">
          <cell r="A15" t="str">
            <v>Alcalinidade Carbonato</v>
          </cell>
        </row>
        <row r="16">
          <cell r="A16" t="str">
            <v>Alcalinidade Hidróxido</v>
          </cell>
        </row>
        <row r="17">
          <cell r="A17" t="str">
            <v>Alcalinidade Total</v>
          </cell>
        </row>
        <row r="18">
          <cell r="A18" t="str">
            <v>Aldrin</v>
          </cell>
        </row>
        <row r="19">
          <cell r="A19" t="str">
            <v>Alumínio</v>
          </cell>
        </row>
        <row r="20">
          <cell r="A20" t="str">
            <v>Amônia</v>
          </cell>
        </row>
        <row r="21">
          <cell r="A21" t="str">
            <v>Antimônio</v>
          </cell>
        </row>
        <row r="22">
          <cell r="A22" t="str">
            <v>Arsênio</v>
          </cell>
        </row>
        <row r="23">
          <cell r="A23" t="str">
            <v>Ativos isolados</v>
          </cell>
        </row>
        <row r="24">
          <cell r="A24" t="str">
            <v>Atrazina</v>
          </cell>
        </row>
        <row r="25">
          <cell r="A25" t="str">
            <v>Bacilus Cereus</v>
          </cell>
        </row>
        <row r="26">
          <cell r="A26" t="str">
            <v>Bário</v>
          </cell>
        </row>
        <row r="27">
          <cell r="A27" t="str">
            <v>Bentazona</v>
          </cell>
        </row>
        <row r="28">
          <cell r="A28" t="str">
            <v>Benzeno</v>
          </cell>
        </row>
        <row r="29">
          <cell r="A29" t="str">
            <v>Benzimidazois (por ativo)</v>
          </cell>
        </row>
        <row r="30">
          <cell r="A30" t="str">
            <v>Benzopirenos</v>
          </cell>
        </row>
        <row r="31">
          <cell r="A31" t="str">
            <v>Berílio</v>
          </cell>
        </row>
        <row r="32">
          <cell r="A32" t="str">
            <v>Boro</v>
          </cell>
        </row>
        <row r="33">
          <cell r="A33" t="str">
            <v>Bromato</v>
          </cell>
        </row>
        <row r="34">
          <cell r="A34" t="str">
            <v>BTX em água</v>
          </cell>
        </row>
        <row r="35">
          <cell r="A35" t="str">
            <v>Cádmio</v>
          </cell>
        </row>
        <row r="36">
          <cell r="A36" t="str">
            <v>Cálcio</v>
          </cell>
        </row>
        <row r="37">
          <cell r="A37" t="str">
            <v>Captan</v>
          </cell>
        </row>
        <row r="38">
          <cell r="A38" t="str">
            <v>Carbamatos</v>
          </cell>
        </row>
        <row r="39">
          <cell r="A39" t="str">
            <v>Carbaril</v>
          </cell>
        </row>
        <row r="40">
          <cell r="A40" t="str">
            <v>Carbono Orgânico Total (TOC)</v>
          </cell>
        </row>
        <row r="41">
          <cell r="A41" t="str">
            <v>Chumbo</v>
          </cell>
        </row>
        <row r="42">
          <cell r="A42" t="str">
            <v>Cianetos</v>
          </cell>
        </row>
        <row r="43">
          <cell r="A43" t="str">
            <v>Cinzas</v>
          </cell>
        </row>
        <row r="44">
          <cell r="A44" t="str">
            <v>Clordano</v>
          </cell>
        </row>
        <row r="45">
          <cell r="A45" t="str">
            <v>Cloreto de Vinila</v>
          </cell>
        </row>
        <row r="46">
          <cell r="A46" t="str">
            <v>Cloretos</v>
          </cell>
        </row>
        <row r="47">
          <cell r="A47" t="str">
            <v>Clorito</v>
          </cell>
        </row>
        <row r="48">
          <cell r="A48" t="str">
            <v>Cloro Livre</v>
          </cell>
        </row>
        <row r="49">
          <cell r="A49" t="str">
            <v>Cloro total</v>
          </cell>
        </row>
        <row r="50">
          <cell r="A50" t="str">
            <v>Clorofórmio</v>
          </cell>
        </row>
        <row r="51">
          <cell r="A51" t="str">
            <v>Clostridios S. Redutores</v>
          </cell>
        </row>
        <row r="52">
          <cell r="A52" t="str">
            <v>Cobalto</v>
          </cell>
        </row>
        <row r="53">
          <cell r="A53" t="str">
            <v>Cobre</v>
          </cell>
        </row>
        <row r="54">
          <cell r="A54" t="str">
            <v>Coliformes Fecal</v>
          </cell>
        </row>
        <row r="55">
          <cell r="A55" t="str">
            <v>Coliformes Total</v>
          </cell>
        </row>
        <row r="56">
          <cell r="A56" t="str">
            <v>Condutividade Especifica</v>
          </cell>
        </row>
        <row r="57">
          <cell r="A57" t="str">
            <v>Cont. ovos/larvas Helmintos</v>
          </cell>
        </row>
        <row r="58">
          <cell r="A58" t="str">
            <v xml:space="preserve">Contagem de Bactérias </v>
          </cell>
        </row>
        <row r="59">
          <cell r="A59" t="str">
            <v>Cor Aparente</v>
          </cell>
        </row>
        <row r="60">
          <cell r="A60" t="str">
            <v>Cor Real</v>
          </cell>
        </row>
        <row r="61">
          <cell r="A61" t="str">
            <v>Cromo</v>
          </cell>
        </row>
        <row r="62">
          <cell r="A62" t="str">
            <v>Cromo Hexavalente</v>
          </cell>
        </row>
        <row r="63">
          <cell r="A63" t="str">
            <v>Cromo Trivalente</v>
          </cell>
        </row>
        <row r="64">
          <cell r="A64" t="str">
            <v>DBO</v>
          </cell>
        </row>
        <row r="65">
          <cell r="A65" t="str">
            <v>DDT ( isômeros )</v>
          </cell>
        </row>
        <row r="66">
          <cell r="A66" t="str">
            <v>Demeton</v>
          </cell>
        </row>
        <row r="67">
          <cell r="A67" t="str">
            <v>Desidratação de lodo</v>
          </cell>
        </row>
        <row r="68">
          <cell r="A68" t="str">
            <v>Dicloroetano</v>
          </cell>
        </row>
        <row r="69">
          <cell r="A69" t="str">
            <v>Dicloroeteno</v>
          </cell>
        </row>
        <row r="70">
          <cell r="A70" t="str">
            <v>Diclorometano</v>
          </cell>
        </row>
        <row r="71">
          <cell r="A71" t="str">
            <v>Dieldrin</v>
          </cell>
        </row>
        <row r="72">
          <cell r="A72" t="str">
            <v>Ditiocarbamatos</v>
          </cell>
        </row>
        <row r="73">
          <cell r="A73" t="str">
            <v>Dodecacloro</v>
          </cell>
        </row>
        <row r="74">
          <cell r="A74" t="str">
            <v>DQO</v>
          </cell>
        </row>
        <row r="75">
          <cell r="A75" t="str">
            <v>Dureza Total</v>
          </cell>
        </row>
        <row r="76">
          <cell r="A76" t="str">
            <v>Endossulfan</v>
          </cell>
        </row>
        <row r="77">
          <cell r="A77" t="str">
            <v>Endrin</v>
          </cell>
        </row>
        <row r="78">
          <cell r="A78" t="str">
            <v>Estanho</v>
          </cell>
        </row>
        <row r="79">
          <cell r="A79" t="str">
            <v>Estireno</v>
          </cell>
        </row>
        <row r="80">
          <cell r="A80" t="str">
            <v>Estrôncio</v>
          </cell>
        </row>
        <row r="81">
          <cell r="A81" t="str">
            <v>Etilbenzeno</v>
          </cell>
        </row>
        <row r="82">
          <cell r="A82" t="str">
            <v>Fenóis</v>
          </cell>
        </row>
        <row r="83">
          <cell r="A83" t="str">
            <v>Fenoxiacéticos (como 2,4-D)</v>
          </cell>
        </row>
        <row r="84">
          <cell r="A84" t="str">
            <v>Ferro Solúvel</v>
          </cell>
        </row>
        <row r="85">
          <cell r="A85" t="str">
            <v>Ferro Total</v>
          </cell>
        </row>
        <row r="86">
          <cell r="A86" t="str">
            <v>Fluoretos</v>
          </cell>
        </row>
        <row r="87">
          <cell r="A87" t="str">
            <v>Fosfato Total</v>
          </cell>
        </row>
        <row r="88">
          <cell r="A88" t="str">
            <v>Fósforo Total</v>
          </cell>
        </row>
        <row r="89">
          <cell r="A89" t="str">
            <v>Glifosato</v>
          </cell>
        </row>
        <row r="90">
          <cell r="A90" t="str">
            <v>Gution</v>
          </cell>
        </row>
        <row r="91">
          <cell r="A91" t="str">
            <v>Heptacloro</v>
          </cell>
        </row>
        <row r="92">
          <cell r="A92" t="str">
            <v>Heptacloro epóxido</v>
          </cell>
        </row>
        <row r="93">
          <cell r="A93" t="str">
            <v>Hexaclorobenzeno</v>
          </cell>
        </row>
        <row r="94">
          <cell r="A94" t="str">
            <v>Lindano</v>
          </cell>
        </row>
        <row r="95">
          <cell r="A95" t="str">
            <v>Lítio</v>
          </cell>
        </row>
        <row r="96">
          <cell r="A96" t="str">
            <v>Magnésio</v>
          </cell>
        </row>
        <row r="97">
          <cell r="A97" t="str">
            <v>Malation</v>
          </cell>
        </row>
        <row r="98">
          <cell r="A98" t="str">
            <v>Manganês Solúvel</v>
          </cell>
        </row>
        <row r="99">
          <cell r="A99" t="str">
            <v>Manganês Total</v>
          </cell>
        </row>
        <row r="100">
          <cell r="A100" t="str">
            <v>Mercúrio</v>
          </cell>
        </row>
        <row r="101">
          <cell r="A101" t="str">
            <v>Metolacloro</v>
          </cell>
        </row>
        <row r="102">
          <cell r="A102" t="str">
            <v>Mercaptanas</v>
          </cell>
        </row>
        <row r="103">
          <cell r="A103" t="str">
            <v>Metoxicloro</v>
          </cell>
        </row>
        <row r="104">
          <cell r="A104" t="str">
            <v>Microcistinas</v>
          </cell>
        </row>
        <row r="105">
          <cell r="A105" t="str">
            <v>Molibdênio</v>
          </cell>
        </row>
        <row r="106">
          <cell r="A106" t="str">
            <v>Molinato</v>
          </cell>
        </row>
        <row r="107">
          <cell r="A107" t="str">
            <v>Monocloramina</v>
          </cell>
        </row>
        <row r="108">
          <cell r="A108" t="str">
            <v>Monoclorobenzeno</v>
          </cell>
        </row>
        <row r="109">
          <cell r="A109" t="str">
            <v>Multiresidual em alimentos (método holandes)</v>
          </cell>
        </row>
        <row r="110">
          <cell r="A110" t="str">
            <v>Níquel</v>
          </cell>
        </row>
        <row r="111">
          <cell r="A111" t="str">
            <v>Nitratos</v>
          </cell>
        </row>
        <row r="112">
          <cell r="A112" t="str">
            <v xml:space="preserve">Nitritos </v>
          </cell>
        </row>
        <row r="113">
          <cell r="A113" t="str">
            <v xml:space="preserve">Nitrogênio Amoniacal </v>
          </cell>
        </row>
        <row r="114">
          <cell r="A114" t="str">
            <v>Nitrogênio Total</v>
          </cell>
        </row>
        <row r="115">
          <cell r="A115" t="str">
            <v>OD</v>
          </cell>
        </row>
        <row r="116">
          <cell r="A116" t="str">
            <v>Óxido de Ferro</v>
          </cell>
        </row>
        <row r="117">
          <cell r="A117" t="str">
            <v>Óxido de Zinco</v>
          </cell>
        </row>
        <row r="118">
          <cell r="A118" t="str">
            <v>Óxido de Manganês</v>
          </cell>
        </row>
        <row r="119">
          <cell r="A119" t="str">
            <v>Odor</v>
          </cell>
        </row>
        <row r="120">
          <cell r="A120" t="str">
            <v>Óleos e Graxas</v>
          </cell>
        </row>
        <row r="121">
          <cell r="A121" t="str">
            <v>Organoclorados</v>
          </cell>
        </row>
        <row r="122">
          <cell r="A122" t="str">
            <v>Organofosf. e Carbamatos</v>
          </cell>
        </row>
        <row r="123">
          <cell r="A123" t="str">
            <v>Organofosforados sistêmicos</v>
          </cell>
        </row>
        <row r="124">
          <cell r="A124" t="str">
            <v>Organometálicos</v>
          </cell>
        </row>
        <row r="125">
          <cell r="A125" t="str">
            <v>Oxigênio Consumido</v>
          </cell>
        </row>
        <row r="126">
          <cell r="A126" t="str">
            <v>Paration</v>
          </cell>
        </row>
        <row r="127">
          <cell r="A127" t="str">
            <v>PCB´S</v>
          </cell>
        </row>
        <row r="128">
          <cell r="A128" t="str">
            <v>Pendimetalina</v>
          </cell>
        </row>
        <row r="129">
          <cell r="A129" t="str">
            <v>Pentaclorofenol</v>
          </cell>
        </row>
        <row r="130">
          <cell r="A130" t="str">
            <v>Permetrina</v>
          </cell>
        </row>
        <row r="131">
          <cell r="A131" t="str">
            <v>pH</v>
          </cell>
        </row>
        <row r="132">
          <cell r="A132" t="str">
            <v>Piretróides</v>
          </cell>
        </row>
        <row r="133">
          <cell r="A133" t="str">
            <v>Potássio</v>
          </cell>
        </row>
        <row r="134">
          <cell r="A134" t="str">
            <v>Prata</v>
          </cell>
        </row>
        <row r="135">
          <cell r="A135" t="str">
            <v>Polissulfetos</v>
          </cell>
        </row>
        <row r="136">
          <cell r="A136" t="str">
            <v>Propanil</v>
          </cell>
        </row>
        <row r="137">
          <cell r="A137" t="str">
            <v>Pseudomonas aeruginosa</v>
          </cell>
        </row>
        <row r="138">
          <cell r="A138" t="str">
            <v>Radioatividade alfa global</v>
          </cell>
        </row>
        <row r="139">
          <cell r="A139" t="str">
            <v>Radioatividade beta global</v>
          </cell>
        </row>
        <row r="140">
          <cell r="A140" t="str">
            <v xml:space="preserve">Sabor </v>
          </cell>
        </row>
        <row r="141">
          <cell r="A141" t="str">
            <v>Salinidade</v>
          </cell>
        </row>
        <row r="142">
          <cell r="A142" t="str">
            <v>Salmonellas</v>
          </cell>
        </row>
        <row r="143">
          <cell r="A143" t="str">
            <v>Selênio</v>
          </cell>
        </row>
        <row r="144">
          <cell r="A144" t="str">
            <v>Sílica</v>
          </cell>
        </row>
        <row r="145">
          <cell r="A145" t="str">
            <v>Simazina</v>
          </cell>
        </row>
        <row r="146">
          <cell r="A146" t="str">
            <v>Sódio</v>
          </cell>
        </row>
        <row r="147">
          <cell r="A147" t="str">
            <v>Sólidos em Suspensão</v>
          </cell>
        </row>
        <row r="148">
          <cell r="A148" t="str">
            <v>Sólidos Sedimentáveis</v>
          </cell>
        </row>
        <row r="149">
          <cell r="A149" t="str">
            <v>Sólidos Totais</v>
          </cell>
        </row>
        <row r="150">
          <cell r="A150" t="str">
            <v>Sólidos Totais Dissolvidos</v>
          </cell>
        </row>
        <row r="151">
          <cell r="A151" t="str">
            <v>Sólidos Totais Dissolvidos Fixos</v>
          </cell>
        </row>
        <row r="152">
          <cell r="A152" t="str">
            <v>Sólidos Totais Dissolvidos Voláteis</v>
          </cell>
        </row>
        <row r="153">
          <cell r="A153" t="str">
            <v>Staphylococcus aureus</v>
          </cell>
        </row>
        <row r="154">
          <cell r="A154" t="str">
            <v>Streptococos fecais</v>
          </cell>
        </row>
        <row r="155">
          <cell r="A155" t="str">
            <v>Sulfatos</v>
          </cell>
        </row>
        <row r="156">
          <cell r="A156" t="str">
            <v>Sulfeto de Carbono</v>
          </cell>
        </row>
        <row r="157">
          <cell r="A157" t="str">
            <v>Sulfeto de Hidrogênio</v>
          </cell>
        </row>
        <row r="158">
          <cell r="A158" t="str">
            <v>Sulfetos</v>
          </cell>
        </row>
        <row r="159">
          <cell r="A159" t="str">
            <v>Sulfitos</v>
          </cell>
        </row>
        <row r="160">
          <cell r="A160" t="str">
            <v>Surfactantes</v>
          </cell>
        </row>
        <row r="161">
          <cell r="A161" t="str">
            <v>Temperatura</v>
          </cell>
        </row>
        <row r="162">
          <cell r="A162" t="str">
            <v>Tetracloreto de Carbono</v>
          </cell>
        </row>
        <row r="163">
          <cell r="A163" t="str">
            <v>Tetracloroeteno</v>
          </cell>
        </row>
        <row r="164">
          <cell r="A164" t="str">
            <v>Tolueno</v>
          </cell>
        </row>
        <row r="165">
          <cell r="A165" t="str">
            <v>Toxafeno</v>
          </cell>
        </row>
        <row r="166">
          <cell r="A166" t="str">
            <v>Triazinas</v>
          </cell>
        </row>
        <row r="167">
          <cell r="A167" t="str">
            <v>Tiossulfatos</v>
          </cell>
        </row>
        <row r="168">
          <cell r="A168" t="str">
            <v>Triazois</v>
          </cell>
        </row>
        <row r="169">
          <cell r="A169" t="str">
            <v>Triclorobenzeno</v>
          </cell>
        </row>
        <row r="170">
          <cell r="A170" t="str">
            <v>Tricloroetano</v>
          </cell>
        </row>
        <row r="171">
          <cell r="A171" t="str">
            <v>Tricloroeteno</v>
          </cell>
        </row>
        <row r="172">
          <cell r="A172" t="str">
            <v>Trifluralina</v>
          </cell>
        </row>
        <row r="173">
          <cell r="A173" t="str">
            <v>Trihalometanos</v>
          </cell>
        </row>
        <row r="174">
          <cell r="A174" t="str">
            <v>Turbidez</v>
          </cell>
        </row>
        <row r="175">
          <cell r="A175" t="str">
            <v>Umidade</v>
          </cell>
        </row>
        <row r="176">
          <cell r="A176" t="str">
            <v>Urânio total</v>
          </cell>
        </row>
        <row r="177">
          <cell r="A177" t="str">
            <v>Uréias</v>
          </cell>
        </row>
        <row r="178">
          <cell r="A178" t="str">
            <v>Vanádio</v>
          </cell>
        </row>
        <row r="179">
          <cell r="A179" t="str">
            <v>Viabilidade ovos Helmintos</v>
          </cell>
        </row>
        <row r="180">
          <cell r="A180" t="str">
            <v>Xileno</v>
          </cell>
        </row>
        <row r="181">
          <cell r="A181" t="str">
            <v>Zinco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osta"/>
      <sheetName val="Anexo 01"/>
      <sheetName val="Preços Parâmetros"/>
      <sheetName val="Descrição"/>
      <sheetName val="Material Densities"/>
      <sheetName val="CONTROLE"/>
      <sheetName val="IDENTIFICACAO"/>
    </sheetNames>
    <sheetDataSet>
      <sheetData sheetId="0" refreshError="1"/>
      <sheetData sheetId="1" refreshError="1"/>
      <sheetData sheetId="2" refreshError="1">
        <row r="4">
          <cell r="A4" t="str">
            <v>1,1 Dicloroeteno</v>
          </cell>
        </row>
        <row r="5">
          <cell r="A5" t="str">
            <v>1,2 Dicloroetano</v>
          </cell>
        </row>
        <row r="6">
          <cell r="A6" t="str">
            <v>2,4 D</v>
          </cell>
        </row>
        <row r="7">
          <cell r="A7" t="str">
            <v>2,4,5 T</v>
          </cell>
        </row>
        <row r="8">
          <cell r="A8" t="str">
            <v>2,4,5 TP</v>
          </cell>
        </row>
        <row r="9">
          <cell r="A9" t="str">
            <v>2,4,6 Triclorofenol</v>
          </cell>
        </row>
        <row r="10">
          <cell r="A10" t="str">
            <v>Acidez</v>
          </cell>
        </row>
        <row r="11">
          <cell r="A11" t="str">
            <v>Acrilamida</v>
          </cell>
        </row>
        <row r="12">
          <cell r="A12" t="str">
            <v>AIB</v>
          </cell>
        </row>
        <row r="13">
          <cell r="A13" t="str">
            <v>Alaclor</v>
          </cell>
        </row>
        <row r="14">
          <cell r="A14" t="str">
            <v>Alcalinidade Bicarbonato</v>
          </cell>
        </row>
        <row r="15">
          <cell r="A15" t="str">
            <v>Alcalinidade Carbonato</v>
          </cell>
        </row>
        <row r="16">
          <cell r="A16" t="str">
            <v>Alcalinidade Hidróxido</v>
          </cell>
        </row>
        <row r="17">
          <cell r="A17" t="str">
            <v>Alcalinidade Total</v>
          </cell>
        </row>
        <row r="18">
          <cell r="A18" t="str">
            <v>Aldrin</v>
          </cell>
        </row>
        <row r="19">
          <cell r="A19" t="str">
            <v>Alumínio</v>
          </cell>
        </row>
        <row r="20">
          <cell r="A20" t="str">
            <v>Amônia</v>
          </cell>
        </row>
        <row r="21">
          <cell r="A21" t="str">
            <v>Antimônio</v>
          </cell>
        </row>
        <row r="22">
          <cell r="A22" t="str">
            <v>Arsênio</v>
          </cell>
        </row>
        <row r="23">
          <cell r="A23" t="str">
            <v>Ativos isolados</v>
          </cell>
        </row>
        <row r="24">
          <cell r="A24" t="str">
            <v>Atrazina</v>
          </cell>
        </row>
        <row r="25">
          <cell r="A25" t="str">
            <v>Bacilus Cereus</v>
          </cell>
        </row>
        <row r="26">
          <cell r="A26" t="str">
            <v>Bário</v>
          </cell>
        </row>
        <row r="27">
          <cell r="A27" t="str">
            <v>Bentazona</v>
          </cell>
        </row>
        <row r="28">
          <cell r="A28" t="str">
            <v>Benzeno</v>
          </cell>
        </row>
        <row r="29">
          <cell r="A29" t="str">
            <v>Benzimidazois (por ativo)</v>
          </cell>
        </row>
        <row r="30">
          <cell r="A30" t="str">
            <v>Benzopirenos</v>
          </cell>
        </row>
        <row r="31">
          <cell r="A31" t="str">
            <v>Berílio</v>
          </cell>
        </row>
        <row r="32">
          <cell r="A32" t="str">
            <v>Boro</v>
          </cell>
        </row>
        <row r="33">
          <cell r="A33" t="str">
            <v>Bromato</v>
          </cell>
        </row>
        <row r="34">
          <cell r="A34" t="str">
            <v>BTX em água</v>
          </cell>
        </row>
        <row r="35">
          <cell r="A35" t="str">
            <v>Cádmio</v>
          </cell>
        </row>
        <row r="36">
          <cell r="A36" t="str">
            <v>Cálcio</v>
          </cell>
        </row>
        <row r="37">
          <cell r="A37" t="str">
            <v>Captan</v>
          </cell>
        </row>
        <row r="38">
          <cell r="A38" t="str">
            <v>Carbamatos</v>
          </cell>
        </row>
        <row r="39">
          <cell r="A39" t="str">
            <v>Carbaril</v>
          </cell>
        </row>
        <row r="40">
          <cell r="A40" t="str">
            <v>Carbono Orgânico Total (TOC)</v>
          </cell>
        </row>
        <row r="41">
          <cell r="A41" t="str">
            <v>Chumbo</v>
          </cell>
        </row>
        <row r="42">
          <cell r="A42" t="str">
            <v>Cianetos</v>
          </cell>
        </row>
        <row r="43">
          <cell r="A43" t="str">
            <v>Cinzas</v>
          </cell>
        </row>
        <row r="44">
          <cell r="A44" t="str">
            <v>Clordano</v>
          </cell>
        </row>
        <row r="45">
          <cell r="A45" t="str">
            <v>Cloreto de Vinila</v>
          </cell>
        </row>
        <row r="46">
          <cell r="A46" t="str">
            <v>Cloretos</v>
          </cell>
        </row>
        <row r="47">
          <cell r="A47" t="str">
            <v>Clorito</v>
          </cell>
        </row>
        <row r="48">
          <cell r="A48" t="str">
            <v>Cloro Livre</v>
          </cell>
        </row>
        <row r="49">
          <cell r="A49" t="str">
            <v>Cloro total</v>
          </cell>
        </row>
        <row r="50">
          <cell r="A50" t="str">
            <v>Clorofórmio</v>
          </cell>
        </row>
        <row r="51">
          <cell r="A51" t="str">
            <v>Clostridios S. Redutores</v>
          </cell>
        </row>
        <row r="52">
          <cell r="A52" t="str">
            <v>Cobalto</v>
          </cell>
        </row>
        <row r="53">
          <cell r="A53" t="str">
            <v>Cobre</v>
          </cell>
        </row>
        <row r="54">
          <cell r="A54" t="str">
            <v>Coliformes Fecal</v>
          </cell>
        </row>
        <row r="55">
          <cell r="A55" t="str">
            <v>Coliformes Total</v>
          </cell>
        </row>
        <row r="56">
          <cell r="A56" t="str">
            <v>Condutividade Especifica</v>
          </cell>
        </row>
        <row r="57">
          <cell r="A57" t="str">
            <v>Cont. ovos/larvas Helmintos</v>
          </cell>
        </row>
        <row r="58">
          <cell r="A58" t="str">
            <v xml:space="preserve">Contagem de Bactérias </v>
          </cell>
        </row>
        <row r="59">
          <cell r="A59" t="str">
            <v>Cor Aparente</v>
          </cell>
        </row>
        <row r="60">
          <cell r="A60" t="str">
            <v>Cor Real</v>
          </cell>
        </row>
        <row r="61">
          <cell r="A61" t="str">
            <v>Cromo</v>
          </cell>
        </row>
        <row r="62">
          <cell r="A62" t="str">
            <v>Cromo Hexavalente</v>
          </cell>
        </row>
        <row r="63">
          <cell r="A63" t="str">
            <v>Cromo Trivalente</v>
          </cell>
        </row>
        <row r="64">
          <cell r="A64" t="str">
            <v>DBO</v>
          </cell>
        </row>
        <row r="65">
          <cell r="A65" t="str">
            <v>DDT ( isômeros )</v>
          </cell>
        </row>
        <row r="66">
          <cell r="A66" t="str">
            <v>Demeton</v>
          </cell>
        </row>
        <row r="67">
          <cell r="A67" t="str">
            <v>Desidratação de lodo</v>
          </cell>
        </row>
        <row r="68">
          <cell r="A68" t="str">
            <v>Dicloroetano</v>
          </cell>
        </row>
        <row r="69">
          <cell r="A69" t="str">
            <v>Dicloroeteno</v>
          </cell>
        </row>
        <row r="70">
          <cell r="A70" t="str">
            <v>Diclorometano</v>
          </cell>
        </row>
        <row r="71">
          <cell r="A71" t="str">
            <v>Dieldrin</v>
          </cell>
        </row>
        <row r="72">
          <cell r="A72" t="str">
            <v>Ditiocarbamatos</v>
          </cell>
        </row>
        <row r="73">
          <cell r="A73" t="str">
            <v>Dodecacloro</v>
          </cell>
        </row>
        <row r="74">
          <cell r="A74" t="str">
            <v>DQO</v>
          </cell>
        </row>
        <row r="75">
          <cell r="A75" t="str">
            <v>Dureza Total</v>
          </cell>
        </row>
        <row r="76">
          <cell r="A76" t="str">
            <v>Endossulfan</v>
          </cell>
        </row>
        <row r="77">
          <cell r="A77" t="str">
            <v>Endrin</v>
          </cell>
        </row>
        <row r="78">
          <cell r="A78" t="str">
            <v>Estanho</v>
          </cell>
        </row>
        <row r="79">
          <cell r="A79" t="str">
            <v>Estireno</v>
          </cell>
        </row>
        <row r="80">
          <cell r="A80" t="str">
            <v>Estrôncio</v>
          </cell>
        </row>
        <row r="81">
          <cell r="A81" t="str">
            <v>Etilbenzeno</v>
          </cell>
        </row>
        <row r="82">
          <cell r="A82" t="str">
            <v>Fenóis</v>
          </cell>
        </row>
        <row r="83">
          <cell r="A83" t="str">
            <v>Fenoxiacéticos (como 2,4-D)</v>
          </cell>
        </row>
        <row r="84">
          <cell r="A84" t="str">
            <v>Ferro Solúvel</v>
          </cell>
        </row>
        <row r="85">
          <cell r="A85" t="str">
            <v>Ferro Total</v>
          </cell>
        </row>
        <row r="86">
          <cell r="A86" t="str">
            <v>Fluoretos</v>
          </cell>
        </row>
        <row r="87">
          <cell r="A87" t="str">
            <v>Fosfato Total</v>
          </cell>
        </row>
        <row r="88">
          <cell r="A88" t="str">
            <v>Fósforo Total</v>
          </cell>
        </row>
        <row r="89">
          <cell r="A89" t="str">
            <v>Glifosato</v>
          </cell>
        </row>
        <row r="90">
          <cell r="A90" t="str">
            <v>Gution</v>
          </cell>
        </row>
        <row r="91">
          <cell r="A91" t="str">
            <v>Heptacloro</v>
          </cell>
        </row>
        <row r="92">
          <cell r="A92" t="str">
            <v>Heptacloro epóxido</v>
          </cell>
        </row>
        <row r="93">
          <cell r="A93" t="str">
            <v>Hexaclorobenzeno</v>
          </cell>
        </row>
        <row r="94">
          <cell r="A94" t="str">
            <v>Lindano</v>
          </cell>
        </row>
        <row r="95">
          <cell r="A95" t="str">
            <v>Lítio</v>
          </cell>
        </row>
        <row r="96">
          <cell r="A96" t="str">
            <v>Magnésio</v>
          </cell>
        </row>
        <row r="97">
          <cell r="A97" t="str">
            <v>Malation</v>
          </cell>
        </row>
        <row r="98">
          <cell r="A98" t="str">
            <v>Manganês Solúvel</v>
          </cell>
        </row>
        <row r="99">
          <cell r="A99" t="str">
            <v>Manganês Total</v>
          </cell>
        </row>
        <row r="100">
          <cell r="A100" t="str">
            <v>Mercúrio</v>
          </cell>
        </row>
        <row r="101">
          <cell r="A101" t="str">
            <v>Metolacloro</v>
          </cell>
        </row>
        <row r="102">
          <cell r="A102" t="str">
            <v>Mercaptanas</v>
          </cell>
        </row>
        <row r="103">
          <cell r="A103" t="str">
            <v>Metoxicloro</v>
          </cell>
        </row>
        <row r="104">
          <cell r="A104" t="str">
            <v>Microcistinas</v>
          </cell>
        </row>
        <row r="105">
          <cell r="A105" t="str">
            <v>Molibdênio</v>
          </cell>
        </row>
        <row r="106">
          <cell r="A106" t="str">
            <v>Molinato</v>
          </cell>
        </row>
        <row r="107">
          <cell r="A107" t="str">
            <v>Monocloramina</v>
          </cell>
        </row>
        <row r="108">
          <cell r="A108" t="str">
            <v>Monoclorobenzeno</v>
          </cell>
        </row>
        <row r="109">
          <cell r="A109" t="str">
            <v>Multiresidual em alimentos (método holandes)</v>
          </cell>
        </row>
        <row r="110">
          <cell r="A110" t="str">
            <v>Níquel</v>
          </cell>
        </row>
        <row r="111">
          <cell r="A111" t="str">
            <v>Nitratos</v>
          </cell>
        </row>
        <row r="112">
          <cell r="A112" t="str">
            <v xml:space="preserve">Nitritos </v>
          </cell>
        </row>
        <row r="113">
          <cell r="A113" t="str">
            <v xml:space="preserve">Nitrogênio Amoniacal </v>
          </cell>
        </row>
        <row r="114">
          <cell r="A114" t="str">
            <v>Nitrogênio Total</v>
          </cell>
        </row>
        <row r="115">
          <cell r="A115" t="str">
            <v>OD</v>
          </cell>
        </row>
        <row r="116">
          <cell r="A116" t="str">
            <v>Óxido de Ferro</v>
          </cell>
        </row>
        <row r="117">
          <cell r="A117" t="str">
            <v>Óxido de Zinco</v>
          </cell>
        </row>
        <row r="118">
          <cell r="A118" t="str">
            <v>Óxido de Manganês</v>
          </cell>
        </row>
        <row r="119">
          <cell r="A119" t="str">
            <v>Odor</v>
          </cell>
        </row>
        <row r="120">
          <cell r="A120" t="str">
            <v>Óleos e Graxas</v>
          </cell>
        </row>
        <row r="121">
          <cell r="A121" t="str">
            <v>Organoclorados</v>
          </cell>
        </row>
        <row r="122">
          <cell r="A122" t="str">
            <v>Organofosf. e Carbamatos</v>
          </cell>
        </row>
        <row r="123">
          <cell r="A123" t="str">
            <v>Organofosforados sistêmicos</v>
          </cell>
        </row>
        <row r="124">
          <cell r="A124" t="str">
            <v>Organometálicos</v>
          </cell>
        </row>
        <row r="125">
          <cell r="A125" t="str">
            <v>Oxigênio Consumido</v>
          </cell>
        </row>
        <row r="126">
          <cell r="A126" t="str">
            <v>Paration</v>
          </cell>
        </row>
        <row r="127">
          <cell r="A127" t="str">
            <v>PCB´S</v>
          </cell>
        </row>
        <row r="128">
          <cell r="A128" t="str">
            <v>Pendimetalina</v>
          </cell>
        </row>
        <row r="129">
          <cell r="A129" t="str">
            <v>Pentaclorofenol</v>
          </cell>
        </row>
        <row r="130">
          <cell r="A130" t="str">
            <v>Permetrina</v>
          </cell>
        </row>
        <row r="131">
          <cell r="A131" t="str">
            <v>pH</v>
          </cell>
        </row>
        <row r="132">
          <cell r="A132" t="str">
            <v>Piretróides</v>
          </cell>
        </row>
        <row r="133">
          <cell r="A133" t="str">
            <v>Potássio</v>
          </cell>
        </row>
        <row r="134">
          <cell r="A134" t="str">
            <v>Prata</v>
          </cell>
        </row>
        <row r="135">
          <cell r="A135" t="str">
            <v>Polissulfetos</v>
          </cell>
        </row>
        <row r="136">
          <cell r="A136" t="str">
            <v>Propanil</v>
          </cell>
        </row>
        <row r="137">
          <cell r="A137" t="str">
            <v>Pseudomonas aeruginosa</v>
          </cell>
        </row>
        <row r="138">
          <cell r="A138" t="str">
            <v>Radioatividade alfa global</v>
          </cell>
        </row>
        <row r="139">
          <cell r="A139" t="str">
            <v>Radioatividade beta global</v>
          </cell>
        </row>
        <row r="140">
          <cell r="A140" t="str">
            <v xml:space="preserve">Sabor </v>
          </cell>
        </row>
        <row r="141">
          <cell r="A141" t="str">
            <v>Salinidade</v>
          </cell>
        </row>
        <row r="142">
          <cell r="A142" t="str">
            <v>Salmonellas</v>
          </cell>
        </row>
        <row r="143">
          <cell r="A143" t="str">
            <v>Selênio</v>
          </cell>
        </row>
        <row r="144">
          <cell r="A144" t="str">
            <v>Sílica</v>
          </cell>
        </row>
        <row r="145">
          <cell r="A145" t="str">
            <v>Simazina</v>
          </cell>
        </row>
        <row r="146">
          <cell r="A146" t="str">
            <v>Sódio</v>
          </cell>
        </row>
        <row r="147">
          <cell r="A147" t="str">
            <v>Sólidos em Suspensão</v>
          </cell>
        </row>
        <row r="148">
          <cell r="A148" t="str">
            <v>Sólidos Sedimentáveis</v>
          </cell>
        </row>
        <row r="149">
          <cell r="A149" t="str">
            <v>Sólidos Totais</v>
          </cell>
        </row>
        <row r="150">
          <cell r="A150" t="str">
            <v>Sólidos Totais Dissolvidos</v>
          </cell>
        </row>
        <row r="151">
          <cell r="A151" t="str">
            <v>Sólidos Totais Dissolvidos Fixos</v>
          </cell>
        </row>
        <row r="152">
          <cell r="A152" t="str">
            <v>Sólidos Totais Dissolvidos Voláteis</v>
          </cell>
        </row>
        <row r="153">
          <cell r="A153" t="str">
            <v>Staphylococcus aureus</v>
          </cell>
        </row>
        <row r="154">
          <cell r="A154" t="str">
            <v>Streptococos fecais</v>
          </cell>
        </row>
        <row r="155">
          <cell r="A155" t="str">
            <v>Sulfatos</v>
          </cell>
        </row>
        <row r="156">
          <cell r="A156" t="str">
            <v>Sulfeto de Carbono</v>
          </cell>
        </row>
        <row r="157">
          <cell r="A157" t="str">
            <v>Sulfeto de Hidrogênio</v>
          </cell>
        </row>
        <row r="158">
          <cell r="A158" t="str">
            <v>Sulfetos</v>
          </cell>
        </row>
        <row r="159">
          <cell r="A159" t="str">
            <v>Sulfitos</v>
          </cell>
        </row>
        <row r="160">
          <cell r="A160" t="str">
            <v>Surfactantes</v>
          </cell>
        </row>
        <row r="161">
          <cell r="A161" t="str">
            <v>Temperatura</v>
          </cell>
        </row>
        <row r="162">
          <cell r="A162" t="str">
            <v>Tetracloreto de Carbono</v>
          </cell>
        </row>
        <row r="163">
          <cell r="A163" t="str">
            <v>Tetracloroeteno</v>
          </cell>
        </row>
        <row r="164">
          <cell r="A164" t="str">
            <v>Tolueno</v>
          </cell>
        </row>
        <row r="165">
          <cell r="A165" t="str">
            <v>Toxafeno</v>
          </cell>
        </row>
        <row r="166">
          <cell r="A166" t="str">
            <v>Triazinas</v>
          </cell>
        </row>
        <row r="167">
          <cell r="A167" t="str">
            <v>Tiossulfatos</v>
          </cell>
        </row>
        <row r="168">
          <cell r="A168" t="str">
            <v>Triazois</v>
          </cell>
        </row>
        <row r="169">
          <cell r="A169" t="str">
            <v>Triclorobenzeno</v>
          </cell>
        </row>
        <row r="170">
          <cell r="A170" t="str">
            <v>Tricloroetano</v>
          </cell>
        </row>
        <row r="171">
          <cell r="A171" t="str">
            <v>Tricloroeteno</v>
          </cell>
        </row>
        <row r="172">
          <cell r="A172" t="str">
            <v>Trifluralina</v>
          </cell>
        </row>
        <row r="173">
          <cell r="A173" t="str">
            <v>Trihalometanos</v>
          </cell>
        </row>
        <row r="174">
          <cell r="A174" t="str">
            <v>Turbidez</v>
          </cell>
        </row>
        <row r="175">
          <cell r="A175" t="str">
            <v>Umidade</v>
          </cell>
        </row>
        <row r="176">
          <cell r="A176" t="str">
            <v>Urânio total</v>
          </cell>
        </row>
        <row r="177">
          <cell r="A177" t="str">
            <v>Uréias</v>
          </cell>
        </row>
        <row r="178">
          <cell r="A178" t="str">
            <v>Vanádio</v>
          </cell>
        </row>
        <row r="179">
          <cell r="A179" t="str">
            <v>Viabilidade ovos Helmintos</v>
          </cell>
        </row>
        <row r="180">
          <cell r="A180" t="str">
            <v>Xileno</v>
          </cell>
        </row>
        <row r="181">
          <cell r="A181" t="str">
            <v>Zinco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osta"/>
      <sheetName val="Anexo 01"/>
      <sheetName val="Preços Parâmetros"/>
      <sheetName val="Descrição"/>
      <sheetName val="CONTROLE"/>
      <sheetName val="IDENTIFICACAO"/>
      <sheetName val="Investimentos"/>
    </sheetNames>
    <sheetDataSet>
      <sheetData sheetId="0" refreshError="1"/>
      <sheetData sheetId="1" refreshError="1"/>
      <sheetData sheetId="2" refreshError="1">
        <row r="4">
          <cell r="A4" t="str">
            <v>1,1 Dicloroeteno</v>
          </cell>
        </row>
        <row r="5">
          <cell r="A5" t="str">
            <v>1,2 Dicloroetano</v>
          </cell>
        </row>
        <row r="6">
          <cell r="A6" t="str">
            <v>2,4 D</v>
          </cell>
        </row>
        <row r="7">
          <cell r="A7" t="str">
            <v>2,4,5 T</v>
          </cell>
        </row>
        <row r="8">
          <cell r="A8" t="str">
            <v>2,4,5 TP</v>
          </cell>
        </row>
        <row r="9">
          <cell r="A9" t="str">
            <v>2,4,6 Triclorofenol</v>
          </cell>
        </row>
        <row r="10">
          <cell r="A10" t="str">
            <v>Acidez</v>
          </cell>
        </row>
        <row r="11">
          <cell r="A11" t="str">
            <v>Acrilamida</v>
          </cell>
        </row>
        <row r="12">
          <cell r="A12" t="str">
            <v>AIB</v>
          </cell>
        </row>
        <row r="13">
          <cell r="A13" t="str">
            <v>Alaclor</v>
          </cell>
        </row>
        <row r="14">
          <cell r="A14" t="str">
            <v>Alcalinidade Bicarbonato</v>
          </cell>
        </row>
        <row r="15">
          <cell r="A15" t="str">
            <v>Alcalinidade Carbonato</v>
          </cell>
        </row>
        <row r="16">
          <cell r="A16" t="str">
            <v>Alcalinidade Hidróxido</v>
          </cell>
        </row>
        <row r="17">
          <cell r="A17" t="str">
            <v>Alcalinidade Total</v>
          </cell>
        </row>
        <row r="18">
          <cell r="A18" t="str">
            <v>Aldrin</v>
          </cell>
        </row>
        <row r="19">
          <cell r="A19" t="str">
            <v>Alumínio</v>
          </cell>
        </row>
        <row r="20">
          <cell r="A20" t="str">
            <v>Amônia</v>
          </cell>
        </row>
        <row r="21">
          <cell r="A21" t="str">
            <v>Antimônio</v>
          </cell>
        </row>
        <row r="22">
          <cell r="A22" t="str">
            <v>Arsênio</v>
          </cell>
        </row>
        <row r="23">
          <cell r="A23" t="str">
            <v>Ativos isolados</v>
          </cell>
        </row>
        <row r="24">
          <cell r="A24" t="str">
            <v>Atrazina</v>
          </cell>
        </row>
        <row r="25">
          <cell r="A25" t="str">
            <v>Bacilus Cereus</v>
          </cell>
        </row>
        <row r="26">
          <cell r="A26" t="str">
            <v>Bário</v>
          </cell>
        </row>
        <row r="27">
          <cell r="A27" t="str">
            <v>Bentazona</v>
          </cell>
        </row>
        <row r="28">
          <cell r="A28" t="str">
            <v>Benzeno</v>
          </cell>
        </row>
        <row r="29">
          <cell r="A29" t="str">
            <v>Benzimidazois (por ativo)</v>
          </cell>
        </row>
        <row r="30">
          <cell r="A30" t="str">
            <v>Benzopirenos</v>
          </cell>
        </row>
        <row r="31">
          <cell r="A31" t="str">
            <v>Berílio</v>
          </cell>
        </row>
        <row r="32">
          <cell r="A32" t="str">
            <v>Boro</v>
          </cell>
        </row>
        <row r="33">
          <cell r="A33" t="str">
            <v>Bromato</v>
          </cell>
        </row>
        <row r="34">
          <cell r="A34" t="str">
            <v>BTX em água</v>
          </cell>
        </row>
        <row r="35">
          <cell r="A35" t="str">
            <v>Cádmio</v>
          </cell>
        </row>
        <row r="36">
          <cell r="A36" t="str">
            <v>Cálcio</v>
          </cell>
        </row>
        <row r="37">
          <cell r="A37" t="str">
            <v>Captan</v>
          </cell>
        </row>
        <row r="38">
          <cell r="A38" t="str">
            <v>Carbamatos</v>
          </cell>
        </row>
        <row r="39">
          <cell r="A39" t="str">
            <v>Carbaril</v>
          </cell>
        </row>
        <row r="40">
          <cell r="A40" t="str">
            <v>Carbono Orgânico Total (TOC)</v>
          </cell>
        </row>
        <row r="41">
          <cell r="A41" t="str">
            <v>Chumbo</v>
          </cell>
        </row>
        <row r="42">
          <cell r="A42" t="str">
            <v>Cianetos</v>
          </cell>
        </row>
        <row r="43">
          <cell r="A43" t="str">
            <v>Cinzas</v>
          </cell>
        </row>
        <row r="44">
          <cell r="A44" t="str">
            <v>Clordano</v>
          </cell>
        </row>
        <row r="45">
          <cell r="A45" t="str">
            <v>Cloreto de Vinila</v>
          </cell>
        </row>
        <row r="46">
          <cell r="A46" t="str">
            <v>Cloretos</v>
          </cell>
        </row>
        <row r="47">
          <cell r="A47" t="str">
            <v>Clorito</v>
          </cell>
        </row>
        <row r="48">
          <cell r="A48" t="str">
            <v>Cloro Livre</v>
          </cell>
        </row>
        <row r="49">
          <cell r="A49" t="str">
            <v>Cloro total</v>
          </cell>
        </row>
        <row r="50">
          <cell r="A50" t="str">
            <v>Clorofórmio</v>
          </cell>
        </row>
        <row r="51">
          <cell r="A51" t="str">
            <v>Clostridios S. Redutores</v>
          </cell>
        </row>
        <row r="52">
          <cell r="A52" t="str">
            <v>Cobalto</v>
          </cell>
        </row>
        <row r="53">
          <cell r="A53" t="str">
            <v>Cobre</v>
          </cell>
        </row>
        <row r="54">
          <cell r="A54" t="str">
            <v>Coliformes Fecal</v>
          </cell>
        </row>
        <row r="55">
          <cell r="A55" t="str">
            <v>Coliformes Total</v>
          </cell>
        </row>
        <row r="56">
          <cell r="A56" t="str">
            <v>Condutividade Especifica</v>
          </cell>
        </row>
        <row r="57">
          <cell r="A57" t="str">
            <v>Cont. ovos/larvas Helmintos</v>
          </cell>
        </row>
        <row r="58">
          <cell r="A58" t="str">
            <v xml:space="preserve">Contagem de Bactérias </v>
          </cell>
        </row>
        <row r="59">
          <cell r="A59" t="str">
            <v>Cor Aparente</v>
          </cell>
        </row>
        <row r="60">
          <cell r="A60" t="str">
            <v>Cor Real</v>
          </cell>
        </row>
        <row r="61">
          <cell r="A61" t="str">
            <v>Cromo</v>
          </cell>
        </row>
        <row r="62">
          <cell r="A62" t="str">
            <v>Cromo Hexavalente</v>
          </cell>
        </row>
        <row r="63">
          <cell r="A63" t="str">
            <v>Cromo Trivalente</v>
          </cell>
        </row>
        <row r="64">
          <cell r="A64" t="str">
            <v>DBO</v>
          </cell>
        </row>
        <row r="65">
          <cell r="A65" t="str">
            <v>DDT ( isômeros )</v>
          </cell>
        </row>
        <row r="66">
          <cell r="A66" t="str">
            <v>Demeton</v>
          </cell>
        </row>
        <row r="67">
          <cell r="A67" t="str">
            <v>Desidratação de lodo</v>
          </cell>
        </row>
        <row r="68">
          <cell r="A68" t="str">
            <v>Dicloroetano</v>
          </cell>
        </row>
        <row r="69">
          <cell r="A69" t="str">
            <v>Dicloroeteno</v>
          </cell>
        </row>
        <row r="70">
          <cell r="A70" t="str">
            <v>Diclorometano</v>
          </cell>
        </row>
        <row r="71">
          <cell r="A71" t="str">
            <v>Dieldrin</v>
          </cell>
        </row>
        <row r="72">
          <cell r="A72" t="str">
            <v>Ditiocarbamatos</v>
          </cell>
        </row>
        <row r="73">
          <cell r="A73" t="str">
            <v>Dodecacloro</v>
          </cell>
        </row>
        <row r="74">
          <cell r="A74" t="str">
            <v>DQO</v>
          </cell>
        </row>
        <row r="75">
          <cell r="A75" t="str">
            <v>Dureza Total</v>
          </cell>
        </row>
        <row r="76">
          <cell r="A76" t="str">
            <v>Endossulfan</v>
          </cell>
        </row>
        <row r="77">
          <cell r="A77" t="str">
            <v>Endrin</v>
          </cell>
        </row>
        <row r="78">
          <cell r="A78" t="str">
            <v>Estanho</v>
          </cell>
        </row>
        <row r="79">
          <cell r="A79" t="str">
            <v>Estireno</v>
          </cell>
        </row>
        <row r="80">
          <cell r="A80" t="str">
            <v>Estrôncio</v>
          </cell>
        </row>
        <row r="81">
          <cell r="A81" t="str">
            <v>Etilbenzeno</v>
          </cell>
        </row>
        <row r="82">
          <cell r="A82" t="str">
            <v>Fenóis</v>
          </cell>
        </row>
        <row r="83">
          <cell r="A83" t="str">
            <v>Fenoxiacéticos (como 2,4-D)</v>
          </cell>
        </row>
        <row r="84">
          <cell r="A84" t="str">
            <v>Ferro Solúvel</v>
          </cell>
        </row>
        <row r="85">
          <cell r="A85" t="str">
            <v>Ferro Total</v>
          </cell>
        </row>
        <row r="86">
          <cell r="A86" t="str">
            <v>Fluoretos</v>
          </cell>
        </row>
        <row r="87">
          <cell r="A87" t="str">
            <v>Fosfato Total</v>
          </cell>
        </row>
        <row r="88">
          <cell r="A88" t="str">
            <v>Fósforo Total</v>
          </cell>
        </row>
        <row r="89">
          <cell r="A89" t="str">
            <v>Glifosato</v>
          </cell>
        </row>
        <row r="90">
          <cell r="A90" t="str">
            <v>Gution</v>
          </cell>
        </row>
        <row r="91">
          <cell r="A91" t="str">
            <v>Heptacloro</v>
          </cell>
        </row>
        <row r="92">
          <cell r="A92" t="str">
            <v>Heptacloro epóxido</v>
          </cell>
        </row>
        <row r="93">
          <cell r="A93" t="str">
            <v>Hexaclorobenzeno</v>
          </cell>
        </row>
        <row r="94">
          <cell r="A94" t="str">
            <v>Lindano</v>
          </cell>
        </row>
        <row r="95">
          <cell r="A95" t="str">
            <v>Lítio</v>
          </cell>
        </row>
        <row r="96">
          <cell r="A96" t="str">
            <v>Magnésio</v>
          </cell>
        </row>
        <row r="97">
          <cell r="A97" t="str">
            <v>Malation</v>
          </cell>
        </row>
        <row r="98">
          <cell r="A98" t="str">
            <v>Manganês Solúvel</v>
          </cell>
        </row>
        <row r="99">
          <cell r="A99" t="str">
            <v>Manganês Total</v>
          </cell>
        </row>
        <row r="100">
          <cell r="A100" t="str">
            <v>Mercúrio</v>
          </cell>
        </row>
        <row r="101">
          <cell r="A101" t="str">
            <v>Metolacloro</v>
          </cell>
        </row>
        <row r="102">
          <cell r="A102" t="str">
            <v>Mercaptanas</v>
          </cell>
        </row>
        <row r="103">
          <cell r="A103" t="str">
            <v>Metoxicloro</v>
          </cell>
        </row>
        <row r="104">
          <cell r="A104" t="str">
            <v>Microcistinas</v>
          </cell>
        </row>
        <row r="105">
          <cell r="A105" t="str">
            <v>Molibdênio</v>
          </cell>
        </row>
        <row r="106">
          <cell r="A106" t="str">
            <v>Molinato</v>
          </cell>
        </row>
        <row r="107">
          <cell r="A107" t="str">
            <v>Monocloramina</v>
          </cell>
        </row>
        <row r="108">
          <cell r="A108" t="str">
            <v>Monoclorobenzeno</v>
          </cell>
        </row>
        <row r="109">
          <cell r="A109" t="str">
            <v>Multiresidual em alimentos (método holandes)</v>
          </cell>
        </row>
        <row r="110">
          <cell r="A110" t="str">
            <v>Níquel</v>
          </cell>
        </row>
        <row r="111">
          <cell r="A111" t="str">
            <v>Nitratos</v>
          </cell>
        </row>
        <row r="112">
          <cell r="A112" t="str">
            <v xml:space="preserve">Nitritos </v>
          </cell>
        </row>
        <row r="113">
          <cell r="A113" t="str">
            <v xml:space="preserve">Nitrogênio Amoniacal </v>
          </cell>
        </row>
        <row r="114">
          <cell r="A114" t="str">
            <v>Nitrogênio Total</v>
          </cell>
        </row>
        <row r="115">
          <cell r="A115" t="str">
            <v>OD</v>
          </cell>
        </row>
        <row r="116">
          <cell r="A116" t="str">
            <v>Óxido de Ferro</v>
          </cell>
        </row>
        <row r="117">
          <cell r="A117" t="str">
            <v>Óxido de Zinco</v>
          </cell>
        </row>
        <row r="118">
          <cell r="A118" t="str">
            <v>Óxido de Manganês</v>
          </cell>
        </row>
        <row r="119">
          <cell r="A119" t="str">
            <v>Odor</v>
          </cell>
        </row>
        <row r="120">
          <cell r="A120" t="str">
            <v>Óleos e Graxas</v>
          </cell>
        </row>
        <row r="121">
          <cell r="A121" t="str">
            <v>Organoclorados</v>
          </cell>
        </row>
        <row r="122">
          <cell r="A122" t="str">
            <v>Organofosf. e Carbamatos</v>
          </cell>
        </row>
        <row r="123">
          <cell r="A123" t="str">
            <v>Organofosforados sistêmicos</v>
          </cell>
        </row>
        <row r="124">
          <cell r="A124" t="str">
            <v>Organometálicos</v>
          </cell>
        </row>
        <row r="125">
          <cell r="A125" t="str">
            <v>Oxigênio Consumido</v>
          </cell>
        </row>
        <row r="126">
          <cell r="A126" t="str">
            <v>Paration</v>
          </cell>
        </row>
        <row r="127">
          <cell r="A127" t="str">
            <v>PCB´S</v>
          </cell>
        </row>
        <row r="128">
          <cell r="A128" t="str">
            <v>Pendimetalina</v>
          </cell>
        </row>
        <row r="129">
          <cell r="A129" t="str">
            <v>Pentaclorofenol</v>
          </cell>
        </row>
        <row r="130">
          <cell r="A130" t="str">
            <v>Permetrina</v>
          </cell>
        </row>
        <row r="131">
          <cell r="A131" t="str">
            <v>pH</v>
          </cell>
        </row>
        <row r="132">
          <cell r="A132" t="str">
            <v>Piretróides</v>
          </cell>
        </row>
        <row r="133">
          <cell r="A133" t="str">
            <v>Potássio</v>
          </cell>
        </row>
        <row r="134">
          <cell r="A134" t="str">
            <v>Prata</v>
          </cell>
        </row>
        <row r="135">
          <cell r="A135" t="str">
            <v>Polissulfetos</v>
          </cell>
        </row>
        <row r="136">
          <cell r="A136" t="str">
            <v>Propanil</v>
          </cell>
        </row>
        <row r="137">
          <cell r="A137" t="str">
            <v>Pseudomonas aeruginosa</v>
          </cell>
        </row>
        <row r="138">
          <cell r="A138" t="str">
            <v>Radioatividade alfa global</v>
          </cell>
        </row>
        <row r="139">
          <cell r="A139" t="str">
            <v>Radioatividade beta global</v>
          </cell>
        </row>
        <row r="140">
          <cell r="A140" t="str">
            <v xml:space="preserve">Sabor </v>
          </cell>
        </row>
        <row r="141">
          <cell r="A141" t="str">
            <v>Salinidade</v>
          </cell>
        </row>
        <row r="142">
          <cell r="A142" t="str">
            <v>Salmonellas</v>
          </cell>
        </row>
        <row r="143">
          <cell r="A143" t="str">
            <v>Selênio</v>
          </cell>
        </row>
        <row r="144">
          <cell r="A144" t="str">
            <v>Sílica</v>
          </cell>
        </row>
        <row r="145">
          <cell r="A145" t="str">
            <v>Simazina</v>
          </cell>
        </row>
        <row r="146">
          <cell r="A146" t="str">
            <v>Sódio</v>
          </cell>
        </row>
        <row r="147">
          <cell r="A147" t="str">
            <v>Sólidos em Suspensão</v>
          </cell>
        </row>
        <row r="148">
          <cell r="A148" t="str">
            <v>Sólidos Sedimentáveis</v>
          </cell>
        </row>
        <row r="149">
          <cell r="A149" t="str">
            <v>Sólidos Totais</v>
          </cell>
        </row>
        <row r="150">
          <cell r="A150" t="str">
            <v>Sólidos Totais Dissolvidos</v>
          </cell>
        </row>
        <row r="151">
          <cell r="A151" t="str">
            <v>Sólidos Totais Dissolvidos Fixos</v>
          </cell>
        </row>
        <row r="152">
          <cell r="A152" t="str">
            <v>Sólidos Totais Dissolvidos Voláteis</v>
          </cell>
        </row>
        <row r="153">
          <cell r="A153" t="str">
            <v>Staphylococcus aureus</v>
          </cell>
        </row>
        <row r="154">
          <cell r="A154" t="str">
            <v>Streptococos fecais</v>
          </cell>
        </row>
        <row r="155">
          <cell r="A155" t="str">
            <v>Sulfatos</v>
          </cell>
        </row>
        <row r="156">
          <cell r="A156" t="str">
            <v>Sulfeto de Carbono</v>
          </cell>
        </row>
        <row r="157">
          <cell r="A157" t="str">
            <v>Sulfeto de Hidrogênio</v>
          </cell>
        </row>
        <row r="158">
          <cell r="A158" t="str">
            <v>Sulfetos</v>
          </cell>
        </row>
        <row r="159">
          <cell r="A159" t="str">
            <v>Sulfitos</v>
          </cell>
        </row>
        <row r="160">
          <cell r="A160" t="str">
            <v>Surfactantes</v>
          </cell>
        </row>
        <row r="161">
          <cell r="A161" t="str">
            <v>Temperatura</v>
          </cell>
        </row>
        <row r="162">
          <cell r="A162" t="str">
            <v>Tetracloreto de Carbono</v>
          </cell>
        </row>
        <row r="163">
          <cell r="A163" t="str">
            <v>Tetracloroeteno</v>
          </cell>
        </row>
        <row r="164">
          <cell r="A164" t="str">
            <v>Tolueno</v>
          </cell>
        </row>
        <row r="165">
          <cell r="A165" t="str">
            <v>Toxafeno</v>
          </cell>
        </row>
        <row r="166">
          <cell r="A166" t="str">
            <v>Triazinas</v>
          </cell>
        </row>
        <row r="167">
          <cell r="A167" t="str">
            <v>Tiossulfatos</v>
          </cell>
        </row>
        <row r="168">
          <cell r="A168" t="str">
            <v>Triazois</v>
          </cell>
        </row>
        <row r="169">
          <cell r="A169" t="str">
            <v>Triclorobenzeno</v>
          </cell>
        </row>
        <row r="170">
          <cell r="A170" t="str">
            <v>Tricloroetano</v>
          </cell>
        </row>
        <row r="171">
          <cell r="A171" t="str">
            <v>Tricloroeteno</v>
          </cell>
        </row>
        <row r="172">
          <cell r="A172" t="str">
            <v>Trifluralina</v>
          </cell>
        </row>
        <row r="173">
          <cell r="A173" t="str">
            <v>Trihalometanos</v>
          </cell>
        </row>
        <row r="174">
          <cell r="A174" t="str">
            <v>Turbidez</v>
          </cell>
        </row>
        <row r="175">
          <cell r="A175" t="str">
            <v>Umidade</v>
          </cell>
        </row>
        <row r="176">
          <cell r="A176" t="str">
            <v>Urânio total</v>
          </cell>
        </row>
        <row r="177">
          <cell r="A177" t="str">
            <v>Uréias</v>
          </cell>
        </row>
        <row r="178">
          <cell r="A178" t="str">
            <v>Vanádio</v>
          </cell>
        </row>
        <row r="179">
          <cell r="A179" t="str">
            <v>Viabilidade ovos Helmintos</v>
          </cell>
        </row>
        <row r="180">
          <cell r="A180" t="str">
            <v>Xileno</v>
          </cell>
        </row>
        <row r="181">
          <cell r="A181" t="str">
            <v>Zinco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018407 - PMB"/>
      <sheetName val="ESTUDO COMPOSIÇAO"/>
      <sheetName val="QUADRO PESSOAL"/>
      <sheetName val="ENCARGOS SOCIAIS"/>
      <sheetName val="INDIRETOS"/>
      <sheetName val="BDI"/>
      <sheetName val="CRONOGRAMA"/>
      <sheetName val="PL0184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A7" t="str">
            <v>01.</v>
          </cell>
          <cell r="B7" t="str">
            <v>INSTALAÇAO DA OBRA</v>
          </cell>
          <cell r="E7">
            <v>0</v>
          </cell>
        </row>
        <row r="8">
          <cell r="A8" t="str">
            <v>01.01.</v>
          </cell>
          <cell r="B8" t="str">
            <v>ESCRITORIO DE OBRA</v>
          </cell>
          <cell r="E8">
            <v>0</v>
          </cell>
        </row>
        <row r="9">
          <cell r="A9" t="str">
            <v>01.01.14</v>
          </cell>
          <cell r="B9" t="str">
            <v>ESCRITORIO DA EMPREITEIRA</v>
          </cell>
          <cell r="C9" t="str">
            <v>M2</v>
          </cell>
          <cell r="D9">
            <v>10.89</v>
          </cell>
          <cell r="E9">
            <v>193.56</v>
          </cell>
        </row>
        <row r="10">
          <cell r="A10" t="str">
            <v>01.02.</v>
          </cell>
          <cell r="B10" t="str">
            <v>BARRACAO DE OBRA</v>
          </cell>
          <cell r="E10">
            <v>0</v>
          </cell>
        </row>
        <row r="11">
          <cell r="A11" t="str">
            <v>01.02.16</v>
          </cell>
          <cell r="B11" t="str">
            <v>DEPOSITO E FERRAMENTARIA</v>
          </cell>
          <cell r="C11" t="str">
            <v>M2</v>
          </cell>
          <cell r="D11">
            <v>7.26</v>
          </cell>
          <cell r="E11">
            <v>135.86000000000001</v>
          </cell>
        </row>
        <row r="12">
          <cell r="A12" t="str">
            <v>01.02.23</v>
          </cell>
          <cell r="B12" t="str">
            <v>INSTALACÁO SANITARIA</v>
          </cell>
          <cell r="C12" t="str">
            <v>M2</v>
          </cell>
          <cell r="D12">
            <v>4.84</v>
          </cell>
          <cell r="E12">
            <v>210.87</v>
          </cell>
        </row>
        <row r="13">
          <cell r="A13" t="str">
            <v>01.03.</v>
          </cell>
          <cell r="B13" t="str">
            <v>PLACA DE OBRA AFIXADA COM PEÇAS DE MADEIRA 8X12CM</v>
          </cell>
          <cell r="E13">
            <v>0</v>
          </cell>
        </row>
        <row r="14">
          <cell r="A14" t="str">
            <v>01.03.03</v>
          </cell>
          <cell r="B14" t="str">
            <v>3,0 x 2,0 M - PADRAO PMB</v>
          </cell>
          <cell r="C14" t="str">
            <v>UN</v>
          </cell>
          <cell r="D14">
            <v>1</v>
          </cell>
          <cell r="E14">
            <v>743.54</v>
          </cell>
        </row>
        <row r="15">
          <cell r="A15" t="str">
            <v>01.06.</v>
          </cell>
          <cell r="B15" t="str">
            <v>INSTALAÇAO PROVISORIA - CONCESSIONARIA</v>
          </cell>
          <cell r="E15">
            <v>0</v>
          </cell>
        </row>
        <row r="16">
          <cell r="A16" t="str">
            <v>01.06.01</v>
          </cell>
          <cell r="B16" t="str">
            <v>PADRAO CEMIG  - TRIFASICO ATE 30 KVA</v>
          </cell>
          <cell r="C16" t="str">
            <v>UN</v>
          </cell>
          <cell r="D16">
            <v>1</v>
          </cell>
          <cell r="E16">
            <v>376.07</v>
          </cell>
        </row>
        <row r="17">
          <cell r="A17" t="str">
            <v>01.06.05</v>
          </cell>
          <cell r="B17" t="str">
            <v>PADRAO COPASA - CAIXA E HIDROMETRO D= 3/4"</v>
          </cell>
          <cell r="C17" t="str">
            <v>UN</v>
          </cell>
          <cell r="D17">
            <v>1</v>
          </cell>
          <cell r="E17">
            <v>156</v>
          </cell>
        </row>
        <row r="18">
          <cell r="A18" t="str">
            <v>01.08.</v>
          </cell>
          <cell r="B18" t="str">
            <v>REDE INTERNA E PROVISORIA DE AGUA E ESGOTO</v>
          </cell>
          <cell r="E18">
            <v>0</v>
          </cell>
        </row>
        <row r="19">
          <cell r="A19" t="str">
            <v>01.08.01</v>
          </cell>
          <cell r="B19" t="str">
            <v>TUBO PVC      D= 100 MM</v>
          </cell>
          <cell r="C19" t="str">
            <v>M</v>
          </cell>
          <cell r="D19">
            <v>20</v>
          </cell>
          <cell r="E19">
            <v>11.52</v>
          </cell>
        </row>
        <row r="20">
          <cell r="A20" t="str">
            <v>01.08.20</v>
          </cell>
          <cell r="B20" t="str">
            <v>TUBO PVC AGUA SOLDA E CONEXOES D=20MM (1/2")</v>
          </cell>
          <cell r="C20" t="str">
            <v>M</v>
          </cell>
          <cell r="D20">
            <v>30</v>
          </cell>
          <cell r="E20">
            <v>2.3199999999999998</v>
          </cell>
        </row>
        <row r="21">
          <cell r="A21" t="str">
            <v>01.17.</v>
          </cell>
          <cell r="B21" t="str">
            <v>LOCAÇAO DE OBRA</v>
          </cell>
          <cell r="E21">
            <v>0</v>
          </cell>
        </row>
        <row r="22">
          <cell r="A22" t="str">
            <v>01.17.03</v>
          </cell>
          <cell r="B22" t="str">
            <v>GABARITO</v>
          </cell>
          <cell r="C22" t="str">
            <v>M</v>
          </cell>
          <cell r="D22">
            <v>51.2</v>
          </cell>
          <cell r="E22">
            <v>6.16</v>
          </cell>
        </row>
        <row r="23">
          <cell r="B23" t="str">
            <v>SUB-TOTAL DO ITEM 01</v>
          </cell>
          <cell r="E23">
            <v>0</v>
          </cell>
        </row>
        <row r="24">
          <cell r="E24">
            <v>0</v>
          </cell>
        </row>
        <row r="25">
          <cell r="A25" t="str">
            <v>03.</v>
          </cell>
          <cell r="B25" t="str">
            <v>TRABALHOS EM TERRA</v>
          </cell>
          <cell r="E25">
            <v>0</v>
          </cell>
        </row>
        <row r="26">
          <cell r="A26" t="str">
            <v>03.05.</v>
          </cell>
          <cell r="B26" t="str">
            <v>ESCAVAÇAO E CARGA MECANIZADA</v>
          </cell>
          <cell r="E26">
            <v>0</v>
          </cell>
        </row>
        <row r="27">
          <cell r="A27" t="str">
            <v>03.05.03</v>
          </cell>
          <cell r="B27" t="str">
            <v>EM MATERIAL DE 1a CATEGORIA-MATERIAL DE EMPRESTIMO</v>
          </cell>
          <cell r="C27" t="str">
            <v>M3</v>
          </cell>
          <cell r="D27">
            <v>414.09</v>
          </cell>
          <cell r="E27">
            <v>3.78</v>
          </cell>
        </row>
        <row r="28">
          <cell r="A28" t="str">
            <v>03.13.</v>
          </cell>
          <cell r="B28" t="str">
            <v>TRANSPORTE DE MATERIAL DE QUALQUER NATUREZA</v>
          </cell>
          <cell r="E28">
            <v>0</v>
          </cell>
        </row>
        <row r="29">
          <cell r="A29" t="str">
            <v>03.13.03</v>
          </cell>
          <cell r="B29" t="str">
            <v>2 KM &lt; DMT &lt;= 5 KM</v>
          </cell>
          <cell r="C29" t="str">
            <v>M3KM</v>
          </cell>
          <cell r="D29">
            <v>797</v>
          </cell>
          <cell r="E29">
            <v>1.44</v>
          </cell>
        </row>
        <row r="30">
          <cell r="A30" t="str">
            <v>03.13.04</v>
          </cell>
          <cell r="B30" t="str">
            <v>DMT  &gt; 5 KM</v>
          </cell>
          <cell r="C30" t="str">
            <v>M3KM</v>
          </cell>
          <cell r="D30">
            <v>1398</v>
          </cell>
          <cell r="E30">
            <v>0.85</v>
          </cell>
        </row>
        <row r="31">
          <cell r="A31" t="str">
            <v>03.15.</v>
          </cell>
          <cell r="B31" t="str">
            <v>ATERRO COMPACTADO</v>
          </cell>
          <cell r="E31">
            <v>0</v>
          </cell>
        </row>
        <row r="32">
          <cell r="A32" t="str">
            <v>03.15.02</v>
          </cell>
          <cell r="B32" t="str">
            <v>COM PLACA VIBRATORIA</v>
          </cell>
          <cell r="C32" t="str">
            <v>M3</v>
          </cell>
          <cell r="D32">
            <v>421</v>
          </cell>
          <cell r="E32">
            <v>10.210000000000001</v>
          </cell>
        </row>
        <row r="33">
          <cell r="A33" t="str">
            <v>03.17.</v>
          </cell>
          <cell r="B33" t="str">
            <v>ESCAVAÇAO MANUAL DE VALAS</v>
          </cell>
          <cell r="E33">
            <v>0</v>
          </cell>
        </row>
        <row r="34">
          <cell r="A34" t="str">
            <v>03.17.01</v>
          </cell>
          <cell r="B34" t="str">
            <v>H &lt;= 1,5 M</v>
          </cell>
          <cell r="C34" t="str">
            <v>M3</v>
          </cell>
          <cell r="D34">
            <v>19.25</v>
          </cell>
          <cell r="E34">
            <v>20.29</v>
          </cell>
        </row>
        <row r="35">
          <cell r="A35" t="str">
            <v>03.22.</v>
          </cell>
          <cell r="B35" t="str">
            <v>REATERRO DE VALA</v>
          </cell>
          <cell r="E35">
            <v>0</v>
          </cell>
        </row>
        <row r="36">
          <cell r="A36" t="str">
            <v>03.22.02</v>
          </cell>
          <cell r="B36" t="str">
            <v>COMPACTADO COM EQUIP. PLACA VIBRATORIA OU SIMILAR</v>
          </cell>
          <cell r="C36" t="str">
            <v>M3</v>
          </cell>
          <cell r="D36">
            <v>13.75</v>
          </cell>
          <cell r="E36">
            <v>10.210000000000001</v>
          </cell>
        </row>
        <row r="37">
          <cell r="A37" t="str">
            <v>03.23.</v>
          </cell>
          <cell r="B37" t="str">
            <v>REGULARIZAÇAO E COMPACTAÇAO DE TERRENO</v>
          </cell>
          <cell r="E37">
            <v>0</v>
          </cell>
        </row>
        <row r="38">
          <cell r="A38" t="str">
            <v>03.23.03</v>
          </cell>
          <cell r="B38" t="str">
            <v>COM PLACA VIBRATORIA</v>
          </cell>
          <cell r="C38" t="str">
            <v>M2</v>
          </cell>
          <cell r="D38">
            <v>827</v>
          </cell>
          <cell r="E38">
            <v>2.11</v>
          </cell>
        </row>
        <row r="39">
          <cell r="B39" t="str">
            <v>SUB-TOTAL DO ITEM 03</v>
          </cell>
          <cell r="E39">
            <v>0</v>
          </cell>
        </row>
        <row r="40">
          <cell r="E40">
            <v>0</v>
          </cell>
        </row>
        <row r="41">
          <cell r="A41" t="str">
            <v>04.</v>
          </cell>
          <cell r="B41" t="str">
            <v>FUNDAÇOES</v>
          </cell>
          <cell r="E41">
            <v>0</v>
          </cell>
        </row>
        <row r="42">
          <cell r="A42" t="str">
            <v>04.03.</v>
          </cell>
          <cell r="B42" t="str">
            <v>ESTACA BROCA PERFURADA A TRADO MANUAL</v>
          </cell>
          <cell r="E42">
            <v>0</v>
          </cell>
        </row>
        <row r="43">
          <cell r="A43" t="str">
            <v>04.03.12</v>
          </cell>
          <cell r="B43" t="str">
            <v>PERFURAÇAO E CONCRETO 1:3:6  D= 20 CM</v>
          </cell>
          <cell r="C43" t="str">
            <v>M</v>
          </cell>
          <cell r="D43">
            <v>45</v>
          </cell>
          <cell r="E43">
            <v>19.559999999999999</v>
          </cell>
        </row>
        <row r="44">
          <cell r="A44" t="str">
            <v>04.13.</v>
          </cell>
          <cell r="B44" t="str">
            <v>FORMA, ESCORAMENTO E DESFORMA EM FUNDAÇAO</v>
          </cell>
          <cell r="E44">
            <v>0</v>
          </cell>
        </row>
        <row r="45">
          <cell r="A45" t="str">
            <v>04.13.14</v>
          </cell>
          <cell r="B45" t="str">
            <v>DE COMPENSADO RESINADO ESPESSURA MINIMA &gt;= 12MM</v>
          </cell>
          <cell r="C45" t="str">
            <v>M2</v>
          </cell>
          <cell r="D45">
            <v>55</v>
          </cell>
          <cell r="E45">
            <v>31</v>
          </cell>
        </row>
        <row r="46">
          <cell r="A46" t="str">
            <v>04.15.</v>
          </cell>
          <cell r="B46" t="str">
            <v>ARMAÇAO INCL. CORTE, DOBRA E COLOCAÇAO EM FUNDAÇAO</v>
          </cell>
          <cell r="E46">
            <v>0</v>
          </cell>
        </row>
        <row r="47">
          <cell r="A47" t="str">
            <v>04.15.07</v>
          </cell>
          <cell r="B47" t="str">
            <v>AÇO CA-50/60</v>
          </cell>
          <cell r="C47" t="str">
            <v>KG</v>
          </cell>
          <cell r="D47">
            <v>294</v>
          </cell>
          <cell r="E47">
            <v>5.98</v>
          </cell>
        </row>
        <row r="48">
          <cell r="A48" t="str">
            <v>04.21.</v>
          </cell>
          <cell r="B48" t="str">
            <v>CONCRETO CONVENCIONAL B1,B2 LANÇADO EM FUNDAÇAO</v>
          </cell>
          <cell r="E48">
            <v>0</v>
          </cell>
        </row>
        <row r="49">
          <cell r="A49" t="str">
            <v>04.21.01</v>
          </cell>
          <cell r="B49" t="str">
            <v>1:4:8 BRITA CALCAREA</v>
          </cell>
          <cell r="C49" t="str">
            <v>M3</v>
          </cell>
          <cell r="D49">
            <v>0.61</v>
          </cell>
          <cell r="E49">
            <v>216.19</v>
          </cell>
        </row>
        <row r="50">
          <cell r="A50" t="str">
            <v>04.21.20</v>
          </cell>
          <cell r="B50" t="str">
            <v>FCK &gt;= 20.0 MPa, BRITA CALCAREA</v>
          </cell>
          <cell r="C50" t="str">
            <v>M3</v>
          </cell>
          <cell r="D50">
            <v>4.8899999999999997</v>
          </cell>
          <cell r="E50">
            <v>283.49</v>
          </cell>
        </row>
        <row r="51">
          <cell r="A51" t="str">
            <v>04.32.</v>
          </cell>
          <cell r="B51" t="str">
            <v>MURO DE ARRIMO (BLOCO CONCRETO CHEIO DE CONCRETO)</v>
          </cell>
          <cell r="E51">
            <v>0</v>
          </cell>
        </row>
        <row r="52">
          <cell r="A52" t="str">
            <v>04.32.01</v>
          </cell>
          <cell r="B52" t="str">
            <v>MURO DE ARRIMO EM BLOCO DE CONCRETO E=20 CM CHEIO DE CONCRETO TRCO 1:3:6, INCLUSIVE ARMACAO</v>
          </cell>
          <cell r="C52" t="str">
            <v>M2</v>
          </cell>
          <cell r="D52">
            <v>34.11</v>
          </cell>
          <cell r="E52">
            <v>63.69</v>
          </cell>
        </row>
        <row r="53">
          <cell r="B53" t="str">
            <v>SUB-TOTAL DO ITEM 04</v>
          </cell>
          <cell r="E53">
            <v>0</v>
          </cell>
        </row>
        <row r="54">
          <cell r="E54">
            <v>0</v>
          </cell>
        </row>
        <row r="55">
          <cell r="A55" t="str">
            <v>06.</v>
          </cell>
          <cell r="B55" t="str">
            <v>ESTRUTURAS DE CONCRETO E METALICA</v>
          </cell>
          <cell r="E55">
            <v>0</v>
          </cell>
        </row>
        <row r="56">
          <cell r="A56" t="str">
            <v>06.01.</v>
          </cell>
          <cell r="B56" t="str">
            <v>FORMA, ESCORAMENTO E DESFORMA EM ESTRUTURA</v>
          </cell>
          <cell r="E56">
            <v>0</v>
          </cell>
        </row>
        <row r="57">
          <cell r="A57" t="str">
            <v>06.01.05</v>
          </cell>
          <cell r="B57" t="str">
            <v>DE COMPENSADO RESINADO ESPESSURA &gt;= 12MM</v>
          </cell>
          <cell r="C57" t="str">
            <v>M2</v>
          </cell>
          <cell r="D57">
            <v>37</v>
          </cell>
          <cell r="E57">
            <v>31.22</v>
          </cell>
        </row>
        <row r="58">
          <cell r="A58" t="str">
            <v>06.03.</v>
          </cell>
          <cell r="B58" t="str">
            <v>ARMAÇAO INCL.CORTE, DOBRA E COLOCAÇAO EM ESTRUTURA</v>
          </cell>
          <cell r="E58">
            <v>0</v>
          </cell>
        </row>
        <row r="59">
          <cell r="A59" t="str">
            <v>06.03.07</v>
          </cell>
          <cell r="B59" t="str">
            <v>AÇO CA-50/60</v>
          </cell>
          <cell r="C59" t="str">
            <v>KG</v>
          </cell>
          <cell r="D59">
            <v>221</v>
          </cell>
          <cell r="E59">
            <v>5.98</v>
          </cell>
        </row>
        <row r="60">
          <cell r="A60" t="str">
            <v>06.05.</v>
          </cell>
          <cell r="B60" t="str">
            <v>CONCRETO CONVENCIONAL B1,B2 LANÇADO EM ESTRUTURA</v>
          </cell>
          <cell r="E60">
            <v>0</v>
          </cell>
        </row>
        <row r="61">
          <cell r="A61" t="str">
            <v>06.05.20</v>
          </cell>
          <cell r="B61" t="str">
            <v>FCK &gt;= 20,0 MPA</v>
          </cell>
          <cell r="C61" t="str">
            <v>M3</v>
          </cell>
          <cell r="D61">
            <v>3.67</v>
          </cell>
          <cell r="E61">
            <v>299.88</v>
          </cell>
        </row>
        <row r="62">
          <cell r="A62" t="str">
            <v>06.11.</v>
          </cell>
          <cell r="B62" t="str">
            <v>LAJE PRE-MOLDADA, A REVESTIR INCLUSIVE CAPEAMENTO</v>
          </cell>
          <cell r="E62">
            <v>0</v>
          </cell>
        </row>
        <row r="63">
          <cell r="A63" t="str">
            <v>06.11.24</v>
          </cell>
          <cell r="B63" t="str">
            <v>SC= 200 KG/M2, L= 4,0 M</v>
          </cell>
          <cell r="C63" t="str">
            <v>M2</v>
          </cell>
          <cell r="D63">
            <v>59.5</v>
          </cell>
          <cell r="E63">
            <v>51.45</v>
          </cell>
        </row>
        <row r="64">
          <cell r="B64" t="str">
            <v>SUB-TOTAL DO ITEM 06</v>
          </cell>
          <cell r="E64">
            <v>0</v>
          </cell>
        </row>
        <row r="65">
          <cell r="E65">
            <v>0</v>
          </cell>
        </row>
        <row r="66">
          <cell r="A66" t="str">
            <v>07.</v>
          </cell>
          <cell r="B66" t="str">
            <v>ALVENARIAS E DIVISOES</v>
          </cell>
          <cell r="E66">
            <v>0</v>
          </cell>
        </row>
        <row r="67">
          <cell r="A67" t="str">
            <v>07.03.</v>
          </cell>
          <cell r="B67" t="str">
            <v>ALVENARIA DE TIJOLO FURADO(BLOCO CERAMICO VEDAÇÃO)</v>
          </cell>
          <cell r="E67">
            <v>0</v>
          </cell>
        </row>
        <row r="68">
          <cell r="A68" t="str">
            <v>07.03.03</v>
          </cell>
          <cell r="B68" t="str">
            <v>E= 10 CM, A REVESTIR</v>
          </cell>
          <cell r="C68" t="str">
            <v>M2</v>
          </cell>
          <cell r="D68">
            <v>47.04</v>
          </cell>
          <cell r="E68">
            <v>23.81</v>
          </cell>
        </row>
        <row r="69">
          <cell r="A69" t="str">
            <v>07.03.05</v>
          </cell>
          <cell r="B69" t="str">
            <v>E= 15 CM, A REVESTIR</v>
          </cell>
          <cell r="C69" t="str">
            <v>M2</v>
          </cell>
          <cell r="D69">
            <v>122.92</v>
          </cell>
          <cell r="E69">
            <v>31.28</v>
          </cell>
        </row>
        <row r="70">
          <cell r="A70" t="str">
            <v>07.35.</v>
          </cell>
          <cell r="B70" t="str">
            <v>VERGAS E CONTRA-VERGAS DE CONCRETO PRE-FABRICADAS</v>
          </cell>
          <cell r="E70">
            <v>0</v>
          </cell>
        </row>
        <row r="71">
          <cell r="A71" t="str">
            <v>07.35.01</v>
          </cell>
          <cell r="B71" t="str">
            <v>10 CM X 10 CM (LARGURA X ALTURA)</v>
          </cell>
          <cell r="C71" t="str">
            <v>M</v>
          </cell>
          <cell r="D71">
            <v>29.8</v>
          </cell>
          <cell r="E71">
            <v>19.399999999999999</v>
          </cell>
        </row>
        <row r="72">
          <cell r="B72" t="str">
            <v>SUB-TOTAL DO ITEM 07</v>
          </cell>
          <cell r="E72">
            <v>0</v>
          </cell>
        </row>
        <row r="73">
          <cell r="E73">
            <v>0</v>
          </cell>
        </row>
        <row r="74">
          <cell r="A74" t="str">
            <v>08.</v>
          </cell>
          <cell r="B74" t="str">
            <v>COBERTURAS E FORROS</v>
          </cell>
          <cell r="E74">
            <v>0</v>
          </cell>
        </row>
        <row r="75">
          <cell r="A75" t="str">
            <v>08.01.</v>
          </cell>
          <cell r="B75" t="str">
            <v>ENGRADAMENTO EM MADEIRA PARAJU</v>
          </cell>
          <cell r="E75">
            <v>0</v>
          </cell>
        </row>
        <row r="76">
          <cell r="A76" t="str">
            <v>08.01.11</v>
          </cell>
          <cell r="B76" t="str">
            <v>PARA COBERTURA EM TELHA ONDULADA</v>
          </cell>
          <cell r="C76" t="str">
            <v>M2</v>
          </cell>
          <cell r="D76">
            <v>137.38999999999999</v>
          </cell>
          <cell r="E76">
            <v>29.08</v>
          </cell>
        </row>
        <row r="77">
          <cell r="A77" t="str">
            <v>08.03.</v>
          </cell>
          <cell r="B77" t="str">
            <v>COBERTURA DE TELA DE FIBROCIMENTO SEM AMIANTO</v>
          </cell>
          <cell r="E77">
            <v>0</v>
          </cell>
        </row>
        <row r="78">
          <cell r="A78" t="str">
            <v>08.03.06</v>
          </cell>
          <cell r="B78" t="str">
            <v>E=8,0 CM</v>
          </cell>
          <cell r="C78" t="str">
            <v>M2</v>
          </cell>
          <cell r="D78">
            <v>137.38999999999999</v>
          </cell>
          <cell r="E78">
            <v>29.61</v>
          </cell>
        </row>
        <row r="79">
          <cell r="A79" t="str">
            <v>08.15.</v>
          </cell>
          <cell r="B79" t="str">
            <v>CUMEEIRA</v>
          </cell>
          <cell r="E79">
            <v>0</v>
          </cell>
        </row>
        <row r="80">
          <cell r="A80" t="str">
            <v>08.15.06</v>
          </cell>
          <cell r="B80" t="str">
            <v>ONDULADA DE FIBROCIMENTO</v>
          </cell>
          <cell r="C80" t="str">
            <v>M</v>
          </cell>
          <cell r="D80">
            <v>18.95</v>
          </cell>
          <cell r="E80">
            <v>38.64</v>
          </cell>
        </row>
        <row r="81">
          <cell r="B81" t="str">
            <v>SUB-TOTAL DO ITEM 08</v>
          </cell>
          <cell r="E81">
            <v>0</v>
          </cell>
        </row>
        <row r="82">
          <cell r="E82">
            <v>0</v>
          </cell>
        </row>
        <row r="83">
          <cell r="A83" t="str">
            <v>09.</v>
          </cell>
          <cell r="B83" t="str">
            <v>IMPERMEABILIZAÇOES E ISOLAMENTOS</v>
          </cell>
          <cell r="E83">
            <v>0</v>
          </cell>
        </row>
        <row r="84">
          <cell r="A84" t="str">
            <v>09.12.</v>
          </cell>
          <cell r="B84" t="str">
            <v>PINTURA ASFALTICA IMPERMEABILIZANTE</v>
          </cell>
          <cell r="E84">
            <v>0</v>
          </cell>
        </row>
        <row r="85">
          <cell r="A85" t="str">
            <v>09.12.01</v>
          </cell>
          <cell r="B85" t="str">
            <v>PINTURA COM NEUTROL OU SIMILAR</v>
          </cell>
          <cell r="C85" t="str">
            <v>M2</v>
          </cell>
          <cell r="D85">
            <v>52.44</v>
          </cell>
          <cell r="E85">
            <v>8.09</v>
          </cell>
        </row>
        <row r="86">
          <cell r="B86" t="str">
            <v>SUB-TOTAL DO ITEM 09</v>
          </cell>
          <cell r="E86">
            <v>0</v>
          </cell>
        </row>
        <row r="87">
          <cell r="E87">
            <v>0</v>
          </cell>
        </row>
        <row r="88">
          <cell r="A88" t="str">
            <v>10.</v>
          </cell>
          <cell r="B88" t="str">
            <v>INSTALAÇAO HIDRO-SANITARIA, INCENDIO E GAS</v>
          </cell>
          <cell r="E88">
            <v>0</v>
          </cell>
        </row>
        <row r="89">
          <cell r="A89" t="str">
            <v>10.01.</v>
          </cell>
          <cell r="B89" t="str">
            <v>INSTALACAO HIDROSANITARIA</v>
          </cell>
          <cell r="E89">
            <v>0</v>
          </cell>
        </row>
        <row r="90">
          <cell r="A90" t="str">
            <v>10.01.01</v>
          </cell>
          <cell r="B90" t="str">
            <v>INSTALACAO HIDROSANITARIA(MÃO DE OBRA E MATERIAIS CONFORME PROJETO)</v>
          </cell>
          <cell r="C90" t="str">
            <v>VB</v>
          </cell>
          <cell r="D90">
            <v>1</v>
          </cell>
          <cell r="E90">
            <v>8044.36</v>
          </cell>
        </row>
        <row r="91">
          <cell r="B91" t="str">
            <v>SUB-TOTAL DO ITEM 10</v>
          </cell>
          <cell r="E91">
            <v>0</v>
          </cell>
        </row>
        <row r="92">
          <cell r="E92">
            <v>0</v>
          </cell>
        </row>
        <row r="93">
          <cell r="A93" t="str">
            <v>11.</v>
          </cell>
          <cell r="B93" t="str">
            <v>INSTALAÇA0 ELETRICA E TELEFONICA</v>
          </cell>
          <cell r="E93">
            <v>0</v>
          </cell>
        </row>
        <row r="94">
          <cell r="A94" t="str">
            <v>11.02.</v>
          </cell>
          <cell r="B94" t="str">
            <v>INSTALACAO ELETRICA E TELEFONICA</v>
          </cell>
          <cell r="E94">
            <v>0</v>
          </cell>
        </row>
        <row r="95">
          <cell r="A95" t="str">
            <v>11.02.01</v>
          </cell>
          <cell r="B95" t="str">
            <v>INSTALACAO ELETRICA E TELEFONICA(MAO DE OBRA E MATERIAIS CONFORME PROJETO)</v>
          </cell>
          <cell r="C95" t="str">
            <v>VB</v>
          </cell>
          <cell r="D95">
            <v>1</v>
          </cell>
          <cell r="E95">
            <v>4900</v>
          </cell>
        </row>
        <row r="96">
          <cell r="B96" t="str">
            <v>SUB-TOTAL DO ITEM 11</v>
          </cell>
          <cell r="E96">
            <v>0</v>
          </cell>
        </row>
        <row r="97">
          <cell r="E97">
            <v>0</v>
          </cell>
        </row>
        <row r="98">
          <cell r="A98" t="str">
            <v>13.</v>
          </cell>
          <cell r="B98" t="str">
            <v>SERRALHERIA</v>
          </cell>
          <cell r="E98">
            <v>0</v>
          </cell>
        </row>
        <row r="99">
          <cell r="A99" t="str">
            <v>13.01.</v>
          </cell>
          <cell r="B99" t="str">
            <v>JANELAS EM FERRO 1X1/8"</v>
          </cell>
          <cell r="E99">
            <v>0</v>
          </cell>
        </row>
        <row r="100">
          <cell r="A100" t="str">
            <v>13.01.01</v>
          </cell>
          <cell r="B100" t="str">
            <v>J1-JANELA DE CORRER 140X120 CM</v>
          </cell>
          <cell r="C100" t="str">
            <v>UN</v>
          </cell>
          <cell r="D100">
            <v>6</v>
          </cell>
          <cell r="E100">
            <v>264.94</v>
          </cell>
        </row>
        <row r="101">
          <cell r="A101" t="str">
            <v>13.01.05</v>
          </cell>
          <cell r="B101" t="str">
            <v>J2-JANELA TIPO BASCULANTE 60X60 CM</v>
          </cell>
          <cell r="C101" t="str">
            <v>UN</v>
          </cell>
          <cell r="D101">
            <v>4</v>
          </cell>
          <cell r="E101">
            <v>58.07</v>
          </cell>
        </row>
        <row r="102">
          <cell r="A102" t="str">
            <v>13.31.</v>
          </cell>
          <cell r="B102" t="str">
            <v>PORTAO EM TELA</v>
          </cell>
          <cell r="E102">
            <v>0</v>
          </cell>
        </row>
        <row r="103">
          <cell r="A103" t="str">
            <v>13.31.15</v>
          </cell>
          <cell r="B103" t="str">
            <v>PORTAO EM TELA #2"E FIO 12" E TUBOS DIN 2440 D=2", COM DUAS FOLHAS DE ABRIR 300X250 CM</v>
          </cell>
          <cell r="C103" t="str">
            <v>UN</v>
          </cell>
          <cell r="D103">
            <v>3</v>
          </cell>
          <cell r="E103">
            <v>1620.25</v>
          </cell>
        </row>
        <row r="104">
          <cell r="A104" t="str">
            <v>13.31.20</v>
          </cell>
          <cell r="B104" t="str">
            <v>PORTAO EM TELA #2"E FIO 12" E TUBOS DIN 2440 D=2", COM UMA FOLHA DE ABRIR 100X210 CM</v>
          </cell>
          <cell r="C104" t="str">
            <v>UN</v>
          </cell>
          <cell r="D104">
            <v>2</v>
          </cell>
          <cell r="E104">
            <v>453.67</v>
          </cell>
        </row>
        <row r="105">
          <cell r="A105" t="str">
            <v>13.33.</v>
          </cell>
          <cell r="B105" t="str">
            <v>PORTA VENEZIANA CEGA</v>
          </cell>
          <cell r="E105">
            <v>0</v>
          </cell>
        </row>
        <row r="106">
          <cell r="A106" t="str">
            <v>13.33.10</v>
          </cell>
          <cell r="B106" t="str">
            <v>PORTA VENEZIANA CEGA 80X210 CM, ALIANCA OU SIMILAR</v>
          </cell>
          <cell r="C106" t="str">
            <v>UN</v>
          </cell>
          <cell r="D106">
            <v>5</v>
          </cell>
          <cell r="E106">
            <v>255.64</v>
          </cell>
        </row>
        <row r="107">
          <cell r="A107" t="str">
            <v>13.33.15</v>
          </cell>
          <cell r="B107" t="str">
            <v>PORTA VENEZIANA CEGA 60X210 CM, ALIANCA OU SIMILAR</v>
          </cell>
          <cell r="C107" t="str">
            <v>UN</v>
          </cell>
          <cell r="D107">
            <v>3</v>
          </cell>
          <cell r="E107">
            <v>215.88</v>
          </cell>
        </row>
        <row r="108">
          <cell r="B108" t="str">
            <v>SUB-TOTAL DO ITEM 13</v>
          </cell>
          <cell r="E108">
            <v>0</v>
          </cell>
        </row>
        <row r="109">
          <cell r="E109">
            <v>0</v>
          </cell>
        </row>
        <row r="110">
          <cell r="A110" t="str">
            <v>14.</v>
          </cell>
          <cell r="B110" t="str">
            <v>REVESTIMENTOS</v>
          </cell>
          <cell r="E110">
            <v>0</v>
          </cell>
        </row>
        <row r="111">
          <cell r="A111" t="str">
            <v>14.05.</v>
          </cell>
          <cell r="B111" t="str">
            <v>REVESTIMENTO COM ARGAMASSA DE CIMENTO, CAL E AREIA</v>
          </cell>
          <cell r="E111">
            <v>0</v>
          </cell>
        </row>
        <row r="112">
          <cell r="A112" t="str">
            <v>14.05.05</v>
          </cell>
          <cell r="B112" t="str">
            <v>CHAPISCO COM ARGAMASSA 1:3 CIM./AREIA, A COLHER</v>
          </cell>
          <cell r="C112" t="str">
            <v>M2</v>
          </cell>
          <cell r="D112">
            <v>399.42</v>
          </cell>
          <cell r="E112">
            <v>3.33</v>
          </cell>
        </row>
        <row r="113">
          <cell r="A113" t="str">
            <v>14.05.21</v>
          </cell>
          <cell r="B113" t="str">
            <v>EMBOÇO COM ARGAMASSA 1:6 CIMENTO E AREIA</v>
          </cell>
          <cell r="C113" t="str">
            <v>M2</v>
          </cell>
          <cell r="D113">
            <v>65.239999999999995</v>
          </cell>
          <cell r="E113">
            <v>10.91</v>
          </cell>
        </row>
        <row r="114">
          <cell r="A114" t="str">
            <v>14.05.31</v>
          </cell>
          <cell r="B114" t="str">
            <v>REBOCO COM ARGAMASSA 1:7 CIMENTO E AREIA</v>
          </cell>
          <cell r="C114" t="str">
            <v>M2</v>
          </cell>
          <cell r="D114">
            <v>334.28</v>
          </cell>
          <cell r="E114">
            <v>14.22</v>
          </cell>
        </row>
        <row r="115">
          <cell r="A115" t="str">
            <v>14.15.</v>
          </cell>
          <cell r="B115" t="str">
            <v>REVESTIMENTO COM AZULEJO</v>
          </cell>
          <cell r="E115">
            <v>0</v>
          </cell>
        </row>
        <row r="116">
          <cell r="A116" t="str">
            <v>14.15.05</v>
          </cell>
          <cell r="B116" t="str">
            <v>BRANCO 15X15 CM, EXTRA</v>
          </cell>
          <cell r="C116" t="str">
            <v>M2</v>
          </cell>
          <cell r="D116">
            <v>65.239999999999995</v>
          </cell>
          <cell r="E116">
            <v>36.74</v>
          </cell>
        </row>
        <row r="117">
          <cell r="B117" t="str">
            <v>SUB-TOTAL DO ITEM 14</v>
          </cell>
          <cell r="E117">
            <v>0</v>
          </cell>
        </row>
        <row r="118">
          <cell r="E118">
            <v>0</v>
          </cell>
        </row>
        <row r="119">
          <cell r="A119" t="str">
            <v>15.</v>
          </cell>
          <cell r="B119" t="str">
            <v>PISOS, RODAPES, SOLEIRAS E PEITORIS</v>
          </cell>
          <cell r="E119">
            <v>0</v>
          </cell>
        </row>
        <row r="120">
          <cell r="A120" t="str">
            <v>15.02.</v>
          </cell>
          <cell r="B120" t="str">
            <v>LAJE DE TRANSIÇAO</v>
          </cell>
          <cell r="E120">
            <v>0</v>
          </cell>
        </row>
        <row r="121">
          <cell r="A121" t="str">
            <v>15.02.05</v>
          </cell>
          <cell r="B121" t="str">
            <v>E= 6,0 CM, SEM JUNTA FCK&gt;=10 MPA (MANUAL)</v>
          </cell>
          <cell r="C121" t="str">
            <v>M2</v>
          </cell>
          <cell r="D121">
            <v>88.1</v>
          </cell>
          <cell r="E121">
            <v>18.38</v>
          </cell>
        </row>
        <row r="122">
          <cell r="A122" t="str">
            <v>15.05.</v>
          </cell>
          <cell r="B122" t="str">
            <v>PISO CIMENT.DESEMP.FELTRADO,ARG.1:3,JUNTA PL.17X3M</v>
          </cell>
          <cell r="E122">
            <v>0</v>
          </cell>
        </row>
        <row r="123">
          <cell r="A123" t="str">
            <v>15.05.06</v>
          </cell>
          <cell r="B123" t="str">
            <v>E= 2,5 CM, COM JUNTA DE 2 X 2 M</v>
          </cell>
          <cell r="C123" t="str">
            <v>M2</v>
          </cell>
          <cell r="D123">
            <v>28.59</v>
          </cell>
          <cell r="E123">
            <v>19.100000000000001</v>
          </cell>
        </row>
        <row r="124">
          <cell r="A124" t="str">
            <v>15.06.</v>
          </cell>
          <cell r="B124" t="str">
            <v>PISO CIMENTADO NATADO COM ARGAMASSA 1:3, SEM JUNTA</v>
          </cell>
          <cell r="E124">
            <v>0</v>
          </cell>
        </row>
        <row r="125">
          <cell r="A125" t="str">
            <v>15.06.06</v>
          </cell>
          <cell r="B125" t="str">
            <v>E= 2,5 CM</v>
          </cell>
          <cell r="C125" t="str">
            <v>M2</v>
          </cell>
          <cell r="D125">
            <v>59.51</v>
          </cell>
          <cell r="E125">
            <v>18.23</v>
          </cell>
        </row>
        <row r="126">
          <cell r="A126" t="str">
            <v>15.39.</v>
          </cell>
          <cell r="B126" t="str">
            <v>PAVIMENTO DE CONCRETO INTERTRAVADO</v>
          </cell>
          <cell r="E126">
            <v>0</v>
          </cell>
        </row>
        <row r="127">
          <cell r="A127" t="str">
            <v>15.39.10</v>
          </cell>
          <cell r="B127" t="str">
            <v>PECAS PRE-MOLDADAS 6,0CM 35MPA (VIAS LOCAIS)</v>
          </cell>
          <cell r="C127" t="str">
            <v>M2</v>
          </cell>
          <cell r="D127">
            <v>711.36</v>
          </cell>
          <cell r="E127">
            <v>62.08</v>
          </cell>
        </row>
        <row r="128">
          <cell r="A128" t="str">
            <v>15.46.</v>
          </cell>
          <cell r="B128" t="str">
            <v>RODAPE DE PEDRA</v>
          </cell>
          <cell r="E128">
            <v>0</v>
          </cell>
        </row>
        <row r="129">
          <cell r="A129" t="str">
            <v>15.46.02</v>
          </cell>
          <cell r="B129" t="str">
            <v>ARDOSIA H= 5 CM</v>
          </cell>
          <cell r="C129" t="str">
            <v>M</v>
          </cell>
          <cell r="D129">
            <v>64.5</v>
          </cell>
          <cell r="E129">
            <v>5.57</v>
          </cell>
        </row>
        <row r="130">
          <cell r="A130" t="str">
            <v>15.54.</v>
          </cell>
          <cell r="B130" t="str">
            <v>SOLEIRA DE PEDRA</v>
          </cell>
          <cell r="E130">
            <v>0</v>
          </cell>
        </row>
        <row r="131">
          <cell r="A131" t="str">
            <v>15.54.05</v>
          </cell>
          <cell r="B131" t="str">
            <v>SOLEIRA DE ARDOSIA, E= 2 CM</v>
          </cell>
          <cell r="C131" t="str">
            <v>M2</v>
          </cell>
          <cell r="D131">
            <v>0.64</v>
          </cell>
          <cell r="E131">
            <v>67.97</v>
          </cell>
        </row>
        <row r="132">
          <cell r="A132" t="str">
            <v>15.58.</v>
          </cell>
          <cell r="B132" t="str">
            <v>PEITORIL DE PEDRA</v>
          </cell>
          <cell r="E132">
            <v>0</v>
          </cell>
        </row>
        <row r="133">
          <cell r="A133" t="str">
            <v>15.58.05</v>
          </cell>
          <cell r="B133" t="str">
            <v>PEITORIL DE ARDOSIA,  E= 2 CM</v>
          </cell>
          <cell r="C133" t="str">
            <v>M2</v>
          </cell>
          <cell r="D133">
            <v>2.16</v>
          </cell>
          <cell r="E133">
            <v>67.97</v>
          </cell>
        </row>
        <row r="134">
          <cell r="B134" t="str">
            <v>SUB-TOTAL DO ITEM 15</v>
          </cell>
          <cell r="E134">
            <v>0</v>
          </cell>
        </row>
        <row r="135">
          <cell r="E135">
            <v>0</v>
          </cell>
        </row>
        <row r="136">
          <cell r="A136" t="str">
            <v>16.</v>
          </cell>
          <cell r="B136" t="str">
            <v>VIDROS, ESPELHOS E ACESSORIOS</v>
          </cell>
          <cell r="E136">
            <v>0</v>
          </cell>
        </row>
        <row r="137">
          <cell r="A137" t="str">
            <v>16.02.</v>
          </cell>
          <cell r="B137" t="str">
            <v>VIDRO LISO</v>
          </cell>
          <cell r="E137">
            <v>0</v>
          </cell>
        </row>
        <row r="138">
          <cell r="A138" t="str">
            <v>16.02.03</v>
          </cell>
          <cell r="B138" t="str">
            <v>INCOLOR, E= 4MM, COLOCADO</v>
          </cell>
          <cell r="C138" t="str">
            <v>M2</v>
          </cell>
          <cell r="D138">
            <v>10.08</v>
          </cell>
          <cell r="E138">
            <v>58</v>
          </cell>
        </row>
        <row r="139">
          <cell r="A139" t="str">
            <v>16.04.</v>
          </cell>
          <cell r="B139" t="str">
            <v>VIDRO FANTASIA</v>
          </cell>
          <cell r="E139">
            <v>0</v>
          </cell>
        </row>
        <row r="140">
          <cell r="A140" t="str">
            <v>16.04.05</v>
          </cell>
          <cell r="B140" t="str">
            <v>E= 4MM, COLOCADO</v>
          </cell>
          <cell r="C140" t="str">
            <v>M2</v>
          </cell>
          <cell r="D140">
            <v>1.44</v>
          </cell>
          <cell r="E140">
            <v>47</v>
          </cell>
        </row>
        <row r="141">
          <cell r="B141" t="str">
            <v>SUB-TOTAL DO ITEM 16</v>
          </cell>
          <cell r="E141">
            <v>0</v>
          </cell>
        </row>
        <row r="142">
          <cell r="E142">
            <v>0</v>
          </cell>
        </row>
        <row r="143">
          <cell r="A143" t="str">
            <v>17.</v>
          </cell>
          <cell r="B143" t="str">
            <v>PINTURA</v>
          </cell>
          <cell r="E143">
            <v>0</v>
          </cell>
        </row>
        <row r="144">
          <cell r="A144" t="str">
            <v>17.07.</v>
          </cell>
          <cell r="B144" t="str">
            <v>LATEX PVA INCLUS. SELADOR PVA OU FUNDO PREPARADOR</v>
          </cell>
          <cell r="E144">
            <v>0</v>
          </cell>
        </row>
        <row r="145">
          <cell r="A145" t="str">
            <v>17.07.05</v>
          </cell>
          <cell r="B145" t="str">
            <v>EXCLUSIVE EMASSAMENTO COM SELADOR PVA</v>
          </cell>
          <cell r="C145" t="str">
            <v>M2</v>
          </cell>
          <cell r="D145">
            <v>334.18</v>
          </cell>
          <cell r="E145">
            <v>7.01</v>
          </cell>
        </row>
        <row r="146">
          <cell r="A146" t="str">
            <v>17.25.</v>
          </cell>
          <cell r="B146" t="str">
            <v>PINTURA ESMALTE SINTETICO</v>
          </cell>
          <cell r="E146">
            <v>0</v>
          </cell>
        </row>
        <row r="147">
          <cell r="A147" t="str">
            <v>17.25.33</v>
          </cell>
          <cell r="B147" t="str">
            <v>ACETINADO E FUNDO ANTIOXIDANTE EM ESQUAD.METALICA</v>
          </cell>
          <cell r="C147" t="str">
            <v>M2</v>
          </cell>
          <cell r="D147">
            <v>59.58</v>
          </cell>
          <cell r="E147">
            <v>11.17</v>
          </cell>
        </row>
        <row r="148">
          <cell r="B148" t="str">
            <v>SUB-TOTAL DO ITEM 17</v>
          </cell>
          <cell r="E148">
            <v>0</v>
          </cell>
        </row>
        <row r="149">
          <cell r="E149">
            <v>0</v>
          </cell>
        </row>
        <row r="150">
          <cell r="A150" t="str">
            <v>18.</v>
          </cell>
          <cell r="B150" t="str">
            <v>SERVICOS DIVERSOS</v>
          </cell>
          <cell r="E150">
            <v>0</v>
          </cell>
        </row>
        <row r="151">
          <cell r="A151" t="str">
            <v>18.08.</v>
          </cell>
          <cell r="B151" t="str">
            <v>BANCADA</v>
          </cell>
          <cell r="E151">
            <v>0</v>
          </cell>
        </row>
        <row r="152">
          <cell r="A152" t="str">
            <v>18.08.33</v>
          </cell>
          <cell r="B152" t="str">
            <v>DE ARDOSIA E= 3 CM, APOIADA EM PAREDES</v>
          </cell>
          <cell r="C152" t="str">
            <v>M2</v>
          </cell>
          <cell r="D152">
            <v>0.6</v>
          </cell>
          <cell r="E152">
            <v>129</v>
          </cell>
        </row>
        <row r="153">
          <cell r="A153" t="str">
            <v>18.08.85</v>
          </cell>
          <cell r="B153" t="str">
            <v>FURAÇAO E COLAGEM DE BOJO</v>
          </cell>
          <cell r="C153" t="str">
            <v>UN</v>
          </cell>
          <cell r="D153">
            <v>1</v>
          </cell>
          <cell r="E153">
            <v>41</v>
          </cell>
        </row>
        <row r="154">
          <cell r="A154" t="str">
            <v>18.08.86</v>
          </cell>
          <cell r="B154" t="str">
            <v>RODABANCA EM ARDOSIA E=2CM, H=7CM</v>
          </cell>
          <cell r="C154" t="str">
            <v>M</v>
          </cell>
          <cell r="D154">
            <v>2.2000000000000002</v>
          </cell>
          <cell r="E154">
            <v>5.6</v>
          </cell>
        </row>
        <row r="155">
          <cell r="B155" t="str">
            <v>SUB-TOTAL DO ITEM 18</v>
          </cell>
        </row>
        <row r="156">
          <cell r="E156">
            <v>0</v>
          </cell>
        </row>
        <row r="157">
          <cell r="A157" t="str">
            <v>21.</v>
          </cell>
          <cell r="B157" t="str">
            <v>URBANIZAÇAO E OBRAS COMPLEMENTARES</v>
          </cell>
          <cell r="E157">
            <v>0</v>
          </cell>
        </row>
        <row r="158">
          <cell r="A158" t="str">
            <v>21.05.</v>
          </cell>
          <cell r="B158" t="str">
            <v>PASSEIOS</v>
          </cell>
          <cell r="E158">
            <v>0</v>
          </cell>
        </row>
        <row r="159">
          <cell r="A159" t="str">
            <v>21.05.01</v>
          </cell>
          <cell r="B159" t="str">
            <v>DE CONCRETO 15 MPA E=6CM JUNTA SECA 3M MANUAL</v>
          </cell>
          <cell r="C159" t="str">
            <v>M2</v>
          </cell>
          <cell r="D159">
            <v>290.22000000000003</v>
          </cell>
          <cell r="E159">
            <v>17.309999999999999</v>
          </cell>
        </row>
        <row r="160">
          <cell r="A160" t="str">
            <v>21.15.</v>
          </cell>
          <cell r="B160" t="str">
            <v>CERCA DE MOURAO A CADA 2,5 M</v>
          </cell>
          <cell r="E160">
            <v>0</v>
          </cell>
        </row>
        <row r="161">
          <cell r="A161" t="str">
            <v>21.15.05</v>
          </cell>
          <cell r="B161" t="str">
            <v>TIPO 5-MOURAO PV E TELA GALV.#2"FIO12,4 FIOS ARAME</v>
          </cell>
          <cell r="C161" t="str">
            <v>M</v>
          </cell>
          <cell r="D161">
            <v>122.2</v>
          </cell>
          <cell r="E161">
            <v>58.56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018407 - PMB"/>
      <sheetName val="ESTUDO COMPOSIÇAO"/>
      <sheetName val="QUADRO PESSOAL"/>
      <sheetName val="ENCARGOS SOCIAIS"/>
      <sheetName val="INDIRETOS"/>
      <sheetName val="BDI"/>
      <sheetName val="CRONOGRAMA"/>
      <sheetName val="PL0184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A7" t="str">
            <v>01.</v>
          </cell>
          <cell r="B7" t="str">
            <v>INSTALAÇAO DA OBRA</v>
          </cell>
          <cell r="E7">
            <v>0</v>
          </cell>
        </row>
        <row r="8">
          <cell r="A8" t="str">
            <v>01.01.</v>
          </cell>
          <cell r="B8" t="str">
            <v>ESCRITORIO DE OBRA</v>
          </cell>
          <cell r="E8">
            <v>0</v>
          </cell>
        </row>
        <row r="9">
          <cell r="A9" t="str">
            <v>01.01.14</v>
          </cell>
          <cell r="B9" t="str">
            <v>ESCRITORIO DA EMPREITEIRA</v>
          </cell>
          <cell r="C9" t="str">
            <v>M2</v>
          </cell>
          <cell r="D9">
            <v>10.89</v>
          </cell>
          <cell r="E9">
            <v>193.56</v>
          </cell>
        </row>
        <row r="10">
          <cell r="A10" t="str">
            <v>01.02.</v>
          </cell>
          <cell r="B10" t="str">
            <v>BARRACAO DE OBRA</v>
          </cell>
          <cell r="E10">
            <v>0</v>
          </cell>
        </row>
        <row r="11">
          <cell r="A11" t="str">
            <v>01.02.16</v>
          </cell>
          <cell r="B11" t="str">
            <v>DEPOSITO E FERRAMENTARIA</v>
          </cell>
          <cell r="C11" t="str">
            <v>M2</v>
          </cell>
          <cell r="D11">
            <v>7.26</v>
          </cell>
          <cell r="E11">
            <v>135.86000000000001</v>
          </cell>
        </row>
        <row r="12">
          <cell r="A12" t="str">
            <v>01.02.23</v>
          </cell>
          <cell r="B12" t="str">
            <v>INSTALACÁO SANITARIA</v>
          </cell>
          <cell r="C12" t="str">
            <v>M2</v>
          </cell>
          <cell r="D12">
            <v>4.84</v>
          </cell>
          <cell r="E12">
            <v>210.87</v>
          </cell>
        </row>
        <row r="13">
          <cell r="A13" t="str">
            <v>01.03.</v>
          </cell>
          <cell r="B13" t="str">
            <v>PLACA DE OBRA AFIXADA COM PEÇAS DE MADEIRA 8X12CM</v>
          </cell>
          <cell r="E13">
            <v>0</v>
          </cell>
        </row>
        <row r="14">
          <cell r="A14" t="str">
            <v>01.03.03</v>
          </cell>
          <cell r="B14" t="str">
            <v>3,0 x 2,0 M - PADRAO PMB</v>
          </cell>
          <cell r="C14" t="str">
            <v>UN</v>
          </cell>
          <cell r="D14">
            <v>1</v>
          </cell>
          <cell r="E14">
            <v>743.54</v>
          </cell>
        </row>
        <row r="15">
          <cell r="A15" t="str">
            <v>01.06.</v>
          </cell>
          <cell r="B15" t="str">
            <v>INSTALAÇAO PROVISORIA - CONCESSIONARIA</v>
          </cell>
          <cell r="E15">
            <v>0</v>
          </cell>
        </row>
        <row r="16">
          <cell r="A16" t="str">
            <v>01.06.01</v>
          </cell>
          <cell r="B16" t="str">
            <v>PADRAO CEMIG  - TRIFASICO ATE 30 KVA</v>
          </cell>
          <cell r="C16" t="str">
            <v>UN</v>
          </cell>
          <cell r="D16">
            <v>1</v>
          </cell>
          <cell r="E16">
            <v>376.07</v>
          </cell>
        </row>
        <row r="17">
          <cell r="A17" t="str">
            <v>01.06.05</v>
          </cell>
          <cell r="B17" t="str">
            <v>PADRAO COPASA - CAIXA E HIDROMETRO D= 3/4"</v>
          </cell>
          <cell r="C17" t="str">
            <v>UN</v>
          </cell>
          <cell r="D17">
            <v>1</v>
          </cell>
          <cell r="E17">
            <v>156</v>
          </cell>
        </row>
        <row r="18">
          <cell r="A18" t="str">
            <v>01.08.</v>
          </cell>
          <cell r="B18" t="str">
            <v>REDE INTERNA E PROVISORIA DE AGUA E ESGOTO</v>
          </cell>
          <cell r="E18">
            <v>0</v>
          </cell>
        </row>
        <row r="19">
          <cell r="A19" t="str">
            <v>01.08.01</v>
          </cell>
          <cell r="B19" t="str">
            <v>TUBO PVC      D= 100 MM</v>
          </cell>
          <cell r="C19" t="str">
            <v>M</v>
          </cell>
          <cell r="D19">
            <v>20</v>
          </cell>
          <cell r="E19">
            <v>11.52</v>
          </cell>
        </row>
        <row r="20">
          <cell r="A20" t="str">
            <v>01.08.20</v>
          </cell>
          <cell r="B20" t="str">
            <v>TUBO PVC AGUA SOLDA E CONEXOES D=20MM (1/2")</v>
          </cell>
          <cell r="C20" t="str">
            <v>M</v>
          </cell>
          <cell r="D20">
            <v>30</v>
          </cell>
          <cell r="E20">
            <v>2.3199999999999998</v>
          </cell>
        </row>
        <row r="21">
          <cell r="A21" t="str">
            <v>01.17.</v>
          </cell>
          <cell r="B21" t="str">
            <v>LOCAÇAO DE OBRA</v>
          </cell>
          <cell r="E21">
            <v>0</v>
          </cell>
        </row>
        <row r="22">
          <cell r="A22" t="str">
            <v>01.17.03</v>
          </cell>
          <cell r="B22" t="str">
            <v>GABARITO</v>
          </cell>
          <cell r="C22" t="str">
            <v>M</v>
          </cell>
          <cell r="D22">
            <v>51.2</v>
          </cell>
          <cell r="E22">
            <v>6.16</v>
          </cell>
        </row>
        <row r="23">
          <cell r="B23" t="str">
            <v>SUB-TOTAL DO ITEM 01</v>
          </cell>
          <cell r="E23">
            <v>0</v>
          </cell>
        </row>
        <row r="24">
          <cell r="E24">
            <v>0</v>
          </cell>
        </row>
        <row r="25">
          <cell r="A25" t="str">
            <v>03.</v>
          </cell>
          <cell r="B25" t="str">
            <v>TRABALHOS EM TERRA</v>
          </cell>
          <cell r="E25">
            <v>0</v>
          </cell>
        </row>
        <row r="26">
          <cell r="A26" t="str">
            <v>03.05.</v>
          </cell>
          <cell r="B26" t="str">
            <v>ESCAVAÇAO E CARGA MECANIZADA</v>
          </cell>
          <cell r="E26">
            <v>0</v>
          </cell>
        </row>
        <row r="27">
          <cell r="A27" t="str">
            <v>03.05.03</v>
          </cell>
          <cell r="B27" t="str">
            <v>EM MATERIAL DE 1a CATEGORIA-MATERIAL DE EMPRESTIMO</v>
          </cell>
          <cell r="C27" t="str">
            <v>M3</v>
          </cell>
          <cell r="D27">
            <v>414.09</v>
          </cell>
          <cell r="E27">
            <v>3.78</v>
          </cell>
        </row>
        <row r="28">
          <cell r="A28" t="str">
            <v>03.13.</v>
          </cell>
          <cell r="B28" t="str">
            <v>TRANSPORTE DE MATERIAL DE QUALQUER NATUREZA</v>
          </cell>
          <cell r="E28">
            <v>0</v>
          </cell>
        </row>
        <row r="29">
          <cell r="A29" t="str">
            <v>03.13.03</v>
          </cell>
          <cell r="B29" t="str">
            <v>2 KM &lt; DMT &lt;= 5 KM</v>
          </cell>
          <cell r="C29" t="str">
            <v>M3KM</v>
          </cell>
          <cell r="D29">
            <v>797</v>
          </cell>
          <cell r="E29">
            <v>1.44</v>
          </cell>
        </row>
        <row r="30">
          <cell r="A30" t="str">
            <v>03.13.04</v>
          </cell>
          <cell r="B30" t="str">
            <v>DMT  &gt; 5 KM</v>
          </cell>
          <cell r="C30" t="str">
            <v>M3KM</v>
          </cell>
          <cell r="D30">
            <v>1398</v>
          </cell>
          <cell r="E30">
            <v>0.85</v>
          </cell>
        </row>
        <row r="31">
          <cell r="A31" t="str">
            <v>03.15.</v>
          </cell>
          <cell r="B31" t="str">
            <v>ATERRO COMPACTADO</v>
          </cell>
          <cell r="E31">
            <v>0</v>
          </cell>
        </row>
        <row r="32">
          <cell r="A32" t="str">
            <v>03.15.02</v>
          </cell>
          <cell r="B32" t="str">
            <v>COM PLACA VIBRATORIA</v>
          </cell>
          <cell r="C32" t="str">
            <v>M3</v>
          </cell>
          <cell r="D32">
            <v>421</v>
          </cell>
          <cell r="E32">
            <v>10.210000000000001</v>
          </cell>
        </row>
        <row r="33">
          <cell r="A33" t="str">
            <v>03.17.</v>
          </cell>
          <cell r="B33" t="str">
            <v>ESCAVAÇAO MANUAL DE VALAS</v>
          </cell>
          <cell r="E33">
            <v>0</v>
          </cell>
        </row>
        <row r="34">
          <cell r="A34" t="str">
            <v>03.17.01</v>
          </cell>
          <cell r="B34" t="str">
            <v>H &lt;= 1,5 M</v>
          </cell>
          <cell r="C34" t="str">
            <v>M3</v>
          </cell>
          <cell r="D34">
            <v>19.25</v>
          </cell>
          <cell r="E34">
            <v>20.29</v>
          </cell>
        </row>
        <row r="35">
          <cell r="A35" t="str">
            <v>03.22.</v>
          </cell>
          <cell r="B35" t="str">
            <v>REATERRO DE VALA</v>
          </cell>
          <cell r="E35">
            <v>0</v>
          </cell>
        </row>
        <row r="36">
          <cell r="A36" t="str">
            <v>03.22.02</v>
          </cell>
          <cell r="B36" t="str">
            <v>COMPACTADO COM EQUIP. PLACA VIBRATORIA OU SIMILAR</v>
          </cell>
          <cell r="C36" t="str">
            <v>M3</v>
          </cell>
          <cell r="D36">
            <v>13.75</v>
          </cell>
          <cell r="E36">
            <v>10.210000000000001</v>
          </cell>
        </row>
        <row r="37">
          <cell r="A37" t="str">
            <v>03.23.</v>
          </cell>
          <cell r="B37" t="str">
            <v>REGULARIZAÇAO E COMPACTAÇAO DE TERRENO</v>
          </cell>
          <cell r="E37">
            <v>0</v>
          </cell>
        </row>
        <row r="38">
          <cell r="A38" t="str">
            <v>03.23.03</v>
          </cell>
          <cell r="B38" t="str">
            <v>COM PLACA VIBRATORIA</v>
          </cell>
          <cell r="C38" t="str">
            <v>M2</v>
          </cell>
          <cell r="D38">
            <v>827</v>
          </cell>
          <cell r="E38">
            <v>2.11</v>
          </cell>
        </row>
        <row r="39">
          <cell r="B39" t="str">
            <v>SUB-TOTAL DO ITEM 03</v>
          </cell>
          <cell r="E39">
            <v>0</v>
          </cell>
        </row>
        <row r="40">
          <cell r="E40">
            <v>0</v>
          </cell>
        </row>
        <row r="41">
          <cell r="A41" t="str">
            <v>04.</v>
          </cell>
          <cell r="B41" t="str">
            <v>FUNDAÇOES</v>
          </cell>
          <cell r="E41">
            <v>0</v>
          </cell>
        </row>
        <row r="42">
          <cell r="A42" t="str">
            <v>04.03.</v>
          </cell>
          <cell r="B42" t="str">
            <v>ESTACA BROCA PERFURADA A TRADO MANUAL</v>
          </cell>
          <cell r="E42">
            <v>0</v>
          </cell>
        </row>
        <row r="43">
          <cell r="A43" t="str">
            <v>04.03.12</v>
          </cell>
          <cell r="B43" t="str">
            <v>PERFURAÇAO E CONCRETO 1:3:6  D= 20 CM</v>
          </cell>
          <cell r="C43" t="str">
            <v>M</v>
          </cell>
          <cell r="D43">
            <v>45</v>
          </cell>
          <cell r="E43">
            <v>19.559999999999999</v>
          </cell>
        </row>
        <row r="44">
          <cell r="A44" t="str">
            <v>04.13.</v>
          </cell>
          <cell r="B44" t="str">
            <v>FORMA, ESCORAMENTO E DESFORMA EM FUNDAÇAO</v>
          </cell>
          <cell r="E44">
            <v>0</v>
          </cell>
        </row>
        <row r="45">
          <cell r="A45" t="str">
            <v>04.13.14</v>
          </cell>
          <cell r="B45" t="str">
            <v>DE COMPENSADO RESINADO ESPESSURA MINIMA &gt;= 12MM</v>
          </cell>
          <cell r="C45" t="str">
            <v>M2</v>
          </cell>
          <cell r="D45">
            <v>55</v>
          </cell>
          <cell r="E45">
            <v>31</v>
          </cell>
        </row>
        <row r="46">
          <cell r="A46" t="str">
            <v>04.15.</v>
          </cell>
          <cell r="B46" t="str">
            <v>ARMAÇAO INCL. CORTE, DOBRA E COLOCAÇAO EM FUNDAÇAO</v>
          </cell>
          <cell r="E46">
            <v>0</v>
          </cell>
        </row>
        <row r="47">
          <cell r="A47" t="str">
            <v>04.15.07</v>
          </cell>
          <cell r="B47" t="str">
            <v>AÇO CA-50/60</v>
          </cell>
          <cell r="C47" t="str">
            <v>KG</v>
          </cell>
          <cell r="D47">
            <v>294</v>
          </cell>
          <cell r="E47">
            <v>5.98</v>
          </cell>
        </row>
        <row r="48">
          <cell r="A48" t="str">
            <v>04.21.</v>
          </cell>
          <cell r="B48" t="str">
            <v>CONCRETO CONVENCIONAL B1,B2 LANÇADO EM FUNDAÇAO</v>
          </cell>
          <cell r="E48">
            <v>0</v>
          </cell>
        </row>
        <row r="49">
          <cell r="A49" t="str">
            <v>04.21.01</v>
          </cell>
          <cell r="B49" t="str">
            <v>1:4:8 BRITA CALCAREA</v>
          </cell>
          <cell r="C49" t="str">
            <v>M3</v>
          </cell>
          <cell r="D49">
            <v>0.61</v>
          </cell>
          <cell r="E49">
            <v>216.19</v>
          </cell>
        </row>
        <row r="50">
          <cell r="A50" t="str">
            <v>04.21.20</v>
          </cell>
          <cell r="B50" t="str">
            <v>FCK &gt;= 20.0 MPa, BRITA CALCAREA</v>
          </cell>
          <cell r="C50" t="str">
            <v>M3</v>
          </cell>
          <cell r="D50">
            <v>4.8899999999999997</v>
          </cell>
          <cell r="E50">
            <v>283.49</v>
          </cell>
        </row>
        <row r="51">
          <cell r="A51" t="str">
            <v>04.32.</v>
          </cell>
          <cell r="B51" t="str">
            <v>MURO DE ARRIMO (BLOCO CONCRETO CHEIO DE CONCRETO)</v>
          </cell>
          <cell r="E51">
            <v>0</v>
          </cell>
        </row>
        <row r="52">
          <cell r="A52" t="str">
            <v>04.32.01</v>
          </cell>
          <cell r="B52" t="str">
            <v>MURO DE ARRIMO EM BLOCO DE CONCRETO E=20 CM CHEIO DE CONCRETO TRCO 1:3:6, INCLUSIVE ARMACAO</v>
          </cell>
          <cell r="C52" t="str">
            <v>M2</v>
          </cell>
          <cell r="D52">
            <v>34.11</v>
          </cell>
          <cell r="E52">
            <v>63.69</v>
          </cell>
        </row>
        <row r="53">
          <cell r="B53" t="str">
            <v>SUB-TOTAL DO ITEM 04</v>
          </cell>
          <cell r="E53">
            <v>0</v>
          </cell>
        </row>
        <row r="54">
          <cell r="E54">
            <v>0</v>
          </cell>
        </row>
        <row r="55">
          <cell r="A55" t="str">
            <v>06.</v>
          </cell>
          <cell r="B55" t="str">
            <v>ESTRUTURAS DE CONCRETO E METALICA</v>
          </cell>
          <cell r="E55">
            <v>0</v>
          </cell>
        </row>
        <row r="56">
          <cell r="A56" t="str">
            <v>06.01.</v>
          </cell>
          <cell r="B56" t="str">
            <v>FORMA, ESCORAMENTO E DESFORMA EM ESTRUTURA</v>
          </cell>
          <cell r="E56">
            <v>0</v>
          </cell>
        </row>
        <row r="57">
          <cell r="A57" t="str">
            <v>06.01.05</v>
          </cell>
          <cell r="B57" t="str">
            <v>DE COMPENSADO RESINADO ESPESSURA &gt;= 12MM</v>
          </cell>
          <cell r="C57" t="str">
            <v>M2</v>
          </cell>
          <cell r="D57">
            <v>37</v>
          </cell>
          <cell r="E57">
            <v>31.22</v>
          </cell>
        </row>
        <row r="58">
          <cell r="A58" t="str">
            <v>06.03.</v>
          </cell>
          <cell r="B58" t="str">
            <v>ARMAÇAO INCL.CORTE, DOBRA E COLOCAÇAO EM ESTRUTURA</v>
          </cell>
          <cell r="E58">
            <v>0</v>
          </cell>
        </row>
        <row r="59">
          <cell r="A59" t="str">
            <v>06.03.07</v>
          </cell>
          <cell r="B59" t="str">
            <v>AÇO CA-50/60</v>
          </cell>
          <cell r="C59" t="str">
            <v>KG</v>
          </cell>
          <cell r="D59">
            <v>221</v>
          </cell>
          <cell r="E59">
            <v>5.98</v>
          </cell>
        </row>
        <row r="60">
          <cell r="A60" t="str">
            <v>06.05.</v>
          </cell>
          <cell r="B60" t="str">
            <v>CONCRETO CONVENCIONAL B1,B2 LANÇADO EM ESTRUTURA</v>
          </cell>
          <cell r="E60">
            <v>0</v>
          </cell>
        </row>
        <row r="61">
          <cell r="A61" t="str">
            <v>06.05.20</v>
          </cell>
          <cell r="B61" t="str">
            <v>FCK &gt;= 20,0 MPA</v>
          </cell>
          <cell r="C61" t="str">
            <v>M3</v>
          </cell>
          <cell r="D61">
            <v>3.67</v>
          </cell>
          <cell r="E61">
            <v>299.88</v>
          </cell>
        </row>
        <row r="62">
          <cell r="A62" t="str">
            <v>06.11.</v>
          </cell>
          <cell r="B62" t="str">
            <v>LAJE PRE-MOLDADA, A REVESTIR INCLUSIVE CAPEAMENTO</v>
          </cell>
          <cell r="E62">
            <v>0</v>
          </cell>
        </row>
        <row r="63">
          <cell r="A63" t="str">
            <v>06.11.24</v>
          </cell>
          <cell r="B63" t="str">
            <v>SC= 200 KG/M2, L= 4,0 M</v>
          </cell>
          <cell r="C63" t="str">
            <v>M2</v>
          </cell>
          <cell r="D63">
            <v>59.5</v>
          </cell>
          <cell r="E63">
            <v>51.45</v>
          </cell>
        </row>
        <row r="64">
          <cell r="B64" t="str">
            <v>SUB-TOTAL DO ITEM 06</v>
          </cell>
          <cell r="E64">
            <v>0</v>
          </cell>
        </row>
        <row r="65">
          <cell r="E65">
            <v>0</v>
          </cell>
        </row>
        <row r="66">
          <cell r="A66" t="str">
            <v>07.</v>
          </cell>
          <cell r="B66" t="str">
            <v>ALVENARIAS E DIVISOES</v>
          </cell>
          <cell r="E66">
            <v>0</v>
          </cell>
        </row>
        <row r="67">
          <cell r="A67" t="str">
            <v>07.03.</v>
          </cell>
          <cell r="B67" t="str">
            <v>ALVENARIA DE TIJOLO FURADO(BLOCO CERAMICO VEDAÇÃO)</v>
          </cell>
          <cell r="E67">
            <v>0</v>
          </cell>
        </row>
        <row r="68">
          <cell r="A68" t="str">
            <v>07.03.03</v>
          </cell>
          <cell r="B68" t="str">
            <v>E= 10 CM, A REVESTIR</v>
          </cell>
          <cell r="C68" t="str">
            <v>M2</v>
          </cell>
          <cell r="D68">
            <v>47.04</v>
          </cell>
          <cell r="E68">
            <v>23.81</v>
          </cell>
        </row>
        <row r="69">
          <cell r="A69" t="str">
            <v>07.03.05</v>
          </cell>
          <cell r="B69" t="str">
            <v>E= 15 CM, A REVESTIR</v>
          </cell>
          <cell r="C69" t="str">
            <v>M2</v>
          </cell>
          <cell r="D69">
            <v>122.92</v>
          </cell>
          <cell r="E69">
            <v>31.28</v>
          </cell>
        </row>
        <row r="70">
          <cell r="A70" t="str">
            <v>07.35.</v>
          </cell>
          <cell r="B70" t="str">
            <v>VERGAS E CONTRA-VERGAS DE CONCRETO PRE-FABRICADAS</v>
          </cell>
          <cell r="E70">
            <v>0</v>
          </cell>
        </row>
        <row r="71">
          <cell r="A71" t="str">
            <v>07.35.01</v>
          </cell>
          <cell r="B71" t="str">
            <v>10 CM X 10 CM (LARGURA X ALTURA)</v>
          </cell>
          <cell r="C71" t="str">
            <v>M</v>
          </cell>
          <cell r="D71">
            <v>29.8</v>
          </cell>
          <cell r="E71">
            <v>19.399999999999999</v>
          </cell>
        </row>
        <row r="72">
          <cell r="B72" t="str">
            <v>SUB-TOTAL DO ITEM 07</v>
          </cell>
          <cell r="E72">
            <v>0</v>
          </cell>
        </row>
        <row r="73">
          <cell r="E73">
            <v>0</v>
          </cell>
        </row>
        <row r="74">
          <cell r="A74" t="str">
            <v>08.</v>
          </cell>
          <cell r="B74" t="str">
            <v>COBERTURAS E FORROS</v>
          </cell>
          <cell r="E74">
            <v>0</v>
          </cell>
        </row>
        <row r="75">
          <cell r="A75" t="str">
            <v>08.01.</v>
          </cell>
          <cell r="B75" t="str">
            <v>ENGRADAMENTO EM MADEIRA PARAJU</v>
          </cell>
          <cell r="E75">
            <v>0</v>
          </cell>
        </row>
        <row r="76">
          <cell r="A76" t="str">
            <v>08.01.11</v>
          </cell>
          <cell r="B76" t="str">
            <v>PARA COBERTURA EM TELHA ONDULADA</v>
          </cell>
          <cell r="C76" t="str">
            <v>M2</v>
          </cell>
          <cell r="D76">
            <v>137.38999999999999</v>
          </cell>
          <cell r="E76">
            <v>29.08</v>
          </cell>
        </row>
        <row r="77">
          <cell r="A77" t="str">
            <v>08.03.</v>
          </cell>
          <cell r="B77" t="str">
            <v>COBERTURA DE TELA DE FIBROCIMENTO SEM AMIANTO</v>
          </cell>
          <cell r="E77">
            <v>0</v>
          </cell>
        </row>
        <row r="78">
          <cell r="A78" t="str">
            <v>08.03.06</v>
          </cell>
          <cell r="B78" t="str">
            <v>E=8,0 CM</v>
          </cell>
          <cell r="C78" t="str">
            <v>M2</v>
          </cell>
          <cell r="D78">
            <v>137.38999999999999</v>
          </cell>
          <cell r="E78">
            <v>29.61</v>
          </cell>
        </row>
        <row r="79">
          <cell r="A79" t="str">
            <v>08.15.</v>
          </cell>
          <cell r="B79" t="str">
            <v>CUMEEIRA</v>
          </cell>
          <cell r="E79">
            <v>0</v>
          </cell>
        </row>
        <row r="80">
          <cell r="A80" t="str">
            <v>08.15.06</v>
          </cell>
          <cell r="B80" t="str">
            <v>ONDULADA DE FIBROCIMENTO</v>
          </cell>
          <cell r="C80" t="str">
            <v>M</v>
          </cell>
          <cell r="D80">
            <v>18.95</v>
          </cell>
          <cell r="E80">
            <v>38.64</v>
          </cell>
        </row>
        <row r="81">
          <cell r="B81" t="str">
            <v>SUB-TOTAL DO ITEM 08</v>
          </cell>
          <cell r="E81">
            <v>0</v>
          </cell>
        </row>
        <row r="82">
          <cell r="E82">
            <v>0</v>
          </cell>
        </row>
        <row r="83">
          <cell r="A83" t="str">
            <v>09.</v>
          </cell>
          <cell r="B83" t="str">
            <v>IMPERMEABILIZAÇOES E ISOLAMENTOS</v>
          </cell>
          <cell r="E83">
            <v>0</v>
          </cell>
        </row>
        <row r="84">
          <cell r="A84" t="str">
            <v>09.12.</v>
          </cell>
          <cell r="B84" t="str">
            <v>PINTURA ASFALTICA IMPERMEABILIZANTE</v>
          </cell>
          <cell r="E84">
            <v>0</v>
          </cell>
        </row>
        <row r="85">
          <cell r="A85" t="str">
            <v>09.12.01</v>
          </cell>
          <cell r="B85" t="str">
            <v>PINTURA COM NEUTROL OU SIMILAR</v>
          </cell>
          <cell r="C85" t="str">
            <v>M2</v>
          </cell>
          <cell r="D85">
            <v>52.44</v>
          </cell>
          <cell r="E85">
            <v>8.09</v>
          </cell>
        </row>
        <row r="86">
          <cell r="B86" t="str">
            <v>SUB-TOTAL DO ITEM 09</v>
          </cell>
          <cell r="E86">
            <v>0</v>
          </cell>
        </row>
        <row r="87">
          <cell r="E87">
            <v>0</v>
          </cell>
        </row>
        <row r="88">
          <cell r="A88" t="str">
            <v>10.</v>
          </cell>
          <cell r="B88" t="str">
            <v>INSTALAÇAO HIDRO-SANITARIA, INCENDIO E GAS</v>
          </cell>
          <cell r="E88">
            <v>0</v>
          </cell>
        </row>
        <row r="89">
          <cell r="A89" t="str">
            <v>10.01.</v>
          </cell>
          <cell r="B89" t="str">
            <v>INSTALACAO HIDROSANITARIA</v>
          </cell>
          <cell r="E89">
            <v>0</v>
          </cell>
        </row>
        <row r="90">
          <cell r="A90" t="str">
            <v>10.01.01</v>
          </cell>
          <cell r="B90" t="str">
            <v>INSTALACAO HIDROSANITARIA(MÃO DE OBRA E MATERIAIS CONFORME PROJETO)</v>
          </cell>
          <cell r="C90" t="str">
            <v>VB</v>
          </cell>
          <cell r="D90">
            <v>1</v>
          </cell>
          <cell r="E90">
            <v>8044.36</v>
          </cell>
        </row>
        <row r="91">
          <cell r="B91" t="str">
            <v>SUB-TOTAL DO ITEM 10</v>
          </cell>
          <cell r="E91">
            <v>0</v>
          </cell>
        </row>
        <row r="92">
          <cell r="E92">
            <v>0</v>
          </cell>
        </row>
        <row r="93">
          <cell r="A93" t="str">
            <v>11.</v>
          </cell>
          <cell r="B93" t="str">
            <v>INSTALAÇA0 ELETRICA E TELEFONICA</v>
          </cell>
          <cell r="E93">
            <v>0</v>
          </cell>
        </row>
        <row r="94">
          <cell r="A94" t="str">
            <v>11.02.</v>
          </cell>
          <cell r="B94" t="str">
            <v>INSTALACAO ELETRICA E TELEFONICA</v>
          </cell>
          <cell r="E94">
            <v>0</v>
          </cell>
        </row>
        <row r="95">
          <cell r="A95" t="str">
            <v>11.02.01</v>
          </cell>
          <cell r="B95" t="str">
            <v>INSTALACAO ELETRICA E TELEFONICA(MAO DE OBRA E MATERIAIS CONFORME PROJETO)</v>
          </cell>
          <cell r="C95" t="str">
            <v>VB</v>
          </cell>
          <cell r="D95">
            <v>1</v>
          </cell>
          <cell r="E95">
            <v>4900</v>
          </cell>
        </row>
        <row r="96">
          <cell r="B96" t="str">
            <v>SUB-TOTAL DO ITEM 11</v>
          </cell>
          <cell r="E96">
            <v>0</v>
          </cell>
        </row>
        <row r="97">
          <cell r="E97">
            <v>0</v>
          </cell>
        </row>
        <row r="98">
          <cell r="A98" t="str">
            <v>13.</v>
          </cell>
          <cell r="B98" t="str">
            <v>SERRALHERIA</v>
          </cell>
          <cell r="E98">
            <v>0</v>
          </cell>
        </row>
        <row r="99">
          <cell r="A99" t="str">
            <v>13.01.</v>
          </cell>
          <cell r="B99" t="str">
            <v>JANELAS EM FERRO 1X1/8"</v>
          </cell>
          <cell r="E99">
            <v>0</v>
          </cell>
        </row>
        <row r="100">
          <cell r="A100" t="str">
            <v>13.01.01</v>
          </cell>
          <cell r="B100" t="str">
            <v>J1-JANELA DE CORRER 140X120 CM</v>
          </cell>
          <cell r="C100" t="str">
            <v>UN</v>
          </cell>
          <cell r="D100">
            <v>6</v>
          </cell>
          <cell r="E100">
            <v>264.94</v>
          </cell>
        </row>
        <row r="101">
          <cell r="A101" t="str">
            <v>13.01.05</v>
          </cell>
          <cell r="B101" t="str">
            <v>J2-JANELA TIPO BASCULANTE 60X60 CM</v>
          </cell>
          <cell r="C101" t="str">
            <v>UN</v>
          </cell>
          <cell r="D101">
            <v>4</v>
          </cell>
          <cell r="E101">
            <v>58.07</v>
          </cell>
        </row>
        <row r="102">
          <cell r="A102" t="str">
            <v>13.31.</v>
          </cell>
          <cell r="B102" t="str">
            <v>PORTAO EM TELA</v>
          </cell>
          <cell r="E102">
            <v>0</v>
          </cell>
        </row>
        <row r="103">
          <cell r="A103" t="str">
            <v>13.31.15</v>
          </cell>
          <cell r="B103" t="str">
            <v>PORTAO EM TELA #2"E FIO 12" E TUBOS DIN 2440 D=2", COM DUAS FOLHAS DE ABRIR 300X250 CM</v>
          </cell>
          <cell r="C103" t="str">
            <v>UN</v>
          </cell>
          <cell r="D103">
            <v>3</v>
          </cell>
          <cell r="E103">
            <v>1620.25</v>
          </cell>
        </row>
        <row r="104">
          <cell r="A104" t="str">
            <v>13.31.20</v>
          </cell>
          <cell r="B104" t="str">
            <v>PORTAO EM TELA #2"E FIO 12" E TUBOS DIN 2440 D=2", COM UMA FOLHA DE ABRIR 100X210 CM</v>
          </cell>
          <cell r="C104" t="str">
            <v>UN</v>
          </cell>
          <cell r="D104">
            <v>2</v>
          </cell>
          <cell r="E104">
            <v>453.67</v>
          </cell>
        </row>
        <row r="105">
          <cell r="A105" t="str">
            <v>13.33.</v>
          </cell>
          <cell r="B105" t="str">
            <v>PORTA VENEZIANA CEGA</v>
          </cell>
          <cell r="E105">
            <v>0</v>
          </cell>
        </row>
        <row r="106">
          <cell r="A106" t="str">
            <v>13.33.10</v>
          </cell>
          <cell r="B106" t="str">
            <v>PORTA VENEZIANA CEGA 80X210 CM, ALIANCA OU SIMILAR</v>
          </cell>
          <cell r="C106" t="str">
            <v>UN</v>
          </cell>
          <cell r="D106">
            <v>5</v>
          </cell>
          <cell r="E106">
            <v>255.64</v>
          </cell>
        </row>
        <row r="107">
          <cell r="A107" t="str">
            <v>13.33.15</v>
          </cell>
          <cell r="B107" t="str">
            <v>PORTA VENEZIANA CEGA 60X210 CM, ALIANCA OU SIMILAR</v>
          </cell>
          <cell r="C107" t="str">
            <v>UN</v>
          </cell>
          <cell r="D107">
            <v>3</v>
          </cell>
          <cell r="E107">
            <v>215.88</v>
          </cell>
        </row>
        <row r="108">
          <cell r="B108" t="str">
            <v>SUB-TOTAL DO ITEM 13</v>
          </cell>
          <cell r="E108">
            <v>0</v>
          </cell>
        </row>
        <row r="109">
          <cell r="E109">
            <v>0</v>
          </cell>
        </row>
        <row r="110">
          <cell r="A110" t="str">
            <v>14.</v>
          </cell>
          <cell r="B110" t="str">
            <v>REVESTIMENTOS</v>
          </cell>
          <cell r="E110">
            <v>0</v>
          </cell>
        </row>
        <row r="111">
          <cell r="A111" t="str">
            <v>14.05.</v>
          </cell>
          <cell r="B111" t="str">
            <v>REVESTIMENTO COM ARGAMASSA DE CIMENTO, CAL E AREIA</v>
          </cell>
          <cell r="E111">
            <v>0</v>
          </cell>
        </row>
        <row r="112">
          <cell r="A112" t="str">
            <v>14.05.05</v>
          </cell>
          <cell r="B112" t="str">
            <v>CHAPISCO COM ARGAMASSA 1:3 CIM./AREIA, A COLHER</v>
          </cell>
          <cell r="C112" t="str">
            <v>M2</v>
          </cell>
          <cell r="D112">
            <v>399.42</v>
          </cell>
          <cell r="E112">
            <v>3.33</v>
          </cell>
        </row>
        <row r="113">
          <cell r="A113" t="str">
            <v>14.05.21</v>
          </cell>
          <cell r="B113" t="str">
            <v>EMBOÇO COM ARGAMASSA 1:6 CIMENTO E AREIA</v>
          </cell>
          <cell r="C113" t="str">
            <v>M2</v>
          </cell>
          <cell r="D113">
            <v>65.239999999999995</v>
          </cell>
          <cell r="E113">
            <v>10.91</v>
          </cell>
        </row>
        <row r="114">
          <cell r="A114" t="str">
            <v>14.05.31</v>
          </cell>
          <cell r="B114" t="str">
            <v>REBOCO COM ARGAMASSA 1:7 CIMENTO E AREIA</v>
          </cell>
          <cell r="C114" t="str">
            <v>M2</v>
          </cell>
          <cell r="D114">
            <v>334.28</v>
          </cell>
          <cell r="E114">
            <v>14.22</v>
          </cell>
        </row>
        <row r="115">
          <cell r="A115" t="str">
            <v>14.15.</v>
          </cell>
          <cell r="B115" t="str">
            <v>REVESTIMENTO COM AZULEJO</v>
          </cell>
          <cell r="E115">
            <v>0</v>
          </cell>
        </row>
        <row r="116">
          <cell r="A116" t="str">
            <v>14.15.05</v>
          </cell>
          <cell r="B116" t="str">
            <v>BRANCO 15X15 CM, EXTRA</v>
          </cell>
          <cell r="C116" t="str">
            <v>M2</v>
          </cell>
          <cell r="D116">
            <v>65.239999999999995</v>
          </cell>
          <cell r="E116">
            <v>36.74</v>
          </cell>
        </row>
        <row r="117">
          <cell r="B117" t="str">
            <v>SUB-TOTAL DO ITEM 14</v>
          </cell>
          <cell r="E117">
            <v>0</v>
          </cell>
        </row>
        <row r="118">
          <cell r="E118">
            <v>0</v>
          </cell>
        </row>
        <row r="119">
          <cell r="A119" t="str">
            <v>15.</v>
          </cell>
          <cell r="B119" t="str">
            <v>PISOS, RODAPES, SOLEIRAS E PEITORIS</v>
          </cell>
          <cell r="E119">
            <v>0</v>
          </cell>
        </row>
        <row r="120">
          <cell r="A120" t="str">
            <v>15.02.</v>
          </cell>
          <cell r="B120" t="str">
            <v>LAJE DE TRANSIÇAO</v>
          </cell>
          <cell r="E120">
            <v>0</v>
          </cell>
        </row>
        <row r="121">
          <cell r="A121" t="str">
            <v>15.02.05</v>
          </cell>
          <cell r="B121" t="str">
            <v>E= 6,0 CM, SEM JUNTA FCK&gt;=10 MPA (MANUAL)</v>
          </cell>
          <cell r="C121" t="str">
            <v>M2</v>
          </cell>
          <cell r="D121">
            <v>88.1</v>
          </cell>
          <cell r="E121">
            <v>18.38</v>
          </cell>
        </row>
        <row r="122">
          <cell r="A122" t="str">
            <v>15.05.</v>
          </cell>
          <cell r="B122" t="str">
            <v>PISO CIMENT.DESEMP.FELTRADO,ARG.1:3,JUNTA PL.17X3M</v>
          </cell>
          <cell r="E122">
            <v>0</v>
          </cell>
        </row>
        <row r="123">
          <cell r="A123" t="str">
            <v>15.05.06</v>
          </cell>
          <cell r="B123" t="str">
            <v>E= 2,5 CM, COM JUNTA DE 2 X 2 M</v>
          </cell>
          <cell r="C123" t="str">
            <v>M2</v>
          </cell>
          <cell r="D123">
            <v>28.59</v>
          </cell>
          <cell r="E123">
            <v>19.100000000000001</v>
          </cell>
        </row>
        <row r="124">
          <cell r="A124" t="str">
            <v>15.06.</v>
          </cell>
          <cell r="B124" t="str">
            <v>PISO CIMENTADO NATADO COM ARGAMASSA 1:3, SEM JUNTA</v>
          </cell>
          <cell r="E124">
            <v>0</v>
          </cell>
        </row>
        <row r="125">
          <cell r="A125" t="str">
            <v>15.06.06</v>
          </cell>
          <cell r="B125" t="str">
            <v>E= 2,5 CM</v>
          </cell>
          <cell r="C125" t="str">
            <v>M2</v>
          </cell>
          <cell r="D125">
            <v>59.51</v>
          </cell>
          <cell r="E125">
            <v>18.23</v>
          </cell>
        </row>
        <row r="126">
          <cell r="A126" t="str">
            <v>15.39.</v>
          </cell>
          <cell r="B126" t="str">
            <v>PAVIMENTO DE CONCRETO INTERTRAVADO</v>
          </cell>
          <cell r="E126">
            <v>0</v>
          </cell>
        </row>
        <row r="127">
          <cell r="A127" t="str">
            <v>15.39.10</v>
          </cell>
          <cell r="B127" t="str">
            <v>PECAS PRE-MOLDADAS 6,0CM 35MPA (VIAS LOCAIS)</v>
          </cell>
          <cell r="C127" t="str">
            <v>M2</v>
          </cell>
          <cell r="D127">
            <v>711.36</v>
          </cell>
          <cell r="E127">
            <v>62.08</v>
          </cell>
        </row>
        <row r="128">
          <cell r="A128" t="str">
            <v>15.46.</v>
          </cell>
          <cell r="B128" t="str">
            <v>RODAPE DE PEDRA</v>
          </cell>
          <cell r="E128">
            <v>0</v>
          </cell>
        </row>
        <row r="129">
          <cell r="A129" t="str">
            <v>15.46.02</v>
          </cell>
          <cell r="B129" t="str">
            <v>ARDOSIA H= 5 CM</v>
          </cell>
          <cell r="C129" t="str">
            <v>M</v>
          </cell>
          <cell r="D129">
            <v>64.5</v>
          </cell>
          <cell r="E129">
            <v>5.57</v>
          </cell>
        </row>
        <row r="130">
          <cell r="A130" t="str">
            <v>15.54.</v>
          </cell>
          <cell r="B130" t="str">
            <v>SOLEIRA DE PEDRA</v>
          </cell>
          <cell r="E130">
            <v>0</v>
          </cell>
        </row>
        <row r="131">
          <cell r="A131" t="str">
            <v>15.54.05</v>
          </cell>
          <cell r="B131" t="str">
            <v>SOLEIRA DE ARDOSIA, E= 2 CM</v>
          </cell>
          <cell r="C131" t="str">
            <v>M2</v>
          </cell>
          <cell r="D131">
            <v>0.64</v>
          </cell>
          <cell r="E131">
            <v>67.97</v>
          </cell>
        </row>
        <row r="132">
          <cell r="A132" t="str">
            <v>15.58.</v>
          </cell>
          <cell r="B132" t="str">
            <v>PEITORIL DE PEDRA</v>
          </cell>
          <cell r="E132">
            <v>0</v>
          </cell>
        </row>
        <row r="133">
          <cell r="A133" t="str">
            <v>15.58.05</v>
          </cell>
          <cell r="B133" t="str">
            <v>PEITORIL DE ARDOSIA,  E= 2 CM</v>
          </cell>
          <cell r="C133" t="str">
            <v>M2</v>
          </cell>
          <cell r="D133">
            <v>2.16</v>
          </cell>
          <cell r="E133">
            <v>67.97</v>
          </cell>
        </row>
        <row r="134">
          <cell r="B134" t="str">
            <v>SUB-TOTAL DO ITEM 15</v>
          </cell>
          <cell r="E134">
            <v>0</v>
          </cell>
        </row>
        <row r="135">
          <cell r="E135">
            <v>0</v>
          </cell>
        </row>
        <row r="136">
          <cell r="A136" t="str">
            <v>16.</v>
          </cell>
          <cell r="B136" t="str">
            <v>VIDROS, ESPELHOS E ACESSORIOS</v>
          </cell>
          <cell r="E136">
            <v>0</v>
          </cell>
        </row>
        <row r="137">
          <cell r="A137" t="str">
            <v>16.02.</v>
          </cell>
          <cell r="B137" t="str">
            <v>VIDRO LISO</v>
          </cell>
          <cell r="E137">
            <v>0</v>
          </cell>
        </row>
        <row r="138">
          <cell r="A138" t="str">
            <v>16.02.03</v>
          </cell>
          <cell r="B138" t="str">
            <v>INCOLOR, E= 4MM, COLOCADO</v>
          </cell>
          <cell r="C138" t="str">
            <v>M2</v>
          </cell>
          <cell r="D138">
            <v>10.08</v>
          </cell>
          <cell r="E138">
            <v>58</v>
          </cell>
        </row>
        <row r="139">
          <cell r="A139" t="str">
            <v>16.04.</v>
          </cell>
          <cell r="B139" t="str">
            <v>VIDRO FANTASIA</v>
          </cell>
          <cell r="E139">
            <v>0</v>
          </cell>
        </row>
        <row r="140">
          <cell r="A140" t="str">
            <v>16.04.05</v>
          </cell>
          <cell r="B140" t="str">
            <v>E= 4MM, COLOCADO</v>
          </cell>
          <cell r="C140" t="str">
            <v>M2</v>
          </cell>
          <cell r="D140">
            <v>1.44</v>
          </cell>
          <cell r="E140">
            <v>47</v>
          </cell>
        </row>
        <row r="141">
          <cell r="B141" t="str">
            <v>SUB-TOTAL DO ITEM 16</v>
          </cell>
          <cell r="E141">
            <v>0</v>
          </cell>
        </row>
        <row r="142">
          <cell r="E142">
            <v>0</v>
          </cell>
        </row>
        <row r="143">
          <cell r="A143" t="str">
            <v>17.</v>
          </cell>
          <cell r="B143" t="str">
            <v>PINTURA</v>
          </cell>
          <cell r="E143">
            <v>0</v>
          </cell>
        </row>
        <row r="144">
          <cell r="A144" t="str">
            <v>17.07.</v>
          </cell>
          <cell r="B144" t="str">
            <v>LATEX PVA INCLUS. SELADOR PVA OU FUNDO PREPARADOR</v>
          </cell>
          <cell r="E144">
            <v>0</v>
          </cell>
        </row>
        <row r="145">
          <cell r="A145" t="str">
            <v>17.07.05</v>
          </cell>
          <cell r="B145" t="str">
            <v>EXCLUSIVE EMASSAMENTO COM SELADOR PVA</v>
          </cell>
          <cell r="C145" t="str">
            <v>M2</v>
          </cell>
          <cell r="D145">
            <v>334.18</v>
          </cell>
          <cell r="E145">
            <v>7.01</v>
          </cell>
        </row>
        <row r="146">
          <cell r="A146" t="str">
            <v>17.25.</v>
          </cell>
          <cell r="B146" t="str">
            <v>PINTURA ESMALTE SINTETICO</v>
          </cell>
          <cell r="E146">
            <v>0</v>
          </cell>
        </row>
        <row r="147">
          <cell r="A147" t="str">
            <v>17.25.33</v>
          </cell>
          <cell r="B147" t="str">
            <v>ACETINADO E FUNDO ANTIOXIDANTE EM ESQUAD.METALICA</v>
          </cell>
          <cell r="C147" t="str">
            <v>M2</v>
          </cell>
          <cell r="D147">
            <v>59.58</v>
          </cell>
          <cell r="E147">
            <v>11.17</v>
          </cell>
        </row>
        <row r="148">
          <cell r="B148" t="str">
            <v>SUB-TOTAL DO ITEM 17</v>
          </cell>
          <cell r="E148">
            <v>0</v>
          </cell>
        </row>
        <row r="149">
          <cell r="E149">
            <v>0</v>
          </cell>
        </row>
        <row r="150">
          <cell r="A150" t="str">
            <v>18.</v>
          </cell>
          <cell r="B150" t="str">
            <v>SERVICOS DIVERSOS</v>
          </cell>
          <cell r="E150">
            <v>0</v>
          </cell>
        </row>
        <row r="151">
          <cell r="A151" t="str">
            <v>18.08.</v>
          </cell>
          <cell r="B151" t="str">
            <v>BANCADA</v>
          </cell>
          <cell r="E151">
            <v>0</v>
          </cell>
        </row>
        <row r="152">
          <cell r="A152" t="str">
            <v>18.08.33</v>
          </cell>
          <cell r="B152" t="str">
            <v>DE ARDOSIA E= 3 CM, APOIADA EM PAREDES</v>
          </cell>
          <cell r="C152" t="str">
            <v>M2</v>
          </cell>
          <cell r="D152">
            <v>0.6</v>
          </cell>
          <cell r="E152">
            <v>129</v>
          </cell>
        </row>
        <row r="153">
          <cell r="A153" t="str">
            <v>18.08.85</v>
          </cell>
          <cell r="B153" t="str">
            <v>FURAÇAO E COLAGEM DE BOJO</v>
          </cell>
          <cell r="C153" t="str">
            <v>UN</v>
          </cell>
          <cell r="D153">
            <v>1</v>
          </cell>
          <cell r="E153">
            <v>41</v>
          </cell>
        </row>
        <row r="154">
          <cell r="A154" t="str">
            <v>18.08.86</v>
          </cell>
          <cell r="B154" t="str">
            <v>RODABANCA EM ARDOSIA E=2CM, H=7CM</v>
          </cell>
          <cell r="C154" t="str">
            <v>M</v>
          </cell>
          <cell r="D154">
            <v>2.2000000000000002</v>
          </cell>
          <cell r="E154">
            <v>5.6</v>
          </cell>
        </row>
        <row r="155">
          <cell r="B155" t="str">
            <v>SUB-TOTAL DO ITEM 18</v>
          </cell>
        </row>
        <row r="156">
          <cell r="E156">
            <v>0</v>
          </cell>
        </row>
        <row r="157">
          <cell r="A157" t="str">
            <v>21.</v>
          </cell>
          <cell r="B157" t="str">
            <v>URBANIZAÇAO E OBRAS COMPLEMENTARES</v>
          </cell>
          <cell r="E157">
            <v>0</v>
          </cell>
        </row>
        <row r="158">
          <cell r="A158" t="str">
            <v>21.05.</v>
          </cell>
          <cell r="B158" t="str">
            <v>PASSEIOS</v>
          </cell>
          <cell r="E158">
            <v>0</v>
          </cell>
        </row>
        <row r="159">
          <cell r="A159" t="str">
            <v>21.05.01</v>
          </cell>
          <cell r="B159" t="str">
            <v>DE CONCRETO 15 MPA E=6CM JUNTA SECA 3M MANUAL</v>
          </cell>
          <cell r="C159" t="str">
            <v>M2</v>
          </cell>
          <cell r="D159">
            <v>290.22000000000003</v>
          </cell>
          <cell r="E159">
            <v>17.309999999999999</v>
          </cell>
        </row>
        <row r="160">
          <cell r="A160" t="str">
            <v>21.15.</v>
          </cell>
          <cell r="B160" t="str">
            <v>CERCA DE MOURAO A CADA 2,5 M</v>
          </cell>
          <cell r="E160">
            <v>0</v>
          </cell>
        </row>
        <row r="161">
          <cell r="A161" t="str">
            <v>21.15.05</v>
          </cell>
          <cell r="B161" t="str">
            <v>TIPO 5-MOURAO PV E TELA GALV.#2"FIO12,4 FIOS ARAME</v>
          </cell>
          <cell r="C161" t="str">
            <v>M</v>
          </cell>
          <cell r="D161">
            <v>122.2</v>
          </cell>
          <cell r="E161">
            <v>58.56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laimer"/>
      <sheetName val="Índice"/>
      <sheetName val="CF_Moeda Constante"/>
      <sheetName val="OperCalc"/>
      <sheetName val="Depreciation"/>
      <sheetName val="Dividends"/>
      <sheetName val="Taxes"/>
      <sheetName val="BS"/>
      <sheetName val="CF"/>
      <sheetName val="IS"/>
      <sheetName val="Refinan"/>
      <sheetName val="Debt"/>
      <sheetName val="Funding"/>
      <sheetName val="Investments"/>
      <sheetName val="MacroEcs"/>
      <sheetName val="Inputs"/>
      <sheetName val="Results"/>
      <sheetName val="TabAcionista"/>
      <sheetName val="TabAcionista2"/>
      <sheetName val="TabConsolidada"/>
      <sheetName val="Controle"/>
      <sheetName val="PL018407"/>
      <sheetName val="Preços Parâme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QD3A"/>
      <sheetName val="QD4A"/>
      <sheetName val="QD1B"/>
      <sheetName val="QD2B"/>
      <sheetName val="QD3B"/>
      <sheetName val="Oferta"/>
      <sheetName val="QD5B"/>
      <sheetName val="QD6B"/>
      <sheetName val="QD7B"/>
      <sheetName val="QD8B"/>
      <sheetName val="QD9B"/>
      <sheetName val="Depreciação"/>
      <sheetName val="Results"/>
      <sheetName val="Dividends"/>
      <sheetName val="Debt"/>
      <sheetName val="PL018407"/>
      <sheetName val="P. Unit"/>
      <sheetName val="cronofísico"/>
      <sheetName val="COMPARATIVO"/>
      <sheetName val="obrju95"/>
    </sheetNames>
    <sheetDataSet>
      <sheetData sheetId="0" refreshError="1">
        <row r="2">
          <cell r="A2" t="str">
            <v>QUADROS FINANCEIROS</v>
          </cell>
        </row>
        <row r="3">
          <cell r="A3" t="str">
            <v>(3A, 4A, 1B a 9B)</v>
          </cell>
        </row>
        <row r="5">
          <cell r="A5" t="str">
            <v>LOTE 12 - CONSTRUCAP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QD3A"/>
      <sheetName val="QD4A"/>
      <sheetName val="QD1B"/>
      <sheetName val="QD2B"/>
      <sheetName val="QD3B"/>
      <sheetName val="Oferta"/>
      <sheetName val="QD5B"/>
      <sheetName val="QD6B"/>
      <sheetName val="QD7B"/>
      <sheetName val="QD8B"/>
      <sheetName val="QD9B"/>
      <sheetName val="Depreciação"/>
      <sheetName val="PL018407"/>
      <sheetName val="Results"/>
      <sheetName val="Dividends"/>
      <sheetName val="Debt"/>
    </sheetNames>
    <sheetDataSet>
      <sheetData sheetId="0" refreshError="1">
        <row r="2">
          <cell r="A2" t="str">
            <v>QUADROS FINANCEIROS</v>
          </cell>
        </row>
        <row r="3">
          <cell r="A3" t="str">
            <v>(3A, 4A, 1B a 9B)</v>
          </cell>
        </row>
        <row r="5">
          <cell r="A5" t="str">
            <v>LOTE 12 - CONSTRUCAP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QD3A"/>
      <sheetName val="QD4A"/>
      <sheetName val="QD1B"/>
      <sheetName val="QD2B"/>
      <sheetName val="QD3B"/>
      <sheetName val="Oferta"/>
      <sheetName val="QD5B"/>
      <sheetName val="QD6B"/>
      <sheetName val="QD7B"/>
      <sheetName val="QD8B"/>
      <sheetName val="QD9B"/>
      <sheetName val="Depreciação"/>
      <sheetName val="Results"/>
      <sheetName val="Dividends"/>
      <sheetName val="Debt"/>
      <sheetName val="PL018407"/>
    </sheetNames>
    <sheetDataSet>
      <sheetData sheetId="0" refreshError="1">
        <row r="2">
          <cell r="A2" t="str">
            <v>QUADROS FINANCEIROS</v>
          </cell>
        </row>
        <row r="3">
          <cell r="A3" t="str">
            <v>(3A, 4A, 1B a 9B)</v>
          </cell>
        </row>
        <row r="5">
          <cell r="A5" t="str">
            <v>LOTE 12 - CONSTRUCAP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Indice"/>
      <sheetName val="Unifilar"/>
      <sheetName val="Traf"/>
      <sheetName val="I-1"/>
      <sheetName val="EquiPedagio"/>
      <sheetName val="I-2"/>
      <sheetName val="staff"/>
      <sheetName val="LOCAL_BSO's"/>
      <sheetName val="edificações"/>
      <sheetName val="equipos1"/>
      <sheetName val="equipos2"/>
      <sheetName val="humanos1-25"/>
      <sheetName val="outros"/>
      <sheetName val="viaturas"/>
      <sheetName val="TOTAL"/>
      <sheetName val="PP3"/>
      <sheetName val="PP1,2e4"/>
      <sheetName val="Plan_DNER"/>
      <sheetName val="PLANESP"/>
      <sheetName val="Qd10"/>
      <sheetName val="Qd11"/>
      <sheetName val="Results"/>
      <sheetName val="Dividends"/>
      <sheetName val="Debt"/>
      <sheetName val="CF"/>
      <sheetName val="obrju95"/>
      <sheetName val="Sicro2 - NOVEMBRO14"/>
      <sheetName val="Sicro2 MG NOVEMBRO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E5" t="str">
            <v>BR-381 BH-SP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Summary"/>
      <sheetName val="Contract value"/>
      <sheetName val="Cargo"/>
      <sheetName val="Revenues"/>
      <sheetName val="Cash Flow"/>
      <sheetName val="Inv Equip"/>
      <sheetName val="NPV Balance"/>
      <sheetName val="Capacity"/>
      <sheetName val=" Costs"/>
      <sheetName val="Costs (ton)"/>
      <sheetName val="Admin Exp"/>
      <sheetName val="Rent Exp"/>
      <sheetName val="Payroll"/>
      <sheetName val="Wages"/>
      <sheetName val="Deprec"/>
      <sheetName val="Inv Cam 19200"/>
      <sheetName val="Inv Cam 14000"/>
      <sheetName val="Inv Infra"/>
      <sheetName val="Inv Civil Const"/>
      <sheetName val="Tax"/>
      <sheetName val="Financing"/>
      <sheetName val="Energy"/>
      <sheetName val="Fuel"/>
      <sheetName val="Portonave Cash Flow"/>
      <sheetName val="Info Pref Contract"/>
      <sheetName val="Ca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ffic"/>
      <sheetName val="Revenues"/>
      <sheetName val="Basic Data"/>
      <sheetName val="Inv Equipment"/>
      <sheetName val="Inv Infr"/>
      <sheetName val="Manpower"/>
      <sheetName val="Wages"/>
      <sheetName val="Cash Flow"/>
      <sheetName val="Operating Costs"/>
      <sheetName val="1.1 col. dom"/>
      <sheetName val="I-1"/>
      <sheetName val="cf"/>
      <sheetName val="obrju95"/>
    </sheetNames>
    <sheetDataSet>
      <sheetData sheetId="0" refreshError="1"/>
      <sheetData sheetId="1" refreshError="1"/>
      <sheetData sheetId="2" refreshError="1">
        <row r="13">
          <cell r="B13">
            <v>0.44444444444444442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001708"/>
      <sheetName val="mediçao praça"/>
      <sheetName val="mediçao praça (2)"/>
      <sheetName val="Assumptions"/>
    </sheetNames>
    <sheetDataSet>
      <sheetData sheetId="0">
        <row r="7">
          <cell r="A7" t="str">
            <v>01.</v>
          </cell>
          <cell r="B7" t="str">
            <v>INSTALAÇAO DA OBRA</v>
          </cell>
          <cell r="E7">
            <v>0</v>
          </cell>
        </row>
        <row r="8">
          <cell r="A8" t="str">
            <v>01.02.</v>
          </cell>
          <cell r="B8" t="str">
            <v>BARRACAO DE OBRA</v>
          </cell>
          <cell r="E8">
            <v>0</v>
          </cell>
        </row>
        <row r="9">
          <cell r="A9" t="str">
            <v>01.02.01</v>
          </cell>
          <cell r="B9" t="str">
            <v>DE PESSOAL</v>
          </cell>
          <cell r="C9" t="str">
            <v>M2</v>
          </cell>
          <cell r="D9">
            <v>7.26</v>
          </cell>
          <cell r="E9">
            <v>178.34</v>
          </cell>
        </row>
        <row r="10">
          <cell r="A10" t="str">
            <v>01.02.05</v>
          </cell>
          <cell r="B10" t="str">
            <v>VESTIARIO E SANITARIO</v>
          </cell>
          <cell r="C10" t="str">
            <v>M2</v>
          </cell>
          <cell r="D10">
            <v>10.89</v>
          </cell>
          <cell r="E10">
            <v>197.34</v>
          </cell>
        </row>
        <row r="11">
          <cell r="A11" t="str">
            <v>01.03.</v>
          </cell>
          <cell r="B11" t="str">
            <v>PLACA DE OBRA AFIXADA COM PEÇAS DE MADEIRA 8X12CM</v>
          </cell>
          <cell r="E11">
            <v>0</v>
          </cell>
        </row>
        <row r="12">
          <cell r="A12" t="str">
            <v>01.03.02</v>
          </cell>
          <cell r="B12" t="str">
            <v>3,00X2,00M - CONFORME PROJETO PPP-32/PMB</v>
          </cell>
          <cell r="C12" t="str">
            <v>UN</v>
          </cell>
          <cell r="D12">
            <v>1</v>
          </cell>
          <cell r="E12">
            <v>658.76</v>
          </cell>
        </row>
        <row r="13">
          <cell r="A13" t="str">
            <v>01.17.</v>
          </cell>
          <cell r="B13" t="str">
            <v>LOCAÇAO DE OBRA</v>
          </cell>
          <cell r="E13">
            <v>0</v>
          </cell>
        </row>
        <row r="14">
          <cell r="A14" t="str">
            <v>01.17.03</v>
          </cell>
          <cell r="B14" t="str">
            <v>GABARITO</v>
          </cell>
          <cell r="C14" t="str">
            <v>M</v>
          </cell>
          <cell r="D14">
            <v>368</v>
          </cell>
          <cell r="E14">
            <v>4.7300000000000004</v>
          </cell>
        </row>
        <row r="15">
          <cell r="B15" t="str">
            <v>SUB-TOTAL DO ITEM 01</v>
          </cell>
        </row>
        <row r="17">
          <cell r="A17" t="str">
            <v>03.</v>
          </cell>
          <cell r="B17" t="str">
            <v>TRABALHOS EM TERRA</v>
          </cell>
          <cell r="E17">
            <v>0</v>
          </cell>
        </row>
        <row r="18">
          <cell r="A18" t="str">
            <v>03.01.</v>
          </cell>
          <cell r="B18" t="str">
            <v>DESMATAMENTO, DESTOCAMENTO E LIMPEZA DO TERRENO</v>
          </cell>
          <cell r="E18">
            <v>0</v>
          </cell>
        </row>
        <row r="19">
          <cell r="A19" t="str">
            <v>03.01.10</v>
          </cell>
          <cell r="B19" t="str">
            <v>LIMPEZA DO TERRENO</v>
          </cell>
          <cell r="C19" t="str">
            <v>M2</v>
          </cell>
          <cell r="D19">
            <v>6112.71</v>
          </cell>
          <cell r="E19">
            <v>0.42</v>
          </cell>
        </row>
        <row r="20">
          <cell r="A20" t="str">
            <v>03.17.</v>
          </cell>
          <cell r="B20" t="str">
            <v>ESCAVAÇAO MANUAL DE VALAS</v>
          </cell>
          <cell r="E20">
            <v>0</v>
          </cell>
        </row>
        <row r="21">
          <cell r="A21" t="str">
            <v>03.17.01</v>
          </cell>
          <cell r="B21" t="str">
            <v>H &lt;= 1,5 M</v>
          </cell>
          <cell r="C21" t="str">
            <v>M3</v>
          </cell>
          <cell r="D21">
            <v>2.4500000000000002</v>
          </cell>
          <cell r="E21">
            <v>20.09</v>
          </cell>
        </row>
        <row r="22">
          <cell r="A22" t="str">
            <v>03.23.</v>
          </cell>
          <cell r="B22" t="str">
            <v>REGULARIZAÇAO E COMPACTAÇAO DE TERRENO</v>
          </cell>
          <cell r="E22">
            <v>0</v>
          </cell>
        </row>
        <row r="23">
          <cell r="A23" t="str">
            <v>03.23.05</v>
          </cell>
          <cell r="B23" t="str">
            <v>COM ROLO VIBRATORIO</v>
          </cell>
          <cell r="C23" t="str">
            <v>M2</v>
          </cell>
          <cell r="D23">
            <v>6112.71</v>
          </cell>
          <cell r="E23">
            <v>1.29</v>
          </cell>
        </row>
        <row r="24">
          <cell r="B24" t="str">
            <v>SUB-TOTAL DO ITEM 03</v>
          </cell>
        </row>
        <row r="26">
          <cell r="A26" t="str">
            <v>07.</v>
          </cell>
          <cell r="B26" t="str">
            <v>ALVENARIAS E DIVISOES</v>
          </cell>
          <cell r="E26">
            <v>0</v>
          </cell>
        </row>
        <row r="27">
          <cell r="A27" t="str">
            <v>07.03.</v>
          </cell>
          <cell r="B27" t="str">
            <v>ALVENARIA DE TIJOLO FURADO(BLOCO CERAMICO VEDAÇÃO)</v>
          </cell>
          <cell r="E27">
            <v>0</v>
          </cell>
        </row>
        <row r="28">
          <cell r="A28" t="str">
            <v>07.03.03</v>
          </cell>
          <cell r="B28" t="str">
            <v>E= 10 CM, A REVESTIR</v>
          </cell>
          <cell r="C28" t="str">
            <v>M2</v>
          </cell>
          <cell r="D28">
            <v>85</v>
          </cell>
          <cell r="E28">
            <v>23.31</v>
          </cell>
        </row>
        <row r="29">
          <cell r="B29" t="str">
            <v>SUB-TOTAL DO ITEM 07</v>
          </cell>
        </row>
        <row r="31">
          <cell r="A31" t="str">
            <v>11.</v>
          </cell>
          <cell r="B31" t="str">
            <v>INSTALAÇA0 ELETRICA E TELEFONICA</v>
          </cell>
          <cell r="E31">
            <v>0</v>
          </cell>
        </row>
        <row r="32">
          <cell r="A32" t="str">
            <v>11.02.</v>
          </cell>
          <cell r="B32" t="str">
            <v>ILUMINACAO DA PRACA</v>
          </cell>
          <cell r="E32">
            <v>0</v>
          </cell>
        </row>
        <row r="33">
          <cell r="A33" t="str">
            <v>11.02.01</v>
          </cell>
          <cell r="B33" t="str">
            <v>ANEL CAIXA ZA CONCRETO PREMOLDADO</v>
          </cell>
          <cell r="C33" t="str">
            <v>PC</v>
          </cell>
          <cell r="D33">
            <v>13</v>
          </cell>
          <cell r="E33">
            <v>146.4</v>
          </cell>
        </row>
        <row r="34">
          <cell r="A34" t="str">
            <v>11.02.02</v>
          </cell>
          <cell r="B34" t="str">
            <v>ARO COM TAMPA ARTICULADA CAIXA ZA</v>
          </cell>
          <cell r="C34" t="str">
            <v>PC</v>
          </cell>
          <cell r="D34">
            <v>13</v>
          </cell>
          <cell r="E34">
            <v>65.66</v>
          </cell>
        </row>
        <row r="35">
          <cell r="A35" t="str">
            <v>11.02.03</v>
          </cell>
          <cell r="B35" t="str">
            <v>BASE 50A P/RELE FOTOELETRICO</v>
          </cell>
          <cell r="C35" t="str">
            <v>PC</v>
          </cell>
          <cell r="D35">
            <v>1</v>
          </cell>
          <cell r="E35">
            <v>257.26</v>
          </cell>
        </row>
        <row r="36">
          <cell r="A36" t="str">
            <v>11.02.04</v>
          </cell>
          <cell r="B36" t="str">
            <v>BRACO IP TIPO MEDIO</v>
          </cell>
          <cell r="C36" t="str">
            <v>PC</v>
          </cell>
          <cell r="D36">
            <v>5</v>
          </cell>
          <cell r="E36">
            <v>271.18</v>
          </cell>
        </row>
        <row r="37">
          <cell r="A37" t="str">
            <v>11.02.05</v>
          </cell>
          <cell r="B37" t="str">
            <v>CABECOTE 1" P/ELETRODUTO</v>
          </cell>
          <cell r="C37" t="str">
            <v>PC</v>
          </cell>
          <cell r="D37">
            <v>1</v>
          </cell>
          <cell r="E37">
            <v>2.48</v>
          </cell>
        </row>
        <row r="38">
          <cell r="A38" t="str">
            <v>11.02.06</v>
          </cell>
          <cell r="B38" t="str">
            <v>CABO AL 1X 16MM2XLPE 0,6/1KV</v>
          </cell>
          <cell r="C38" t="str">
            <v>M</v>
          </cell>
          <cell r="D38">
            <v>415</v>
          </cell>
          <cell r="E38">
            <v>3.68</v>
          </cell>
        </row>
        <row r="39">
          <cell r="A39" t="str">
            <v>11.02.07</v>
          </cell>
          <cell r="B39" t="str">
            <v>CABO AL 1X 25MM2XLPE 0,6/1KV</v>
          </cell>
          <cell r="C39" t="str">
            <v>M</v>
          </cell>
          <cell r="D39">
            <v>160</v>
          </cell>
          <cell r="E39">
            <v>5.42</v>
          </cell>
        </row>
        <row r="40">
          <cell r="A40" t="str">
            <v>11.02.08</v>
          </cell>
          <cell r="B40" t="str">
            <v>CABO CU 1X 1,5MM2 CL2 EPR/XLPE 0,6/1KV</v>
          </cell>
          <cell r="C40" t="str">
            <v>M</v>
          </cell>
          <cell r="D40">
            <v>367.5</v>
          </cell>
          <cell r="E40">
            <v>2.61</v>
          </cell>
        </row>
        <row r="41">
          <cell r="A41" t="str">
            <v>11.02.09</v>
          </cell>
          <cell r="B41" t="str">
            <v>CABO TRIPLEX CA 2X1X10+10MM2 0,6/1KV</v>
          </cell>
          <cell r="C41" t="str">
            <v>M</v>
          </cell>
          <cell r="D41">
            <v>32</v>
          </cell>
          <cell r="E41">
            <v>14.64</v>
          </cell>
        </row>
        <row r="42">
          <cell r="A42" t="str">
            <v>11.02.10</v>
          </cell>
          <cell r="B42" t="str">
            <v>CABO TRIPLEX CA 2X1X35+70MM2 0,6/1KV</v>
          </cell>
          <cell r="C42" t="str">
            <v>M</v>
          </cell>
          <cell r="D42">
            <v>65</v>
          </cell>
          <cell r="E42">
            <v>29.49</v>
          </cell>
        </row>
        <row r="43">
          <cell r="A43" t="str">
            <v>11.02.11</v>
          </cell>
          <cell r="B43" t="str">
            <v>CINTA ACO D 190MM S/PARAFUSO</v>
          </cell>
          <cell r="C43" t="str">
            <v>PC</v>
          </cell>
          <cell r="D43">
            <v>6</v>
          </cell>
          <cell r="E43">
            <v>15.21</v>
          </cell>
        </row>
        <row r="44">
          <cell r="A44" t="str">
            <v>11.02.12</v>
          </cell>
          <cell r="B44" t="str">
            <v>CINTA ACO D 220MM S/PARAFUSO</v>
          </cell>
          <cell r="C44" t="str">
            <v>PC</v>
          </cell>
          <cell r="D44">
            <v>1</v>
          </cell>
          <cell r="E44">
            <v>17.350000000000001</v>
          </cell>
        </row>
        <row r="45">
          <cell r="A45" t="str">
            <v>11.02.13</v>
          </cell>
          <cell r="B45" t="str">
            <v>CINTA ACO D 230MM S/PARAFUSO</v>
          </cell>
          <cell r="C45" t="str">
            <v>PC</v>
          </cell>
          <cell r="D45">
            <v>1</v>
          </cell>
          <cell r="E45">
            <v>17.86</v>
          </cell>
        </row>
        <row r="46">
          <cell r="A46" t="str">
            <v>11.02.14</v>
          </cell>
          <cell r="B46" t="str">
            <v>CINTA ACO D 240MM S/PARAFUSO</v>
          </cell>
          <cell r="C46" t="str">
            <v>PC</v>
          </cell>
          <cell r="D46">
            <v>1</v>
          </cell>
          <cell r="E46">
            <v>18.309999999999999</v>
          </cell>
        </row>
        <row r="47">
          <cell r="A47" t="str">
            <v>11.02.15</v>
          </cell>
          <cell r="B47" t="str">
            <v>CINTA ACO D 250MM S/PARAFUSO</v>
          </cell>
          <cell r="C47" t="str">
            <v>PC</v>
          </cell>
          <cell r="D47">
            <v>1</v>
          </cell>
          <cell r="E47">
            <v>20.61</v>
          </cell>
        </row>
        <row r="48">
          <cell r="A48" t="str">
            <v>11.02.16</v>
          </cell>
          <cell r="B48" t="str">
            <v>CONECTOR ATERRAMENTO FERRAGEM IP FIO AL 10 MM2</v>
          </cell>
          <cell r="C48" t="str">
            <v>PC</v>
          </cell>
          <cell r="D48">
            <v>57</v>
          </cell>
          <cell r="E48">
            <v>1.03</v>
          </cell>
        </row>
        <row r="49">
          <cell r="A49" t="str">
            <v>11.02.17</v>
          </cell>
          <cell r="B49" t="str">
            <v>CONECTOR BORNE CB CU 6MM2</v>
          </cell>
          <cell r="C49" t="str">
            <v>PC</v>
          </cell>
          <cell r="D49">
            <v>42</v>
          </cell>
          <cell r="E49">
            <v>0.67</v>
          </cell>
        </row>
        <row r="50">
          <cell r="A50" t="str">
            <v>11.02.18</v>
          </cell>
          <cell r="B50" t="str">
            <v>CONECTOR COMP FORM H(1) 16-35 X 16-35</v>
          </cell>
          <cell r="C50" t="str">
            <v>PC</v>
          </cell>
          <cell r="D50">
            <v>1</v>
          </cell>
          <cell r="E50">
            <v>2.5299999999999998</v>
          </cell>
        </row>
        <row r="51">
          <cell r="A51" t="str">
            <v>11.02.19</v>
          </cell>
          <cell r="B51" t="str">
            <v>CONECTOR COMP FORM H(2) 25-70 X 16-35</v>
          </cell>
          <cell r="C51" t="str">
            <v>PC</v>
          </cell>
          <cell r="D51">
            <v>2</v>
          </cell>
          <cell r="E51">
            <v>3.43</v>
          </cell>
        </row>
        <row r="52">
          <cell r="A52" t="str">
            <v>11.02.20</v>
          </cell>
          <cell r="B52" t="str">
            <v>CONECTOR COMP FORM H(7) 120-240 X 16-70</v>
          </cell>
          <cell r="C52" t="str">
            <v>PC</v>
          </cell>
          <cell r="D52">
            <v>2</v>
          </cell>
          <cell r="E52">
            <v>18.07</v>
          </cell>
        </row>
        <row r="53">
          <cell r="A53" t="str">
            <v>11.02.21</v>
          </cell>
          <cell r="B53" t="str">
            <v>CONECTOR CUNHA IT3+COBERTURA ISOLANTE 3</v>
          </cell>
          <cell r="C53" t="str">
            <v>PC</v>
          </cell>
          <cell r="D53">
            <v>3</v>
          </cell>
          <cell r="E53">
            <v>8.51</v>
          </cell>
        </row>
        <row r="54">
          <cell r="A54" t="str">
            <v>11.02.22</v>
          </cell>
          <cell r="B54" t="str">
            <v>CONECTOR CUNHA IT4+COBERTURA ISOLANTE 3</v>
          </cell>
          <cell r="C54" t="str">
            <v>PC</v>
          </cell>
          <cell r="D54">
            <v>10</v>
          </cell>
          <cell r="E54">
            <v>9.06</v>
          </cell>
        </row>
        <row r="55">
          <cell r="A55" t="str">
            <v>11.02.23</v>
          </cell>
          <cell r="B55" t="str">
            <v>CONECTOR DER 1.27-6.34MM CUNHA(4) AZUL</v>
          </cell>
          <cell r="C55" t="str">
            <v>PC</v>
          </cell>
          <cell r="D55">
            <v>33</v>
          </cell>
          <cell r="E55">
            <v>2.57</v>
          </cell>
        </row>
        <row r="56">
          <cell r="A56" t="str">
            <v>11.02.24</v>
          </cell>
          <cell r="B56" t="str">
            <v>CONECTOR DER 3.17-8.12MM CUNHA(2) VERDE</v>
          </cell>
          <cell r="C56" t="str">
            <v>PC</v>
          </cell>
          <cell r="D56">
            <v>5</v>
          </cell>
          <cell r="E56">
            <v>5.09</v>
          </cell>
        </row>
        <row r="57">
          <cell r="A57" t="str">
            <v>11.02.25</v>
          </cell>
          <cell r="B57" t="str">
            <v>CONECTOR PERFURACAO 16-70/6-35 NILED</v>
          </cell>
          <cell r="C57" t="str">
            <v>PC</v>
          </cell>
          <cell r="D57">
            <v>28</v>
          </cell>
          <cell r="E57">
            <v>19.489999999999998</v>
          </cell>
        </row>
        <row r="58">
          <cell r="A58" t="str">
            <v>11.02.26</v>
          </cell>
          <cell r="B58" t="str">
            <v>CURVA ACO ZINCADO P/ELETRODUTO 1"</v>
          </cell>
          <cell r="C58" t="str">
            <v>PC</v>
          </cell>
          <cell r="D58">
            <v>1</v>
          </cell>
          <cell r="E58">
            <v>47.98</v>
          </cell>
        </row>
        <row r="59">
          <cell r="A59" t="str">
            <v>11.02.27</v>
          </cell>
          <cell r="B59" t="str">
            <v>ELETRODUTO ACO ZINCADO PESADO 1" C/01 LUVA</v>
          </cell>
          <cell r="C59" t="str">
            <v>PC</v>
          </cell>
          <cell r="D59">
            <v>7</v>
          </cell>
          <cell r="E59">
            <v>42.46</v>
          </cell>
        </row>
        <row r="60">
          <cell r="A60" t="str">
            <v>11.02.28</v>
          </cell>
          <cell r="B60" t="str">
            <v>ELETRODUTO EPEAD POL A/D NOVOTUB 50 MM</v>
          </cell>
          <cell r="C60" t="str">
            <v>M</v>
          </cell>
          <cell r="D60">
            <v>260</v>
          </cell>
          <cell r="E60">
            <v>4.9400000000000004</v>
          </cell>
        </row>
        <row r="61">
          <cell r="A61" t="str">
            <v>11.02.29</v>
          </cell>
          <cell r="B61" t="str">
            <v>FITA ISOLANTE 19MMX10M AUTOFUSAO</v>
          </cell>
          <cell r="C61" t="str">
            <v>ROLO</v>
          </cell>
          <cell r="D61">
            <v>6</v>
          </cell>
          <cell r="E61">
            <v>26.54</v>
          </cell>
        </row>
        <row r="62">
          <cell r="A62" t="str">
            <v>11.02.30</v>
          </cell>
          <cell r="B62" t="str">
            <v>FITA ISOLANTE ADESIVA 19MMX20M PVC</v>
          </cell>
          <cell r="C62" t="str">
            <v>ROLO</v>
          </cell>
          <cell r="D62">
            <v>6</v>
          </cell>
          <cell r="E62">
            <v>6.55</v>
          </cell>
        </row>
        <row r="63">
          <cell r="A63" t="str">
            <v>11.02.31</v>
          </cell>
          <cell r="B63" t="str">
            <v>LAMPADA VS 150W E-40 AP TUBULAR</v>
          </cell>
          <cell r="C63" t="str">
            <v>PC</v>
          </cell>
          <cell r="D63">
            <v>19</v>
          </cell>
          <cell r="E63">
            <v>190.38</v>
          </cell>
        </row>
        <row r="64">
          <cell r="A64" t="str">
            <v>11.02.32</v>
          </cell>
          <cell r="B64" t="str">
            <v>LUMINARIA C/ALOJ.C/BASE VS 150W TUBULAR</v>
          </cell>
          <cell r="C64" t="str">
            <v>PC</v>
          </cell>
          <cell r="D64">
            <v>19</v>
          </cell>
          <cell r="E64">
            <v>691.74</v>
          </cell>
        </row>
        <row r="65">
          <cell r="A65" t="str">
            <v>11.02.33</v>
          </cell>
          <cell r="B65" t="str">
            <v>MANGUEIRA SANFONADA 3/4"</v>
          </cell>
          <cell r="C65" t="str">
            <v>M</v>
          </cell>
          <cell r="D65">
            <v>10</v>
          </cell>
          <cell r="E65">
            <v>2.4300000000000002</v>
          </cell>
        </row>
        <row r="66">
          <cell r="A66" t="str">
            <v>11.02.34</v>
          </cell>
          <cell r="B66" t="str">
            <v>PARAFUSO CAB ABAUL. PESC.QUADR.M16X45MM</v>
          </cell>
          <cell r="C66" t="str">
            <v>PC</v>
          </cell>
          <cell r="D66">
            <v>11</v>
          </cell>
          <cell r="E66">
            <v>2.84</v>
          </cell>
        </row>
        <row r="67">
          <cell r="A67" t="str">
            <v>11.02.35</v>
          </cell>
          <cell r="B67" t="str">
            <v>PARAFUSO CAB ABAUL. PESC.QUADR.M16X70MM</v>
          </cell>
          <cell r="C67" t="str">
            <v>PC</v>
          </cell>
          <cell r="D67">
            <v>20</v>
          </cell>
          <cell r="E67">
            <v>3.22</v>
          </cell>
        </row>
        <row r="68">
          <cell r="A68" t="str">
            <v>11.02.36</v>
          </cell>
          <cell r="B68" t="str">
            <v>PORCA QUADRADA M16X24MM ACO ZINCADA</v>
          </cell>
          <cell r="C68" t="str">
            <v>PC</v>
          </cell>
          <cell r="D68">
            <v>10</v>
          </cell>
          <cell r="E68">
            <v>1.52</v>
          </cell>
        </row>
        <row r="69">
          <cell r="A69" t="str">
            <v>11.02.37</v>
          </cell>
          <cell r="B69" t="str">
            <v>POSTE DE ACO ILUMEF 7M P/02 LUM.CHIC.DUPLO</v>
          </cell>
          <cell r="C69" t="str">
            <v>PC</v>
          </cell>
          <cell r="D69">
            <v>4</v>
          </cell>
          <cell r="E69">
            <v>3293.92</v>
          </cell>
        </row>
        <row r="70">
          <cell r="A70" t="str">
            <v>11.02.38</v>
          </cell>
          <cell r="B70" t="str">
            <v>POSTE ACO ILUMEF 7M P/LUMIN CHIC SIMPLES</v>
          </cell>
          <cell r="C70" t="str">
            <v>PC</v>
          </cell>
          <cell r="D70">
            <v>6</v>
          </cell>
          <cell r="E70">
            <v>2932.16</v>
          </cell>
        </row>
        <row r="71">
          <cell r="A71" t="str">
            <v>11.02.39</v>
          </cell>
          <cell r="B71" t="str">
            <v>REATOR LAMPADA VS 150W INTERNO</v>
          </cell>
          <cell r="C71" t="str">
            <v>PC</v>
          </cell>
          <cell r="D71">
            <v>19</v>
          </cell>
          <cell r="E71">
            <v>177.31</v>
          </cell>
        </row>
        <row r="72">
          <cell r="A72" t="str">
            <v>11.02.40</v>
          </cell>
          <cell r="B72" t="str">
            <v>RELE FOTOELETRICO ELETRONICO 127V</v>
          </cell>
          <cell r="C72" t="str">
            <v>PC</v>
          </cell>
          <cell r="D72">
            <v>6</v>
          </cell>
          <cell r="E72">
            <v>52.27</v>
          </cell>
        </row>
        <row r="73">
          <cell r="B73" t="str">
            <v>SUB-TOTAL DO ITEM 11</v>
          </cell>
        </row>
        <row r="75">
          <cell r="A75" t="str">
            <v>13.</v>
          </cell>
          <cell r="B75" t="str">
            <v>SERRALHERIA</v>
          </cell>
          <cell r="E75">
            <v>0</v>
          </cell>
        </row>
        <row r="76">
          <cell r="A76" t="str">
            <v>13.02.</v>
          </cell>
          <cell r="B76" t="str">
            <v>PERGULADO-02 MODULOS 350X350 CM EM 08 PILARES</v>
          </cell>
          <cell r="E76">
            <v>0</v>
          </cell>
        </row>
        <row r="77">
          <cell r="A77" t="str">
            <v>13.02.01</v>
          </cell>
          <cell r="B77" t="str">
            <v>ESTACA BROCA DIAM.20 CM H=1,50 M</v>
          </cell>
          <cell r="C77" t="str">
            <v>M</v>
          </cell>
          <cell r="D77">
            <v>12</v>
          </cell>
          <cell r="E77">
            <v>17.829999999999998</v>
          </cell>
        </row>
        <row r="78">
          <cell r="A78" t="str">
            <v>13.02.03</v>
          </cell>
          <cell r="B78" t="str">
            <v>FORMA CIRCULAR DE MADEIRA</v>
          </cell>
          <cell r="C78" t="str">
            <v>M2</v>
          </cell>
          <cell r="D78">
            <v>9.5</v>
          </cell>
          <cell r="E78">
            <v>66.790000000000006</v>
          </cell>
        </row>
        <row r="79">
          <cell r="A79" t="str">
            <v>13.02.05</v>
          </cell>
          <cell r="B79" t="str">
            <v>ACO CA-50/60</v>
          </cell>
          <cell r="C79" t="str">
            <v>KG</v>
          </cell>
          <cell r="D79">
            <v>19.350000000000001</v>
          </cell>
          <cell r="E79">
            <v>5.82</v>
          </cell>
        </row>
        <row r="80">
          <cell r="A80" t="str">
            <v>13.02.07</v>
          </cell>
          <cell r="B80" t="str">
            <v>CONCRETO CONVENCIONAL FCK 20,0 MPA B1,B2 LANCADO</v>
          </cell>
          <cell r="D80">
            <v>0</v>
          </cell>
          <cell r="E80">
            <v>0</v>
          </cell>
        </row>
        <row r="81">
          <cell r="A81" t="str">
            <v>13.02.07</v>
          </cell>
          <cell r="B81" t="str">
            <v>EM ESTRUTURA</v>
          </cell>
          <cell r="C81" t="str">
            <v>M3</v>
          </cell>
          <cell r="D81">
            <v>0.43</v>
          </cell>
          <cell r="E81">
            <v>248.67</v>
          </cell>
        </row>
        <row r="82">
          <cell r="A82" t="str">
            <v>13.02.09</v>
          </cell>
          <cell r="B82" t="str">
            <v>FORNECIMENTO E ASSENTAMENTO DE TUBO DE ACO GALVANIZADO DIAMETRO 2 1/2", INCLUSIVE CONEXOES</v>
          </cell>
          <cell r="C82" t="str">
            <v>M</v>
          </cell>
          <cell r="D82">
            <v>42</v>
          </cell>
          <cell r="E82">
            <v>61.77</v>
          </cell>
        </row>
        <row r="83">
          <cell r="A83" t="str">
            <v>13.02.11</v>
          </cell>
          <cell r="B83" t="str">
            <v>CABO DE ACO</v>
          </cell>
          <cell r="C83" t="str">
            <v>M</v>
          </cell>
          <cell r="D83">
            <v>21</v>
          </cell>
          <cell r="E83">
            <v>7.45</v>
          </cell>
        </row>
        <row r="84">
          <cell r="A84" t="str">
            <v>13.02.13</v>
          </cell>
          <cell r="B84" t="str">
            <v>MURETA EM TIJOLO MACICO E=10 CM APARENTE</v>
          </cell>
          <cell r="C84" t="str">
            <v>M2</v>
          </cell>
          <cell r="D84">
            <v>11.2</v>
          </cell>
          <cell r="E84">
            <v>51.31</v>
          </cell>
        </row>
        <row r="85">
          <cell r="A85" t="str">
            <v>13.02.15</v>
          </cell>
          <cell r="B85" t="str">
            <v>FORNECIMENTO E ASSENTAMENTO DE TAMPO PARA BANCO EM CONCRETO FCK 15,0 MPA 3,50X0,50X0,07 M</v>
          </cell>
          <cell r="C85" t="str">
            <v>UN</v>
          </cell>
          <cell r="D85">
            <v>3</v>
          </cell>
          <cell r="E85">
            <v>93.1</v>
          </cell>
        </row>
        <row r="86">
          <cell r="A86" t="str">
            <v>13.02.17</v>
          </cell>
          <cell r="B86" t="str">
            <v>PINTURA ESMALTE EM PILARES CIRCULARES DE CONCRETO DIAMETRO 7"</v>
          </cell>
          <cell r="C86" t="str">
            <v>M</v>
          </cell>
          <cell r="D86">
            <v>16.8</v>
          </cell>
          <cell r="E86">
            <v>7.41</v>
          </cell>
        </row>
        <row r="87">
          <cell r="A87" t="str">
            <v>13.02.19</v>
          </cell>
          <cell r="B87" t="str">
            <v>PINTURA ESMALTE EM TUBO GALVANIZADO 2 1/2"</v>
          </cell>
          <cell r="C87" t="str">
            <v>M</v>
          </cell>
          <cell r="D87">
            <v>42</v>
          </cell>
          <cell r="E87">
            <v>2.65</v>
          </cell>
        </row>
        <row r="88">
          <cell r="A88" t="str">
            <v>13.03.</v>
          </cell>
          <cell r="B88" t="str">
            <v>PERGULADO-04 MODULOS 350X350 CM EM 10 PILARES</v>
          </cell>
          <cell r="E88">
            <v>0</v>
          </cell>
        </row>
        <row r="89">
          <cell r="A89" t="str">
            <v>13.03.01</v>
          </cell>
          <cell r="B89" t="str">
            <v>ESTACA BROCA DIAMETRO 20 CM H=1,50 M</v>
          </cell>
          <cell r="C89" t="str">
            <v>M</v>
          </cell>
          <cell r="D89">
            <v>15</v>
          </cell>
          <cell r="E89">
            <v>17.829999999999998</v>
          </cell>
        </row>
        <row r="90">
          <cell r="A90" t="str">
            <v>13.03.03</v>
          </cell>
          <cell r="B90" t="str">
            <v>FORMA CIRCULAR DE MADEIRA</v>
          </cell>
          <cell r="C90" t="str">
            <v>M2</v>
          </cell>
          <cell r="D90">
            <v>11.88</v>
          </cell>
          <cell r="E90">
            <v>66.790000000000006</v>
          </cell>
        </row>
        <row r="91">
          <cell r="A91" t="str">
            <v>13.03.05</v>
          </cell>
          <cell r="B91" t="str">
            <v>ACO CA-50/60</v>
          </cell>
          <cell r="C91" t="str">
            <v>KG</v>
          </cell>
          <cell r="D91">
            <v>23.85</v>
          </cell>
          <cell r="E91">
            <v>5.82</v>
          </cell>
        </row>
        <row r="92">
          <cell r="A92" t="str">
            <v>13.03.07</v>
          </cell>
          <cell r="B92" t="str">
            <v>CONCRETO CONVENCIONAL FCK 20,0 MPA, B1,B2 LANCADO EM ESTRUTURA</v>
          </cell>
          <cell r="C92" t="str">
            <v>M3</v>
          </cell>
          <cell r="D92">
            <v>0.53</v>
          </cell>
          <cell r="E92">
            <v>248.67</v>
          </cell>
        </row>
        <row r="93">
          <cell r="A93" t="str">
            <v>13.03.09</v>
          </cell>
          <cell r="B93" t="str">
            <v>FORNECIMENTO E ASSENTAMENTO DE TUBO DE ACO GALVANIZADO 2 1/2",INCLUSIVE CONEXOES</v>
          </cell>
          <cell r="C93" t="str">
            <v>M</v>
          </cell>
          <cell r="D93">
            <v>35</v>
          </cell>
          <cell r="E93">
            <v>61.77</v>
          </cell>
        </row>
        <row r="94">
          <cell r="A94" t="str">
            <v>13.03.11</v>
          </cell>
          <cell r="B94" t="str">
            <v>PINTURA ESMALTE EM PILARES SECCAO CIRCULAR</v>
          </cell>
          <cell r="E94">
            <v>0</v>
          </cell>
        </row>
        <row r="95">
          <cell r="A95" t="str">
            <v>13.03.11</v>
          </cell>
          <cell r="B95" t="str">
            <v>DIAMETRO 7"</v>
          </cell>
          <cell r="C95" t="str">
            <v>M</v>
          </cell>
          <cell r="D95">
            <v>21</v>
          </cell>
          <cell r="E95">
            <v>7.41</v>
          </cell>
        </row>
        <row r="96">
          <cell r="A96" t="str">
            <v>13.03.13</v>
          </cell>
          <cell r="B96" t="str">
            <v>PINTURA ESMALTE EM TUBO GALVANIZADO 2 1/2"</v>
          </cell>
          <cell r="C96" t="str">
            <v>M</v>
          </cell>
          <cell r="D96">
            <v>35</v>
          </cell>
          <cell r="E96">
            <v>2.65</v>
          </cell>
        </row>
        <row r="97">
          <cell r="A97" t="str">
            <v>13.04.</v>
          </cell>
          <cell r="B97" t="str">
            <v>PERGULADO-MODULO ISOLADO C=350 CM EM 02 PILARES</v>
          </cell>
          <cell r="E97">
            <v>0</v>
          </cell>
        </row>
        <row r="98">
          <cell r="A98" t="str">
            <v>13.04.01</v>
          </cell>
          <cell r="B98" t="str">
            <v>ESTACA BROCA DIAMETRO 20 CM H=1,50 M</v>
          </cell>
          <cell r="C98" t="str">
            <v>M</v>
          </cell>
          <cell r="D98">
            <v>3</v>
          </cell>
          <cell r="E98">
            <v>61.77</v>
          </cell>
        </row>
        <row r="99">
          <cell r="A99" t="str">
            <v>13.04.03</v>
          </cell>
          <cell r="B99" t="str">
            <v>FORMA CIRCULAR DE MADEIRA</v>
          </cell>
          <cell r="C99" t="str">
            <v>M2</v>
          </cell>
          <cell r="D99">
            <v>2.38</v>
          </cell>
          <cell r="E99">
            <v>66.790000000000006</v>
          </cell>
        </row>
        <row r="100">
          <cell r="A100" t="str">
            <v>13.04.05</v>
          </cell>
          <cell r="B100" t="str">
            <v>ACO CA-50/60</v>
          </cell>
          <cell r="C100" t="str">
            <v>KG</v>
          </cell>
          <cell r="D100">
            <v>4.95</v>
          </cell>
          <cell r="E100">
            <v>5.82</v>
          </cell>
        </row>
        <row r="101">
          <cell r="A101" t="str">
            <v>13.04.07</v>
          </cell>
          <cell r="B101" t="str">
            <v>CONCRETO CONVENCIONAL FCK 20,0 MPA, B1,B2 LANCADO EM ESTRUTURA</v>
          </cell>
          <cell r="C101" t="str">
            <v>M3</v>
          </cell>
          <cell r="D101">
            <v>0.11</v>
          </cell>
          <cell r="E101">
            <v>248.67</v>
          </cell>
        </row>
        <row r="102">
          <cell r="A102" t="str">
            <v>13.04.09</v>
          </cell>
          <cell r="B102" t="str">
            <v>FORNECIMENTO E ASSENTAMENTO DE TUBO DE ACO GALVANIZADO 2 1/2", INCLUSIVE CONEXOES</v>
          </cell>
          <cell r="C102" t="str">
            <v>M</v>
          </cell>
          <cell r="D102">
            <v>4.2</v>
          </cell>
          <cell r="E102">
            <v>61.77</v>
          </cell>
        </row>
        <row r="103">
          <cell r="A103" t="str">
            <v>13.04.11</v>
          </cell>
          <cell r="B103" t="str">
            <v>PINTURA ESMALTE EM PILARES SECCAO CIRCULAR DIAMETRO 7"</v>
          </cell>
          <cell r="C103" t="str">
            <v>M</v>
          </cell>
          <cell r="D103">
            <v>4.2</v>
          </cell>
          <cell r="E103">
            <v>7.41</v>
          </cell>
        </row>
        <row r="104">
          <cell r="A104" t="str">
            <v>13.04.13</v>
          </cell>
          <cell r="B104" t="str">
            <v>PINTURA ESMALTE EM TUBO GALVANIZADO 2 1/2"</v>
          </cell>
          <cell r="C104" t="str">
            <v>M</v>
          </cell>
          <cell r="D104">
            <v>4.2</v>
          </cell>
          <cell r="E104">
            <v>2.65</v>
          </cell>
        </row>
        <row r="105">
          <cell r="A105" t="str">
            <v>13.05.</v>
          </cell>
          <cell r="B105" t="str">
            <v>PERGULADO-MODULO ISOLADO C=200 CM EM 02 PILARES</v>
          </cell>
          <cell r="E105">
            <v>0</v>
          </cell>
        </row>
        <row r="106">
          <cell r="A106" t="str">
            <v>13.05.01</v>
          </cell>
          <cell r="B106" t="str">
            <v>ESTACA BROCA DIAMETRO 20 CM H=1,50 M</v>
          </cell>
          <cell r="C106" t="str">
            <v>M</v>
          </cell>
          <cell r="D106">
            <v>3</v>
          </cell>
          <cell r="E106">
            <v>17.829999999999998</v>
          </cell>
        </row>
        <row r="107">
          <cell r="A107" t="str">
            <v>13.05.03</v>
          </cell>
          <cell r="B107" t="str">
            <v>FORMA CIRCULAR DE MADEIRA</v>
          </cell>
          <cell r="C107" t="str">
            <v>M2</v>
          </cell>
          <cell r="D107">
            <v>2.38</v>
          </cell>
          <cell r="E107">
            <v>66.790000000000006</v>
          </cell>
        </row>
        <row r="108">
          <cell r="A108" t="str">
            <v>13.05.05</v>
          </cell>
          <cell r="B108" t="str">
            <v>ACO CA-50/60</v>
          </cell>
          <cell r="C108" t="str">
            <v>KG</v>
          </cell>
          <cell r="D108">
            <v>4.95</v>
          </cell>
          <cell r="E108">
            <v>5.82</v>
          </cell>
        </row>
        <row r="109">
          <cell r="A109" t="str">
            <v>13.05.07</v>
          </cell>
          <cell r="B109" t="str">
            <v>CONCRETO CONVENCIONAL FCK 20,0 MPA, B1,B2 LANCADO EM ESTRUTURA</v>
          </cell>
          <cell r="C109" t="str">
            <v>M3</v>
          </cell>
          <cell r="D109">
            <v>0.11</v>
          </cell>
          <cell r="E109">
            <v>248.67</v>
          </cell>
        </row>
        <row r="110">
          <cell r="A110" t="str">
            <v>13.05.09</v>
          </cell>
          <cell r="B110" t="str">
            <v>FORNECIMENTO E ASSENTAMENTO DE TUBO DE ACO GALVANIZADO 2 1/2", INCLUSIVE CONEXOES</v>
          </cell>
          <cell r="C110" t="str">
            <v>M</v>
          </cell>
          <cell r="D110">
            <v>2.7</v>
          </cell>
          <cell r="E110">
            <v>61.77</v>
          </cell>
        </row>
        <row r="111">
          <cell r="A111" t="str">
            <v>13.05.11</v>
          </cell>
          <cell r="B111" t="str">
            <v>PINTURA ESMALTE EM PILARES DE SECCAO CIRCULAR DIAMETRO 7"</v>
          </cell>
          <cell r="C111" t="str">
            <v>M</v>
          </cell>
          <cell r="D111">
            <v>4.2</v>
          </cell>
          <cell r="E111">
            <v>7.41</v>
          </cell>
        </row>
        <row r="112">
          <cell r="A112" t="str">
            <v>13.05.13</v>
          </cell>
          <cell r="B112" t="str">
            <v>PINTURA ESMALTE EM TUBO GALVANIZADO 2 1/2 "</v>
          </cell>
          <cell r="C112" t="str">
            <v>M</v>
          </cell>
          <cell r="D112">
            <v>2.7</v>
          </cell>
          <cell r="E112">
            <v>2.65</v>
          </cell>
        </row>
        <row r="113">
          <cell r="B113" t="str">
            <v>SUB-TOTAL DO ITEM 13</v>
          </cell>
        </row>
        <row r="115">
          <cell r="A115" t="str">
            <v>14.</v>
          </cell>
          <cell r="B115" t="str">
            <v>REVESTIMENTOS</v>
          </cell>
          <cell r="E115">
            <v>0</v>
          </cell>
        </row>
        <row r="116">
          <cell r="A116" t="str">
            <v>14.05.</v>
          </cell>
          <cell r="B116" t="str">
            <v>REVESTIMENTO COM ARGAMASSA DE CIMENTO, CAL E AREIA</v>
          </cell>
          <cell r="E116">
            <v>0</v>
          </cell>
        </row>
        <row r="117">
          <cell r="A117" t="str">
            <v>14.05.05</v>
          </cell>
          <cell r="B117" t="str">
            <v>CHAPISCO COM ARGAMASSA 1:3 CIM./AREIA, A COLHER</v>
          </cell>
          <cell r="C117" t="str">
            <v>M2</v>
          </cell>
          <cell r="D117">
            <v>170</v>
          </cell>
          <cell r="E117">
            <v>3.09</v>
          </cell>
        </row>
        <row r="118">
          <cell r="A118" t="str">
            <v>14.05.31</v>
          </cell>
          <cell r="B118" t="str">
            <v>REBOCO COM ARGAMASSA 1:7 CIMENTO E AREIA</v>
          </cell>
          <cell r="C118" t="str">
            <v>M2</v>
          </cell>
          <cell r="D118">
            <v>170</v>
          </cell>
          <cell r="E118">
            <v>13.58</v>
          </cell>
        </row>
        <row r="119">
          <cell r="A119" t="str">
            <v>14.05.71</v>
          </cell>
          <cell r="B119" t="str">
            <v>SULCO NO REBOCO LARGURA=2CM</v>
          </cell>
          <cell r="C119" t="str">
            <v>M</v>
          </cell>
          <cell r="D119">
            <v>65</v>
          </cell>
          <cell r="E119">
            <v>3.85</v>
          </cell>
        </row>
        <row r="120">
          <cell r="B120" t="str">
            <v>SUB-TOTAL DO ITEM 14</v>
          </cell>
        </row>
        <row r="123">
          <cell r="A123" t="str">
            <v>15.</v>
          </cell>
          <cell r="B123" t="str">
            <v>PISOS, RODAPES, SOLEIRAS E PEITORIS</v>
          </cell>
          <cell r="E123">
            <v>0</v>
          </cell>
        </row>
        <row r="124">
          <cell r="A124" t="str">
            <v>15.35.</v>
          </cell>
          <cell r="B124" t="str">
            <v>PISO DE CONCRETO (PATIO)</v>
          </cell>
          <cell r="E124">
            <v>0</v>
          </cell>
        </row>
        <row r="125">
          <cell r="A125" t="str">
            <v>15.35.30</v>
          </cell>
          <cell r="B125" t="str">
            <v>PISO DE CONCRETO USINADO FCK 18,0 MPA E=6,0 CM, COM JUNTA PLASTICA, ACABAMENTO DESEMPENADO</v>
          </cell>
          <cell r="C125" t="str">
            <v>M2</v>
          </cell>
          <cell r="D125">
            <v>3403.71</v>
          </cell>
          <cell r="E125">
            <v>23</v>
          </cell>
        </row>
        <row r="126">
          <cell r="A126" t="str">
            <v>15.38.</v>
          </cell>
          <cell r="B126" t="str">
            <v>PASSEIOS</v>
          </cell>
          <cell r="E126">
            <v>0</v>
          </cell>
        </row>
        <row r="127">
          <cell r="A127" t="str">
            <v>15.38.10</v>
          </cell>
          <cell r="B127" t="str">
            <v>PASSEIO DE CONCRETO FCK 15,0 MPA E=6,0 CM, JUNTA SECA 3M MANUAL</v>
          </cell>
          <cell r="C127" t="str">
            <v>M2</v>
          </cell>
          <cell r="D127">
            <v>804</v>
          </cell>
          <cell r="E127">
            <v>17.510000000000002</v>
          </cell>
        </row>
        <row r="128">
          <cell r="B128" t="str">
            <v>SUB-TOTAL DO ITEM 15</v>
          </cell>
        </row>
        <row r="130">
          <cell r="A130" t="str">
            <v>17.</v>
          </cell>
          <cell r="B130" t="str">
            <v>PINTURA</v>
          </cell>
          <cell r="E130">
            <v>0</v>
          </cell>
        </row>
        <row r="131">
          <cell r="A131" t="str">
            <v>17.15.</v>
          </cell>
          <cell r="B131" t="str">
            <v>PINTURA ACRILICA</v>
          </cell>
          <cell r="E131">
            <v>0</v>
          </cell>
        </row>
        <row r="132">
          <cell r="A132" t="str">
            <v>17.15.02</v>
          </cell>
          <cell r="B132" t="str">
            <v>FOSCA, SEM MASSA, EM REBOCO C/ SELADOR ACRILICO</v>
          </cell>
          <cell r="C132" t="str">
            <v>M2</v>
          </cell>
          <cell r="D132">
            <v>170</v>
          </cell>
          <cell r="E132">
            <v>7.62</v>
          </cell>
        </row>
        <row r="133">
          <cell r="A133" t="str">
            <v>17.15.17</v>
          </cell>
          <cell r="B133" t="str">
            <v>SEMI-BRILHO, SEM MASSA, EM REBOCO S/SELADOR (EM MURO EXISTENTE)</v>
          </cell>
          <cell r="C133" t="str">
            <v>M2</v>
          </cell>
          <cell r="D133">
            <v>220</v>
          </cell>
          <cell r="E133">
            <v>6.26</v>
          </cell>
        </row>
        <row r="134">
          <cell r="B134" t="str">
            <v>SUB-TOTAL DO ITEM 17</v>
          </cell>
        </row>
        <row r="136">
          <cell r="A136" t="str">
            <v>18.</v>
          </cell>
          <cell r="B136" t="str">
            <v>SERVICOS DIVERSOS</v>
          </cell>
          <cell r="E136">
            <v>0</v>
          </cell>
        </row>
        <row r="137">
          <cell r="A137" t="str">
            <v>18.02.</v>
          </cell>
          <cell r="B137" t="str">
            <v>EQUIPAMENTOS ESPORTIVOS</v>
          </cell>
          <cell r="E137">
            <v>0</v>
          </cell>
        </row>
        <row r="138">
          <cell r="A138" t="str">
            <v>18.02.13</v>
          </cell>
          <cell r="B138" t="str">
            <v>REDE VOLEY COM MASTROS DE TUBOS F.G. D=76MM</v>
          </cell>
          <cell r="C138" t="str">
            <v>CJ</v>
          </cell>
          <cell r="D138">
            <v>1</v>
          </cell>
          <cell r="E138">
            <v>479</v>
          </cell>
        </row>
        <row r="139">
          <cell r="A139" t="str">
            <v>18.10.</v>
          </cell>
          <cell r="B139" t="str">
            <v>BANCOS E MESAS</v>
          </cell>
          <cell r="E139">
            <v>0</v>
          </cell>
        </row>
        <row r="140">
          <cell r="A140" t="str">
            <v>18.10.15</v>
          </cell>
          <cell r="B140" t="str">
            <v>BANCO COM TAMPO DE CONCRETO L=50 CM SOBRE ALVENARIA DE TIJOLO MACICO E=10 CM A CADA 1,50 M APARENTE H=40 CM</v>
          </cell>
          <cell r="C140" t="str">
            <v>M</v>
          </cell>
          <cell r="D140">
            <v>274</v>
          </cell>
          <cell r="E140">
            <v>81.16</v>
          </cell>
        </row>
        <row r="141">
          <cell r="A141" t="str">
            <v>18.40.</v>
          </cell>
          <cell r="B141" t="str">
            <v>EQUIPAMENTO PARA PLAYGROUND EM EUCALIPTO IMUNIZADO</v>
          </cell>
          <cell r="E141">
            <v>0</v>
          </cell>
        </row>
        <row r="142">
          <cell r="A142" t="str">
            <v>18.40.01</v>
          </cell>
          <cell r="B142" t="str">
            <v>ARGOLA DUPLA</v>
          </cell>
          <cell r="C142" t="str">
            <v>UN</v>
          </cell>
          <cell r="D142">
            <v>2</v>
          </cell>
          <cell r="E142">
            <v>1025.6400000000001</v>
          </cell>
        </row>
        <row r="143">
          <cell r="A143" t="str">
            <v>18.40.02</v>
          </cell>
          <cell r="B143" t="str">
            <v>BALANCIM COM 5 LUGARES</v>
          </cell>
          <cell r="C143" t="str">
            <v>UN</v>
          </cell>
          <cell r="D143">
            <v>1</v>
          </cell>
          <cell r="E143">
            <v>964.73</v>
          </cell>
        </row>
        <row r="144">
          <cell r="A144" t="str">
            <v>18.40.03</v>
          </cell>
          <cell r="B144" t="str">
            <v>ESCORREGADOR</v>
          </cell>
          <cell r="C144" t="str">
            <v>UN</v>
          </cell>
          <cell r="D144">
            <v>2</v>
          </cell>
          <cell r="E144">
            <v>1392.93</v>
          </cell>
        </row>
        <row r="145">
          <cell r="A145" t="str">
            <v>18.40.04</v>
          </cell>
          <cell r="B145" t="str">
            <v>PRANCHA ABDOMINAL</v>
          </cell>
          <cell r="C145" t="str">
            <v>UN</v>
          </cell>
          <cell r="D145">
            <v>2</v>
          </cell>
          <cell r="E145">
            <v>632.91999999999996</v>
          </cell>
        </row>
        <row r="146">
          <cell r="A146" t="str">
            <v>18.40.05</v>
          </cell>
          <cell r="B146" t="str">
            <v>ZANGA BURRINHO COM 2 PRANCHAS</v>
          </cell>
          <cell r="C146" t="str">
            <v>UN</v>
          </cell>
          <cell r="D146">
            <v>1</v>
          </cell>
          <cell r="E146">
            <v>594.79</v>
          </cell>
        </row>
        <row r="147">
          <cell r="A147" t="str">
            <v>18.40.06</v>
          </cell>
          <cell r="B147" t="str">
            <v>GANGORRA</v>
          </cell>
          <cell r="C147" t="str">
            <v>UN</v>
          </cell>
          <cell r="D147">
            <v>1</v>
          </cell>
          <cell r="E147">
            <v>599.38</v>
          </cell>
        </row>
        <row r="148">
          <cell r="A148" t="str">
            <v>18.40.07</v>
          </cell>
          <cell r="B148" t="str">
            <v>BARRA FIXA</v>
          </cell>
          <cell r="C148" t="str">
            <v>UN</v>
          </cell>
          <cell r="D148">
            <v>1</v>
          </cell>
          <cell r="E148">
            <v>608.17999999999995</v>
          </cell>
        </row>
        <row r="149">
          <cell r="A149" t="str">
            <v>18.60.</v>
          </cell>
          <cell r="B149" t="str">
            <v>CHAPEU PARA MURETA</v>
          </cell>
          <cell r="E149">
            <v>0</v>
          </cell>
        </row>
        <row r="150">
          <cell r="A150" t="str">
            <v>18.60.03</v>
          </cell>
          <cell r="B150" t="str">
            <v>CHAPEU PRE MOLDADO DE CONCRETO PARA MURETA L=18 CM</v>
          </cell>
          <cell r="C150" t="str">
            <v>M</v>
          </cell>
          <cell r="D150">
            <v>83</v>
          </cell>
          <cell r="E150">
            <v>5.82</v>
          </cell>
        </row>
        <row r="151">
          <cell r="B151" t="str">
            <v>SUB-TOTAL DO ITEM 18</v>
          </cell>
        </row>
        <row r="153">
          <cell r="A153" t="str">
            <v>21.</v>
          </cell>
          <cell r="B153" t="str">
            <v>URBANIZAÇAO E OBRAS COMPLEMENTARES</v>
          </cell>
          <cell r="E153">
            <v>0</v>
          </cell>
        </row>
        <row r="154">
          <cell r="A154" t="str">
            <v>21.02.</v>
          </cell>
          <cell r="B154" t="str">
            <v>MEIO FIO PRE MOLDADO DE CONCRETO PADRAO PMB</v>
          </cell>
          <cell r="E154">
            <v>0</v>
          </cell>
        </row>
        <row r="155">
          <cell r="A155" t="str">
            <v>21.02.10</v>
          </cell>
          <cell r="B155" t="str">
            <v>MEIO FIO PRE MOLDADO DE CONCRETO 80X28X15,7X12 CM</v>
          </cell>
          <cell r="C155" t="str">
            <v>M</v>
          </cell>
          <cell r="D155">
            <v>65</v>
          </cell>
          <cell r="E155">
            <v>17.02</v>
          </cell>
        </row>
        <row r="156">
          <cell r="A156" t="str">
            <v>21.03.</v>
          </cell>
          <cell r="B156" t="str">
            <v>MEIO FIO E CORDAO - PADRAO SUDECAP</v>
          </cell>
          <cell r="E156">
            <v>0</v>
          </cell>
        </row>
        <row r="157">
          <cell r="A157" t="str">
            <v>21.03.16</v>
          </cell>
          <cell r="B157" t="str">
            <v>CORDAO DE CONC. PREMOLDADO BOLEADO 10X10 COM BASE</v>
          </cell>
          <cell r="C157" t="str">
            <v>M</v>
          </cell>
          <cell r="D157">
            <v>375</v>
          </cell>
          <cell r="E157">
            <v>16.420000000000002</v>
          </cell>
        </row>
        <row r="158">
          <cell r="A158" t="str">
            <v>21.04.</v>
          </cell>
          <cell r="B158" t="str">
            <v>REMOÇAO E REASSENTAMENTO DE MEIO-FIO</v>
          </cell>
          <cell r="E158">
            <v>0</v>
          </cell>
        </row>
        <row r="159">
          <cell r="A159" t="str">
            <v>21.04.01</v>
          </cell>
          <cell r="B159" t="str">
            <v>PREMOLDADO DE CONCRETO</v>
          </cell>
          <cell r="C159" t="str">
            <v>M</v>
          </cell>
          <cell r="D159">
            <v>135</v>
          </cell>
          <cell r="E159">
            <v>13.21</v>
          </cell>
        </row>
        <row r="160">
          <cell r="A160" t="str">
            <v>21.30.</v>
          </cell>
          <cell r="B160" t="str">
            <v>GRAMACAO E AJARDINAMENTO</v>
          </cell>
          <cell r="E160">
            <v>0</v>
          </cell>
        </row>
        <row r="161">
          <cell r="A161" t="str">
            <v>21.30.07</v>
          </cell>
          <cell r="B161" t="str">
            <v>GRAMA ESMERALDA - WILD ZOYSIA</v>
          </cell>
          <cell r="C161" t="str">
            <v>M2</v>
          </cell>
          <cell r="D161">
            <v>1905</v>
          </cell>
          <cell r="E161">
            <v>7.03</v>
          </cell>
        </row>
        <row r="162">
          <cell r="A162" t="str">
            <v>21.31.</v>
          </cell>
          <cell r="B162" t="str">
            <v>PREPARO DE COVAS, EXCLUSIVE O FORNECIMENTO DA MUDA</v>
          </cell>
          <cell r="E162">
            <v>0</v>
          </cell>
        </row>
        <row r="163">
          <cell r="A163" t="str">
            <v>21.31.01</v>
          </cell>
          <cell r="B163" t="str">
            <v>DE ARVORES HMIN= 1,80M, COVA 60X60X60 CM</v>
          </cell>
          <cell r="C163" t="str">
            <v>UN</v>
          </cell>
          <cell r="D163">
            <v>74</v>
          </cell>
          <cell r="E163">
            <v>9.43</v>
          </cell>
        </row>
        <row r="164">
          <cell r="A164" t="str">
            <v>21.32.</v>
          </cell>
          <cell r="B164" t="str">
            <v>FORNECIMENTO DE MATERIAL PARA PAISAGISMO:</v>
          </cell>
          <cell r="E164">
            <v>0</v>
          </cell>
        </row>
        <row r="165">
          <cell r="A165" t="str">
            <v>21.32.01</v>
          </cell>
          <cell r="B165" t="str">
            <v>TERRA VEGETAL</v>
          </cell>
          <cell r="C165" t="str">
            <v>M3</v>
          </cell>
          <cell r="D165">
            <v>20</v>
          </cell>
          <cell r="E165">
            <v>38.11</v>
          </cell>
        </row>
        <row r="166">
          <cell r="A166" t="str">
            <v>21.32.02</v>
          </cell>
          <cell r="B166" t="str">
            <v>ADUBO ORGANICO</v>
          </cell>
          <cell r="C166" t="str">
            <v>M3</v>
          </cell>
          <cell r="D166">
            <v>30</v>
          </cell>
          <cell r="E166">
            <v>74.069999999999993</v>
          </cell>
        </row>
        <row r="167">
          <cell r="A167" t="str">
            <v>21.33.</v>
          </cell>
          <cell r="B167" t="str">
            <v>FORNECIMENTO DE MUDAS</v>
          </cell>
          <cell r="E167">
            <v>0</v>
          </cell>
        </row>
        <row r="168">
          <cell r="A168" t="str">
            <v>21.33.01</v>
          </cell>
          <cell r="B168" t="str">
            <v>ARVORE - SIBIPIRUNA - CAESALPINIA PELTOPOHOROIDES</v>
          </cell>
          <cell r="C168" t="str">
            <v>UN</v>
          </cell>
          <cell r="D168">
            <v>3</v>
          </cell>
          <cell r="E168">
            <v>22.18</v>
          </cell>
        </row>
        <row r="169">
          <cell r="A169" t="str">
            <v>21.33.03</v>
          </cell>
          <cell r="B169" t="str">
            <v>ARVORE- PAU-FERRO - CAESALPINIA FERREA LEIOSTACHYA</v>
          </cell>
          <cell r="C169" t="str">
            <v>UN</v>
          </cell>
          <cell r="D169">
            <v>3</v>
          </cell>
          <cell r="E169">
            <v>22.18</v>
          </cell>
        </row>
        <row r="170">
          <cell r="A170" t="str">
            <v>21.33.04</v>
          </cell>
          <cell r="B170" t="str">
            <v>ARVORE - CASSIA MIMOSA - CASSIA GRANDIS</v>
          </cell>
          <cell r="C170" t="str">
            <v>UN</v>
          </cell>
          <cell r="D170">
            <v>7</v>
          </cell>
          <cell r="E170">
            <v>22.18</v>
          </cell>
        </row>
        <row r="171">
          <cell r="A171" t="str">
            <v>21.33.06</v>
          </cell>
          <cell r="B171" t="str">
            <v>PAU BRASIL</v>
          </cell>
          <cell r="C171" t="str">
            <v>UN</v>
          </cell>
          <cell r="D171">
            <v>3</v>
          </cell>
          <cell r="E171">
            <v>15.94</v>
          </cell>
        </row>
        <row r="172">
          <cell r="A172" t="str">
            <v>21.33.07</v>
          </cell>
          <cell r="B172" t="str">
            <v>IPE AMARELO</v>
          </cell>
          <cell r="C172" t="str">
            <v>UN</v>
          </cell>
          <cell r="D172">
            <v>10</v>
          </cell>
          <cell r="E172">
            <v>15.94</v>
          </cell>
        </row>
        <row r="173">
          <cell r="A173" t="str">
            <v>21.33.08</v>
          </cell>
          <cell r="B173" t="str">
            <v>IPE ROXO</v>
          </cell>
          <cell r="C173" t="str">
            <v>UN</v>
          </cell>
          <cell r="D173">
            <v>8</v>
          </cell>
          <cell r="E173">
            <v>15.94</v>
          </cell>
        </row>
        <row r="174">
          <cell r="A174" t="str">
            <v>21.33.09</v>
          </cell>
          <cell r="B174" t="str">
            <v>MUNGUBA</v>
          </cell>
          <cell r="C174" t="str">
            <v>UN</v>
          </cell>
          <cell r="D174">
            <v>10</v>
          </cell>
          <cell r="E174">
            <v>24.95</v>
          </cell>
        </row>
        <row r="175">
          <cell r="A175" t="str">
            <v>21.33.10</v>
          </cell>
          <cell r="B175" t="str">
            <v>QUARESMEIRA ROXA / ROSA</v>
          </cell>
          <cell r="C175" t="str">
            <v>UN</v>
          </cell>
          <cell r="D175">
            <v>4</v>
          </cell>
          <cell r="E175">
            <v>15.94</v>
          </cell>
        </row>
        <row r="176">
          <cell r="A176" t="str">
            <v>21.33.11</v>
          </cell>
          <cell r="B176" t="str">
            <v>SUINA - ERYTHRINA CRISTA-GALLI</v>
          </cell>
          <cell r="C176" t="str">
            <v>UN</v>
          </cell>
          <cell r="D176">
            <v>8</v>
          </cell>
          <cell r="E176">
            <v>24.95</v>
          </cell>
        </row>
        <row r="177">
          <cell r="A177" t="str">
            <v>21.33.12</v>
          </cell>
          <cell r="B177" t="str">
            <v>CAMPANULA AMARELA</v>
          </cell>
          <cell r="C177" t="str">
            <v>UN</v>
          </cell>
          <cell r="D177">
            <v>4</v>
          </cell>
          <cell r="E177">
            <v>15.94</v>
          </cell>
        </row>
        <row r="178">
          <cell r="A178" t="str">
            <v>21.33.13</v>
          </cell>
          <cell r="B178" t="str">
            <v>RUSSELIA VERMELHA / AMARELA</v>
          </cell>
          <cell r="C178" t="str">
            <v>UN</v>
          </cell>
          <cell r="D178">
            <v>6</v>
          </cell>
          <cell r="E178">
            <v>15.94</v>
          </cell>
        </row>
        <row r="179">
          <cell r="A179" t="str">
            <v>21.33.14</v>
          </cell>
          <cell r="B179" t="str">
            <v>JIBOIA DOURADA</v>
          </cell>
          <cell r="C179" t="str">
            <v>UN</v>
          </cell>
          <cell r="D179">
            <v>4</v>
          </cell>
          <cell r="E179">
            <v>1.1100000000000001</v>
          </cell>
        </row>
        <row r="180">
          <cell r="A180" t="str">
            <v>21.33.15</v>
          </cell>
          <cell r="B180" t="str">
            <v>MARACUJA AZUL</v>
          </cell>
          <cell r="C180" t="str">
            <v>UN</v>
          </cell>
          <cell r="D180">
            <v>8</v>
          </cell>
          <cell r="E180">
            <v>2.77</v>
          </cell>
        </row>
        <row r="181">
          <cell r="A181" t="str">
            <v>21.33.16</v>
          </cell>
          <cell r="B181" t="str">
            <v>SALVIA</v>
          </cell>
          <cell r="C181" t="str">
            <v>M2</v>
          </cell>
          <cell r="D181">
            <v>210</v>
          </cell>
          <cell r="E181">
            <v>27.72</v>
          </cell>
        </row>
        <row r="182">
          <cell r="A182" t="str">
            <v>21.33.17</v>
          </cell>
          <cell r="B182" t="str">
            <v>PINGO DE OURO</v>
          </cell>
          <cell r="C182" t="str">
            <v>M2</v>
          </cell>
          <cell r="D182">
            <v>12</v>
          </cell>
          <cell r="E182">
            <v>2.77</v>
          </cell>
        </row>
        <row r="183">
          <cell r="A183" t="str">
            <v>21.33.70</v>
          </cell>
          <cell r="B183" t="str">
            <v>PALMEIRA - LICURI</v>
          </cell>
          <cell r="C183" t="str">
            <v>UN</v>
          </cell>
          <cell r="D183">
            <v>8</v>
          </cell>
          <cell r="E183">
            <v>48.51</v>
          </cell>
        </row>
        <row r="184">
          <cell r="A184" t="str">
            <v>21.36.</v>
          </cell>
          <cell r="B184" t="str">
            <v>PEDESTAL DE INAUGURACAO</v>
          </cell>
          <cell r="E184">
            <v>0</v>
          </cell>
        </row>
        <row r="185">
          <cell r="A185" t="str">
            <v>21.36.02</v>
          </cell>
          <cell r="B185" t="str">
            <v>FORNECIMENTO E ASSENTAMENTO DE PEDESTAL DE INAUGURACAO, EXCLUSIVE PLACA DE BRONZE, CONFORME PROJETO PMB</v>
          </cell>
          <cell r="C185" t="str">
            <v>UN</v>
          </cell>
          <cell r="D185">
            <v>1</v>
          </cell>
          <cell r="E185">
            <v>554.4</v>
          </cell>
        </row>
        <row r="186">
          <cell r="A186" t="str">
            <v>21.40.</v>
          </cell>
          <cell r="B186" t="str">
            <v>LIXEIRA</v>
          </cell>
          <cell r="E186">
            <v>0</v>
          </cell>
        </row>
        <row r="187">
          <cell r="A187" t="str">
            <v>21.40.02</v>
          </cell>
          <cell r="B187" t="str">
            <v>TIPO 2-METALICA INDIVIDUAL BASCULAVEL CHAPA 20 35L</v>
          </cell>
          <cell r="C187" t="str">
            <v>UN</v>
          </cell>
          <cell r="D187">
            <v>22</v>
          </cell>
          <cell r="E187">
            <v>198.85</v>
          </cell>
        </row>
        <row r="188">
          <cell r="B188" t="str">
            <v>SUB-TOTAL DO ITEM 21</v>
          </cell>
        </row>
        <row r="190">
          <cell r="A190" t="str">
            <v>22.</v>
          </cell>
          <cell r="B190" t="str">
            <v>LIMPEZA</v>
          </cell>
          <cell r="E190">
            <v>0</v>
          </cell>
        </row>
        <row r="191">
          <cell r="A191" t="str">
            <v>22.01.</v>
          </cell>
          <cell r="B191" t="str">
            <v>LIMPEZA GERAL</v>
          </cell>
          <cell r="E191">
            <v>0</v>
          </cell>
        </row>
        <row r="192">
          <cell r="A192" t="str">
            <v>22.01.02</v>
          </cell>
          <cell r="B192" t="str">
            <v>LIMPEZA DA OBRA (RETIRANDO TODO O ENTULHO E MATERIAL EXCEDENTE)</v>
          </cell>
          <cell r="C192" t="str">
            <v>VB</v>
          </cell>
          <cell r="D192">
            <v>1</v>
          </cell>
          <cell r="E192">
            <v>415.8</v>
          </cell>
        </row>
        <row r="193">
          <cell r="B193" t="str">
            <v>SUB-TOTAL DO ITEM 22</v>
          </cell>
        </row>
        <row r="196">
          <cell r="A196" t="str">
            <v>28.</v>
          </cell>
          <cell r="B196" t="str">
            <v>QUADRA POLIESPORTIVA</v>
          </cell>
          <cell r="E196">
            <v>0</v>
          </cell>
        </row>
        <row r="197">
          <cell r="A197" t="str">
            <v>28.01.</v>
          </cell>
          <cell r="B197" t="str">
            <v>PISO</v>
          </cell>
          <cell r="E197">
            <v>0</v>
          </cell>
        </row>
        <row r="198">
          <cell r="A198" t="str">
            <v>28.01.01</v>
          </cell>
          <cell r="B198" t="str">
            <v xml:space="preserve">FORNECIMENTO DE MAO DE OBRA E MATERIAIS PARA CONSTRUCAO DO PISO EM CONCRETO ARMADO, E=7,5 CM, FKC=15,0 MPa, NO SISTEMA A LASER, COMPOSTA DE: MONTAGEM E NIVELAMENTO A LASER DAS FORMAS METALICAS; INSTALACAO DA LONA PLASTICA E TELA SOLDADA Q 61; LANCAMENTO, </v>
          </cell>
          <cell r="C198" t="str">
            <v>M2</v>
          </cell>
          <cell r="D198">
            <v>760</v>
          </cell>
          <cell r="E198">
            <v>34.64</v>
          </cell>
        </row>
        <row r="199">
          <cell r="A199" t="str">
            <v>28.02.</v>
          </cell>
          <cell r="B199" t="str">
            <v>PINTURA</v>
          </cell>
          <cell r="E199">
            <v>0</v>
          </cell>
        </row>
        <row r="200">
          <cell r="A200" t="str">
            <v>28.02.01</v>
          </cell>
          <cell r="B200" t="str">
            <v>DEMARCACAO DA QUADRA</v>
          </cell>
          <cell r="C200" t="str">
            <v>M</v>
          </cell>
          <cell r="D200">
            <v>400</v>
          </cell>
          <cell r="E200">
            <v>2.4900000000000002</v>
          </cell>
        </row>
        <row r="201">
          <cell r="A201" t="str">
            <v>28.02.02</v>
          </cell>
          <cell r="B201" t="str">
            <v>C/LATEX ACRILICA INCL.PINT.DE LIGAÇÃO EMULSIONADA</v>
          </cell>
          <cell r="C201" t="str">
            <v>M2</v>
          </cell>
          <cell r="D201">
            <v>760</v>
          </cell>
          <cell r="E201">
            <v>8.5500000000000007</v>
          </cell>
        </row>
        <row r="202">
          <cell r="A202" t="str">
            <v>28.03.</v>
          </cell>
          <cell r="B202" t="str">
            <v>EQUIPAMENTOS ESPORTIVOS</v>
          </cell>
          <cell r="E202">
            <v>0</v>
          </cell>
        </row>
        <row r="203">
          <cell r="A203" t="str">
            <v>28.03.01</v>
          </cell>
          <cell r="B203" t="str">
            <v>TRAVE DE FUTUBOL DE SALAO F.G. D=76 MM C/ REDE DE NYLON DUPLO</v>
          </cell>
          <cell r="C203" t="str">
            <v>UN</v>
          </cell>
          <cell r="D203">
            <v>2</v>
          </cell>
          <cell r="E203">
            <v>519.03</v>
          </cell>
        </row>
        <row r="204">
          <cell r="A204" t="str">
            <v>28.03.02</v>
          </cell>
          <cell r="B204" t="str">
            <v>REDE DE PETECA COM MASTROS DE TUBOS F.G. D=76 MM</v>
          </cell>
          <cell r="C204" t="str">
            <v>CJ</v>
          </cell>
          <cell r="D204">
            <v>1</v>
          </cell>
          <cell r="E204">
            <v>474.21</v>
          </cell>
        </row>
        <row r="205">
          <cell r="A205" t="str">
            <v>28.05.</v>
          </cell>
          <cell r="B205" t="str">
            <v>ALAMBRADO</v>
          </cell>
          <cell r="E205">
            <v>0</v>
          </cell>
        </row>
        <row r="206">
          <cell r="A206" t="str">
            <v>28.05.01</v>
          </cell>
          <cell r="B206" t="str">
            <v>ALAMBRADO TELA GALV. 2" FIO 12, TUBO ACO GALVANIZADO VERT.=1 1/2" C/ 2,0 M, HOR.= 1 1/2" C/ 1,50 M - H=4,00 M; INCLUSIVE PORTOES</v>
          </cell>
          <cell r="C206" t="str">
            <v>M2</v>
          </cell>
          <cell r="D206">
            <v>272</v>
          </cell>
          <cell r="E206">
            <v>58.21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001708"/>
      <sheetName val="mediçao praça"/>
      <sheetName val="mediçao praça (2)"/>
    </sheetNames>
    <sheetDataSet>
      <sheetData sheetId="0">
        <row r="7">
          <cell r="A7" t="str">
            <v>01.</v>
          </cell>
          <cell r="B7" t="str">
            <v>INSTALAÇAO DA OBRA</v>
          </cell>
          <cell r="E7">
            <v>0</v>
          </cell>
        </row>
        <row r="8">
          <cell r="A8" t="str">
            <v>01.02.</v>
          </cell>
          <cell r="B8" t="str">
            <v>BARRACAO DE OBRA</v>
          </cell>
          <cell r="E8">
            <v>0</v>
          </cell>
        </row>
        <row r="9">
          <cell r="A9" t="str">
            <v>01.02.01</v>
          </cell>
          <cell r="B9" t="str">
            <v>DE PESSOAL</v>
          </cell>
          <cell r="C9" t="str">
            <v>M2</v>
          </cell>
          <cell r="D9">
            <v>7.26</v>
          </cell>
          <cell r="E9">
            <v>178.34</v>
          </cell>
        </row>
        <row r="10">
          <cell r="A10" t="str">
            <v>01.02.05</v>
          </cell>
          <cell r="B10" t="str">
            <v>VESTIARIO E SANITARIO</v>
          </cell>
          <cell r="C10" t="str">
            <v>M2</v>
          </cell>
          <cell r="D10">
            <v>10.89</v>
          </cell>
          <cell r="E10">
            <v>197.34</v>
          </cell>
        </row>
        <row r="11">
          <cell r="A11" t="str">
            <v>01.03.</v>
          </cell>
          <cell r="B11" t="str">
            <v>PLACA DE OBRA AFIXADA COM PEÇAS DE MADEIRA 8X12CM</v>
          </cell>
          <cell r="E11">
            <v>0</v>
          </cell>
        </row>
        <row r="12">
          <cell r="A12" t="str">
            <v>01.03.02</v>
          </cell>
          <cell r="B12" t="str">
            <v>3,00X2,00M - CONFORME PROJETO PPP-32/PMB</v>
          </cell>
          <cell r="C12" t="str">
            <v>UN</v>
          </cell>
          <cell r="D12">
            <v>1</v>
          </cell>
          <cell r="E12">
            <v>658.76</v>
          </cell>
        </row>
        <row r="13">
          <cell r="A13" t="str">
            <v>01.17.</v>
          </cell>
          <cell r="B13" t="str">
            <v>LOCAÇAO DE OBRA</v>
          </cell>
          <cell r="E13">
            <v>0</v>
          </cell>
        </row>
        <row r="14">
          <cell r="A14" t="str">
            <v>01.17.03</v>
          </cell>
          <cell r="B14" t="str">
            <v>GABARITO</v>
          </cell>
          <cell r="C14" t="str">
            <v>M</v>
          </cell>
          <cell r="D14">
            <v>368</v>
          </cell>
          <cell r="E14">
            <v>4.7300000000000004</v>
          </cell>
        </row>
        <row r="15">
          <cell r="B15" t="str">
            <v>SUB-TOTAL DO ITEM 01</v>
          </cell>
        </row>
        <row r="17">
          <cell r="A17" t="str">
            <v>03.</v>
          </cell>
          <cell r="B17" t="str">
            <v>TRABALHOS EM TERRA</v>
          </cell>
          <cell r="E17">
            <v>0</v>
          </cell>
        </row>
        <row r="18">
          <cell r="A18" t="str">
            <v>03.01.</v>
          </cell>
          <cell r="B18" t="str">
            <v>DESMATAMENTO, DESTOCAMENTO E LIMPEZA DO TERRENO</v>
          </cell>
          <cell r="E18">
            <v>0</v>
          </cell>
        </row>
        <row r="19">
          <cell r="A19" t="str">
            <v>03.01.10</v>
          </cell>
          <cell r="B19" t="str">
            <v>LIMPEZA DO TERRENO</v>
          </cell>
          <cell r="C19" t="str">
            <v>M2</v>
          </cell>
          <cell r="D19">
            <v>6112.71</v>
          </cell>
          <cell r="E19">
            <v>0.42</v>
          </cell>
        </row>
        <row r="20">
          <cell r="A20" t="str">
            <v>03.17.</v>
          </cell>
          <cell r="B20" t="str">
            <v>ESCAVAÇAO MANUAL DE VALAS</v>
          </cell>
          <cell r="E20">
            <v>0</v>
          </cell>
        </row>
        <row r="21">
          <cell r="A21" t="str">
            <v>03.17.01</v>
          </cell>
          <cell r="B21" t="str">
            <v>H &lt;= 1,5 M</v>
          </cell>
          <cell r="C21" t="str">
            <v>M3</v>
          </cell>
          <cell r="D21">
            <v>2.4500000000000002</v>
          </cell>
          <cell r="E21">
            <v>20.09</v>
          </cell>
        </row>
        <row r="22">
          <cell r="A22" t="str">
            <v>03.23.</v>
          </cell>
          <cell r="B22" t="str">
            <v>REGULARIZAÇAO E COMPACTAÇAO DE TERRENO</v>
          </cell>
          <cell r="E22">
            <v>0</v>
          </cell>
        </row>
        <row r="23">
          <cell r="A23" t="str">
            <v>03.23.05</v>
          </cell>
          <cell r="B23" t="str">
            <v>COM ROLO VIBRATORIO</v>
          </cell>
          <cell r="C23" t="str">
            <v>M2</v>
          </cell>
          <cell r="D23">
            <v>6112.71</v>
          </cell>
          <cell r="E23">
            <v>1.29</v>
          </cell>
        </row>
        <row r="24">
          <cell r="B24" t="str">
            <v>SUB-TOTAL DO ITEM 03</v>
          </cell>
        </row>
        <row r="26">
          <cell r="A26" t="str">
            <v>07.</v>
          </cell>
          <cell r="B26" t="str">
            <v>ALVENARIAS E DIVISOES</v>
          </cell>
          <cell r="E26">
            <v>0</v>
          </cell>
        </row>
        <row r="27">
          <cell r="A27" t="str">
            <v>07.03.</v>
          </cell>
          <cell r="B27" t="str">
            <v>ALVENARIA DE TIJOLO FURADO(BLOCO CERAMICO VEDAÇÃO)</v>
          </cell>
          <cell r="E27">
            <v>0</v>
          </cell>
        </row>
        <row r="28">
          <cell r="A28" t="str">
            <v>07.03.03</v>
          </cell>
          <cell r="B28" t="str">
            <v>E= 10 CM, A REVESTIR</v>
          </cell>
          <cell r="C28" t="str">
            <v>M2</v>
          </cell>
          <cell r="D28">
            <v>85</v>
          </cell>
          <cell r="E28">
            <v>23.31</v>
          </cell>
        </row>
        <row r="29">
          <cell r="B29" t="str">
            <v>SUB-TOTAL DO ITEM 07</v>
          </cell>
        </row>
        <row r="31">
          <cell r="A31" t="str">
            <v>11.</v>
          </cell>
          <cell r="B31" t="str">
            <v>INSTALAÇA0 ELETRICA E TELEFONICA</v>
          </cell>
          <cell r="E31">
            <v>0</v>
          </cell>
        </row>
        <row r="32">
          <cell r="A32" t="str">
            <v>11.02.</v>
          </cell>
          <cell r="B32" t="str">
            <v>ILUMINACAO DA PRACA</v>
          </cell>
          <cell r="E32">
            <v>0</v>
          </cell>
        </row>
        <row r="33">
          <cell r="A33" t="str">
            <v>11.02.01</v>
          </cell>
          <cell r="B33" t="str">
            <v>ANEL CAIXA ZA CONCRETO PREMOLDADO</v>
          </cell>
          <cell r="C33" t="str">
            <v>PC</v>
          </cell>
          <cell r="D33">
            <v>13</v>
          </cell>
          <cell r="E33">
            <v>146.4</v>
          </cell>
        </row>
        <row r="34">
          <cell r="A34" t="str">
            <v>11.02.02</v>
          </cell>
          <cell r="B34" t="str">
            <v>ARO COM TAMPA ARTICULADA CAIXA ZA</v>
          </cell>
          <cell r="C34" t="str">
            <v>PC</v>
          </cell>
          <cell r="D34">
            <v>13</v>
          </cell>
          <cell r="E34">
            <v>65.66</v>
          </cell>
        </row>
        <row r="35">
          <cell r="A35" t="str">
            <v>11.02.03</v>
          </cell>
          <cell r="B35" t="str">
            <v>BASE 50A P/RELE FOTOELETRICO</v>
          </cell>
          <cell r="C35" t="str">
            <v>PC</v>
          </cell>
          <cell r="D35">
            <v>1</v>
          </cell>
          <cell r="E35">
            <v>257.26</v>
          </cell>
        </row>
        <row r="36">
          <cell r="A36" t="str">
            <v>11.02.04</v>
          </cell>
          <cell r="B36" t="str">
            <v>BRACO IP TIPO MEDIO</v>
          </cell>
          <cell r="C36" t="str">
            <v>PC</v>
          </cell>
          <cell r="D36">
            <v>5</v>
          </cell>
          <cell r="E36">
            <v>271.18</v>
          </cell>
        </row>
        <row r="37">
          <cell r="A37" t="str">
            <v>11.02.05</v>
          </cell>
          <cell r="B37" t="str">
            <v>CABECOTE 1" P/ELETRODUTO</v>
          </cell>
          <cell r="C37" t="str">
            <v>PC</v>
          </cell>
          <cell r="D37">
            <v>1</v>
          </cell>
          <cell r="E37">
            <v>2.48</v>
          </cell>
        </row>
        <row r="38">
          <cell r="A38" t="str">
            <v>11.02.06</v>
          </cell>
          <cell r="B38" t="str">
            <v>CABO AL 1X 16MM2XLPE 0,6/1KV</v>
          </cell>
          <cell r="C38" t="str">
            <v>M</v>
          </cell>
          <cell r="D38">
            <v>415</v>
          </cell>
          <cell r="E38">
            <v>3.68</v>
          </cell>
        </row>
        <row r="39">
          <cell r="A39" t="str">
            <v>11.02.07</v>
          </cell>
          <cell r="B39" t="str">
            <v>CABO AL 1X 25MM2XLPE 0,6/1KV</v>
          </cell>
          <cell r="C39" t="str">
            <v>M</v>
          </cell>
          <cell r="D39">
            <v>160</v>
          </cell>
          <cell r="E39">
            <v>5.42</v>
          </cell>
        </row>
        <row r="40">
          <cell r="A40" t="str">
            <v>11.02.08</v>
          </cell>
          <cell r="B40" t="str">
            <v>CABO CU 1X 1,5MM2 CL2 EPR/XLPE 0,6/1KV</v>
          </cell>
          <cell r="C40" t="str">
            <v>M</v>
          </cell>
          <cell r="D40">
            <v>367.5</v>
          </cell>
          <cell r="E40">
            <v>2.61</v>
          </cell>
        </row>
        <row r="41">
          <cell r="A41" t="str">
            <v>11.02.09</v>
          </cell>
          <cell r="B41" t="str">
            <v>CABO TRIPLEX CA 2X1X10+10MM2 0,6/1KV</v>
          </cell>
          <cell r="C41" t="str">
            <v>M</v>
          </cell>
          <cell r="D41">
            <v>32</v>
          </cell>
          <cell r="E41">
            <v>14.64</v>
          </cell>
        </row>
        <row r="42">
          <cell r="A42" t="str">
            <v>11.02.10</v>
          </cell>
          <cell r="B42" t="str">
            <v>CABO TRIPLEX CA 2X1X35+70MM2 0,6/1KV</v>
          </cell>
          <cell r="C42" t="str">
            <v>M</v>
          </cell>
          <cell r="D42">
            <v>65</v>
          </cell>
          <cell r="E42">
            <v>29.49</v>
          </cell>
        </row>
        <row r="43">
          <cell r="A43" t="str">
            <v>11.02.11</v>
          </cell>
          <cell r="B43" t="str">
            <v>CINTA ACO D 190MM S/PARAFUSO</v>
          </cell>
          <cell r="C43" t="str">
            <v>PC</v>
          </cell>
          <cell r="D43">
            <v>6</v>
          </cell>
          <cell r="E43">
            <v>15.21</v>
          </cell>
        </row>
        <row r="44">
          <cell r="A44" t="str">
            <v>11.02.12</v>
          </cell>
          <cell r="B44" t="str">
            <v>CINTA ACO D 220MM S/PARAFUSO</v>
          </cell>
          <cell r="C44" t="str">
            <v>PC</v>
          </cell>
          <cell r="D44">
            <v>1</v>
          </cell>
          <cell r="E44">
            <v>17.350000000000001</v>
          </cell>
        </row>
        <row r="45">
          <cell r="A45" t="str">
            <v>11.02.13</v>
          </cell>
          <cell r="B45" t="str">
            <v>CINTA ACO D 230MM S/PARAFUSO</v>
          </cell>
          <cell r="C45" t="str">
            <v>PC</v>
          </cell>
          <cell r="D45">
            <v>1</v>
          </cell>
          <cell r="E45">
            <v>17.86</v>
          </cell>
        </row>
        <row r="46">
          <cell r="A46" t="str">
            <v>11.02.14</v>
          </cell>
          <cell r="B46" t="str">
            <v>CINTA ACO D 240MM S/PARAFUSO</v>
          </cell>
          <cell r="C46" t="str">
            <v>PC</v>
          </cell>
          <cell r="D46">
            <v>1</v>
          </cell>
          <cell r="E46">
            <v>18.309999999999999</v>
          </cell>
        </row>
        <row r="47">
          <cell r="A47" t="str">
            <v>11.02.15</v>
          </cell>
          <cell r="B47" t="str">
            <v>CINTA ACO D 250MM S/PARAFUSO</v>
          </cell>
          <cell r="C47" t="str">
            <v>PC</v>
          </cell>
          <cell r="D47">
            <v>1</v>
          </cell>
          <cell r="E47">
            <v>20.61</v>
          </cell>
        </row>
        <row r="48">
          <cell r="A48" t="str">
            <v>11.02.16</v>
          </cell>
          <cell r="B48" t="str">
            <v>CONECTOR ATERRAMENTO FERRAGEM IP FIO AL 10 MM2</v>
          </cell>
          <cell r="C48" t="str">
            <v>PC</v>
          </cell>
          <cell r="D48">
            <v>57</v>
          </cell>
          <cell r="E48">
            <v>1.03</v>
          </cell>
        </row>
        <row r="49">
          <cell r="A49" t="str">
            <v>11.02.17</v>
          </cell>
          <cell r="B49" t="str">
            <v>CONECTOR BORNE CB CU 6MM2</v>
          </cell>
          <cell r="C49" t="str">
            <v>PC</v>
          </cell>
          <cell r="D49">
            <v>42</v>
          </cell>
          <cell r="E49">
            <v>0.67</v>
          </cell>
        </row>
        <row r="50">
          <cell r="A50" t="str">
            <v>11.02.18</v>
          </cell>
          <cell r="B50" t="str">
            <v>CONECTOR COMP FORM H(1) 16-35 X 16-35</v>
          </cell>
          <cell r="C50" t="str">
            <v>PC</v>
          </cell>
          <cell r="D50">
            <v>1</v>
          </cell>
          <cell r="E50">
            <v>2.5299999999999998</v>
          </cell>
        </row>
        <row r="51">
          <cell r="A51" t="str">
            <v>11.02.19</v>
          </cell>
          <cell r="B51" t="str">
            <v>CONECTOR COMP FORM H(2) 25-70 X 16-35</v>
          </cell>
          <cell r="C51" t="str">
            <v>PC</v>
          </cell>
          <cell r="D51">
            <v>2</v>
          </cell>
          <cell r="E51">
            <v>3.43</v>
          </cell>
        </row>
        <row r="52">
          <cell r="A52" t="str">
            <v>11.02.20</v>
          </cell>
          <cell r="B52" t="str">
            <v>CONECTOR COMP FORM H(7) 120-240 X 16-70</v>
          </cell>
          <cell r="C52" t="str">
            <v>PC</v>
          </cell>
          <cell r="D52">
            <v>2</v>
          </cell>
          <cell r="E52">
            <v>18.07</v>
          </cell>
        </row>
        <row r="53">
          <cell r="A53" t="str">
            <v>11.02.21</v>
          </cell>
          <cell r="B53" t="str">
            <v>CONECTOR CUNHA IT3+COBERTURA ISOLANTE 3</v>
          </cell>
          <cell r="C53" t="str">
            <v>PC</v>
          </cell>
          <cell r="D53">
            <v>3</v>
          </cell>
          <cell r="E53">
            <v>8.51</v>
          </cell>
        </row>
        <row r="54">
          <cell r="A54" t="str">
            <v>11.02.22</v>
          </cell>
          <cell r="B54" t="str">
            <v>CONECTOR CUNHA IT4+COBERTURA ISOLANTE 3</v>
          </cell>
          <cell r="C54" t="str">
            <v>PC</v>
          </cell>
          <cell r="D54">
            <v>10</v>
          </cell>
          <cell r="E54">
            <v>9.06</v>
          </cell>
        </row>
        <row r="55">
          <cell r="A55" t="str">
            <v>11.02.23</v>
          </cell>
          <cell r="B55" t="str">
            <v>CONECTOR DER 1.27-6.34MM CUNHA(4) AZUL</v>
          </cell>
          <cell r="C55" t="str">
            <v>PC</v>
          </cell>
          <cell r="D55">
            <v>33</v>
          </cell>
          <cell r="E55">
            <v>2.57</v>
          </cell>
        </row>
        <row r="56">
          <cell r="A56" t="str">
            <v>11.02.24</v>
          </cell>
          <cell r="B56" t="str">
            <v>CONECTOR DER 3.17-8.12MM CUNHA(2) VERDE</v>
          </cell>
          <cell r="C56" t="str">
            <v>PC</v>
          </cell>
          <cell r="D56">
            <v>5</v>
          </cell>
          <cell r="E56">
            <v>5.09</v>
          </cell>
        </row>
        <row r="57">
          <cell r="A57" t="str">
            <v>11.02.25</v>
          </cell>
          <cell r="B57" t="str">
            <v>CONECTOR PERFURACAO 16-70/6-35 NILED</v>
          </cell>
          <cell r="C57" t="str">
            <v>PC</v>
          </cell>
          <cell r="D57">
            <v>28</v>
          </cell>
          <cell r="E57">
            <v>19.489999999999998</v>
          </cell>
        </row>
        <row r="58">
          <cell r="A58" t="str">
            <v>11.02.26</v>
          </cell>
          <cell r="B58" t="str">
            <v>CURVA ACO ZINCADO P/ELETRODUTO 1"</v>
          </cell>
          <cell r="C58" t="str">
            <v>PC</v>
          </cell>
          <cell r="D58">
            <v>1</v>
          </cell>
          <cell r="E58">
            <v>47.98</v>
          </cell>
        </row>
        <row r="59">
          <cell r="A59" t="str">
            <v>11.02.27</v>
          </cell>
          <cell r="B59" t="str">
            <v>ELETRODUTO ACO ZINCADO PESADO 1" C/01 LUVA</v>
          </cell>
          <cell r="C59" t="str">
            <v>PC</v>
          </cell>
          <cell r="D59">
            <v>7</v>
          </cell>
          <cell r="E59">
            <v>42.46</v>
          </cell>
        </row>
        <row r="60">
          <cell r="A60" t="str">
            <v>11.02.28</v>
          </cell>
          <cell r="B60" t="str">
            <v>ELETRODUTO EPEAD POL A/D NOVOTUB 50 MM</v>
          </cell>
          <cell r="C60" t="str">
            <v>M</v>
          </cell>
          <cell r="D60">
            <v>260</v>
          </cell>
          <cell r="E60">
            <v>4.9400000000000004</v>
          </cell>
        </row>
        <row r="61">
          <cell r="A61" t="str">
            <v>11.02.29</v>
          </cell>
          <cell r="B61" t="str">
            <v>FITA ISOLANTE 19MMX10M AUTOFUSAO</v>
          </cell>
          <cell r="C61" t="str">
            <v>ROLO</v>
          </cell>
          <cell r="D61">
            <v>6</v>
          </cell>
          <cell r="E61">
            <v>26.54</v>
          </cell>
        </row>
        <row r="62">
          <cell r="A62" t="str">
            <v>11.02.30</v>
          </cell>
          <cell r="B62" t="str">
            <v>FITA ISOLANTE ADESIVA 19MMX20M PVC</v>
          </cell>
          <cell r="C62" t="str">
            <v>ROLO</v>
          </cell>
          <cell r="D62">
            <v>6</v>
          </cell>
          <cell r="E62">
            <v>6.55</v>
          </cell>
        </row>
        <row r="63">
          <cell r="A63" t="str">
            <v>11.02.31</v>
          </cell>
          <cell r="B63" t="str">
            <v>LAMPADA VS 150W E-40 AP TUBULAR</v>
          </cell>
          <cell r="C63" t="str">
            <v>PC</v>
          </cell>
          <cell r="D63">
            <v>19</v>
          </cell>
          <cell r="E63">
            <v>190.38</v>
          </cell>
        </row>
        <row r="64">
          <cell r="A64" t="str">
            <v>11.02.32</v>
          </cell>
          <cell r="B64" t="str">
            <v>LUMINARIA C/ALOJ.C/BASE VS 150W TUBULAR</v>
          </cell>
          <cell r="C64" t="str">
            <v>PC</v>
          </cell>
          <cell r="D64">
            <v>19</v>
          </cell>
          <cell r="E64">
            <v>691.74</v>
          </cell>
        </row>
        <row r="65">
          <cell r="A65" t="str">
            <v>11.02.33</v>
          </cell>
          <cell r="B65" t="str">
            <v>MANGUEIRA SANFONADA 3/4"</v>
          </cell>
          <cell r="C65" t="str">
            <v>M</v>
          </cell>
          <cell r="D65">
            <v>10</v>
          </cell>
          <cell r="E65">
            <v>2.4300000000000002</v>
          </cell>
        </row>
        <row r="66">
          <cell r="A66" t="str">
            <v>11.02.34</v>
          </cell>
          <cell r="B66" t="str">
            <v>PARAFUSO CAB ABAUL. PESC.QUADR.M16X45MM</v>
          </cell>
          <cell r="C66" t="str">
            <v>PC</v>
          </cell>
          <cell r="D66">
            <v>11</v>
          </cell>
          <cell r="E66">
            <v>2.84</v>
          </cell>
        </row>
        <row r="67">
          <cell r="A67" t="str">
            <v>11.02.35</v>
          </cell>
          <cell r="B67" t="str">
            <v>PARAFUSO CAB ABAUL. PESC.QUADR.M16X70MM</v>
          </cell>
          <cell r="C67" t="str">
            <v>PC</v>
          </cell>
          <cell r="D67">
            <v>20</v>
          </cell>
          <cell r="E67">
            <v>3.22</v>
          </cell>
        </row>
        <row r="68">
          <cell r="A68" t="str">
            <v>11.02.36</v>
          </cell>
          <cell r="B68" t="str">
            <v>PORCA QUADRADA M16X24MM ACO ZINCADA</v>
          </cell>
          <cell r="C68" t="str">
            <v>PC</v>
          </cell>
          <cell r="D68">
            <v>10</v>
          </cell>
          <cell r="E68">
            <v>1.52</v>
          </cell>
        </row>
        <row r="69">
          <cell r="A69" t="str">
            <v>11.02.37</v>
          </cell>
          <cell r="B69" t="str">
            <v>POSTE DE ACO ILUMEF 7M P/02 LUM.CHIC.DUPLO</v>
          </cell>
          <cell r="C69" t="str">
            <v>PC</v>
          </cell>
          <cell r="D69">
            <v>4</v>
          </cell>
          <cell r="E69">
            <v>3293.92</v>
          </cell>
        </row>
        <row r="70">
          <cell r="A70" t="str">
            <v>11.02.38</v>
          </cell>
          <cell r="B70" t="str">
            <v>POSTE ACO ILUMEF 7M P/LUMIN CHIC SIMPLES</v>
          </cell>
          <cell r="C70" t="str">
            <v>PC</v>
          </cell>
          <cell r="D70">
            <v>6</v>
          </cell>
          <cell r="E70">
            <v>2932.16</v>
          </cell>
        </row>
        <row r="71">
          <cell r="A71" t="str">
            <v>11.02.39</v>
          </cell>
          <cell r="B71" t="str">
            <v>REATOR LAMPADA VS 150W INTERNO</v>
          </cell>
          <cell r="C71" t="str">
            <v>PC</v>
          </cell>
          <cell r="D71">
            <v>19</v>
          </cell>
          <cell r="E71">
            <v>177.31</v>
          </cell>
        </row>
        <row r="72">
          <cell r="A72" t="str">
            <v>11.02.40</v>
          </cell>
          <cell r="B72" t="str">
            <v>RELE FOTOELETRICO ELETRONICO 127V</v>
          </cell>
          <cell r="C72" t="str">
            <v>PC</v>
          </cell>
          <cell r="D72">
            <v>6</v>
          </cell>
          <cell r="E72">
            <v>52.27</v>
          </cell>
        </row>
        <row r="73">
          <cell r="B73" t="str">
            <v>SUB-TOTAL DO ITEM 11</v>
          </cell>
        </row>
        <row r="75">
          <cell r="A75" t="str">
            <v>13.</v>
          </cell>
          <cell r="B75" t="str">
            <v>SERRALHERIA</v>
          </cell>
          <cell r="E75">
            <v>0</v>
          </cell>
        </row>
        <row r="76">
          <cell r="A76" t="str">
            <v>13.02.</v>
          </cell>
          <cell r="B76" t="str">
            <v>PERGULADO-02 MODULOS 350X350 CM EM 08 PILARES</v>
          </cell>
          <cell r="E76">
            <v>0</v>
          </cell>
        </row>
        <row r="77">
          <cell r="A77" t="str">
            <v>13.02.01</v>
          </cell>
          <cell r="B77" t="str">
            <v>ESTACA BROCA DIAM.20 CM H=1,50 M</v>
          </cell>
          <cell r="C77" t="str">
            <v>M</v>
          </cell>
          <cell r="D77">
            <v>12</v>
          </cell>
          <cell r="E77">
            <v>17.829999999999998</v>
          </cell>
        </row>
        <row r="78">
          <cell r="A78" t="str">
            <v>13.02.03</v>
          </cell>
          <cell r="B78" t="str">
            <v>FORMA CIRCULAR DE MADEIRA</v>
          </cell>
          <cell r="C78" t="str">
            <v>M2</v>
          </cell>
          <cell r="D78">
            <v>9.5</v>
          </cell>
          <cell r="E78">
            <v>66.790000000000006</v>
          </cell>
        </row>
        <row r="79">
          <cell r="A79" t="str">
            <v>13.02.05</v>
          </cell>
          <cell r="B79" t="str">
            <v>ACO CA-50/60</v>
          </cell>
          <cell r="C79" t="str">
            <v>KG</v>
          </cell>
          <cell r="D79">
            <v>19.350000000000001</v>
          </cell>
          <cell r="E79">
            <v>5.82</v>
          </cell>
        </row>
        <row r="80">
          <cell r="A80" t="str">
            <v>13.02.07</v>
          </cell>
          <cell r="B80" t="str">
            <v>CONCRETO CONVENCIONAL FCK 20,0 MPA B1,B2 LANCADO</v>
          </cell>
          <cell r="D80">
            <v>0</v>
          </cell>
          <cell r="E80">
            <v>0</v>
          </cell>
        </row>
        <row r="81">
          <cell r="A81" t="str">
            <v>13.02.07</v>
          </cell>
          <cell r="B81" t="str">
            <v>EM ESTRUTURA</v>
          </cell>
          <cell r="C81" t="str">
            <v>M3</v>
          </cell>
          <cell r="D81">
            <v>0.43</v>
          </cell>
          <cell r="E81">
            <v>248.67</v>
          </cell>
        </row>
        <row r="82">
          <cell r="A82" t="str">
            <v>13.02.09</v>
          </cell>
          <cell r="B82" t="str">
            <v>FORNECIMENTO E ASSENTAMENTO DE TUBO DE ACO GALVANIZADO DIAMETRO 2 1/2", INCLUSIVE CONEXOES</v>
          </cell>
          <cell r="C82" t="str">
            <v>M</v>
          </cell>
          <cell r="D82">
            <v>42</v>
          </cell>
          <cell r="E82">
            <v>61.77</v>
          </cell>
        </row>
        <row r="83">
          <cell r="A83" t="str">
            <v>13.02.11</v>
          </cell>
          <cell r="B83" t="str">
            <v>CABO DE ACO</v>
          </cell>
          <cell r="C83" t="str">
            <v>M</v>
          </cell>
          <cell r="D83">
            <v>21</v>
          </cell>
          <cell r="E83">
            <v>7.45</v>
          </cell>
        </row>
        <row r="84">
          <cell r="A84" t="str">
            <v>13.02.13</v>
          </cell>
          <cell r="B84" t="str">
            <v>MURETA EM TIJOLO MACICO E=10 CM APARENTE</v>
          </cell>
          <cell r="C84" t="str">
            <v>M2</v>
          </cell>
          <cell r="D84">
            <v>11.2</v>
          </cell>
          <cell r="E84">
            <v>51.31</v>
          </cell>
        </row>
        <row r="85">
          <cell r="A85" t="str">
            <v>13.02.15</v>
          </cell>
          <cell r="B85" t="str">
            <v>FORNECIMENTO E ASSENTAMENTO DE TAMPO PARA BANCO EM CONCRETO FCK 15,0 MPA 3,50X0,50X0,07 M</v>
          </cell>
          <cell r="C85" t="str">
            <v>UN</v>
          </cell>
          <cell r="D85">
            <v>3</v>
          </cell>
          <cell r="E85">
            <v>93.1</v>
          </cell>
        </row>
        <row r="86">
          <cell r="A86" t="str">
            <v>13.02.17</v>
          </cell>
          <cell r="B86" t="str">
            <v>PINTURA ESMALTE EM PILARES CIRCULARES DE CONCRETO DIAMETRO 7"</v>
          </cell>
          <cell r="C86" t="str">
            <v>M</v>
          </cell>
          <cell r="D86">
            <v>16.8</v>
          </cell>
          <cell r="E86">
            <v>7.41</v>
          </cell>
        </row>
        <row r="87">
          <cell r="A87" t="str">
            <v>13.02.19</v>
          </cell>
          <cell r="B87" t="str">
            <v>PINTURA ESMALTE EM TUBO GALVANIZADO 2 1/2"</v>
          </cell>
          <cell r="C87" t="str">
            <v>M</v>
          </cell>
          <cell r="D87">
            <v>42</v>
          </cell>
          <cell r="E87">
            <v>2.65</v>
          </cell>
        </row>
        <row r="88">
          <cell r="A88" t="str">
            <v>13.03.</v>
          </cell>
          <cell r="B88" t="str">
            <v>PERGULADO-04 MODULOS 350X350 CM EM 10 PILARES</v>
          </cell>
          <cell r="E88">
            <v>0</v>
          </cell>
        </row>
        <row r="89">
          <cell r="A89" t="str">
            <v>13.03.01</v>
          </cell>
          <cell r="B89" t="str">
            <v>ESTACA BROCA DIAMETRO 20 CM H=1,50 M</v>
          </cell>
          <cell r="C89" t="str">
            <v>M</v>
          </cell>
          <cell r="D89">
            <v>15</v>
          </cell>
          <cell r="E89">
            <v>17.829999999999998</v>
          </cell>
        </row>
        <row r="90">
          <cell r="A90" t="str">
            <v>13.03.03</v>
          </cell>
          <cell r="B90" t="str">
            <v>FORMA CIRCULAR DE MADEIRA</v>
          </cell>
          <cell r="C90" t="str">
            <v>M2</v>
          </cell>
          <cell r="D90">
            <v>11.88</v>
          </cell>
          <cell r="E90">
            <v>66.790000000000006</v>
          </cell>
        </row>
        <row r="91">
          <cell r="A91" t="str">
            <v>13.03.05</v>
          </cell>
          <cell r="B91" t="str">
            <v>ACO CA-50/60</v>
          </cell>
          <cell r="C91" t="str">
            <v>KG</v>
          </cell>
          <cell r="D91">
            <v>23.85</v>
          </cell>
          <cell r="E91">
            <v>5.82</v>
          </cell>
        </row>
        <row r="92">
          <cell r="A92" t="str">
            <v>13.03.07</v>
          </cell>
          <cell r="B92" t="str">
            <v>CONCRETO CONVENCIONAL FCK 20,0 MPA, B1,B2 LANCADO EM ESTRUTURA</v>
          </cell>
          <cell r="C92" t="str">
            <v>M3</v>
          </cell>
          <cell r="D92">
            <v>0.53</v>
          </cell>
          <cell r="E92">
            <v>248.67</v>
          </cell>
        </row>
        <row r="93">
          <cell r="A93" t="str">
            <v>13.03.09</v>
          </cell>
          <cell r="B93" t="str">
            <v>FORNECIMENTO E ASSENTAMENTO DE TUBO DE ACO GALVANIZADO 2 1/2",INCLUSIVE CONEXOES</v>
          </cell>
          <cell r="C93" t="str">
            <v>M</v>
          </cell>
          <cell r="D93">
            <v>35</v>
          </cell>
          <cell r="E93">
            <v>61.77</v>
          </cell>
        </row>
        <row r="94">
          <cell r="A94" t="str">
            <v>13.03.11</v>
          </cell>
          <cell r="B94" t="str">
            <v>PINTURA ESMALTE EM PILARES SECCAO CIRCULAR</v>
          </cell>
          <cell r="E94">
            <v>0</v>
          </cell>
        </row>
        <row r="95">
          <cell r="A95" t="str">
            <v>13.03.11</v>
          </cell>
          <cell r="B95" t="str">
            <v>DIAMETRO 7"</v>
          </cell>
          <cell r="C95" t="str">
            <v>M</v>
          </cell>
          <cell r="D95">
            <v>21</v>
          </cell>
          <cell r="E95">
            <v>7.41</v>
          </cell>
        </row>
        <row r="96">
          <cell r="A96" t="str">
            <v>13.03.13</v>
          </cell>
          <cell r="B96" t="str">
            <v>PINTURA ESMALTE EM TUBO GALVANIZADO 2 1/2"</v>
          </cell>
          <cell r="C96" t="str">
            <v>M</v>
          </cell>
          <cell r="D96">
            <v>35</v>
          </cell>
          <cell r="E96">
            <v>2.65</v>
          </cell>
        </row>
        <row r="97">
          <cell r="A97" t="str">
            <v>13.04.</v>
          </cell>
          <cell r="B97" t="str">
            <v>PERGULADO-MODULO ISOLADO C=350 CM EM 02 PILARES</v>
          </cell>
          <cell r="E97">
            <v>0</v>
          </cell>
        </row>
        <row r="98">
          <cell r="A98" t="str">
            <v>13.04.01</v>
          </cell>
          <cell r="B98" t="str">
            <v>ESTACA BROCA DIAMETRO 20 CM H=1,50 M</v>
          </cell>
          <cell r="C98" t="str">
            <v>M</v>
          </cell>
          <cell r="D98">
            <v>3</v>
          </cell>
          <cell r="E98">
            <v>61.77</v>
          </cell>
        </row>
        <row r="99">
          <cell r="A99" t="str">
            <v>13.04.03</v>
          </cell>
          <cell r="B99" t="str">
            <v>FORMA CIRCULAR DE MADEIRA</v>
          </cell>
          <cell r="C99" t="str">
            <v>M2</v>
          </cell>
          <cell r="D99">
            <v>2.38</v>
          </cell>
          <cell r="E99">
            <v>66.790000000000006</v>
          </cell>
        </row>
        <row r="100">
          <cell r="A100" t="str">
            <v>13.04.05</v>
          </cell>
          <cell r="B100" t="str">
            <v>ACO CA-50/60</v>
          </cell>
          <cell r="C100" t="str">
            <v>KG</v>
          </cell>
          <cell r="D100">
            <v>4.95</v>
          </cell>
          <cell r="E100">
            <v>5.82</v>
          </cell>
        </row>
        <row r="101">
          <cell r="A101" t="str">
            <v>13.04.07</v>
          </cell>
          <cell r="B101" t="str">
            <v>CONCRETO CONVENCIONAL FCK 20,0 MPA, B1,B2 LANCADO EM ESTRUTURA</v>
          </cell>
          <cell r="C101" t="str">
            <v>M3</v>
          </cell>
          <cell r="D101">
            <v>0.11</v>
          </cell>
          <cell r="E101">
            <v>248.67</v>
          </cell>
        </row>
        <row r="102">
          <cell r="A102" t="str">
            <v>13.04.09</v>
          </cell>
          <cell r="B102" t="str">
            <v>FORNECIMENTO E ASSENTAMENTO DE TUBO DE ACO GALVANIZADO 2 1/2", INCLUSIVE CONEXOES</v>
          </cell>
          <cell r="C102" t="str">
            <v>M</v>
          </cell>
          <cell r="D102">
            <v>4.2</v>
          </cell>
          <cell r="E102">
            <v>61.77</v>
          </cell>
        </row>
        <row r="103">
          <cell r="A103" t="str">
            <v>13.04.11</v>
          </cell>
          <cell r="B103" t="str">
            <v>PINTURA ESMALTE EM PILARES SECCAO CIRCULAR DIAMETRO 7"</v>
          </cell>
          <cell r="C103" t="str">
            <v>M</v>
          </cell>
          <cell r="D103">
            <v>4.2</v>
          </cell>
          <cell r="E103">
            <v>7.41</v>
          </cell>
        </row>
        <row r="104">
          <cell r="A104" t="str">
            <v>13.04.13</v>
          </cell>
          <cell r="B104" t="str">
            <v>PINTURA ESMALTE EM TUBO GALVANIZADO 2 1/2"</v>
          </cell>
          <cell r="C104" t="str">
            <v>M</v>
          </cell>
          <cell r="D104">
            <v>4.2</v>
          </cell>
          <cell r="E104">
            <v>2.65</v>
          </cell>
        </row>
        <row r="105">
          <cell r="A105" t="str">
            <v>13.05.</v>
          </cell>
          <cell r="B105" t="str">
            <v>PERGULADO-MODULO ISOLADO C=200 CM EM 02 PILARES</v>
          </cell>
          <cell r="E105">
            <v>0</v>
          </cell>
        </row>
        <row r="106">
          <cell r="A106" t="str">
            <v>13.05.01</v>
          </cell>
          <cell r="B106" t="str">
            <v>ESTACA BROCA DIAMETRO 20 CM H=1,50 M</v>
          </cell>
          <cell r="C106" t="str">
            <v>M</v>
          </cell>
          <cell r="D106">
            <v>3</v>
          </cell>
          <cell r="E106">
            <v>17.829999999999998</v>
          </cell>
        </row>
        <row r="107">
          <cell r="A107" t="str">
            <v>13.05.03</v>
          </cell>
          <cell r="B107" t="str">
            <v>FORMA CIRCULAR DE MADEIRA</v>
          </cell>
          <cell r="C107" t="str">
            <v>M2</v>
          </cell>
          <cell r="D107">
            <v>2.38</v>
          </cell>
          <cell r="E107">
            <v>66.790000000000006</v>
          </cell>
        </row>
        <row r="108">
          <cell r="A108" t="str">
            <v>13.05.05</v>
          </cell>
          <cell r="B108" t="str">
            <v>ACO CA-50/60</v>
          </cell>
          <cell r="C108" t="str">
            <v>KG</v>
          </cell>
          <cell r="D108">
            <v>4.95</v>
          </cell>
          <cell r="E108">
            <v>5.82</v>
          </cell>
        </row>
        <row r="109">
          <cell r="A109" t="str">
            <v>13.05.07</v>
          </cell>
          <cell r="B109" t="str">
            <v>CONCRETO CONVENCIONAL FCK 20,0 MPA, B1,B2 LANCADO EM ESTRUTURA</v>
          </cell>
          <cell r="C109" t="str">
            <v>M3</v>
          </cell>
          <cell r="D109">
            <v>0.11</v>
          </cell>
          <cell r="E109">
            <v>248.67</v>
          </cell>
        </row>
        <row r="110">
          <cell r="A110" t="str">
            <v>13.05.09</v>
          </cell>
          <cell r="B110" t="str">
            <v>FORNECIMENTO E ASSENTAMENTO DE TUBO DE ACO GALVANIZADO 2 1/2", INCLUSIVE CONEXOES</v>
          </cell>
          <cell r="C110" t="str">
            <v>M</v>
          </cell>
          <cell r="D110">
            <v>2.7</v>
          </cell>
          <cell r="E110">
            <v>61.77</v>
          </cell>
        </row>
        <row r="111">
          <cell r="A111" t="str">
            <v>13.05.11</v>
          </cell>
          <cell r="B111" t="str">
            <v>PINTURA ESMALTE EM PILARES DE SECCAO CIRCULAR DIAMETRO 7"</v>
          </cell>
          <cell r="C111" t="str">
            <v>M</v>
          </cell>
          <cell r="D111">
            <v>4.2</v>
          </cell>
          <cell r="E111">
            <v>7.41</v>
          </cell>
        </row>
        <row r="112">
          <cell r="A112" t="str">
            <v>13.05.13</v>
          </cell>
          <cell r="B112" t="str">
            <v>PINTURA ESMALTE EM TUBO GALVANIZADO 2 1/2 "</v>
          </cell>
          <cell r="C112" t="str">
            <v>M</v>
          </cell>
          <cell r="D112">
            <v>2.7</v>
          </cell>
          <cell r="E112">
            <v>2.65</v>
          </cell>
        </row>
        <row r="113">
          <cell r="B113" t="str">
            <v>SUB-TOTAL DO ITEM 13</v>
          </cell>
        </row>
        <row r="115">
          <cell r="A115" t="str">
            <v>14.</v>
          </cell>
          <cell r="B115" t="str">
            <v>REVESTIMENTOS</v>
          </cell>
          <cell r="E115">
            <v>0</v>
          </cell>
        </row>
        <row r="116">
          <cell r="A116" t="str">
            <v>14.05.</v>
          </cell>
          <cell r="B116" t="str">
            <v>REVESTIMENTO COM ARGAMASSA DE CIMENTO, CAL E AREIA</v>
          </cell>
          <cell r="E116">
            <v>0</v>
          </cell>
        </row>
        <row r="117">
          <cell r="A117" t="str">
            <v>14.05.05</v>
          </cell>
          <cell r="B117" t="str">
            <v>CHAPISCO COM ARGAMASSA 1:3 CIM./AREIA, A COLHER</v>
          </cell>
          <cell r="C117" t="str">
            <v>M2</v>
          </cell>
          <cell r="D117">
            <v>170</v>
          </cell>
          <cell r="E117">
            <v>3.09</v>
          </cell>
        </row>
        <row r="118">
          <cell r="A118" t="str">
            <v>14.05.31</v>
          </cell>
          <cell r="B118" t="str">
            <v>REBOCO COM ARGAMASSA 1:7 CIMENTO E AREIA</v>
          </cell>
          <cell r="C118" t="str">
            <v>M2</v>
          </cell>
          <cell r="D118">
            <v>170</v>
          </cell>
          <cell r="E118">
            <v>13.58</v>
          </cell>
        </row>
        <row r="119">
          <cell r="A119" t="str">
            <v>14.05.71</v>
          </cell>
          <cell r="B119" t="str">
            <v>SULCO NO REBOCO LARGURA=2CM</v>
          </cell>
          <cell r="C119" t="str">
            <v>M</v>
          </cell>
          <cell r="D119">
            <v>65</v>
          </cell>
          <cell r="E119">
            <v>3.85</v>
          </cell>
        </row>
        <row r="120">
          <cell r="B120" t="str">
            <v>SUB-TOTAL DO ITEM 14</v>
          </cell>
        </row>
        <row r="123">
          <cell r="A123" t="str">
            <v>15.</v>
          </cell>
          <cell r="B123" t="str">
            <v>PISOS, RODAPES, SOLEIRAS E PEITORIS</v>
          </cell>
          <cell r="E123">
            <v>0</v>
          </cell>
        </row>
        <row r="124">
          <cell r="A124" t="str">
            <v>15.35.</v>
          </cell>
          <cell r="B124" t="str">
            <v>PISO DE CONCRETO (PATIO)</v>
          </cell>
          <cell r="E124">
            <v>0</v>
          </cell>
        </row>
        <row r="125">
          <cell r="A125" t="str">
            <v>15.35.30</v>
          </cell>
          <cell r="B125" t="str">
            <v>PISO DE CONCRETO USINADO FCK 18,0 MPA E=6,0 CM, COM JUNTA PLASTICA, ACABAMENTO DESEMPENADO</v>
          </cell>
          <cell r="C125" t="str">
            <v>M2</v>
          </cell>
          <cell r="D125">
            <v>3403.71</v>
          </cell>
          <cell r="E125">
            <v>23</v>
          </cell>
        </row>
        <row r="126">
          <cell r="A126" t="str">
            <v>15.38.</v>
          </cell>
          <cell r="B126" t="str">
            <v>PASSEIOS</v>
          </cell>
          <cell r="E126">
            <v>0</v>
          </cell>
        </row>
        <row r="127">
          <cell r="A127" t="str">
            <v>15.38.10</v>
          </cell>
          <cell r="B127" t="str">
            <v>PASSEIO DE CONCRETO FCK 15,0 MPA E=6,0 CM, JUNTA SECA 3M MANUAL</v>
          </cell>
          <cell r="C127" t="str">
            <v>M2</v>
          </cell>
          <cell r="D127">
            <v>804</v>
          </cell>
          <cell r="E127">
            <v>17.510000000000002</v>
          </cell>
        </row>
        <row r="128">
          <cell r="B128" t="str">
            <v>SUB-TOTAL DO ITEM 15</v>
          </cell>
        </row>
        <row r="130">
          <cell r="A130" t="str">
            <v>17.</v>
          </cell>
          <cell r="B130" t="str">
            <v>PINTURA</v>
          </cell>
          <cell r="E130">
            <v>0</v>
          </cell>
        </row>
        <row r="131">
          <cell r="A131" t="str">
            <v>17.15.</v>
          </cell>
          <cell r="B131" t="str">
            <v>PINTURA ACRILICA</v>
          </cell>
          <cell r="E131">
            <v>0</v>
          </cell>
        </row>
        <row r="132">
          <cell r="A132" t="str">
            <v>17.15.02</v>
          </cell>
          <cell r="B132" t="str">
            <v>FOSCA, SEM MASSA, EM REBOCO C/ SELADOR ACRILICO</v>
          </cell>
          <cell r="C132" t="str">
            <v>M2</v>
          </cell>
          <cell r="D132">
            <v>170</v>
          </cell>
          <cell r="E132">
            <v>7.62</v>
          </cell>
        </row>
        <row r="133">
          <cell r="A133" t="str">
            <v>17.15.17</v>
          </cell>
          <cell r="B133" t="str">
            <v>SEMI-BRILHO, SEM MASSA, EM REBOCO S/SELADOR (EM MURO EXISTENTE)</v>
          </cell>
          <cell r="C133" t="str">
            <v>M2</v>
          </cell>
          <cell r="D133">
            <v>220</v>
          </cell>
          <cell r="E133">
            <v>6.26</v>
          </cell>
        </row>
        <row r="134">
          <cell r="B134" t="str">
            <v>SUB-TOTAL DO ITEM 17</v>
          </cell>
        </row>
        <row r="136">
          <cell r="A136" t="str">
            <v>18.</v>
          </cell>
          <cell r="B136" t="str">
            <v>SERVICOS DIVERSOS</v>
          </cell>
          <cell r="E136">
            <v>0</v>
          </cell>
        </row>
        <row r="137">
          <cell r="A137" t="str">
            <v>18.02.</v>
          </cell>
          <cell r="B137" t="str">
            <v>EQUIPAMENTOS ESPORTIVOS</v>
          </cell>
          <cell r="E137">
            <v>0</v>
          </cell>
        </row>
        <row r="138">
          <cell r="A138" t="str">
            <v>18.02.13</v>
          </cell>
          <cell r="B138" t="str">
            <v>REDE VOLEY COM MASTROS DE TUBOS F.G. D=76MM</v>
          </cell>
          <cell r="C138" t="str">
            <v>CJ</v>
          </cell>
          <cell r="D138">
            <v>1</v>
          </cell>
          <cell r="E138">
            <v>479</v>
          </cell>
        </row>
        <row r="139">
          <cell r="A139" t="str">
            <v>18.10.</v>
          </cell>
          <cell r="B139" t="str">
            <v>BANCOS E MESAS</v>
          </cell>
          <cell r="E139">
            <v>0</v>
          </cell>
        </row>
        <row r="140">
          <cell r="A140" t="str">
            <v>18.10.15</v>
          </cell>
          <cell r="B140" t="str">
            <v>BANCO COM TAMPO DE CONCRETO L=50 CM SOBRE ALVENARIA DE TIJOLO MACICO E=10 CM A CADA 1,50 M APARENTE H=40 CM</v>
          </cell>
          <cell r="C140" t="str">
            <v>M</v>
          </cell>
          <cell r="D140">
            <v>274</v>
          </cell>
          <cell r="E140">
            <v>81.16</v>
          </cell>
        </row>
        <row r="141">
          <cell r="A141" t="str">
            <v>18.40.</v>
          </cell>
          <cell r="B141" t="str">
            <v>EQUIPAMENTO PARA PLAYGROUND EM EUCALIPTO IMUNIZADO</v>
          </cell>
          <cell r="E141">
            <v>0</v>
          </cell>
        </row>
        <row r="142">
          <cell r="A142" t="str">
            <v>18.40.01</v>
          </cell>
          <cell r="B142" t="str">
            <v>ARGOLA DUPLA</v>
          </cell>
          <cell r="C142" t="str">
            <v>UN</v>
          </cell>
          <cell r="D142">
            <v>2</v>
          </cell>
          <cell r="E142">
            <v>1025.6400000000001</v>
          </cell>
        </row>
        <row r="143">
          <cell r="A143" t="str">
            <v>18.40.02</v>
          </cell>
          <cell r="B143" t="str">
            <v>BALANCIM COM 5 LUGARES</v>
          </cell>
          <cell r="C143" t="str">
            <v>UN</v>
          </cell>
          <cell r="D143">
            <v>1</v>
          </cell>
          <cell r="E143">
            <v>964.73</v>
          </cell>
        </row>
        <row r="144">
          <cell r="A144" t="str">
            <v>18.40.03</v>
          </cell>
          <cell r="B144" t="str">
            <v>ESCORREGADOR</v>
          </cell>
          <cell r="C144" t="str">
            <v>UN</v>
          </cell>
          <cell r="D144">
            <v>2</v>
          </cell>
          <cell r="E144">
            <v>1392.93</v>
          </cell>
        </row>
        <row r="145">
          <cell r="A145" t="str">
            <v>18.40.04</v>
          </cell>
          <cell r="B145" t="str">
            <v>PRANCHA ABDOMINAL</v>
          </cell>
          <cell r="C145" t="str">
            <v>UN</v>
          </cell>
          <cell r="D145">
            <v>2</v>
          </cell>
          <cell r="E145">
            <v>632.91999999999996</v>
          </cell>
        </row>
        <row r="146">
          <cell r="A146" t="str">
            <v>18.40.05</v>
          </cell>
          <cell r="B146" t="str">
            <v>ZANGA BURRINHO COM 2 PRANCHAS</v>
          </cell>
          <cell r="C146" t="str">
            <v>UN</v>
          </cell>
          <cell r="D146">
            <v>1</v>
          </cell>
          <cell r="E146">
            <v>594.79</v>
          </cell>
        </row>
        <row r="147">
          <cell r="A147" t="str">
            <v>18.40.06</v>
          </cell>
          <cell r="B147" t="str">
            <v>GANGORRA</v>
          </cell>
          <cell r="C147" t="str">
            <v>UN</v>
          </cell>
          <cell r="D147">
            <v>1</v>
          </cell>
          <cell r="E147">
            <v>599.38</v>
          </cell>
        </row>
        <row r="148">
          <cell r="A148" t="str">
            <v>18.40.07</v>
          </cell>
          <cell r="B148" t="str">
            <v>BARRA FIXA</v>
          </cell>
          <cell r="C148" t="str">
            <v>UN</v>
          </cell>
          <cell r="D148">
            <v>1</v>
          </cell>
          <cell r="E148">
            <v>608.17999999999995</v>
          </cell>
        </row>
        <row r="149">
          <cell r="A149" t="str">
            <v>18.60.</v>
          </cell>
          <cell r="B149" t="str">
            <v>CHAPEU PARA MURETA</v>
          </cell>
          <cell r="E149">
            <v>0</v>
          </cell>
        </row>
        <row r="150">
          <cell r="A150" t="str">
            <v>18.60.03</v>
          </cell>
          <cell r="B150" t="str">
            <v>CHAPEU PRE MOLDADO DE CONCRETO PARA MURETA L=18 CM</v>
          </cell>
          <cell r="C150" t="str">
            <v>M</v>
          </cell>
          <cell r="D150">
            <v>83</v>
          </cell>
          <cell r="E150">
            <v>5.82</v>
          </cell>
        </row>
        <row r="151">
          <cell r="B151" t="str">
            <v>SUB-TOTAL DO ITEM 18</v>
          </cell>
        </row>
        <row r="153">
          <cell r="A153" t="str">
            <v>21.</v>
          </cell>
          <cell r="B153" t="str">
            <v>URBANIZAÇAO E OBRAS COMPLEMENTARES</v>
          </cell>
          <cell r="E153">
            <v>0</v>
          </cell>
        </row>
        <row r="154">
          <cell r="A154" t="str">
            <v>21.02.</v>
          </cell>
          <cell r="B154" t="str">
            <v>MEIO FIO PRE MOLDADO DE CONCRETO PADRAO PMB</v>
          </cell>
          <cell r="E154">
            <v>0</v>
          </cell>
        </row>
        <row r="155">
          <cell r="A155" t="str">
            <v>21.02.10</v>
          </cell>
          <cell r="B155" t="str">
            <v>MEIO FIO PRE MOLDADO DE CONCRETO 80X28X15,7X12 CM</v>
          </cell>
          <cell r="C155" t="str">
            <v>M</v>
          </cell>
          <cell r="D155">
            <v>65</v>
          </cell>
          <cell r="E155">
            <v>17.02</v>
          </cell>
        </row>
        <row r="156">
          <cell r="A156" t="str">
            <v>21.03.</v>
          </cell>
          <cell r="B156" t="str">
            <v>MEIO FIO E CORDAO - PADRAO SUDECAP</v>
          </cell>
          <cell r="E156">
            <v>0</v>
          </cell>
        </row>
        <row r="157">
          <cell r="A157" t="str">
            <v>21.03.16</v>
          </cell>
          <cell r="B157" t="str">
            <v>CORDAO DE CONC. PREMOLDADO BOLEADO 10X10 COM BASE</v>
          </cell>
          <cell r="C157" t="str">
            <v>M</v>
          </cell>
          <cell r="D157">
            <v>375</v>
          </cell>
          <cell r="E157">
            <v>16.420000000000002</v>
          </cell>
        </row>
        <row r="158">
          <cell r="A158" t="str">
            <v>21.04.</v>
          </cell>
          <cell r="B158" t="str">
            <v>REMOÇAO E REASSENTAMENTO DE MEIO-FIO</v>
          </cell>
          <cell r="E158">
            <v>0</v>
          </cell>
        </row>
        <row r="159">
          <cell r="A159" t="str">
            <v>21.04.01</v>
          </cell>
          <cell r="B159" t="str">
            <v>PREMOLDADO DE CONCRETO</v>
          </cell>
          <cell r="C159" t="str">
            <v>M</v>
          </cell>
          <cell r="D159">
            <v>135</v>
          </cell>
          <cell r="E159">
            <v>13.21</v>
          </cell>
        </row>
        <row r="160">
          <cell r="A160" t="str">
            <v>21.30.</v>
          </cell>
          <cell r="B160" t="str">
            <v>GRAMACAO E AJARDINAMENTO</v>
          </cell>
          <cell r="E160">
            <v>0</v>
          </cell>
        </row>
        <row r="161">
          <cell r="A161" t="str">
            <v>21.30.07</v>
          </cell>
          <cell r="B161" t="str">
            <v>GRAMA ESMERALDA - WILD ZOYSIA</v>
          </cell>
          <cell r="C161" t="str">
            <v>M2</v>
          </cell>
          <cell r="D161">
            <v>1905</v>
          </cell>
          <cell r="E161">
            <v>7.03</v>
          </cell>
        </row>
        <row r="162">
          <cell r="A162" t="str">
            <v>21.31.</v>
          </cell>
          <cell r="B162" t="str">
            <v>PREPARO DE COVAS, EXCLUSIVE O FORNECIMENTO DA MUDA</v>
          </cell>
          <cell r="E162">
            <v>0</v>
          </cell>
        </row>
        <row r="163">
          <cell r="A163" t="str">
            <v>21.31.01</v>
          </cell>
          <cell r="B163" t="str">
            <v>DE ARVORES HMIN= 1,80M, COVA 60X60X60 CM</v>
          </cell>
          <cell r="C163" t="str">
            <v>UN</v>
          </cell>
          <cell r="D163">
            <v>74</v>
          </cell>
          <cell r="E163">
            <v>9.43</v>
          </cell>
        </row>
        <row r="164">
          <cell r="A164" t="str">
            <v>21.32.</v>
          </cell>
          <cell r="B164" t="str">
            <v>FORNECIMENTO DE MATERIAL PARA PAISAGISMO:</v>
          </cell>
          <cell r="E164">
            <v>0</v>
          </cell>
        </row>
        <row r="165">
          <cell r="A165" t="str">
            <v>21.32.01</v>
          </cell>
          <cell r="B165" t="str">
            <v>TERRA VEGETAL</v>
          </cell>
          <cell r="C165" t="str">
            <v>M3</v>
          </cell>
          <cell r="D165">
            <v>20</v>
          </cell>
          <cell r="E165">
            <v>38.11</v>
          </cell>
        </row>
        <row r="166">
          <cell r="A166" t="str">
            <v>21.32.02</v>
          </cell>
          <cell r="B166" t="str">
            <v>ADUBO ORGANICO</v>
          </cell>
          <cell r="C166" t="str">
            <v>M3</v>
          </cell>
          <cell r="D166">
            <v>30</v>
          </cell>
          <cell r="E166">
            <v>74.069999999999993</v>
          </cell>
        </row>
        <row r="167">
          <cell r="A167" t="str">
            <v>21.33.</v>
          </cell>
          <cell r="B167" t="str">
            <v>FORNECIMENTO DE MUDAS</v>
          </cell>
          <cell r="E167">
            <v>0</v>
          </cell>
        </row>
        <row r="168">
          <cell r="A168" t="str">
            <v>21.33.01</v>
          </cell>
          <cell r="B168" t="str">
            <v>ARVORE - SIBIPIRUNA - CAESALPINIA PELTOPOHOROIDES</v>
          </cell>
          <cell r="C168" t="str">
            <v>UN</v>
          </cell>
          <cell r="D168">
            <v>3</v>
          </cell>
          <cell r="E168">
            <v>22.18</v>
          </cell>
        </row>
        <row r="169">
          <cell r="A169" t="str">
            <v>21.33.03</v>
          </cell>
          <cell r="B169" t="str">
            <v>ARVORE- PAU-FERRO - CAESALPINIA FERREA LEIOSTACHYA</v>
          </cell>
          <cell r="C169" t="str">
            <v>UN</v>
          </cell>
          <cell r="D169">
            <v>3</v>
          </cell>
          <cell r="E169">
            <v>22.18</v>
          </cell>
        </row>
        <row r="170">
          <cell r="A170" t="str">
            <v>21.33.04</v>
          </cell>
          <cell r="B170" t="str">
            <v>ARVORE - CASSIA MIMOSA - CASSIA GRANDIS</v>
          </cell>
          <cell r="C170" t="str">
            <v>UN</v>
          </cell>
          <cell r="D170">
            <v>7</v>
          </cell>
          <cell r="E170">
            <v>22.18</v>
          </cell>
        </row>
        <row r="171">
          <cell r="A171" t="str">
            <v>21.33.06</v>
          </cell>
          <cell r="B171" t="str">
            <v>PAU BRASIL</v>
          </cell>
          <cell r="C171" t="str">
            <v>UN</v>
          </cell>
          <cell r="D171">
            <v>3</v>
          </cell>
          <cell r="E171">
            <v>15.94</v>
          </cell>
        </row>
        <row r="172">
          <cell r="A172" t="str">
            <v>21.33.07</v>
          </cell>
          <cell r="B172" t="str">
            <v>IPE AMARELO</v>
          </cell>
          <cell r="C172" t="str">
            <v>UN</v>
          </cell>
          <cell r="D172">
            <v>10</v>
          </cell>
          <cell r="E172">
            <v>15.94</v>
          </cell>
        </row>
        <row r="173">
          <cell r="A173" t="str">
            <v>21.33.08</v>
          </cell>
          <cell r="B173" t="str">
            <v>IPE ROXO</v>
          </cell>
          <cell r="C173" t="str">
            <v>UN</v>
          </cell>
          <cell r="D173">
            <v>8</v>
          </cell>
          <cell r="E173">
            <v>15.94</v>
          </cell>
        </row>
        <row r="174">
          <cell r="A174" t="str">
            <v>21.33.09</v>
          </cell>
          <cell r="B174" t="str">
            <v>MUNGUBA</v>
          </cell>
          <cell r="C174" t="str">
            <v>UN</v>
          </cell>
          <cell r="D174">
            <v>10</v>
          </cell>
          <cell r="E174">
            <v>24.95</v>
          </cell>
        </row>
        <row r="175">
          <cell r="A175" t="str">
            <v>21.33.10</v>
          </cell>
          <cell r="B175" t="str">
            <v>QUARESMEIRA ROXA / ROSA</v>
          </cell>
          <cell r="C175" t="str">
            <v>UN</v>
          </cell>
          <cell r="D175">
            <v>4</v>
          </cell>
          <cell r="E175">
            <v>15.94</v>
          </cell>
        </row>
        <row r="176">
          <cell r="A176" t="str">
            <v>21.33.11</v>
          </cell>
          <cell r="B176" t="str">
            <v>SUINA - ERYTHRINA CRISTA-GALLI</v>
          </cell>
          <cell r="C176" t="str">
            <v>UN</v>
          </cell>
          <cell r="D176">
            <v>8</v>
          </cell>
          <cell r="E176">
            <v>24.95</v>
          </cell>
        </row>
        <row r="177">
          <cell r="A177" t="str">
            <v>21.33.12</v>
          </cell>
          <cell r="B177" t="str">
            <v>CAMPANULA AMARELA</v>
          </cell>
          <cell r="C177" t="str">
            <v>UN</v>
          </cell>
          <cell r="D177">
            <v>4</v>
          </cell>
          <cell r="E177">
            <v>15.94</v>
          </cell>
        </row>
        <row r="178">
          <cell r="A178" t="str">
            <v>21.33.13</v>
          </cell>
          <cell r="B178" t="str">
            <v>RUSSELIA VERMELHA / AMARELA</v>
          </cell>
          <cell r="C178" t="str">
            <v>UN</v>
          </cell>
          <cell r="D178">
            <v>6</v>
          </cell>
          <cell r="E178">
            <v>15.94</v>
          </cell>
        </row>
        <row r="179">
          <cell r="A179" t="str">
            <v>21.33.14</v>
          </cell>
          <cell r="B179" t="str">
            <v>JIBOIA DOURADA</v>
          </cell>
          <cell r="C179" t="str">
            <v>UN</v>
          </cell>
          <cell r="D179">
            <v>4</v>
          </cell>
          <cell r="E179">
            <v>1.1100000000000001</v>
          </cell>
        </row>
        <row r="180">
          <cell r="A180" t="str">
            <v>21.33.15</v>
          </cell>
          <cell r="B180" t="str">
            <v>MARACUJA AZUL</v>
          </cell>
          <cell r="C180" t="str">
            <v>UN</v>
          </cell>
          <cell r="D180">
            <v>8</v>
          </cell>
          <cell r="E180">
            <v>2.77</v>
          </cell>
        </row>
        <row r="181">
          <cell r="A181" t="str">
            <v>21.33.16</v>
          </cell>
          <cell r="B181" t="str">
            <v>SALVIA</v>
          </cell>
          <cell r="C181" t="str">
            <v>M2</v>
          </cell>
          <cell r="D181">
            <v>210</v>
          </cell>
          <cell r="E181">
            <v>27.72</v>
          </cell>
        </row>
        <row r="182">
          <cell r="A182" t="str">
            <v>21.33.17</v>
          </cell>
          <cell r="B182" t="str">
            <v>PINGO DE OURO</v>
          </cell>
          <cell r="C182" t="str">
            <v>M2</v>
          </cell>
          <cell r="D182">
            <v>12</v>
          </cell>
          <cell r="E182">
            <v>2.77</v>
          </cell>
        </row>
        <row r="183">
          <cell r="A183" t="str">
            <v>21.33.70</v>
          </cell>
          <cell r="B183" t="str">
            <v>PALMEIRA - LICURI</v>
          </cell>
          <cell r="C183" t="str">
            <v>UN</v>
          </cell>
          <cell r="D183">
            <v>8</v>
          </cell>
          <cell r="E183">
            <v>48.51</v>
          </cell>
        </row>
        <row r="184">
          <cell r="A184" t="str">
            <v>21.36.</v>
          </cell>
          <cell r="B184" t="str">
            <v>PEDESTAL DE INAUGURACAO</v>
          </cell>
          <cell r="E184">
            <v>0</v>
          </cell>
        </row>
        <row r="185">
          <cell r="A185" t="str">
            <v>21.36.02</v>
          </cell>
          <cell r="B185" t="str">
            <v>FORNECIMENTO E ASSENTAMENTO DE PEDESTAL DE INAUGURACAO, EXCLUSIVE PLACA DE BRONZE, CONFORME PROJETO PMB</v>
          </cell>
          <cell r="C185" t="str">
            <v>UN</v>
          </cell>
          <cell r="D185">
            <v>1</v>
          </cell>
          <cell r="E185">
            <v>554.4</v>
          </cell>
        </row>
        <row r="186">
          <cell r="A186" t="str">
            <v>21.40.</v>
          </cell>
          <cell r="B186" t="str">
            <v>LIXEIRA</v>
          </cell>
          <cell r="E186">
            <v>0</v>
          </cell>
        </row>
        <row r="187">
          <cell r="A187" t="str">
            <v>21.40.02</v>
          </cell>
          <cell r="B187" t="str">
            <v>TIPO 2-METALICA INDIVIDUAL BASCULAVEL CHAPA 20 35L</v>
          </cell>
          <cell r="C187" t="str">
            <v>UN</v>
          </cell>
          <cell r="D187">
            <v>22</v>
          </cell>
          <cell r="E187">
            <v>198.85</v>
          </cell>
        </row>
        <row r="188">
          <cell r="B188" t="str">
            <v>SUB-TOTAL DO ITEM 21</v>
          </cell>
        </row>
        <row r="190">
          <cell r="A190" t="str">
            <v>22.</v>
          </cell>
          <cell r="B190" t="str">
            <v>LIMPEZA</v>
          </cell>
          <cell r="E190">
            <v>0</v>
          </cell>
        </row>
        <row r="191">
          <cell r="A191" t="str">
            <v>22.01.</v>
          </cell>
          <cell r="B191" t="str">
            <v>LIMPEZA GERAL</v>
          </cell>
          <cell r="E191">
            <v>0</v>
          </cell>
        </row>
        <row r="192">
          <cell r="A192" t="str">
            <v>22.01.02</v>
          </cell>
          <cell r="B192" t="str">
            <v>LIMPEZA DA OBRA (RETIRANDO TODO O ENTULHO E MATERIAL EXCEDENTE)</v>
          </cell>
          <cell r="C192" t="str">
            <v>VB</v>
          </cell>
          <cell r="D192">
            <v>1</v>
          </cell>
          <cell r="E192">
            <v>415.8</v>
          </cell>
        </row>
        <row r="193">
          <cell r="B193" t="str">
            <v>SUB-TOTAL DO ITEM 22</v>
          </cell>
        </row>
        <row r="196">
          <cell r="A196" t="str">
            <v>28.</v>
          </cell>
          <cell r="B196" t="str">
            <v>QUADRA POLIESPORTIVA</v>
          </cell>
          <cell r="E196">
            <v>0</v>
          </cell>
        </row>
        <row r="197">
          <cell r="A197" t="str">
            <v>28.01.</v>
          </cell>
          <cell r="B197" t="str">
            <v>PISO</v>
          </cell>
          <cell r="E197">
            <v>0</v>
          </cell>
        </row>
        <row r="198">
          <cell r="A198" t="str">
            <v>28.01.01</v>
          </cell>
          <cell r="B198" t="str">
            <v xml:space="preserve">FORNECIMENTO DE MAO DE OBRA E MATERIAIS PARA CONSTRUCAO DO PISO EM CONCRETO ARMADO, E=7,5 CM, FKC=15,0 MPa, NO SISTEMA A LASER, COMPOSTA DE: MONTAGEM E NIVELAMENTO A LASER DAS FORMAS METALICAS; INSTALACAO DA LONA PLASTICA E TELA SOLDADA Q 61; LANCAMENTO, </v>
          </cell>
          <cell r="C198" t="str">
            <v>M2</v>
          </cell>
          <cell r="D198">
            <v>760</v>
          </cell>
          <cell r="E198">
            <v>34.64</v>
          </cell>
        </row>
        <row r="199">
          <cell r="A199" t="str">
            <v>28.02.</v>
          </cell>
          <cell r="B199" t="str">
            <v>PINTURA</v>
          </cell>
          <cell r="E199">
            <v>0</v>
          </cell>
        </row>
        <row r="200">
          <cell r="A200" t="str">
            <v>28.02.01</v>
          </cell>
          <cell r="B200" t="str">
            <v>DEMARCACAO DA QUADRA</v>
          </cell>
          <cell r="C200" t="str">
            <v>M</v>
          </cell>
          <cell r="D200">
            <v>400</v>
          </cell>
          <cell r="E200">
            <v>2.4900000000000002</v>
          </cell>
        </row>
        <row r="201">
          <cell r="A201" t="str">
            <v>28.02.02</v>
          </cell>
          <cell r="B201" t="str">
            <v>C/LATEX ACRILICA INCL.PINT.DE LIGAÇÃO EMULSIONADA</v>
          </cell>
          <cell r="C201" t="str">
            <v>M2</v>
          </cell>
          <cell r="D201">
            <v>760</v>
          </cell>
          <cell r="E201">
            <v>8.5500000000000007</v>
          </cell>
        </row>
        <row r="202">
          <cell r="A202" t="str">
            <v>28.03.</v>
          </cell>
          <cell r="B202" t="str">
            <v>EQUIPAMENTOS ESPORTIVOS</v>
          </cell>
          <cell r="E202">
            <v>0</v>
          </cell>
        </row>
        <row r="203">
          <cell r="A203" t="str">
            <v>28.03.01</v>
          </cell>
          <cell r="B203" t="str">
            <v>TRAVE DE FUTUBOL DE SALAO F.G. D=76 MM C/ REDE DE NYLON DUPLO</v>
          </cell>
          <cell r="C203" t="str">
            <v>UN</v>
          </cell>
          <cell r="D203">
            <v>2</v>
          </cell>
          <cell r="E203">
            <v>519.03</v>
          </cell>
        </row>
        <row r="204">
          <cell r="A204" t="str">
            <v>28.03.02</v>
          </cell>
          <cell r="B204" t="str">
            <v>REDE DE PETECA COM MASTROS DE TUBOS F.G. D=76 MM</v>
          </cell>
          <cell r="C204" t="str">
            <v>CJ</v>
          </cell>
          <cell r="D204">
            <v>1</v>
          </cell>
          <cell r="E204">
            <v>474.21</v>
          </cell>
        </row>
        <row r="205">
          <cell r="A205" t="str">
            <v>28.05.</v>
          </cell>
          <cell r="B205" t="str">
            <v>ALAMBRADO</v>
          </cell>
          <cell r="E205">
            <v>0</v>
          </cell>
        </row>
        <row r="206">
          <cell r="A206" t="str">
            <v>28.05.01</v>
          </cell>
          <cell r="B206" t="str">
            <v>ALAMBRADO TELA GALV. 2" FIO 12, TUBO ACO GALVANIZADO VERT.=1 1/2" C/ 2,0 M, HOR.= 1 1/2" C/ 1,50 M - H=4,00 M; INCLUSIVE PORTOES</v>
          </cell>
          <cell r="C206" t="str">
            <v>M2</v>
          </cell>
          <cell r="D206">
            <v>272</v>
          </cell>
          <cell r="E206">
            <v>58.21</v>
          </cell>
        </row>
      </sheetData>
      <sheetData sheetId="1" refreshError="1"/>
      <sheetData sheetId="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001708"/>
      <sheetName val="mediçao praça"/>
      <sheetName val="mediçao praça (2)"/>
      <sheetName val="assumptions"/>
    </sheetNames>
    <sheetDataSet>
      <sheetData sheetId="0">
        <row r="7">
          <cell r="A7" t="str">
            <v>01.</v>
          </cell>
          <cell r="B7" t="str">
            <v>INSTALAÇAO DA OBRA</v>
          </cell>
          <cell r="E7">
            <v>0</v>
          </cell>
        </row>
        <row r="8">
          <cell r="A8" t="str">
            <v>01.02.</v>
          </cell>
          <cell r="B8" t="str">
            <v>BARRACAO DE OBRA</v>
          </cell>
          <cell r="E8">
            <v>0</v>
          </cell>
        </row>
        <row r="9">
          <cell r="A9" t="str">
            <v>01.02.01</v>
          </cell>
          <cell r="B9" t="str">
            <v>DE PESSOAL</v>
          </cell>
          <cell r="C9" t="str">
            <v>M2</v>
          </cell>
          <cell r="D9">
            <v>7.26</v>
          </cell>
          <cell r="E9">
            <v>178.34</v>
          </cell>
        </row>
        <row r="10">
          <cell r="A10" t="str">
            <v>01.02.05</v>
          </cell>
          <cell r="B10" t="str">
            <v>VESTIARIO E SANITARIO</v>
          </cell>
          <cell r="C10" t="str">
            <v>M2</v>
          </cell>
          <cell r="D10">
            <v>10.89</v>
          </cell>
          <cell r="E10">
            <v>197.34</v>
          </cell>
        </row>
        <row r="11">
          <cell r="A11" t="str">
            <v>01.03.</v>
          </cell>
          <cell r="B11" t="str">
            <v>PLACA DE OBRA AFIXADA COM PEÇAS DE MADEIRA 8X12CM</v>
          </cell>
          <cell r="E11">
            <v>0</v>
          </cell>
        </row>
        <row r="12">
          <cell r="A12" t="str">
            <v>01.03.02</v>
          </cell>
          <cell r="B12" t="str">
            <v>3,00X2,00M - CONFORME PROJETO PPP-32/PMB</v>
          </cell>
          <cell r="C12" t="str">
            <v>UN</v>
          </cell>
          <cell r="D12">
            <v>1</v>
          </cell>
          <cell r="E12">
            <v>658.76</v>
          </cell>
        </row>
        <row r="13">
          <cell r="A13" t="str">
            <v>01.17.</v>
          </cell>
          <cell r="B13" t="str">
            <v>LOCAÇAO DE OBRA</v>
          </cell>
          <cell r="E13">
            <v>0</v>
          </cell>
        </row>
        <row r="14">
          <cell r="A14" t="str">
            <v>01.17.03</v>
          </cell>
          <cell r="B14" t="str">
            <v>GABARITO</v>
          </cell>
          <cell r="C14" t="str">
            <v>M</v>
          </cell>
          <cell r="D14">
            <v>368</v>
          </cell>
          <cell r="E14">
            <v>4.7300000000000004</v>
          </cell>
        </row>
        <row r="15">
          <cell r="B15" t="str">
            <v>SUB-TOTAL DO ITEM 01</v>
          </cell>
        </row>
        <row r="17">
          <cell r="A17" t="str">
            <v>03.</v>
          </cell>
          <cell r="B17" t="str">
            <v>TRABALHOS EM TERRA</v>
          </cell>
          <cell r="E17">
            <v>0</v>
          </cell>
        </row>
        <row r="18">
          <cell r="A18" t="str">
            <v>03.01.</v>
          </cell>
          <cell r="B18" t="str">
            <v>DESMATAMENTO, DESTOCAMENTO E LIMPEZA DO TERRENO</v>
          </cell>
          <cell r="E18">
            <v>0</v>
          </cell>
        </row>
        <row r="19">
          <cell r="A19" t="str">
            <v>03.01.10</v>
          </cell>
          <cell r="B19" t="str">
            <v>LIMPEZA DO TERRENO</v>
          </cell>
          <cell r="C19" t="str">
            <v>M2</v>
          </cell>
          <cell r="D19">
            <v>6112.71</v>
          </cell>
          <cell r="E19">
            <v>0.42</v>
          </cell>
        </row>
        <row r="20">
          <cell r="A20" t="str">
            <v>03.17.</v>
          </cell>
          <cell r="B20" t="str">
            <v>ESCAVAÇAO MANUAL DE VALAS</v>
          </cell>
          <cell r="E20">
            <v>0</v>
          </cell>
        </row>
        <row r="21">
          <cell r="A21" t="str">
            <v>03.17.01</v>
          </cell>
          <cell r="B21" t="str">
            <v>H &lt;= 1,5 M</v>
          </cell>
          <cell r="C21" t="str">
            <v>M3</v>
          </cell>
          <cell r="D21">
            <v>2.4500000000000002</v>
          </cell>
          <cell r="E21">
            <v>20.09</v>
          </cell>
        </row>
        <row r="22">
          <cell r="A22" t="str">
            <v>03.23.</v>
          </cell>
          <cell r="B22" t="str">
            <v>REGULARIZAÇAO E COMPACTAÇAO DE TERRENO</v>
          </cell>
          <cell r="E22">
            <v>0</v>
          </cell>
        </row>
        <row r="23">
          <cell r="A23" t="str">
            <v>03.23.05</v>
          </cell>
          <cell r="B23" t="str">
            <v>COM ROLO VIBRATORIO</v>
          </cell>
          <cell r="C23" t="str">
            <v>M2</v>
          </cell>
          <cell r="D23">
            <v>6112.71</v>
          </cell>
          <cell r="E23">
            <v>1.29</v>
          </cell>
        </row>
        <row r="24">
          <cell r="B24" t="str">
            <v>SUB-TOTAL DO ITEM 03</v>
          </cell>
        </row>
        <row r="26">
          <cell r="A26" t="str">
            <v>07.</v>
          </cell>
          <cell r="B26" t="str">
            <v>ALVENARIAS E DIVISOES</v>
          </cell>
          <cell r="E26">
            <v>0</v>
          </cell>
        </row>
        <row r="27">
          <cell r="A27" t="str">
            <v>07.03.</v>
          </cell>
          <cell r="B27" t="str">
            <v>ALVENARIA DE TIJOLO FURADO(BLOCO CERAMICO VEDAÇÃO)</v>
          </cell>
          <cell r="E27">
            <v>0</v>
          </cell>
        </row>
        <row r="28">
          <cell r="A28" t="str">
            <v>07.03.03</v>
          </cell>
          <cell r="B28" t="str">
            <v>E= 10 CM, A REVESTIR</v>
          </cell>
          <cell r="C28" t="str">
            <v>M2</v>
          </cell>
          <cell r="D28">
            <v>85</v>
          </cell>
          <cell r="E28">
            <v>23.31</v>
          </cell>
        </row>
        <row r="29">
          <cell r="B29" t="str">
            <v>SUB-TOTAL DO ITEM 07</v>
          </cell>
        </row>
        <row r="31">
          <cell r="A31" t="str">
            <v>11.</v>
          </cell>
          <cell r="B31" t="str">
            <v>INSTALAÇA0 ELETRICA E TELEFONICA</v>
          </cell>
          <cell r="E31">
            <v>0</v>
          </cell>
        </row>
        <row r="32">
          <cell r="A32" t="str">
            <v>11.02.</v>
          </cell>
          <cell r="B32" t="str">
            <v>ILUMINACAO DA PRACA</v>
          </cell>
          <cell r="E32">
            <v>0</v>
          </cell>
        </row>
        <row r="33">
          <cell r="A33" t="str">
            <v>11.02.01</v>
          </cell>
          <cell r="B33" t="str">
            <v>ANEL CAIXA ZA CONCRETO PREMOLDADO</v>
          </cell>
          <cell r="C33" t="str">
            <v>PC</v>
          </cell>
          <cell r="D33">
            <v>13</v>
          </cell>
          <cell r="E33">
            <v>146.4</v>
          </cell>
        </row>
        <row r="34">
          <cell r="A34" t="str">
            <v>11.02.02</v>
          </cell>
          <cell r="B34" t="str">
            <v>ARO COM TAMPA ARTICULADA CAIXA ZA</v>
          </cell>
          <cell r="C34" t="str">
            <v>PC</v>
          </cell>
          <cell r="D34">
            <v>13</v>
          </cell>
          <cell r="E34">
            <v>65.66</v>
          </cell>
        </row>
        <row r="35">
          <cell r="A35" t="str">
            <v>11.02.03</v>
          </cell>
          <cell r="B35" t="str">
            <v>BASE 50A P/RELE FOTOELETRICO</v>
          </cell>
          <cell r="C35" t="str">
            <v>PC</v>
          </cell>
          <cell r="D35">
            <v>1</v>
          </cell>
          <cell r="E35">
            <v>257.26</v>
          </cell>
        </row>
        <row r="36">
          <cell r="A36" t="str">
            <v>11.02.04</v>
          </cell>
          <cell r="B36" t="str">
            <v>BRACO IP TIPO MEDIO</v>
          </cell>
          <cell r="C36" t="str">
            <v>PC</v>
          </cell>
          <cell r="D36">
            <v>5</v>
          </cell>
          <cell r="E36">
            <v>271.18</v>
          </cell>
        </row>
        <row r="37">
          <cell r="A37" t="str">
            <v>11.02.05</v>
          </cell>
          <cell r="B37" t="str">
            <v>CABECOTE 1" P/ELETRODUTO</v>
          </cell>
          <cell r="C37" t="str">
            <v>PC</v>
          </cell>
          <cell r="D37">
            <v>1</v>
          </cell>
          <cell r="E37">
            <v>2.48</v>
          </cell>
        </row>
        <row r="38">
          <cell r="A38" t="str">
            <v>11.02.06</v>
          </cell>
          <cell r="B38" t="str">
            <v>CABO AL 1X 16MM2XLPE 0,6/1KV</v>
          </cell>
          <cell r="C38" t="str">
            <v>M</v>
          </cell>
          <cell r="D38">
            <v>415</v>
          </cell>
          <cell r="E38">
            <v>3.68</v>
          </cell>
        </row>
        <row r="39">
          <cell r="A39" t="str">
            <v>11.02.07</v>
          </cell>
          <cell r="B39" t="str">
            <v>CABO AL 1X 25MM2XLPE 0,6/1KV</v>
          </cell>
          <cell r="C39" t="str">
            <v>M</v>
          </cell>
          <cell r="D39">
            <v>160</v>
          </cell>
          <cell r="E39">
            <v>5.42</v>
          </cell>
        </row>
        <row r="40">
          <cell r="A40" t="str">
            <v>11.02.08</v>
          </cell>
          <cell r="B40" t="str">
            <v>CABO CU 1X 1,5MM2 CL2 EPR/XLPE 0,6/1KV</v>
          </cell>
          <cell r="C40" t="str">
            <v>M</v>
          </cell>
          <cell r="D40">
            <v>367.5</v>
          </cell>
          <cell r="E40">
            <v>2.61</v>
          </cell>
        </row>
        <row r="41">
          <cell r="A41" t="str">
            <v>11.02.09</v>
          </cell>
          <cell r="B41" t="str">
            <v>CABO TRIPLEX CA 2X1X10+10MM2 0,6/1KV</v>
          </cell>
          <cell r="C41" t="str">
            <v>M</v>
          </cell>
          <cell r="D41">
            <v>32</v>
          </cell>
          <cell r="E41">
            <v>14.64</v>
          </cell>
        </row>
        <row r="42">
          <cell r="A42" t="str">
            <v>11.02.10</v>
          </cell>
          <cell r="B42" t="str">
            <v>CABO TRIPLEX CA 2X1X35+70MM2 0,6/1KV</v>
          </cell>
          <cell r="C42" t="str">
            <v>M</v>
          </cell>
          <cell r="D42">
            <v>65</v>
          </cell>
          <cell r="E42">
            <v>29.49</v>
          </cell>
        </row>
        <row r="43">
          <cell r="A43" t="str">
            <v>11.02.11</v>
          </cell>
          <cell r="B43" t="str">
            <v>CINTA ACO D 190MM S/PARAFUSO</v>
          </cell>
          <cell r="C43" t="str">
            <v>PC</v>
          </cell>
          <cell r="D43">
            <v>6</v>
          </cell>
          <cell r="E43">
            <v>15.21</v>
          </cell>
        </row>
        <row r="44">
          <cell r="A44" t="str">
            <v>11.02.12</v>
          </cell>
          <cell r="B44" t="str">
            <v>CINTA ACO D 220MM S/PARAFUSO</v>
          </cell>
          <cell r="C44" t="str">
            <v>PC</v>
          </cell>
          <cell r="D44">
            <v>1</v>
          </cell>
          <cell r="E44">
            <v>17.350000000000001</v>
          </cell>
        </row>
        <row r="45">
          <cell r="A45" t="str">
            <v>11.02.13</v>
          </cell>
          <cell r="B45" t="str">
            <v>CINTA ACO D 230MM S/PARAFUSO</v>
          </cell>
          <cell r="C45" t="str">
            <v>PC</v>
          </cell>
          <cell r="D45">
            <v>1</v>
          </cell>
          <cell r="E45">
            <v>17.86</v>
          </cell>
        </row>
        <row r="46">
          <cell r="A46" t="str">
            <v>11.02.14</v>
          </cell>
          <cell r="B46" t="str">
            <v>CINTA ACO D 240MM S/PARAFUSO</v>
          </cell>
          <cell r="C46" t="str">
            <v>PC</v>
          </cell>
          <cell r="D46">
            <v>1</v>
          </cell>
          <cell r="E46">
            <v>18.309999999999999</v>
          </cell>
        </row>
        <row r="47">
          <cell r="A47" t="str">
            <v>11.02.15</v>
          </cell>
          <cell r="B47" t="str">
            <v>CINTA ACO D 250MM S/PARAFUSO</v>
          </cell>
          <cell r="C47" t="str">
            <v>PC</v>
          </cell>
          <cell r="D47">
            <v>1</v>
          </cell>
          <cell r="E47">
            <v>20.61</v>
          </cell>
        </row>
        <row r="48">
          <cell r="A48" t="str">
            <v>11.02.16</v>
          </cell>
          <cell r="B48" t="str">
            <v>CONECTOR ATERRAMENTO FERRAGEM IP FIO AL 10 MM2</v>
          </cell>
          <cell r="C48" t="str">
            <v>PC</v>
          </cell>
          <cell r="D48">
            <v>57</v>
          </cell>
          <cell r="E48">
            <v>1.03</v>
          </cell>
        </row>
        <row r="49">
          <cell r="A49" t="str">
            <v>11.02.17</v>
          </cell>
          <cell r="B49" t="str">
            <v>CONECTOR BORNE CB CU 6MM2</v>
          </cell>
          <cell r="C49" t="str">
            <v>PC</v>
          </cell>
          <cell r="D49">
            <v>42</v>
          </cell>
          <cell r="E49">
            <v>0.67</v>
          </cell>
        </row>
        <row r="50">
          <cell r="A50" t="str">
            <v>11.02.18</v>
          </cell>
          <cell r="B50" t="str">
            <v>CONECTOR COMP FORM H(1) 16-35 X 16-35</v>
          </cell>
          <cell r="C50" t="str">
            <v>PC</v>
          </cell>
          <cell r="D50">
            <v>1</v>
          </cell>
          <cell r="E50">
            <v>2.5299999999999998</v>
          </cell>
        </row>
        <row r="51">
          <cell r="A51" t="str">
            <v>11.02.19</v>
          </cell>
          <cell r="B51" t="str">
            <v>CONECTOR COMP FORM H(2) 25-70 X 16-35</v>
          </cell>
          <cell r="C51" t="str">
            <v>PC</v>
          </cell>
          <cell r="D51">
            <v>2</v>
          </cell>
          <cell r="E51">
            <v>3.43</v>
          </cell>
        </row>
        <row r="52">
          <cell r="A52" t="str">
            <v>11.02.20</v>
          </cell>
          <cell r="B52" t="str">
            <v>CONECTOR COMP FORM H(7) 120-240 X 16-70</v>
          </cell>
          <cell r="C52" t="str">
            <v>PC</v>
          </cell>
          <cell r="D52">
            <v>2</v>
          </cell>
          <cell r="E52">
            <v>18.07</v>
          </cell>
        </row>
        <row r="53">
          <cell r="A53" t="str">
            <v>11.02.21</v>
          </cell>
          <cell r="B53" t="str">
            <v>CONECTOR CUNHA IT3+COBERTURA ISOLANTE 3</v>
          </cell>
          <cell r="C53" t="str">
            <v>PC</v>
          </cell>
          <cell r="D53">
            <v>3</v>
          </cell>
          <cell r="E53">
            <v>8.51</v>
          </cell>
        </row>
        <row r="54">
          <cell r="A54" t="str">
            <v>11.02.22</v>
          </cell>
          <cell r="B54" t="str">
            <v>CONECTOR CUNHA IT4+COBERTURA ISOLANTE 3</v>
          </cell>
          <cell r="C54" t="str">
            <v>PC</v>
          </cell>
          <cell r="D54">
            <v>10</v>
          </cell>
          <cell r="E54">
            <v>9.06</v>
          </cell>
        </row>
        <row r="55">
          <cell r="A55" t="str">
            <v>11.02.23</v>
          </cell>
          <cell r="B55" t="str">
            <v>CONECTOR DER 1.27-6.34MM CUNHA(4) AZUL</v>
          </cell>
          <cell r="C55" t="str">
            <v>PC</v>
          </cell>
          <cell r="D55">
            <v>33</v>
          </cell>
          <cell r="E55">
            <v>2.57</v>
          </cell>
        </row>
        <row r="56">
          <cell r="A56" t="str">
            <v>11.02.24</v>
          </cell>
          <cell r="B56" t="str">
            <v>CONECTOR DER 3.17-8.12MM CUNHA(2) VERDE</v>
          </cell>
          <cell r="C56" t="str">
            <v>PC</v>
          </cell>
          <cell r="D56">
            <v>5</v>
          </cell>
          <cell r="E56">
            <v>5.09</v>
          </cell>
        </row>
        <row r="57">
          <cell r="A57" t="str">
            <v>11.02.25</v>
          </cell>
          <cell r="B57" t="str">
            <v>CONECTOR PERFURACAO 16-70/6-35 NILED</v>
          </cell>
          <cell r="C57" t="str">
            <v>PC</v>
          </cell>
          <cell r="D57">
            <v>28</v>
          </cell>
          <cell r="E57">
            <v>19.489999999999998</v>
          </cell>
        </row>
        <row r="58">
          <cell r="A58" t="str">
            <v>11.02.26</v>
          </cell>
          <cell r="B58" t="str">
            <v>CURVA ACO ZINCADO P/ELETRODUTO 1"</v>
          </cell>
          <cell r="C58" t="str">
            <v>PC</v>
          </cell>
          <cell r="D58">
            <v>1</v>
          </cell>
          <cell r="E58">
            <v>47.98</v>
          </cell>
        </row>
        <row r="59">
          <cell r="A59" t="str">
            <v>11.02.27</v>
          </cell>
          <cell r="B59" t="str">
            <v>ELETRODUTO ACO ZINCADO PESADO 1" C/01 LUVA</v>
          </cell>
          <cell r="C59" t="str">
            <v>PC</v>
          </cell>
          <cell r="D59">
            <v>7</v>
          </cell>
          <cell r="E59">
            <v>42.46</v>
          </cell>
        </row>
        <row r="60">
          <cell r="A60" t="str">
            <v>11.02.28</v>
          </cell>
          <cell r="B60" t="str">
            <v>ELETRODUTO EPEAD POL A/D NOVOTUB 50 MM</v>
          </cell>
          <cell r="C60" t="str">
            <v>M</v>
          </cell>
          <cell r="D60">
            <v>260</v>
          </cell>
          <cell r="E60">
            <v>4.9400000000000004</v>
          </cell>
        </row>
        <row r="61">
          <cell r="A61" t="str">
            <v>11.02.29</v>
          </cell>
          <cell r="B61" t="str">
            <v>FITA ISOLANTE 19MMX10M AUTOFUSAO</v>
          </cell>
          <cell r="C61" t="str">
            <v>ROLO</v>
          </cell>
          <cell r="D61">
            <v>6</v>
          </cell>
          <cell r="E61">
            <v>26.54</v>
          </cell>
        </row>
        <row r="62">
          <cell r="A62" t="str">
            <v>11.02.30</v>
          </cell>
          <cell r="B62" t="str">
            <v>FITA ISOLANTE ADESIVA 19MMX20M PVC</v>
          </cell>
          <cell r="C62" t="str">
            <v>ROLO</v>
          </cell>
          <cell r="D62">
            <v>6</v>
          </cell>
          <cell r="E62">
            <v>6.55</v>
          </cell>
        </row>
        <row r="63">
          <cell r="A63" t="str">
            <v>11.02.31</v>
          </cell>
          <cell r="B63" t="str">
            <v>LAMPADA VS 150W E-40 AP TUBULAR</v>
          </cell>
          <cell r="C63" t="str">
            <v>PC</v>
          </cell>
          <cell r="D63">
            <v>19</v>
          </cell>
          <cell r="E63">
            <v>190.38</v>
          </cell>
        </row>
        <row r="64">
          <cell r="A64" t="str">
            <v>11.02.32</v>
          </cell>
          <cell r="B64" t="str">
            <v>LUMINARIA C/ALOJ.C/BASE VS 150W TUBULAR</v>
          </cell>
          <cell r="C64" t="str">
            <v>PC</v>
          </cell>
          <cell r="D64">
            <v>19</v>
          </cell>
          <cell r="E64">
            <v>691.74</v>
          </cell>
        </row>
        <row r="65">
          <cell r="A65" t="str">
            <v>11.02.33</v>
          </cell>
          <cell r="B65" t="str">
            <v>MANGUEIRA SANFONADA 3/4"</v>
          </cell>
          <cell r="C65" t="str">
            <v>M</v>
          </cell>
          <cell r="D65">
            <v>10</v>
          </cell>
          <cell r="E65">
            <v>2.4300000000000002</v>
          </cell>
        </row>
        <row r="66">
          <cell r="A66" t="str">
            <v>11.02.34</v>
          </cell>
          <cell r="B66" t="str">
            <v>PARAFUSO CAB ABAUL. PESC.QUADR.M16X45MM</v>
          </cell>
          <cell r="C66" t="str">
            <v>PC</v>
          </cell>
          <cell r="D66">
            <v>11</v>
          </cell>
          <cell r="E66">
            <v>2.84</v>
          </cell>
        </row>
        <row r="67">
          <cell r="A67" t="str">
            <v>11.02.35</v>
          </cell>
          <cell r="B67" t="str">
            <v>PARAFUSO CAB ABAUL. PESC.QUADR.M16X70MM</v>
          </cell>
          <cell r="C67" t="str">
            <v>PC</v>
          </cell>
          <cell r="D67">
            <v>20</v>
          </cell>
          <cell r="E67">
            <v>3.22</v>
          </cell>
        </row>
        <row r="68">
          <cell r="A68" t="str">
            <v>11.02.36</v>
          </cell>
          <cell r="B68" t="str">
            <v>PORCA QUADRADA M16X24MM ACO ZINCADA</v>
          </cell>
          <cell r="C68" t="str">
            <v>PC</v>
          </cell>
          <cell r="D68">
            <v>10</v>
          </cell>
          <cell r="E68">
            <v>1.52</v>
          </cell>
        </row>
        <row r="69">
          <cell r="A69" t="str">
            <v>11.02.37</v>
          </cell>
          <cell r="B69" t="str">
            <v>POSTE DE ACO ILUMEF 7M P/02 LUM.CHIC.DUPLO</v>
          </cell>
          <cell r="C69" t="str">
            <v>PC</v>
          </cell>
          <cell r="D69">
            <v>4</v>
          </cell>
          <cell r="E69">
            <v>3293.92</v>
          </cell>
        </row>
        <row r="70">
          <cell r="A70" t="str">
            <v>11.02.38</v>
          </cell>
          <cell r="B70" t="str">
            <v>POSTE ACO ILUMEF 7M P/LUMIN CHIC SIMPLES</v>
          </cell>
          <cell r="C70" t="str">
            <v>PC</v>
          </cell>
          <cell r="D70">
            <v>6</v>
          </cell>
          <cell r="E70">
            <v>2932.16</v>
          </cell>
        </row>
        <row r="71">
          <cell r="A71" t="str">
            <v>11.02.39</v>
          </cell>
          <cell r="B71" t="str">
            <v>REATOR LAMPADA VS 150W INTERNO</v>
          </cell>
          <cell r="C71" t="str">
            <v>PC</v>
          </cell>
          <cell r="D71">
            <v>19</v>
          </cell>
          <cell r="E71">
            <v>177.31</v>
          </cell>
        </row>
        <row r="72">
          <cell r="A72" t="str">
            <v>11.02.40</v>
          </cell>
          <cell r="B72" t="str">
            <v>RELE FOTOELETRICO ELETRONICO 127V</v>
          </cell>
          <cell r="C72" t="str">
            <v>PC</v>
          </cell>
          <cell r="D72">
            <v>6</v>
          </cell>
          <cell r="E72">
            <v>52.27</v>
          </cell>
        </row>
        <row r="73">
          <cell r="B73" t="str">
            <v>SUB-TOTAL DO ITEM 11</v>
          </cell>
        </row>
        <row r="75">
          <cell r="A75" t="str">
            <v>13.</v>
          </cell>
          <cell r="B75" t="str">
            <v>SERRALHERIA</v>
          </cell>
          <cell r="E75">
            <v>0</v>
          </cell>
        </row>
        <row r="76">
          <cell r="A76" t="str">
            <v>13.02.</v>
          </cell>
          <cell r="B76" t="str">
            <v>PERGULADO-02 MODULOS 350X350 CM EM 08 PILARES</v>
          </cell>
          <cell r="E76">
            <v>0</v>
          </cell>
        </row>
        <row r="77">
          <cell r="A77" t="str">
            <v>13.02.01</v>
          </cell>
          <cell r="B77" t="str">
            <v>ESTACA BROCA DIAM.20 CM H=1,50 M</v>
          </cell>
          <cell r="C77" t="str">
            <v>M</v>
          </cell>
          <cell r="D77">
            <v>12</v>
          </cell>
          <cell r="E77">
            <v>17.829999999999998</v>
          </cell>
        </row>
        <row r="78">
          <cell r="A78" t="str">
            <v>13.02.03</v>
          </cell>
          <cell r="B78" t="str">
            <v>FORMA CIRCULAR DE MADEIRA</v>
          </cell>
          <cell r="C78" t="str">
            <v>M2</v>
          </cell>
          <cell r="D78">
            <v>9.5</v>
          </cell>
          <cell r="E78">
            <v>66.790000000000006</v>
          </cell>
        </row>
        <row r="79">
          <cell r="A79" t="str">
            <v>13.02.05</v>
          </cell>
          <cell r="B79" t="str">
            <v>ACO CA-50/60</v>
          </cell>
          <cell r="C79" t="str">
            <v>KG</v>
          </cell>
          <cell r="D79">
            <v>19.350000000000001</v>
          </cell>
          <cell r="E79">
            <v>5.82</v>
          </cell>
        </row>
        <row r="80">
          <cell r="A80" t="str">
            <v>13.02.07</v>
          </cell>
          <cell r="B80" t="str">
            <v>CONCRETO CONVENCIONAL FCK 20,0 MPA B1,B2 LANCADO</v>
          </cell>
          <cell r="D80">
            <v>0</v>
          </cell>
          <cell r="E80">
            <v>0</v>
          </cell>
        </row>
        <row r="81">
          <cell r="A81" t="str">
            <v>13.02.07</v>
          </cell>
          <cell r="B81" t="str">
            <v>EM ESTRUTURA</v>
          </cell>
          <cell r="C81" t="str">
            <v>M3</v>
          </cell>
          <cell r="D81">
            <v>0.43</v>
          </cell>
          <cell r="E81">
            <v>248.67</v>
          </cell>
        </row>
        <row r="82">
          <cell r="A82" t="str">
            <v>13.02.09</v>
          </cell>
          <cell r="B82" t="str">
            <v>FORNECIMENTO E ASSENTAMENTO DE TUBO DE ACO GALVANIZADO DIAMETRO 2 1/2", INCLUSIVE CONEXOES</v>
          </cell>
          <cell r="C82" t="str">
            <v>M</v>
          </cell>
          <cell r="D82">
            <v>42</v>
          </cell>
          <cell r="E82">
            <v>61.77</v>
          </cell>
        </row>
        <row r="83">
          <cell r="A83" t="str">
            <v>13.02.11</v>
          </cell>
          <cell r="B83" t="str">
            <v>CABO DE ACO</v>
          </cell>
          <cell r="C83" t="str">
            <v>M</v>
          </cell>
          <cell r="D83">
            <v>21</v>
          </cell>
          <cell r="E83">
            <v>7.45</v>
          </cell>
        </row>
        <row r="84">
          <cell r="A84" t="str">
            <v>13.02.13</v>
          </cell>
          <cell r="B84" t="str">
            <v>MURETA EM TIJOLO MACICO E=10 CM APARENTE</v>
          </cell>
          <cell r="C84" t="str">
            <v>M2</v>
          </cell>
          <cell r="D84">
            <v>11.2</v>
          </cell>
          <cell r="E84">
            <v>51.31</v>
          </cell>
        </row>
        <row r="85">
          <cell r="A85" t="str">
            <v>13.02.15</v>
          </cell>
          <cell r="B85" t="str">
            <v>FORNECIMENTO E ASSENTAMENTO DE TAMPO PARA BANCO EM CONCRETO FCK 15,0 MPA 3,50X0,50X0,07 M</v>
          </cell>
          <cell r="C85" t="str">
            <v>UN</v>
          </cell>
          <cell r="D85">
            <v>3</v>
          </cell>
          <cell r="E85">
            <v>93.1</v>
          </cell>
        </row>
        <row r="86">
          <cell r="A86" t="str">
            <v>13.02.17</v>
          </cell>
          <cell r="B86" t="str">
            <v>PINTURA ESMALTE EM PILARES CIRCULARES DE CONCRETO DIAMETRO 7"</v>
          </cell>
          <cell r="C86" t="str">
            <v>M</v>
          </cell>
          <cell r="D86">
            <v>16.8</v>
          </cell>
          <cell r="E86">
            <v>7.41</v>
          </cell>
        </row>
        <row r="87">
          <cell r="A87" t="str">
            <v>13.02.19</v>
          </cell>
          <cell r="B87" t="str">
            <v>PINTURA ESMALTE EM TUBO GALVANIZADO 2 1/2"</v>
          </cell>
          <cell r="C87" t="str">
            <v>M</v>
          </cell>
          <cell r="D87">
            <v>42</v>
          </cell>
          <cell r="E87">
            <v>2.65</v>
          </cell>
        </row>
        <row r="88">
          <cell r="A88" t="str">
            <v>13.03.</v>
          </cell>
          <cell r="B88" t="str">
            <v>PERGULADO-04 MODULOS 350X350 CM EM 10 PILARES</v>
          </cell>
          <cell r="E88">
            <v>0</v>
          </cell>
        </row>
        <row r="89">
          <cell r="A89" t="str">
            <v>13.03.01</v>
          </cell>
          <cell r="B89" t="str">
            <v>ESTACA BROCA DIAMETRO 20 CM H=1,50 M</v>
          </cell>
          <cell r="C89" t="str">
            <v>M</v>
          </cell>
          <cell r="D89">
            <v>15</v>
          </cell>
          <cell r="E89">
            <v>17.829999999999998</v>
          </cell>
        </row>
        <row r="90">
          <cell r="A90" t="str">
            <v>13.03.03</v>
          </cell>
          <cell r="B90" t="str">
            <v>FORMA CIRCULAR DE MADEIRA</v>
          </cell>
          <cell r="C90" t="str">
            <v>M2</v>
          </cell>
          <cell r="D90">
            <v>11.88</v>
          </cell>
          <cell r="E90">
            <v>66.790000000000006</v>
          </cell>
        </row>
        <row r="91">
          <cell r="A91" t="str">
            <v>13.03.05</v>
          </cell>
          <cell r="B91" t="str">
            <v>ACO CA-50/60</v>
          </cell>
          <cell r="C91" t="str">
            <v>KG</v>
          </cell>
          <cell r="D91">
            <v>23.85</v>
          </cell>
          <cell r="E91">
            <v>5.82</v>
          </cell>
        </row>
        <row r="92">
          <cell r="A92" t="str">
            <v>13.03.07</v>
          </cell>
          <cell r="B92" t="str">
            <v>CONCRETO CONVENCIONAL FCK 20,0 MPA, B1,B2 LANCADO EM ESTRUTURA</v>
          </cell>
          <cell r="C92" t="str">
            <v>M3</v>
          </cell>
          <cell r="D92">
            <v>0.53</v>
          </cell>
          <cell r="E92">
            <v>248.67</v>
          </cell>
        </row>
        <row r="93">
          <cell r="A93" t="str">
            <v>13.03.09</v>
          </cell>
          <cell r="B93" t="str">
            <v>FORNECIMENTO E ASSENTAMENTO DE TUBO DE ACO GALVANIZADO 2 1/2",INCLUSIVE CONEXOES</v>
          </cell>
          <cell r="C93" t="str">
            <v>M</v>
          </cell>
          <cell r="D93">
            <v>35</v>
          </cell>
          <cell r="E93">
            <v>61.77</v>
          </cell>
        </row>
        <row r="94">
          <cell r="A94" t="str">
            <v>13.03.11</v>
          </cell>
          <cell r="B94" t="str">
            <v>PINTURA ESMALTE EM PILARES SECCAO CIRCULAR</v>
          </cell>
          <cell r="E94">
            <v>0</v>
          </cell>
        </row>
        <row r="95">
          <cell r="A95" t="str">
            <v>13.03.11</v>
          </cell>
          <cell r="B95" t="str">
            <v>DIAMETRO 7"</v>
          </cell>
          <cell r="C95" t="str">
            <v>M</v>
          </cell>
          <cell r="D95">
            <v>21</v>
          </cell>
          <cell r="E95">
            <v>7.41</v>
          </cell>
        </row>
        <row r="96">
          <cell r="A96" t="str">
            <v>13.03.13</v>
          </cell>
          <cell r="B96" t="str">
            <v>PINTURA ESMALTE EM TUBO GALVANIZADO 2 1/2"</v>
          </cell>
          <cell r="C96" t="str">
            <v>M</v>
          </cell>
          <cell r="D96">
            <v>35</v>
          </cell>
          <cell r="E96">
            <v>2.65</v>
          </cell>
        </row>
        <row r="97">
          <cell r="A97" t="str">
            <v>13.04.</v>
          </cell>
          <cell r="B97" t="str">
            <v>PERGULADO-MODULO ISOLADO C=350 CM EM 02 PILARES</v>
          </cell>
          <cell r="E97">
            <v>0</v>
          </cell>
        </row>
        <row r="98">
          <cell r="A98" t="str">
            <v>13.04.01</v>
          </cell>
          <cell r="B98" t="str">
            <v>ESTACA BROCA DIAMETRO 20 CM H=1,50 M</v>
          </cell>
          <cell r="C98" t="str">
            <v>M</v>
          </cell>
          <cell r="D98">
            <v>3</v>
          </cell>
          <cell r="E98">
            <v>61.77</v>
          </cell>
        </row>
        <row r="99">
          <cell r="A99" t="str">
            <v>13.04.03</v>
          </cell>
          <cell r="B99" t="str">
            <v>FORMA CIRCULAR DE MADEIRA</v>
          </cell>
          <cell r="C99" t="str">
            <v>M2</v>
          </cell>
          <cell r="D99">
            <v>2.38</v>
          </cell>
          <cell r="E99">
            <v>66.790000000000006</v>
          </cell>
        </row>
        <row r="100">
          <cell r="A100" t="str">
            <v>13.04.05</v>
          </cell>
          <cell r="B100" t="str">
            <v>ACO CA-50/60</v>
          </cell>
          <cell r="C100" t="str">
            <v>KG</v>
          </cell>
          <cell r="D100">
            <v>4.95</v>
          </cell>
          <cell r="E100">
            <v>5.82</v>
          </cell>
        </row>
        <row r="101">
          <cell r="A101" t="str">
            <v>13.04.07</v>
          </cell>
          <cell r="B101" t="str">
            <v>CONCRETO CONVENCIONAL FCK 20,0 MPA, B1,B2 LANCADO EM ESTRUTURA</v>
          </cell>
          <cell r="C101" t="str">
            <v>M3</v>
          </cell>
          <cell r="D101">
            <v>0.11</v>
          </cell>
          <cell r="E101">
            <v>248.67</v>
          </cell>
        </row>
        <row r="102">
          <cell r="A102" t="str">
            <v>13.04.09</v>
          </cell>
          <cell r="B102" t="str">
            <v>FORNECIMENTO E ASSENTAMENTO DE TUBO DE ACO GALVANIZADO 2 1/2", INCLUSIVE CONEXOES</v>
          </cell>
          <cell r="C102" t="str">
            <v>M</v>
          </cell>
          <cell r="D102">
            <v>4.2</v>
          </cell>
          <cell r="E102">
            <v>61.77</v>
          </cell>
        </row>
        <row r="103">
          <cell r="A103" t="str">
            <v>13.04.11</v>
          </cell>
          <cell r="B103" t="str">
            <v>PINTURA ESMALTE EM PILARES SECCAO CIRCULAR DIAMETRO 7"</v>
          </cell>
          <cell r="C103" t="str">
            <v>M</v>
          </cell>
          <cell r="D103">
            <v>4.2</v>
          </cell>
          <cell r="E103">
            <v>7.41</v>
          </cell>
        </row>
        <row r="104">
          <cell r="A104" t="str">
            <v>13.04.13</v>
          </cell>
          <cell r="B104" t="str">
            <v>PINTURA ESMALTE EM TUBO GALVANIZADO 2 1/2"</v>
          </cell>
          <cell r="C104" t="str">
            <v>M</v>
          </cell>
          <cell r="D104">
            <v>4.2</v>
          </cell>
          <cell r="E104">
            <v>2.65</v>
          </cell>
        </row>
        <row r="105">
          <cell r="A105" t="str">
            <v>13.05.</v>
          </cell>
          <cell r="B105" t="str">
            <v>PERGULADO-MODULO ISOLADO C=200 CM EM 02 PILARES</v>
          </cell>
          <cell r="E105">
            <v>0</v>
          </cell>
        </row>
        <row r="106">
          <cell r="A106" t="str">
            <v>13.05.01</v>
          </cell>
          <cell r="B106" t="str">
            <v>ESTACA BROCA DIAMETRO 20 CM H=1,50 M</v>
          </cell>
          <cell r="C106" t="str">
            <v>M</v>
          </cell>
          <cell r="D106">
            <v>3</v>
          </cell>
          <cell r="E106">
            <v>17.829999999999998</v>
          </cell>
        </row>
        <row r="107">
          <cell r="A107" t="str">
            <v>13.05.03</v>
          </cell>
          <cell r="B107" t="str">
            <v>FORMA CIRCULAR DE MADEIRA</v>
          </cell>
          <cell r="C107" t="str">
            <v>M2</v>
          </cell>
          <cell r="D107">
            <v>2.38</v>
          </cell>
          <cell r="E107">
            <v>66.790000000000006</v>
          </cell>
        </row>
        <row r="108">
          <cell r="A108" t="str">
            <v>13.05.05</v>
          </cell>
          <cell r="B108" t="str">
            <v>ACO CA-50/60</v>
          </cell>
          <cell r="C108" t="str">
            <v>KG</v>
          </cell>
          <cell r="D108">
            <v>4.95</v>
          </cell>
          <cell r="E108">
            <v>5.82</v>
          </cell>
        </row>
        <row r="109">
          <cell r="A109" t="str">
            <v>13.05.07</v>
          </cell>
          <cell r="B109" t="str">
            <v>CONCRETO CONVENCIONAL FCK 20,0 MPA, B1,B2 LANCADO EM ESTRUTURA</v>
          </cell>
          <cell r="C109" t="str">
            <v>M3</v>
          </cell>
          <cell r="D109">
            <v>0.11</v>
          </cell>
          <cell r="E109">
            <v>248.67</v>
          </cell>
        </row>
        <row r="110">
          <cell r="A110" t="str">
            <v>13.05.09</v>
          </cell>
          <cell r="B110" t="str">
            <v>FORNECIMENTO E ASSENTAMENTO DE TUBO DE ACO GALVANIZADO 2 1/2", INCLUSIVE CONEXOES</v>
          </cell>
          <cell r="C110" t="str">
            <v>M</v>
          </cell>
          <cell r="D110">
            <v>2.7</v>
          </cell>
          <cell r="E110">
            <v>61.77</v>
          </cell>
        </row>
        <row r="111">
          <cell r="A111" t="str">
            <v>13.05.11</v>
          </cell>
          <cell r="B111" t="str">
            <v>PINTURA ESMALTE EM PILARES DE SECCAO CIRCULAR DIAMETRO 7"</v>
          </cell>
          <cell r="C111" t="str">
            <v>M</v>
          </cell>
          <cell r="D111">
            <v>4.2</v>
          </cell>
          <cell r="E111">
            <v>7.41</v>
          </cell>
        </row>
        <row r="112">
          <cell r="A112" t="str">
            <v>13.05.13</v>
          </cell>
          <cell r="B112" t="str">
            <v>PINTURA ESMALTE EM TUBO GALVANIZADO 2 1/2 "</v>
          </cell>
          <cell r="C112" t="str">
            <v>M</v>
          </cell>
          <cell r="D112">
            <v>2.7</v>
          </cell>
          <cell r="E112">
            <v>2.65</v>
          </cell>
        </row>
        <row r="113">
          <cell r="B113" t="str">
            <v>SUB-TOTAL DO ITEM 13</v>
          </cell>
        </row>
        <row r="115">
          <cell r="A115" t="str">
            <v>14.</v>
          </cell>
          <cell r="B115" t="str">
            <v>REVESTIMENTOS</v>
          </cell>
          <cell r="E115">
            <v>0</v>
          </cell>
        </row>
        <row r="116">
          <cell r="A116" t="str">
            <v>14.05.</v>
          </cell>
          <cell r="B116" t="str">
            <v>REVESTIMENTO COM ARGAMASSA DE CIMENTO, CAL E AREIA</v>
          </cell>
          <cell r="E116">
            <v>0</v>
          </cell>
        </row>
        <row r="117">
          <cell r="A117" t="str">
            <v>14.05.05</v>
          </cell>
          <cell r="B117" t="str">
            <v>CHAPISCO COM ARGAMASSA 1:3 CIM./AREIA, A COLHER</v>
          </cell>
          <cell r="C117" t="str">
            <v>M2</v>
          </cell>
          <cell r="D117">
            <v>170</v>
          </cell>
          <cell r="E117">
            <v>3.09</v>
          </cell>
        </row>
        <row r="118">
          <cell r="A118" t="str">
            <v>14.05.31</v>
          </cell>
          <cell r="B118" t="str">
            <v>REBOCO COM ARGAMASSA 1:7 CIMENTO E AREIA</v>
          </cell>
          <cell r="C118" t="str">
            <v>M2</v>
          </cell>
          <cell r="D118">
            <v>170</v>
          </cell>
          <cell r="E118">
            <v>13.58</v>
          </cell>
        </row>
        <row r="119">
          <cell r="A119" t="str">
            <v>14.05.71</v>
          </cell>
          <cell r="B119" t="str">
            <v>SULCO NO REBOCO LARGURA=2CM</v>
          </cell>
          <cell r="C119" t="str">
            <v>M</v>
          </cell>
          <cell r="D119">
            <v>65</v>
          </cell>
          <cell r="E119">
            <v>3.85</v>
          </cell>
        </row>
        <row r="120">
          <cell r="B120" t="str">
            <v>SUB-TOTAL DO ITEM 14</v>
          </cell>
        </row>
        <row r="123">
          <cell r="A123" t="str">
            <v>15.</v>
          </cell>
          <cell r="B123" t="str">
            <v>PISOS, RODAPES, SOLEIRAS E PEITORIS</v>
          </cell>
          <cell r="E123">
            <v>0</v>
          </cell>
        </row>
        <row r="124">
          <cell r="A124" t="str">
            <v>15.35.</v>
          </cell>
          <cell r="B124" t="str">
            <v>PISO DE CONCRETO (PATIO)</v>
          </cell>
          <cell r="E124">
            <v>0</v>
          </cell>
        </row>
        <row r="125">
          <cell r="A125" t="str">
            <v>15.35.30</v>
          </cell>
          <cell r="B125" t="str">
            <v>PISO DE CONCRETO USINADO FCK 18,0 MPA E=6,0 CM, COM JUNTA PLASTICA, ACABAMENTO DESEMPENADO</v>
          </cell>
          <cell r="C125" t="str">
            <v>M2</v>
          </cell>
          <cell r="D125">
            <v>3403.71</v>
          </cell>
          <cell r="E125">
            <v>23</v>
          </cell>
        </row>
        <row r="126">
          <cell r="A126" t="str">
            <v>15.38.</v>
          </cell>
          <cell r="B126" t="str">
            <v>PASSEIOS</v>
          </cell>
          <cell r="E126">
            <v>0</v>
          </cell>
        </row>
        <row r="127">
          <cell r="A127" t="str">
            <v>15.38.10</v>
          </cell>
          <cell r="B127" t="str">
            <v>PASSEIO DE CONCRETO FCK 15,0 MPA E=6,0 CM, JUNTA SECA 3M MANUAL</v>
          </cell>
          <cell r="C127" t="str">
            <v>M2</v>
          </cell>
          <cell r="D127">
            <v>804</v>
          </cell>
          <cell r="E127">
            <v>17.510000000000002</v>
          </cell>
        </row>
        <row r="128">
          <cell r="B128" t="str">
            <v>SUB-TOTAL DO ITEM 15</v>
          </cell>
        </row>
        <row r="130">
          <cell r="A130" t="str">
            <v>17.</v>
          </cell>
          <cell r="B130" t="str">
            <v>PINTURA</v>
          </cell>
          <cell r="E130">
            <v>0</v>
          </cell>
        </row>
        <row r="131">
          <cell r="A131" t="str">
            <v>17.15.</v>
          </cell>
          <cell r="B131" t="str">
            <v>PINTURA ACRILICA</v>
          </cell>
          <cell r="E131">
            <v>0</v>
          </cell>
        </row>
        <row r="132">
          <cell r="A132" t="str">
            <v>17.15.02</v>
          </cell>
          <cell r="B132" t="str">
            <v>FOSCA, SEM MASSA, EM REBOCO C/ SELADOR ACRILICO</v>
          </cell>
          <cell r="C132" t="str">
            <v>M2</v>
          </cell>
          <cell r="D132">
            <v>170</v>
          </cell>
          <cell r="E132">
            <v>7.62</v>
          </cell>
        </row>
        <row r="133">
          <cell r="A133" t="str">
            <v>17.15.17</v>
          </cell>
          <cell r="B133" t="str">
            <v>SEMI-BRILHO, SEM MASSA, EM REBOCO S/SELADOR (EM MURO EXISTENTE)</v>
          </cell>
          <cell r="C133" t="str">
            <v>M2</v>
          </cell>
          <cell r="D133">
            <v>220</v>
          </cell>
          <cell r="E133">
            <v>6.26</v>
          </cell>
        </row>
        <row r="134">
          <cell r="B134" t="str">
            <v>SUB-TOTAL DO ITEM 17</v>
          </cell>
        </row>
        <row r="136">
          <cell r="A136" t="str">
            <v>18.</v>
          </cell>
          <cell r="B136" t="str">
            <v>SERVICOS DIVERSOS</v>
          </cell>
          <cell r="E136">
            <v>0</v>
          </cell>
        </row>
        <row r="137">
          <cell r="A137" t="str">
            <v>18.02.</v>
          </cell>
          <cell r="B137" t="str">
            <v>EQUIPAMENTOS ESPORTIVOS</v>
          </cell>
          <cell r="E137">
            <v>0</v>
          </cell>
        </row>
        <row r="138">
          <cell r="A138" t="str">
            <v>18.02.13</v>
          </cell>
          <cell r="B138" t="str">
            <v>REDE VOLEY COM MASTROS DE TUBOS F.G. D=76MM</v>
          </cell>
          <cell r="C138" t="str">
            <v>CJ</v>
          </cell>
          <cell r="D138">
            <v>1</v>
          </cell>
          <cell r="E138">
            <v>479</v>
          </cell>
        </row>
        <row r="139">
          <cell r="A139" t="str">
            <v>18.10.</v>
          </cell>
          <cell r="B139" t="str">
            <v>BANCOS E MESAS</v>
          </cell>
          <cell r="E139">
            <v>0</v>
          </cell>
        </row>
        <row r="140">
          <cell r="A140" t="str">
            <v>18.10.15</v>
          </cell>
          <cell r="B140" t="str">
            <v>BANCO COM TAMPO DE CONCRETO L=50 CM SOBRE ALVENARIA DE TIJOLO MACICO E=10 CM A CADA 1,50 M APARENTE H=40 CM</v>
          </cell>
          <cell r="C140" t="str">
            <v>M</v>
          </cell>
          <cell r="D140">
            <v>274</v>
          </cell>
          <cell r="E140">
            <v>81.16</v>
          </cell>
        </row>
        <row r="141">
          <cell r="A141" t="str">
            <v>18.40.</v>
          </cell>
          <cell r="B141" t="str">
            <v>EQUIPAMENTO PARA PLAYGROUND EM EUCALIPTO IMUNIZADO</v>
          </cell>
          <cell r="E141">
            <v>0</v>
          </cell>
        </row>
        <row r="142">
          <cell r="A142" t="str">
            <v>18.40.01</v>
          </cell>
          <cell r="B142" t="str">
            <v>ARGOLA DUPLA</v>
          </cell>
          <cell r="C142" t="str">
            <v>UN</v>
          </cell>
          <cell r="D142">
            <v>2</v>
          </cell>
          <cell r="E142">
            <v>1025.6400000000001</v>
          </cell>
        </row>
        <row r="143">
          <cell r="A143" t="str">
            <v>18.40.02</v>
          </cell>
          <cell r="B143" t="str">
            <v>BALANCIM COM 5 LUGARES</v>
          </cell>
          <cell r="C143" t="str">
            <v>UN</v>
          </cell>
          <cell r="D143">
            <v>1</v>
          </cell>
          <cell r="E143">
            <v>964.73</v>
          </cell>
        </row>
        <row r="144">
          <cell r="A144" t="str">
            <v>18.40.03</v>
          </cell>
          <cell r="B144" t="str">
            <v>ESCORREGADOR</v>
          </cell>
          <cell r="C144" t="str">
            <v>UN</v>
          </cell>
          <cell r="D144">
            <v>2</v>
          </cell>
          <cell r="E144">
            <v>1392.93</v>
          </cell>
        </row>
        <row r="145">
          <cell r="A145" t="str">
            <v>18.40.04</v>
          </cell>
          <cell r="B145" t="str">
            <v>PRANCHA ABDOMINAL</v>
          </cell>
          <cell r="C145" t="str">
            <v>UN</v>
          </cell>
          <cell r="D145">
            <v>2</v>
          </cell>
          <cell r="E145">
            <v>632.91999999999996</v>
          </cell>
        </row>
        <row r="146">
          <cell r="A146" t="str">
            <v>18.40.05</v>
          </cell>
          <cell r="B146" t="str">
            <v>ZANGA BURRINHO COM 2 PRANCHAS</v>
          </cell>
          <cell r="C146" t="str">
            <v>UN</v>
          </cell>
          <cell r="D146">
            <v>1</v>
          </cell>
          <cell r="E146">
            <v>594.79</v>
          </cell>
        </row>
        <row r="147">
          <cell r="A147" t="str">
            <v>18.40.06</v>
          </cell>
          <cell r="B147" t="str">
            <v>GANGORRA</v>
          </cell>
          <cell r="C147" t="str">
            <v>UN</v>
          </cell>
          <cell r="D147">
            <v>1</v>
          </cell>
          <cell r="E147">
            <v>599.38</v>
          </cell>
        </row>
        <row r="148">
          <cell r="A148" t="str">
            <v>18.40.07</v>
          </cell>
          <cell r="B148" t="str">
            <v>BARRA FIXA</v>
          </cell>
          <cell r="C148" t="str">
            <v>UN</v>
          </cell>
          <cell r="D148">
            <v>1</v>
          </cell>
          <cell r="E148">
            <v>608.17999999999995</v>
          </cell>
        </row>
        <row r="149">
          <cell r="A149" t="str">
            <v>18.60.</v>
          </cell>
          <cell r="B149" t="str">
            <v>CHAPEU PARA MURETA</v>
          </cell>
          <cell r="E149">
            <v>0</v>
          </cell>
        </row>
        <row r="150">
          <cell r="A150" t="str">
            <v>18.60.03</v>
          </cell>
          <cell r="B150" t="str">
            <v>CHAPEU PRE MOLDADO DE CONCRETO PARA MURETA L=18 CM</v>
          </cell>
          <cell r="C150" t="str">
            <v>M</v>
          </cell>
          <cell r="D150">
            <v>83</v>
          </cell>
          <cell r="E150">
            <v>5.82</v>
          </cell>
        </row>
        <row r="151">
          <cell r="B151" t="str">
            <v>SUB-TOTAL DO ITEM 18</v>
          </cell>
        </row>
        <row r="153">
          <cell r="A153" t="str">
            <v>21.</v>
          </cell>
          <cell r="B153" t="str">
            <v>URBANIZAÇAO E OBRAS COMPLEMENTARES</v>
          </cell>
          <cell r="E153">
            <v>0</v>
          </cell>
        </row>
        <row r="154">
          <cell r="A154" t="str">
            <v>21.02.</v>
          </cell>
          <cell r="B154" t="str">
            <v>MEIO FIO PRE MOLDADO DE CONCRETO PADRAO PMB</v>
          </cell>
          <cell r="E154">
            <v>0</v>
          </cell>
        </row>
        <row r="155">
          <cell r="A155" t="str">
            <v>21.02.10</v>
          </cell>
          <cell r="B155" t="str">
            <v>MEIO FIO PRE MOLDADO DE CONCRETO 80X28X15,7X12 CM</v>
          </cell>
          <cell r="C155" t="str">
            <v>M</v>
          </cell>
          <cell r="D155">
            <v>65</v>
          </cell>
          <cell r="E155">
            <v>17.02</v>
          </cell>
        </row>
        <row r="156">
          <cell r="A156" t="str">
            <v>21.03.</v>
          </cell>
          <cell r="B156" t="str">
            <v>MEIO FIO E CORDAO - PADRAO SUDECAP</v>
          </cell>
          <cell r="E156">
            <v>0</v>
          </cell>
        </row>
        <row r="157">
          <cell r="A157" t="str">
            <v>21.03.16</v>
          </cell>
          <cell r="B157" t="str">
            <v>CORDAO DE CONC. PREMOLDADO BOLEADO 10X10 COM BASE</v>
          </cell>
          <cell r="C157" t="str">
            <v>M</v>
          </cell>
          <cell r="D157">
            <v>375</v>
          </cell>
          <cell r="E157">
            <v>16.420000000000002</v>
          </cell>
        </row>
        <row r="158">
          <cell r="A158" t="str">
            <v>21.04.</v>
          </cell>
          <cell r="B158" t="str">
            <v>REMOÇAO E REASSENTAMENTO DE MEIO-FIO</v>
          </cell>
          <cell r="E158">
            <v>0</v>
          </cell>
        </row>
        <row r="159">
          <cell r="A159" t="str">
            <v>21.04.01</v>
          </cell>
          <cell r="B159" t="str">
            <v>PREMOLDADO DE CONCRETO</v>
          </cell>
          <cell r="C159" t="str">
            <v>M</v>
          </cell>
          <cell r="D159">
            <v>135</v>
          </cell>
          <cell r="E159">
            <v>13.21</v>
          </cell>
        </row>
        <row r="160">
          <cell r="A160" t="str">
            <v>21.30.</v>
          </cell>
          <cell r="B160" t="str">
            <v>GRAMACAO E AJARDINAMENTO</v>
          </cell>
          <cell r="E160">
            <v>0</v>
          </cell>
        </row>
        <row r="161">
          <cell r="A161" t="str">
            <v>21.30.07</v>
          </cell>
          <cell r="B161" t="str">
            <v>GRAMA ESMERALDA - WILD ZOYSIA</v>
          </cell>
          <cell r="C161" t="str">
            <v>M2</v>
          </cell>
          <cell r="D161">
            <v>1905</v>
          </cell>
          <cell r="E161">
            <v>7.03</v>
          </cell>
        </row>
        <row r="162">
          <cell r="A162" t="str">
            <v>21.31.</v>
          </cell>
          <cell r="B162" t="str">
            <v>PREPARO DE COVAS, EXCLUSIVE O FORNECIMENTO DA MUDA</v>
          </cell>
          <cell r="E162">
            <v>0</v>
          </cell>
        </row>
        <row r="163">
          <cell r="A163" t="str">
            <v>21.31.01</v>
          </cell>
          <cell r="B163" t="str">
            <v>DE ARVORES HMIN= 1,80M, COVA 60X60X60 CM</v>
          </cell>
          <cell r="C163" t="str">
            <v>UN</v>
          </cell>
          <cell r="D163">
            <v>74</v>
          </cell>
          <cell r="E163">
            <v>9.43</v>
          </cell>
        </row>
        <row r="164">
          <cell r="A164" t="str">
            <v>21.32.</v>
          </cell>
          <cell r="B164" t="str">
            <v>FORNECIMENTO DE MATERIAL PARA PAISAGISMO:</v>
          </cell>
          <cell r="E164">
            <v>0</v>
          </cell>
        </row>
        <row r="165">
          <cell r="A165" t="str">
            <v>21.32.01</v>
          </cell>
          <cell r="B165" t="str">
            <v>TERRA VEGETAL</v>
          </cell>
          <cell r="C165" t="str">
            <v>M3</v>
          </cell>
          <cell r="D165">
            <v>20</v>
          </cell>
          <cell r="E165">
            <v>38.11</v>
          </cell>
        </row>
        <row r="166">
          <cell r="A166" t="str">
            <v>21.32.02</v>
          </cell>
          <cell r="B166" t="str">
            <v>ADUBO ORGANICO</v>
          </cell>
          <cell r="C166" t="str">
            <v>M3</v>
          </cell>
          <cell r="D166">
            <v>30</v>
          </cell>
          <cell r="E166">
            <v>74.069999999999993</v>
          </cell>
        </row>
        <row r="167">
          <cell r="A167" t="str">
            <v>21.33.</v>
          </cell>
          <cell r="B167" t="str">
            <v>FORNECIMENTO DE MUDAS</v>
          </cell>
          <cell r="E167">
            <v>0</v>
          </cell>
        </row>
        <row r="168">
          <cell r="A168" t="str">
            <v>21.33.01</v>
          </cell>
          <cell r="B168" t="str">
            <v>ARVORE - SIBIPIRUNA - CAESALPINIA PELTOPOHOROIDES</v>
          </cell>
          <cell r="C168" t="str">
            <v>UN</v>
          </cell>
          <cell r="D168">
            <v>3</v>
          </cell>
          <cell r="E168">
            <v>22.18</v>
          </cell>
        </row>
        <row r="169">
          <cell r="A169" t="str">
            <v>21.33.03</v>
          </cell>
          <cell r="B169" t="str">
            <v>ARVORE- PAU-FERRO - CAESALPINIA FERREA LEIOSTACHYA</v>
          </cell>
          <cell r="C169" t="str">
            <v>UN</v>
          </cell>
          <cell r="D169">
            <v>3</v>
          </cell>
          <cell r="E169">
            <v>22.18</v>
          </cell>
        </row>
        <row r="170">
          <cell r="A170" t="str">
            <v>21.33.04</v>
          </cell>
          <cell r="B170" t="str">
            <v>ARVORE - CASSIA MIMOSA - CASSIA GRANDIS</v>
          </cell>
          <cell r="C170" t="str">
            <v>UN</v>
          </cell>
          <cell r="D170">
            <v>7</v>
          </cell>
          <cell r="E170">
            <v>22.18</v>
          </cell>
        </row>
        <row r="171">
          <cell r="A171" t="str">
            <v>21.33.06</v>
          </cell>
          <cell r="B171" t="str">
            <v>PAU BRASIL</v>
          </cell>
          <cell r="C171" t="str">
            <v>UN</v>
          </cell>
          <cell r="D171">
            <v>3</v>
          </cell>
          <cell r="E171">
            <v>15.94</v>
          </cell>
        </row>
        <row r="172">
          <cell r="A172" t="str">
            <v>21.33.07</v>
          </cell>
          <cell r="B172" t="str">
            <v>IPE AMARELO</v>
          </cell>
          <cell r="C172" t="str">
            <v>UN</v>
          </cell>
          <cell r="D172">
            <v>10</v>
          </cell>
          <cell r="E172">
            <v>15.94</v>
          </cell>
        </row>
        <row r="173">
          <cell r="A173" t="str">
            <v>21.33.08</v>
          </cell>
          <cell r="B173" t="str">
            <v>IPE ROXO</v>
          </cell>
          <cell r="C173" t="str">
            <v>UN</v>
          </cell>
          <cell r="D173">
            <v>8</v>
          </cell>
          <cell r="E173">
            <v>15.94</v>
          </cell>
        </row>
        <row r="174">
          <cell r="A174" t="str">
            <v>21.33.09</v>
          </cell>
          <cell r="B174" t="str">
            <v>MUNGUBA</v>
          </cell>
          <cell r="C174" t="str">
            <v>UN</v>
          </cell>
          <cell r="D174">
            <v>10</v>
          </cell>
          <cell r="E174">
            <v>24.95</v>
          </cell>
        </row>
        <row r="175">
          <cell r="A175" t="str">
            <v>21.33.10</v>
          </cell>
          <cell r="B175" t="str">
            <v>QUARESMEIRA ROXA / ROSA</v>
          </cell>
          <cell r="C175" t="str">
            <v>UN</v>
          </cell>
          <cell r="D175">
            <v>4</v>
          </cell>
          <cell r="E175">
            <v>15.94</v>
          </cell>
        </row>
        <row r="176">
          <cell r="A176" t="str">
            <v>21.33.11</v>
          </cell>
          <cell r="B176" t="str">
            <v>SUINA - ERYTHRINA CRISTA-GALLI</v>
          </cell>
          <cell r="C176" t="str">
            <v>UN</v>
          </cell>
          <cell r="D176">
            <v>8</v>
          </cell>
          <cell r="E176">
            <v>24.95</v>
          </cell>
        </row>
        <row r="177">
          <cell r="A177" t="str">
            <v>21.33.12</v>
          </cell>
          <cell r="B177" t="str">
            <v>CAMPANULA AMARELA</v>
          </cell>
          <cell r="C177" t="str">
            <v>UN</v>
          </cell>
          <cell r="D177">
            <v>4</v>
          </cell>
          <cell r="E177">
            <v>15.94</v>
          </cell>
        </row>
        <row r="178">
          <cell r="A178" t="str">
            <v>21.33.13</v>
          </cell>
          <cell r="B178" t="str">
            <v>RUSSELIA VERMELHA / AMARELA</v>
          </cell>
          <cell r="C178" t="str">
            <v>UN</v>
          </cell>
          <cell r="D178">
            <v>6</v>
          </cell>
          <cell r="E178">
            <v>15.94</v>
          </cell>
        </row>
        <row r="179">
          <cell r="A179" t="str">
            <v>21.33.14</v>
          </cell>
          <cell r="B179" t="str">
            <v>JIBOIA DOURADA</v>
          </cell>
          <cell r="C179" t="str">
            <v>UN</v>
          </cell>
          <cell r="D179">
            <v>4</v>
          </cell>
          <cell r="E179">
            <v>1.1100000000000001</v>
          </cell>
        </row>
        <row r="180">
          <cell r="A180" t="str">
            <v>21.33.15</v>
          </cell>
          <cell r="B180" t="str">
            <v>MARACUJA AZUL</v>
          </cell>
          <cell r="C180" t="str">
            <v>UN</v>
          </cell>
          <cell r="D180">
            <v>8</v>
          </cell>
          <cell r="E180">
            <v>2.77</v>
          </cell>
        </row>
        <row r="181">
          <cell r="A181" t="str">
            <v>21.33.16</v>
          </cell>
          <cell r="B181" t="str">
            <v>SALVIA</v>
          </cell>
          <cell r="C181" t="str">
            <v>M2</v>
          </cell>
          <cell r="D181">
            <v>210</v>
          </cell>
          <cell r="E181">
            <v>27.72</v>
          </cell>
        </row>
        <row r="182">
          <cell r="A182" t="str">
            <v>21.33.17</v>
          </cell>
          <cell r="B182" t="str">
            <v>PINGO DE OURO</v>
          </cell>
          <cell r="C182" t="str">
            <v>M2</v>
          </cell>
          <cell r="D182">
            <v>12</v>
          </cell>
          <cell r="E182">
            <v>2.77</v>
          </cell>
        </row>
        <row r="183">
          <cell r="A183" t="str">
            <v>21.33.70</v>
          </cell>
          <cell r="B183" t="str">
            <v>PALMEIRA - LICURI</v>
          </cell>
          <cell r="C183" t="str">
            <v>UN</v>
          </cell>
          <cell r="D183">
            <v>8</v>
          </cell>
          <cell r="E183">
            <v>48.51</v>
          </cell>
        </row>
        <row r="184">
          <cell r="A184" t="str">
            <v>21.36.</v>
          </cell>
          <cell r="B184" t="str">
            <v>PEDESTAL DE INAUGURACAO</v>
          </cell>
          <cell r="E184">
            <v>0</v>
          </cell>
        </row>
        <row r="185">
          <cell r="A185" t="str">
            <v>21.36.02</v>
          </cell>
          <cell r="B185" t="str">
            <v>FORNECIMENTO E ASSENTAMENTO DE PEDESTAL DE INAUGURACAO, EXCLUSIVE PLACA DE BRONZE, CONFORME PROJETO PMB</v>
          </cell>
          <cell r="C185" t="str">
            <v>UN</v>
          </cell>
          <cell r="D185">
            <v>1</v>
          </cell>
          <cell r="E185">
            <v>554.4</v>
          </cell>
        </row>
        <row r="186">
          <cell r="A186" t="str">
            <v>21.40.</v>
          </cell>
          <cell r="B186" t="str">
            <v>LIXEIRA</v>
          </cell>
          <cell r="E186">
            <v>0</v>
          </cell>
        </row>
        <row r="187">
          <cell r="A187" t="str">
            <v>21.40.02</v>
          </cell>
          <cell r="B187" t="str">
            <v>TIPO 2-METALICA INDIVIDUAL BASCULAVEL CHAPA 20 35L</v>
          </cell>
          <cell r="C187" t="str">
            <v>UN</v>
          </cell>
          <cell r="D187">
            <v>22</v>
          </cell>
          <cell r="E187">
            <v>198.85</v>
          </cell>
        </row>
        <row r="188">
          <cell r="B188" t="str">
            <v>SUB-TOTAL DO ITEM 21</v>
          </cell>
        </row>
        <row r="190">
          <cell r="A190" t="str">
            <v>22.</v>
          </cell>
          <cell r="B190" t="str">
            <v>LIMPEZA</v>
          </cell>
          <cell r="E190">
            <v>0</v>
          </cell>
        </row>
        <row r="191">
          <cell r="A191" t="str">
            <v>22.01.</v>
          </cell>
          <cell r="B191" t="str">
            <v>LIMPEZA GERAL</v>
          </cell>
          <cell r="E191">
            <v>0</v>
          </cell>
        </row>
        <row r="192">
          <cell r="A192" t="str">
            <v>22.01.02</v>
          </cell>
          <cell r="B192" t="str">
            <v>LIMPEZA DA OBRA (RETIRANDO TODO O ENTULHO E MATERIAL EXCEDENTE)</v>
          </cell>
          <cell r="C192" t="str">
            <v>VB</v>
          </cell>
          <cell r="D192">
            <v>1</v>
          </cell>
          <cell r="E192">
            <v>415.8</v>
          </cell>
        </row>
        <row r="193">
          <cell r="B193" t="str">
            <v>SUB-TOTAL DO ITEM 22</v>
          </cell>
        </row>
        <row r="196">
          <cell r="A196" t="str">
            <v>28.</v>
          </cell>
          <cell r="B196" t="str">
            <v>QUADRA POLIESPORTIVA</v>
          </cell>
          <cell r="E196">
            <v>0</v>
          </cell>
        </row>
        <row r="197">
          <cell r="A197" t="str">
            <v>28.01.</v>
          </cell>
          <cell r="B197" t="str">
            <v>PISO</v>
          </cell>
          <cell r="E197">
            <v>0</v>
          </cell>
        </row>
        <row r="198">
          <cell r="A198" t="str">
            <v>28.01.01</v>
          </cell>
          <cell r="B198" t="str">
            <v xml:space="preserve">FORNECIMENTO DE MAO DE OBRA E MATERIAIS PARA CONSTRUCAO DO PISO EM CONCRETO ARMADO, E=7,5 CM, FKC=15,0 MPa, NO SISTEMA A LASER, COMPOSTA DE: MONTAGEM E NIVELAMENTO A LASER DAS FORMAS METALICAS; INSTALACAO DA LONA PLASTICA E TELA SOLDADA Q 61; LANCAMENTO, </v>
          </cell>
          <cell r="C198" t="str">
            <v>M2</v>
          </cell>
          <cell r="D198">
            <v>760</v>
          </cell>
          <cell r="E198">
            <v>34.64</v>
          </cell>
        </row>
        <row r="199">
          <cell r="A199" t="str">
            <v>28.02.</v>
          </cell>
          <cell r="B199" t="str">
            <v>PINTURA</v>
          </cell>
          <cell r="E199">
            <v>0</v>
          </cell>
        </row>
        <row r="200">
          <cell r="A200" t="str">
            <v>28.02.01</v>
          </cell>
          <cell r="B200" t="str">
            <v>DEMARCACAO DA QUADRA</v>
          </cell>
          <cell r="C200" t="str">
            <v>M</v>
          </cell>
          <cell r="D200">
            <v>400</v>
          </cell>
          <cell r="E200">
            <v>2.4900000000000002</v>
          </cell>
        </row>
        <row r="201">
          <cell r="A201" t="str">
            <v>28.02.02</v>
          </cell>
          <cell r="B201" t="str">
            <v>C/LATEX ACRILICA INCL.PINT.DE LIGAÇÃO EMULSIONADA</v>
          </cell>
          <cell r="C201" t="str">
            <v>M2</v>
          </cell>
          <cell r="D201">
            <v>760</v>
          </cell>
          <cell r="E201">
            <v>8.5500000000000007</v>
          </cell>
        </row>
        <row r="202">
          <cell r="A202" t="str">
            <v>28.03.</v>
          </cell>
          <cell r="B202" t="str">
            <v>EQUIPAMENTOS ESPORTIVOS</v>
          </cell>
          <cell r="E202">
            <v>0</v>
          </cell>
        </row>
        <row r="203">
          <cell r="A203" t="str">
            <v>28.03.01</v>
          </cell>
          <cell r="B203" t="str">
            <v>TRAVE DE FUTUBOL DE SALAO F.G. D=76 MM C/ REDE DE NYLON DUPLO</v>
          </cell>
          <cell r="C203" t="str">
            <v>UN</v>
          </cell>
          <cell r="D203">
            <v>2</v>
          </cell>
          <cell r="E203">
            <v>519.03</v>
          </cell>
        </row>
        <row r="204">
          <cell r="A204" t="str">
            <v>28.03.02</v>
          </cell>
          <cell r="B204" t="str">
            <v>REDE DE PETECA COM MASTROS DE TUBOS F.G. D=76 MM</v>
          </cell>
          <cell r="C204" t="str">
            <v>CJ</v>
          </cell>
          <cell r="D204">
            <v>1</v>
          </cell>
          <cell r="E204">
            <v>474.21</v>
          </cell>
        </row>
        <row r="205">
          <cell r="A205" t="str">
            <v>28.05.</v>
          </cell>
          <cell r="B205" t="str">
            <v>ALAMBRADO</v>
          </cell>
          <cell r="E205">
            <v>0</v>
          </cell>
        </row>
        <row r="206">
          <cell r="A206" t="str">
            <v>28.05.01</v>
          </cell>
          <cell r="B206" t="str">
            <v>ALAMBRADO TELA GALV. 2" FIO 12, TUBO ACO GALVANIZADO VERT.=1 1/2" C/ 2,0 M, HOR.= 1 1/2" C/ 1,50 M - H=4,00 M; INCLUSIVE PORTOES</v>
          </cell>
          <cell r="C206" t="str">
            <v>M2</v>
          </cell>
          <cell r="D206">
            <v>272</v>
          </cell>
          <cell r="E206">
            <v>58.21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 Data"/>
      <sheetName val="Financing"/>
      <sheetName val="Working Capital"/>
      <sheetName val="P&amp;L"/>
      <sheetName val="Cash_Flow"/>
      <sheetName val="Balance_Sheet"/>
      <sheetName val="NPV_IRR"/>
      <sheetName val="Sensitivity"/>
      <sheetName val="Summary"/>
      <sheetName val="Historic Balance Sheet"/>
      <sheetName val="Hist. P&amp;L"/>
      <sheetName val="Material Densities"/>
      <sheetName val="PL001708"/>
      <sheetName val="cf"/>
      <sheetName val="Results"/>
      <sheetName val="Dividends"/>
      <sheetName val="Debt"/>
    </sheetNames>
    <sheetDataSet>
      <sheetData sheetId="0" refreshError="1">
        <row r="3">
          <cell r="A3" t="str">
            <v>Extension of Muuga Port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 Data"/>
      <sheetName val="Financing"/>
      <sheetName val="Working Capital"/>
      <sheetName val="P&amp;L"/>
      <sheetName val="Cash_Flow"/>
      <sheetName val="Balance_Sheet"/>
      <sheetName val="NPV_IRR"/>
      <sheetName val="Sensitivity"/>
      <sheetName val="Summary"/>
      <sheetName val="Historic Balance Sheet"/>
      <sheetName val="Hist. P&amp;L"/>
      <sheetName val="Preços Parâmetros"/>
      <sheetName val="Capa"/>
      <sheetName val="IDENTIFICACAO"/>
      <sheetName val="CONTROLE"/>
      <sheetName val="P. Unit"/>
      <sheetName val="cronofísico"/>
      <sheetName val="COMPARATIVO"/>
    </sheetNames>
    <sheetDataSet>
      <sheetData sheetId="0" refreshError="1">
        <row r="7">
          <cell r="C7">
            <v>2002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S28"/>
  <sheetViews>
    <sheetView view="pageBreakPreview" workbookViewId="0">
      <selection activeCell="E7" sqref="E7"/>
    </sheetView>
  </sheetViews>
  <sheetFormatPr defaultRowHeight="15"/>
  <cols>
    <col min="1" max="1" width="9.140625" style="974"/>
    <col min="2" max="2" width="46.7109375" style="974" customWidth="1"/>
    <col min="3" max="3" width="26.42578125" style="974" customWidth="1"/>
    <col min="4" max="4" width="5.42578125" style="974" customWidth="1"/>
    <col min="5" max="5" width="18.85546875" style="975" customWidth="1"/>
    <col min="6" max="6" width="9.140625" style="975"/>
    <col min="7" max="254" width="9.140625" style="974"/>
    <col min="255" max="255" width="20.5703125" style="974" customWidth="1"/>
    <col min="256" max="256" width="26.42578125" style="974" customWidth="1"/>
    <col min="257" max="257" width="34.28515625" style="974" customWidth="1"/>
    <col min="258" max="258" width="25.5703125" style="974" customWidth="1"/>
    <col min="259" max="259" width="19.28515625" style="974" customWidth="1"/>
    <col min="260" max="260" width="5.42578125" style="974" customWidth="1"/>
    <col min="261" max="261" width="18.85546875" style="974" customWidth="1"/>
    <col min="262" max="510" width="9.140625" style="974"/>
    <col min="511" max="511" width="20.5703125" style="974" customWidth="1"/>
    <col min="512" max="512" width="26.42578125" style="974" customWidth="1"/>
    <col min="513" max="513" width="34.28515625" style="974" customWidth="1"/>
    <col min="514" max="514" width="25.5703125" style="974" customWidth="1"/>
    <col min="515" max="515" width="19.28515625" style="974" customWidth="1"/>
    <col min="516" max="516" width="5.42578125" style="974" customWidth="1"/>
    <col min="517" max="517" width="18.85546875" style="974" customWidth="1"/>
    <col min="518" max="766" width="9.140625" style="974"/>
    <col min="767" max="767" width="20.5703125" style="974" customWidth="1"/>
    <col min="768" max="768" width="26.42578125" style="974" customWidth="1"/>
    <col min="769" max="769" width="34.28515625" style="974" customWidth="1"/>
    <col min="770" max="770" width="25.5703125" style="974" customWidth="1"/>
    <col min="771" max="771" width="19.28515625" style="974" customWidth="1"/>
    <col min="772" max="772" width="5.42578125" style="974" customWidth="1"/>
    <col min="773" max="773" width="18.85546875" style="974" customWidth="1"/>
    <col min="774" max="1022" width="9.140625" style="974"/>
    <col min="1023" max="1023" width="20.5703125" style="974" customWidth="1"/>
    <col min="1024" max="1024" width="26.42578125" style="974" customWidth="1"/>
    <col min="1025" max="1025" width="34.28515625" style="974" customWidth="1"/>
    <col min="1026" max="1026" width="25.5703125" style="974" customWidth="1"/>
    <col min="1027" max="1027" width="19.28515625" style="974" customWidth="1"/>
    <col min="1028" max="1028" width="5.42578125" style="974" customWidth="1"/>
    <col min="1029" max="1029" width="18.85546875" style="974" customWidth="1"/>
    <col min="1030" max="1278" width="9.140625" style="974"/>
    <col min="1279" max="1279" width="20.5703125" style="974" customWidth="1"/>
    <col min="1280" max="1280" width="26.42578125" style="974" customWidth="1"/>
    <col min="1281" max="1281" width="34.28515625" style="974" customWidth="1"/>
    <col min="1282" max="1282" width="25.5703125" style="974" customWidth="1"/>
    <col min="1283" max="1283" width="19.28515625" style="974" customWidth="1"/>
    <col min="1284" max="1284" width="5.42578125" style="974" customWidth="1"/>
    <col min="1285" max="1285" width="18.85546875" style="974" customWidth="1"/>
    <col min="1286" max="1534" width="9.140625" style="974"/>
    <col min="1535" max="1535" width="20.5703125" style="974" customWidth="1"/>
    <col min="1536" max="1536" width="26.42578125" style="974" customWidth="1"/>
    <col min="1537" max="1537" width="34.28515625" style="974" customWidth="1"/>
    <col min="1538" max="1538" width="25.5703125" style="974" customWidth="1"/>
    <col min="1539" max="1539" width="19.28515625" style="974" customWidth="1"/>
    <col min="1540" max="1540" width="5.42578125" style="974" customWidth="1"/>
    <col min="1541" max="1541" width="18.85546875" style="974" customWidth="1"/>
    <col min="1542" max="1790" width="9.140625" style="974"/>
    <col min="1791" max="1791" width="20.5703125" style="974" customWidth="1"/>
    <col min="1792" max="1792" width="26.42578125" style="974" customWidth="1"/>
    <col min="1793" max="1793" width="34.28515625" style="974" customWidth="1"/>
    <col min="1794" max="1794" width="25.5703125" style="974" customWidth="1"/>
    <col min="1795" max="1795" width="19.28515625" style="974" customWidth="1"/>
    <col min="1796" max="1796" width="5.42578125" style="974" customWidth="1"/>
    <col min="1797" max="1797" width="18.85546875" style="974" customWidth="1"/>
    <col min="1798" max="2046" width="9.140625" style="974"/>
    <col min="2047" max="2047" width="20.5703125" style="974" customWidth="1"/>
    <col min="2048" max="2048" width="26.42578125" style="974" customWidth="1"/>
    <col min="2049" max="2049" width="34.28515625" style="974" customWidth="1"/>
    <col min="2050" max="2050" width="25.5703125" style="974" customWidth="1"/>
    <col min="2051" max="2051" width="19.28515625" style="974" customWidth="1"/>
    <col min="2052" max="2052" width="5.42578125" style="974" customWidth="1"/>
    <col min="2053" max="2053" width="18.85546875" style="974" customWidth="1"/>
    <col min="2054" max="2302" width="9.140625" style="974"/>
    <col min="2303" max="2303" width="20.5703125" style="974" customWidth="1"/>
    <col min="2304" max="2304" width="26.42578125" style="974" customWidth="1"/>
    <col min="2305" max="2305" width="34.28515625" style="974" customWidth="1"/>
    <col min="2306" max="2306" width="25.5703125" style="974" customWidth="1"/>
    <col min="2307" max="2307" width="19.28515625" style="974" customWidth="1"/>
    <col min="2308" max="2308" width="5.42578125" style="974" customWidth="1"/>
    <col min="2309" max="2309" width="18.85546875" style="974" customWidth="1"/>
    <col min="2310" max="2558" width="9.140625" style="974"/>
    <col min="2559" max="2559" width="20.5703125" style="974" customWidth="1"/>
    <col min="2560" max="2560" width="26.42578125" style="974" customWidth="1"/>
    <col min="2561" max="2561" width="34.28515625" style="974" customWidth="1"/>
    <col min="2562" max="2562" width="25.5703125" style="974" customWidth="1"/>
    <col min="2563" max="2563" width="19.28515625" style="974" customWidth="1"/>
    <col min="2564" max="2564" width="5.42578125" style="974" customWidth="1"/>
    <col min="2565" max="2565" width="18.85546875" style="974" customWidth="1"/>
    <col min="2566" max="2814" width="9.140625" style="974"/>
    <col min="2815" max="2815" width="20.5703125" style="974" customWidth="1"/>
    <col min="2816" max="2816" width="26.42578125" style="974" customWidth="1"/>
    <col min="2817" max="2817" width="34.28515625" style="974" customWidth="1"/>
    <col min="2818" max="2818" width="25.5703125" style="974" customWidth="1"/>
    <col min="2819" max="2819" width="19.28515625" style="974" customWidth="1"/>
    <col min="2820" max="2820" width="5.42578125" style="974" customWidth="1"/>
    <col min="2821" max="2821" width="18.85546875" style="974" customWidth="1"/>
    <col min="2822" max="3070" width="9.140625" style="974"/>
    <col min="3071" max="3071" width="20.5703125" style="974" customWidth="1"/>
    <col min="3072" max="3072" width="26.42578125" style="974" customWidth="1"/>
    <col min="3073" max="3073" width="34.28515625" style="974" customWidth="1"/>
    <col min="3074" max="3074" width="25.5703125" style="974" customWidth="1"/>
    <col min="3075" max="3075" width="19.28515625" style="974" customWidth="1"/>
    <col min="3076" max="3076" width="5.42578125" style="974" customWidth="1"/>
    <col min="3077" max="3077" width="18.85546875" style="974" customWidth="1"/>
    <col min="3078" max="3326" width="9.140625" style="974"/>
    <col min="3327" max="3327" width="20.5703125" style="974" customWidth="1"/>
    <col min="3328" max="3328" width="26.42578125" style="974" customWidth="1"/>
    <col min="3329" max="3329" width="34.28515625" style="974" customWidth="1"/>
    <col min="3330" max="3330" width="25.5703125" style="974" customWidth="1"/>
    <col min="3331" max="3331" width="19.28515625" style="974" customWidth="1"/>
    <col min="3332" max="3332" width="5.42578125" style="974" customWidth="1"/>
    <col min="3333" max="3333" width="18.85546875" style="974" customWidth="1"/>
    <col min="3334" max="3582" width="9.140625" style="974"/>
    <col min="3583" max="3583" width="20.5703125" style="974" customWidth="1"/>
    <col min="3584" max="3584" width="26.42578125" style="974" customWidth="1"/>
    <col min="3585" max="3585" width="34.28515625" style="974" customWidth="1"/>
    <col min="3586" max="3586" width="25.5703125" style="974" customWidth="1"/>
    <col min="3587" max="3587" width="19.28515625" style="974" customWidth="1"/>
    <col min="3588" max="3588" width="5.42578125" style="974" customWidth="1"/>
    <col min="3589" max="3589" width="18.85546875" style="974" customWidth="1"/>
    <col min="3590" max="3838" width="9.140625" style="974"/>
    <col min="3839" max="3839" width="20.5703125" style="974" customWidth="1"/>
    <col min="3840" max="3840" width="26.42578125" style="974" customWidth="1"/>
    <col min="3841" max="3841" width="34.28515625" style="974" customWidth="1"/>
    <col min="3842" max="3842" width="25.5703125" style="974" customWidth="1"/>
    <col min="3843" max="3843" width="19.28515625" style="974" customWidth="1"/>
    <col min="3844" max="3844" width="5.42578125" style="974" customWidth="1"/>
    <col min="3845" max="3845" width="18.85546875" style="974" customWidth="1"/>
    <col min="3846" max="4094" width="9.140625" style="974"/>
    <col min="4095" max="4095" width="20.5703125" style="974" customWidth="1"/>
    <col min="4096" max="4096" width="26.42578125" style="974" customWidth="1"/>
    <col min="4097" max="4097" width="34.28515625" style="974" customWidth="1"/>
    <col min="4098" max="4098" width="25.5703125" style="974" customWidth="1"/>
    <col min="4099" max="4099" width="19.28515625" style="974" customWidth="1"/>
    <col min="4100" max="4100" width="5.42578125" style="974" customWidth="1"/>
    <col min="4101" max="4101" width="18.85546875" style="974" customWidth="1"/>
    <col min="4102" max="4350" width="9.140625" style="974"/>
    <col min="4351" max="4351" width="20.5703125" style="974" customWidth="1"/>
    <col min="4352" max="4352" width="26.42578125" style="974" customWidth="1"/>
    <col min="4353" max="4353" width="34.28515625" style="974" customWidth="1"/>
    <col min="4354" max="4354" width="25.5703125" style="974" customWidth="1"/>
    <col min="4355" max="4355" width="19.28515625" style="974" customWidth="1"/>
    <col min="4356" max="4356" width="5.42578125" style="974" customWidth="1"/>
    <col min="4357" max="4357" width="18.85546875" style="974" customWidth="1"/>
    <col min="4358" max="4606" width="9.140625" style="974"/>
    <col min="4607" max="4607" width="20.5703125" style="974" customWidth="1"/>
    <col min="4608" max="4608" width="26.42578125" style="974" customWidth="1"/>
    <col min="4609" max="4609" width="34.28515625" style="974" customWidth="1"/>
    <col min="4610" max="4610" width="25.5703125" style="974" customWidth="1"/>
    <col min="4611" max="4611" width="19.28515625" style="974" customWidth="1"/>
    <col min="4612" max="4612" width="5.42578125" style="974" customWidth="1"/>
    <col min="4613" max="4613" width="18.85546875" style="974" customWidth="1"/>
    <col min="4614" max="4862" width="9.140625" style="974"/>
    <col min="4863" max="4863" width="20.5703125" style="974" customWidth="1"/>
    <col min="4864" max="4864" width="26.42578125" style="974" customWidth="1"/>
    <col min="4865" max="4865" width="34.28515625" style="974" customWidth="1"/>
    <col min="4866" max="4866" width="25.5703125" style="974" customWidth="1"/>
    <col min="4867" max="4867" width="19.28515625" style="974" customWidth="1"/>
    <col min="4868" max="4868" width="5.42578125" style="974" customWidth="1"/>
    <col min="4869" max="4869" width="18.85546875" style="974" customWidth="1"/>
    <col min="4870" max="5118" width="9.140625" style="974"/>
    <col min="5119" max="5119" width="20.5703125" style="974" customWidth="1"/>
    <col min="5120" max="5120" width="26.42578125" style="974" customWidth="1"/>
    <col min="5121" max="5121" width="34.28515625" style="974" customWidth="1"/>
    <col min="5122" max="5122" width="25.5703125" style="974" customWidth="1"/>
    <col min="5123" max="5123" width="19.28515625" style="974" customWidth="1"/>
    <col min="5124" max="5124" width="5.42578125" style="974" customWidth="1"/>
    <col min="5125" max="5125" width="18.85546875" style="974" customWidth="1"/>
    <col min="5126" max="5374" width="9.140625" style="974"/>
    <col min="5375" max="5375" width="20.5703125" style="974" customWidth="1"/>
    <col min="5376" max="5376" width="26.42578125" style="974" customWidth="1"/>
    <col min="5377" max="5377" width="34.28515625" style="974" customWidth="1"/>
    <col min="5378" max="5378" width="25.5703125" style="974" customWidth="1"/>
    <col min="5379" max="5379" width="19.28515625" style="974" customWidth="1"/>
    <col min="5380" max="5380" width="5.42578125" style="974" customWidth="1"/>
    <col min="5381" max="5381" width="18.85546875" style="974" customWidth="1"/>
    <col min="5382" max="5630" width="9.140625" style="974"/>
    <col min="5631" max="5631" width="20.5703125" style="974" customWidth="1"/>
    <col min="5632" max="5632" width="26.42578125" style="974" customWidth="1"/>
    <col min="5633" max="5633" width="34.28515625" style="974" customWidth="1"/>
    <col min="5634" max="5634" width="25.5703125" style="974" customWidth="1"/>
    <col min="5635" max="5635" width="19.28515625" style="974" customWidth="1"/>
    <col min="5636" max="5636" width="5.42578125" style="974" customWidth="1"/>
    <col min="5637" max="5637" width="18.85546875" style="974" customWidth="1"/>
    <col min="5638" max="5886" width="9.140625" style="974"/>
    <col min="5887" max="5887" width="20.5703125" style="974" customWidth="1"/>
    <col min="5888" max="5888" width="26.42578125" style="974" customWidth="1"/>
    <col min="5889" max="5889" width="34.28515625" style="974" customWidth="1"/>
    <col min="5890" max="5890" width="25.5703125" style="974" customWidth="1"/>
    <col min="5891" max="5891" width="19.28515625" style="974" customWidth="1"/>
    <col min="5892" max="5892" width="5.42578125" style="974" customWidth="1"/>
    <col min="5893" max="5893" width="18.85546875" style="974" customWidth="1"/>
    <col min="5894" max="6142" width="9.140625" style="974"/>
    <col min="6143" max="6143" width="20.5703125" style="974" customWidth="1"/>
    <col min="6144" max="6144" width="26.42578125" style="974" customWidth="1"/>
    <col min="6145" max="6145" width="34.28515625" style="974" customWidth="1"/>
    <col min="6146" max="6146" width="25.5703125" style="974" customWidth="1"/>
    <col min="6147" max="6147" width="19.28515625" style="974" customWidth="1"/>
    <col min="6148" max="6148" width="5.42578125" style="974" customWidth="1"/>
    <col min="6149" max="6149" width="18.85546875" style="974" customWidth="1"/>
    <col min="6150" max="6398" width="9.140625" style="974"/>
    <col min="6399" max="6399" width="20.5703125" style="974" customWidth="1"/>
    <col min="6400" max="6400" width="26.42578125" style="974" customWidth="1"/>
    <col min="6401" max="6401" width="34.28515625" style="974" customWidth="1"/>
    <col min="6402" max="6402" width="25.5703125" style="974" customWidth="1"/>
    <col min="6403" max="6403" width="19.28515625" style="974" customWidth="1"/>
    <col min="6404" max="6404" width="5.42578125" style="974" customWidth="1"/>
    <col min="6405" max="6405" width="18.85546875" style="974" customWidth="1"/>
    <col min="6406" max="6654" width="9.140625" style="974"/>
    <col min="6655" max="6655" width="20.5703125" style="974" customWidth="1"/>
    <col min="6656" max="6656" width="26.42578125" style="974" customWidth="1"/>
    <col min="6657" max="6657" width="34.28515625" style="974" customWidth="1"/>
    <col min="6658" max="6658" width="25.5703125" style="974" customWidth="1"/>
    <col min="6659" max="6659" width="19.28515625" style="974" customWidth="1"/>
    <col min="6660" max="6660" width="5.42578125" style="974" customWidth="1"/>
    <col min="6661" max="6661" width="18.85546875" style="974" customWidth="1"/>
    <col min="6662" max="6910" width="9.140625" style="974"/>
    <col min="6911" max="6911" width="20.5703125" style="974" customWidth="1"/>
    <col min="6912" max="6912" width="26.42578125" style="974" customWidth="1"/>
    <col min="6913" max="6913" width="34.28515625" style="974" customWidth="1"/>
    <col min="6914" max="6914" width="25.5703125" style="974" customWidth="1"/>
    <col min="6915" max="6915" width="19.28515625" style="974" customWidth="1"/>
    <col min="6916" max="6916" width="5.42578125" style="974" customWidth="1"/>
    <col min="6917" max="6917" width="18.85546875" style="974" customWidth="1"/>
    <col min="6918" max="7166" width="9.140625" style="974"/>
    <col min="7167" max="7167" width="20.5703125" style="974" customWidth="1"/>
    <col min="7168" max="7168" width="26.42578125" style="974" customWidth="1"/>
    <col min="7169" max="7169" width="34.28515625" style="974" customWidth="1"/>
    <col min="7170" max="7170" width="25.5703125" style="974" customWidth="1"/>
    <col min="7171" max="7171" width="19.28515625" style="974" customWidth="1"/>
    <col min="7172" max="7172" width="5.42578125" style="974" customWidth="1"/>
    <col min="7173" max="7173" width="18.85546875" style="974" customWidth="1"/>
    <col min="7174" max="7422" width="9.140625" style="974"/>
    <col min="7423" max="7423" width="20.5703125" style="974" customWidth="1"/>
    <col min="7424" max="7424" width="26.42578125" style="974" customWidth="1"/>
    <col min="7425" max="7425" width="34.28515625" style="974" customWidth="1"/>
    <col min="7426" max="7426" width="25.5703125" style="974" customWidth="1"/>
    <col min="7427" max="7427" width="19.28515625" style="974" customWidth="1"/>
    <col min="7428" max="7428" width="5.42578125" style="974" customWidth="1"/>
    <col min="7429" max="7429" width="18.85546875" style="974" customWidth="1"/>
    <col min="7430" max="7678" width="9.140625" style="974"/>
    <col min="7679" max="7679" width="20.5703125" style="974" customWidth="1"/>
    <col min="7680" max="7680" width="26.42578125" style="974" customWidth="1"/>
    <col min="7681" max="7681" width="34.28515625" style="974" customWidth="1"/>
    <col min="7682" max="7682" width="25.5703125" style="974" customWidth="1"/>
    <col min="7683" max="7683" width="19.28515625" style="974" customWidth="1"/>
    <col min="7684" max="7684" width="5.42578125" style="974" customWidth="1"/>
    <col min="7685" max="7685" width="18.85546875" style="974" customWidth="1"/>
    <col min="7686" max="7934" width="9.140625" style="974"/>
    <col min="7935" max="7935" width="20.5703125" style="974" customWidth="1"/>
    <col min="7936" max="7936" width="26.42578125" style="974" customWidth="1"/>
    <col min="7937" max="7937" width="34.28515625" style="974" customWidth="1"/>
    <col min="7938" max="7938" width="25.5703125" style="974" customWidth="1"/>
    <col min="7939" max="7939" width="19.28515625" style="974" customWidth="1"/>
    <col min="7940" max="7940" width="5.42578125" style="974" customWidth="1"/>
    <col min="7941" max="7941" width="18.85546875" style="974" customWidth="1"/>
    <col min="7942" max="8190" width="9.140625" style="974"/>
    <col min="8191" max="8191" width="20.5703125" style="974" customWidth="1"/>
    <col min="8192" max="8192" width="26.42578125" style="974" customWidth="1"/>
    <col min="8193" max="8193" width="34.28515625" style="974" customWidth="1"/>
    <col min="8194" max="8194" width="25.5703125" style="974" customWidth="1"/>
    <col min="8195" max="8195" width="19.28515625" style="974" customWidth="1"/>
    <col min="8196" max="8196" width="5.42578125" style="974" customWidth="1"/>
    <col min="8197" max="8197" width="18.85546875" style="974" customWidth="1"/>
    <col min="8198" max="8446" width="9.140625" style="974"/>
    <col min="8447" max="8447" width="20.5703125" style="974" customWidth="1"/>
    <col min="8448" max="8448" width="26.42578125" style="974" customWidth="1"/>
    <col min="8449" max="8449" width="34.28515625" style="974" customWidth="1"/>
    <col min="8450" max="8450" width="25.5703125" style="974" customWidth="1"/>
    <col min="8451" max="8451" width="19.28515625" style="974" customWidth="1"/>
    <col min="8452" max="8452" width="5.42578125" style="974" customWidth="1"/>
    <col min="8453" max="8453" width="18.85546875" style="974" customWidth="1"/>
    <col min="8454" max="8702" width="9.140625" style="974"/>
    <col min="8703" max="8703" width="20.5703125" style="974" customWidth="1"/>
    <col min="8704" max="8704" width="26.42578125" style="974" customWidth="1"/>
    <col min="8705" max="8705" width="34.28515625" style="974" customWidth="1"/>
    <col min="8706" max="8706" width="25.5703125" style="974" customWidth="1"/>
    <col min="8707" max="8707" width="19.28515625" style="974" customWidth="1"/>
    <col min="8708" max="8708" width="5.42578125" style="974" customWidth="1"/>
    <col min="8709" max="8709" width="18.85546875" style="974" customWidth="1"/>
    <col min="8710" max="8958" width="9.140625" style="974"/>
    <col min="8959" max="8959" width="20.5703125" style="974" customWidth="1"/>
    <col min="8960" max="8960" width="26.42578125" style="974" customWidth="1"/>
    <col min="8961" max="8961" width="34.28515625" style="974" customWidth="1"/>
    <col min="8962" max="8962" width="25.5703125" style="974" customWidth="1"/>
    <col min="8963" max="8963" width="19.28515625" style="974" customWidth="1"/>
    <col min="8964" max="8964" width="5.42578125" style="974" customWidth="1"/>
    <col min="8965" max="8965" width="18.85546875" style="974" customWidth="1"/>
    <col min="8966" max="9214" width="9.140625" style="974"/>
    <col min="9215" max="9215" width="20.5703125" style="974" customWidth="1"/>
    <col min="9216" max="9216" width="26.42578125" style="974" customWidth="1"/>
    <col min="9217" max="9217" width="34.28515625" style="974" customWidth="1"/>
    <col min="9218" max="9218" width="25.5703125" style="974" customWidth="1"/>
    <col min="9219" max="9219" width="19.28515625" style="974" customWidth="1"/>
    <col min="9220" max="9220" width="5.42578125" style="974" customWidth="1"/>
    <col min="9221" max="9221" width="18.85546875" style="974" customWidth="1"/>
    <col min="9222" max="9470" width="9.140625" style="974"/>
    <col min="9471" max="9471" width="20.5703125" style="974" customWidth="1"/>
    <col min="9472" max="9472" width="26.42578125" style="974" customWidth="1"/>
    <col min="9473" max="9473" width="34.28515625" style="974" customWidth="1"/>
    <col min="9474" max="9474" width="25.5703125" style="974" customWidth="1"/>
    <col min="9475" max="9475" width="19.28515625" style="974" customWidth="1"/>
    <col min="9476" max="9476" width="5.42578125" style="974" customWidth="1"/>
    <col min="9477" max="9477" width="18.85546875" style="974" customWidth="1"/>
    <col min="9478" max="9726" width="9.140625" style="974"/>
    <col min="9727" max="9727" width="20.5703125" style="974" customWidth="1"/>
    <col min="9728" max="9728" width="26.42578125" style="974" customWidth="1"/>
    <col min="9729" max="9729" width="34.28515625" style="974" customWidth="1"/>
    <col min="9730" max="9730" width="25.5703125" style="974" customWidth="1"/>
    <col min="9731" max="9731" width="19.28515625" style="974" customWidth="1"/>
    <col min="9732" max="9732" width="5.42578125" style="974" customWidth="1"/>
    <col min="9733" max="9733" width="18.85546875" style="974" customWidth="1"/>
    <col min="9734" max="9982" width="9.140625" style="974"/>
    <col min="9983" max="9983" width="20.5703125" style="974" customWidth="1"/>
    <col min="9984" max="9984" width="26.42578125" style="974" customWidth="1"/>
    <col min="9985" max="9985" width="34.28515625" style="974" customWidth="1"/>
    <col min="9986" max="9986" width="25.5703125" style="974" customWidth="1"/>
    <col min="9987" max="9987" width="19.28515625" style="974" customWidth="1"/>
    <col min="9988" max="9988" width="5.42578125" style="974" customWidth="1"/>
    <col min="9989" max="9989" width="18.85546875" style="974" customWidth="1"/>
    <col min="9990" max="10238" width="9.140625" style="974"/>
    <col min="10239" max="10239" width="20.5703125" style="974" customWidth="1"/>
    <col min="10240" max="10240" width="26.42578125" style="974" customWidth="1"/>
    <col min="10241" max="10241" width="34.28515625" style="974" customWidth="1"/>
    <col min="10242" max="10242" width="25.5703125" style="974" customWidth="1"/>
    <col min="10243" max="10243" width="19.28515625" style="974" customWidth="1"/>
    <col min="10244" max="10244" width="5.42578125" style="974" customWidth="1"/>
    <col min="10245" max="10245" width="18.85546875" style="974" customWidth="1"/>
    <col min="10246" max="10494" width="9.140625" style="974"/>
    <col min="10495" max="10495" width="20.5703125" style="974" customWidth="1"/>
    <col min="10496" max="10496" width="26.42578125" style="974" customWidth="1"/>
    <col min="10497" max="10497" width="34.28515625" style="974" customWidth="1"/>
    <col min="10498" max="10498" width="25.5703125" style="974" customWidth="1"/>
    <col min="10499" max="10499" width="19.28515625" style="974" customWidth="1"/>
    <col min="10500" max="10500" width="5.42578125" style="974" customWidth="1"/>
    <col min="10501" max="10501" width="18.85546875" style="974" customWidth="1"/>
    <col min="10502" max="10750" width="9.140625" style="974"/>
    <col min="10751" max="10751" width="20.5703125" style="974" customWidth="1"/>
    <col min="10752" max="10752" width="26.42578125" style="974" customWidth="1"/>
    <col min="10753" max="10753" width="34.28515625" style="974" customWidth="1"/>
    <col min="10754" max="10754" width="25.5703125" style="974" customWidth="1"/>
    <col min="10755" max="10755" width="19.28515625" style="974" customWidth="1"/>
    <col min="10756" max="10756" width="5.42578125" style="974" customWidth="1"/>
    <col min="10757" max="10757" width="18.85546875" style="974" customWidth="1"/>
    <col min="10758" max="11006" width="9.140625" style="974"/>
    <col min="11007" max="11007" width="20.5703125" style="974" customWidth="1"/>
    <col min="11008" max="11008" width="26.42578125" style="974" customWidth="1"/>
    <col min="11009" max="11009" width="34.28515625" style="974" customWidth="1"/>
    <col min="11010" max="11010" width="25.5703125" style="974" customWidth="1"/>
    <col min="11011" max="11011" width="19.28515625" style="974" customWidth="1"/>
    <col min="11012" max="11012" width="5.42578125" style="974" customWidth="1"/>
    <col min="11013" max="11013" width="18.85546875" style="974" customWidth="1"/>
    <col min="11014" max="11262" width="9.140625" style="974"/>
    <col min="11263" max="11263" width="20.5703125" style="974" customWidth="1"/>
    <col min="11264" max="11264" width="26.42578125" style="974" customWidth="1"/>
    <col min="11265" max="11265" width="34.28515625" style="974" customWidth="1"/>
    <col min="11266" max="11266" width="25.5703125" style="974" customWidth="1"/>
    <col min="11267" max="11267" width="19.28515625" style="974" customWidth="1"/>
    <col min="11268" max="11268" width="5.42578125" style="974" customWidth="1"/>
    <col min="11269" max="11269" width="18.85546875" style="974" customWidth="1"/>
    <col min="11270" max="11518" width="9.140625" style="974"/>
    <col min="11519" max="11519" width="20.5703125" style="974" customWidth="1"/>
    <col min="11520" max="11520" width="26.42578125" style="974" customWidth="1"/>
    <col min="11521" max="11521" width="34.28515625" style="974" customWidth="1"/>
    <col min="11522" max="11522" width="25.5703125" style="974" customWidth="1"/>
    <col min="11523" max="11523" width="19.28515625" style="974" customWidth="1"/>
    <col min="11524" max="11524" width="5.42578125" style="974" customWidth="1"/>
    <col min="11525" max="11525" width="18.85546875" style="974" customWidth="1"/>
    <col min="11526" max="11774" width="9.140625" style="974"/>
    <col min="11775" max="11775" width="20.5703125" style="974" customWidth="1"/>
    <col min="11776" max="11776" width="26.42578125" style="974" customWidth="1"/>
    <col min="11777" max="11777" width="34.28515625" style="974" customWidth="1"/>
    <col min="11778" max="11778" width="25.5703125" style="974" customWidth="1"/>
    <col min="11779" max="11779" width="19.28515625" style="974" customWidth="1"/>
    <col min="11780" max="11780" width="5.42578125" style="974" customWidth="1"/>
    <col min="11781" max="11781" width="18.85546875" style="974" customWidth="1"/>
    <col min="11782" max="12030" width="9.140625" style="974"/>
    <col min="12031" max="12031" width="20.5703125" style="974" customWidth="1"/>
    <col min="12032" max="12032" width="26.42578125" style="974" customWidth="1"/>
    <col min="12033" max="12033" width="34.28515625" style="974" customWidth="1"/>
    <col min="12034" max="12034" width="25.5703125" style="974" customWidth="1"/>
    <col min="12035" max="12035" width="19.28515625" style="974" customWidth="1"/>
    <col min="12036" max="12036" width="5.42578125" style="974" customWidth="1"/>
    <col min="12037" max="12037" width="18.85546875" style="974" customWidth="1"/>
    <col min="12038" max="12286" width="9.140625" style="974"/>
    <col min="12287" max="12287" width="20.5703125" style="974" customWidth="1"/>
    <col min="12288" max="12288" width="26.42578125" style="974" customWidth="1"/>
    <col min="12289" max="12289" width="34.28515625" style="974" customWidth="1"/>
    <col min="12290" max="12290" width="25.5703125" style="974" customWidth="1"/>
    <col min="12291" max="12291" width="19.28515625" style="974" customWidth="1"/>
    <col min="12292" max="12292" width="5.42578125" style="974" customWidth="1"/>
    <col min="12293" max="12293" width="18.85546875" style="974" customWidth="1"/>
    <col min="12294" max="12542" width="9.140625" style="974"/>
    <col min="12543" max="12543" width="20.5703125" style="974" customWidth="1"/>
    <col min="12544" max="12544" width="26.42578125" style="974" customWidth="1"/>
    <col min="12545" max="12545" width="34.28515625" style="974" customWidth="1"/>
    <col min="12546" max="12546" width="25.5703125" style="974" customWidth="1"/>
    <col min="12547" max="12547" width="19.28515625" style="974" customWidth="1"/>
    <col min="12548" max="12548" width="5.42578125" style="974" customWidth="1"/>
    <col min="12549" max="12549" width="18.85546875" style="974" customWidth="1"/>
    <col min="12550" max="12798" width="9.140625" style="974"/>
    <col min="12799" max="12799" width="20.5703125" style="974" customWidth="1"/>
    <col min="12800" max="12800" width="26.42578125" style="974" customWidth="1"/>
    <col min="12801" max="12801" width="34.28515625" style="974" customWidth="1"/>
    <col min="12802" max="12802" width="25.5703125" style="974" customWidth="1"/>
    <col min="12803" max="12803" width="19.28515625" style="974" customWidth="1"/>
    <col min="12804" max="12804" width="5.42578125" style="974" customWidth="1"/>
    <col min="12805" max="12805" width="18.85546875" style="974" customWidth="1"/>
    <col min="12806" max="13054" width="9.140625" style="974"/>
    <col min="13055" max="13055" width="20.5703125" style="974" customWidth="1"/>
    <col min="13056" max="13056" width="26.42578125" style="974" customWidth="1"/>
    <col min="13057" max="13057" width="34.28515625" style="974" customWidth="1"/>
    <col min="13058" max="13058" width="25.5703125" style="974" customWidth="1"/>
    <col min="13059" max="13059" width="19.28515625" style="974" customWidth="1"/>
    <col min="13060" max="13060" width="5.42578125" style="974" customWidth="1"/>
    <col min="13061" max="13061" width="18.85546875" style="974" customWidth="1"/>
    <col min="13062" max="13310" width="9.140625" style="974"/>
    <col min="13311" max="13311" width="20.5703125" style="974" customWidth="1"/>
    <col min="13312" max="13312" width="26.42578125" style="974" customWidth="1"/>
    <col min="13313" max="13313" width="34.28515625" style="974" customWidth="1"/>
    <col min="13314" max="13314" width="25.5703125" style="974" customWidth="1"/>
    <col min="13315" max="13315" width="19.28515625" style="974" customWidth="1"/>
    <col min="13316" max="13316" width="5.42578125" style="974" customWidth="1"/>
    <col min="13317" max="13317" width="18.85546875" style="974" customWidth="1"/>
    <col min="13318" max="13566" width="9.140625" style="974"/>
    <col min="13567" max="13567" width="20.5703125" style="974" customWidth="1"/>
    <col min="13568" max="13568" width="26.42578125" style="974" customWidth="1"/>
    <col min="13569" max="13569" width="34.28515625" style="974" customWidth="1"/>
    <col min="13570" max="13570" width="25.5703125" style="974" customWidth="1"/>
    <col min="13571" max="13571" width="19.28515625" style="974" customWidth="1"/>
    <col min="13572" max="13572" width="5.42578125" style="974" customWidth="1"/>
    <col min="13573" max="13573" width="18.85546875" style="974" customWidth="1"/>
    <col min="13574" max="13822" width="9.140625" style="974"/>
    <col min="13823" max="13823" width="20.5703125" style="974" customWidth="1"/>
    <col min="13824" max="13824" width="26.42578125" style="974" customWidth="1"/>
    <col min="13825" max="13825" width="34.28515625" style="974" customWidth="1"/>
    <col min="13826" max="13826" width="25.5703125" style="974" customWidth="1"/>
    <col min="13827" max="13827" width="19.28515625" style="974" customWidth="1"/>
    <col min="13828" max="13828" width="5.42578125" style="974" customWidth="1"/>
    <col min="13829" max="13829" width="18.85546875" style="974" customWidth="1"/>
    <col min="13830" max="14078" width="9.140625" style="974"/>
    <col min="14079" max="14079" width="20.5703125" style="974" customWidth="1"/>
    <col min="14080" max="14080" width="26.42578125" style="974" customWidth="1"/>
    <col min="14081" max="14081" width="34.28515625" style="974" customWidth="1"/>
    <col min="14082" max="14082" width="25.5703125" style="974" customWidth="1"/>
    <col min="14083" max="14083" width="19.28515625" style="974" customWidth="1"/>
    <col min="14084" max="14084" width="5.42578125" style="974" customWidth="1"/>
    <col min="14085" max="14085" width="18.85546875" style="974" customWidth="1"/>
    <col min="14086" max="14334" width="9.140625" style="974"/>
    <col min="14335" max="14335" width="20.5703125" style="974" customWidth="1"/>
    <col min="14336" max="14336" width="26.42578125" style="974" customWidth="1"/>
    <col min="14337" max="14337" width="34.28515625" style="974" customWidth="1"/>
    <col min="14338" max="14338" width="25.5703125" style="974" customWidth="1"/>
    <col min="14339" max="14339" width="19.28515625" style="974" customWidth="1"/>
    <col min="14340" max="14340" width="5.42578125" style="974" customWidth="1"/>
    <col min="14341" max="14341" width="18.85546875" style="974" customWidth="1"/>
    <col min="14342" max="14590" width="9.140625" style="974"/>
    <col min="14591" max="14591" width="20.5703125" style="974" customWidth="1"/>
    <col min="14592" max="14592" width="26.42578125" style="974" customWidth="1"/>
    <col min="14593" max="14593" width="34.28515625" style="974" customWidth="1"/>
    <col min="14594" max="14594" width="25.5703125" style="974" customWidth="1"/>
    <col min="14595" max="14595" width="19.28515625" style="974" customWidth="1"/>
    <col min="14596" max="14596" width="5.42578125" style="974" customWidth="1"/>
    <col min="14597" max="14597" width="18.85546875" style="974" customWidth="1"/>
    <col min="14598" max="14846" width="9.140625" style="974"/>
    <col min="14847" max="14847" width="20.5703125" style="974" customWidth="1"/>
    <col min="14848" max="14848" width="26.42578125" style="974" customWidth="1"/>
    <col min="14849" max="14849" width="34.28515625" style="974" customWidth="1"/>
    <col min="14850" max="14850" width="25.5703125" style="974" customWidth="1"/>
    <col min="14851" max="14851" width="19.28515625" style="974" customWidth="1"/>
    <col min="14852" max="14852" width="5.42578125" style="974" customWidth="1"/>
    <col min="14853" max="14853" width="18.85546875" style="974" customWidth="1"/>
    <col min="14854" max="15102" width="9.140625" style="974"/>
    <col min="15103" max="15103" width="20.5703125" style="974" customWidth="1"/>
    <col min="15104" max="15104" width="26.42578125" style="974" customWidth="1"/>
    <col min="15105" max="15105" width="34.28515625" style="974" customWidth="1"/>
    <col min="15106" max="15106" width="25.5703125" style="974" customWidth="1"/>
    <col min="15107" max="15107" width="19.28515625" style="974" customWidth="1"/>
    <col min="15108" max="15108" width="5.42578125" style="974" customWidth="1"/>
    <col min="15109" max="15109" width="18.85546875" style="974" customWidth="1"/>
    <col min="15110" max="15358" width="9.140625" style="974"/>
    <col min="15359" max="15359" width="20.5703125" style="974" customWidth="1"/>
    <col min="15360" max="15360" width="26.42578125" style="974" customWidth="1"/>
    <col min="15361" max="15361" width="34.28515625" style="974" customWidth="1"/>
    <col min="15362" max="15362" width="25.5703125" style="974" customWidth="1"/>
    <col min="15363" max="15363" width="19.28515625" style="974" customWidth="1"/>
    <col min="15364" max="15364" width="5.42578125" style="974" customWidth="1"/>
    <col min="15365" max="15365" width="18.85546875" style="974" customWidth="1"/>
    <col min="15366" max="15614" width="9.140625" style="974"/>
    <col min="15615" max="15615" width="20.5703125" style="974" customWidth="1"/>
    <col min="15616" max="15616" width="26.42578125" style="974" customWidth="1"/>
    <col min="15617" max="15617" width="34.28515625" style="974" customWidth="1"/>
    <col min="15618" max="15618" width="25.5703125" style="974" customWidth="1"/>
    <col min="15619" max="15619" width="19.28515625" style="974" customWidth="1"/>
    <col min="15620" max="15620" width="5.42578125" style="974" customWidth="1"/>
    <col min="15621" max="15621" width="18.85546875" style="974" customWidth="1"/>
    <col min="15622" max="15870" width="9.140625" style="974"/>
    <col min="15871" max="15871" width="20.5703125" style="974" customWidth="1"/>
    <col min="15872" max="15872" width="26.42578125" style="974" customWidth="1"/>
    <col min="15873" max="15873" width="34.28515625" style="974" customWidth="1"/>
    <col min="15874" max="15874" width="25.5703125" style="974" customWidth="1"/>
    <col min="15875" max="15875" width="19.28515625" style="974" customWidth="1"/>
    <col min="15876" max="15876" width="5.42578125" style="974" customWidth="1"/>
    <col min="15877" max="15877" width="18.85546875" style="974" customWidth="1"/>
    <col min="15878" max="16126" width="9.140625" style="974"/>
    <col min="16127" max="16127" width="20.5703125" style="974" customWidth="1"/>
    <col min="16128" max="16128" width="26.42578125" style="974" customWidth="1"/>
    <col min="16129" max="16129" width="34.28515625" style="974" customWidth="1"/>
    <col min="16130" max="16130" width="25.5703125" style="974" customWidth="1"/>
    <col min="16131" max="16131" width="19.28515625" style="974" customWidth="1"/>
    <col min="16132" max="16132" width="5.42578125" style="974" customWidth="1"/>
    <col min="16133" max="16133" width="18.85546875" style="974" customWidth="1"/>
    <col min="16134" max="16384" width="9.140625" style="974"/>
  </cols>
  <sheetData>
    <row r="1" spans="1:253" ht="15.75" thickBot="1"/>
    <row r="2" spans="1:253">
      <c r="A2" s="976"/>
      <c r="B2" s="977"/>
      <c r="C2" s="978"/>
      <c r="D2" s="976"/>
      <c r="G2" s="976"/>
      <c r="H2" s="976"/>
      <c r="I2" s="976"/>
      <c r="J2" s="976"/>
      <c r="K2" s="976"/>
      <c r="L2" s="976"/>
      <c r="M2" s="976"/>
      <c r="N2" s="976"/>
      <c r="O2" s="976"/>
      <c r="P2" s="976"/>
      <c r="Q2" s="976"/>
      <c r="R2" s="976"/>
      <c r="S2" s="976"/>
      <c r="T2" s="976"/>
      <c r="U2" s="976"/>
      <c r="V2" s="976"/>
      <c r="W2" s="976"/>
      <c r="X2" s="976"/>
      <c r="Y2" s="976"/>
      <c r="Z2" s="976"/>
      <c r="AA2" s="976"/>
      <c r="AB2" s="976"/>
      <c r="AC2" s="976"/>
      <c r="AD2" s="976"/>
      <c r="AE2" s="976"/>
      <c r="AF2" s="976"/>
      <c r="AG2" s="976"/>
      <c r="AH2" s="976"/>
      <c r="AI2" s="976"/>
      <c r="AJ2" s="976"/>
      <c r="AK2" s="976"/>
      <c r="AL2" s="976"/>
      <c r="AM2" s="976"/>
      <c r="AN2" s="976"/>
      <c r="AO2" s="976"/>
      <c r="AP2" s="976"/>
      <c r="AQ2" s="976"/>
      <c r="AR2" s="976"/>
      <c r="AS2" s="976"/>
      <c r="AT2" s="976"/>
      <c r="AU2" s="976"/>
      <c r="AV2" s="976"/>
      <c r="AW2" s="976"/>
      <c r="AX2" s="976"/>
      <c r="AY2" s="976"/>
      <c r="AZ2" s="976"/>
      <c r="BA2" s="976"/>
      <c r="BB2" s="976"/>
      <c r="BC2" s="976"/>
      <c r="BD2" s="976"/>
      <c r="BE2" s="976"/>
      <c r="BF2" s="976"/>
      <c r="BG2" s="976"/>
      <c r="BH2" s="976"/>
      <c r="BI2" s="976"/>
      <c r="BJ2" s="976"/>
      <c r="BK2" s="976"/>
      <c r="BL2" s="976"/>
      <c r="BM2" s="976"/>
      <c r="BN2" s="976"/>
      <c r="BO2" s="976"/>
      <c r="BP2" s="976"/>
      <c r="BQ2" s="976"/>
      <c r="BR2" s="976"/>
      <c r="BS2" s="976"/>
      <c r="BT2" s="976"/>
      <c r="BU2" s="976"/>
      <c r="BV2" s="976"/>
      <c r="BW2" s="976"/>
      <c r="BX2" s="976"/>
      <c r="BY2" s="976"/>
      <c r="BZ2" s="976"/>
      <c r="CA2" s="976"/>
      <c r="CB2" s="976"/>
      <c r="CC2" s="976"/>
      <c r="CD2" s="976"/>
      <c r="CE2" s="976"/>
      <c r="CF2" s="976"/>
      <c r="CG2" s="976"/>
      <c r="CH2" s="976"/>
      <c r="CI2" s="976"/>
      <c r="CJ2" s="976"/>
      <c r="CK2" s="976"/>
      <c r="CL2" s="976"/>
      <c r="CM2" s="976"/>
      <c r="CN2" s="976"/>
      <c r="CO2" s="976"/>
      <c r="CP2" s="976"/>
      <c r="CQ2" s="976"/>
      <c r="CR2" s="976"/>
      <c r="CS2" s="976"/>
      <c r="CT2" s="976"/>
      <c r="CU2" s="976"/>
      <c r="CV2" s="976"/>
      <c r="CW2" s="976"/>
      <c r="CX2" s="976"/>
      <c r="CY2" s="976"/>
      <c r="CZ2" s="976"/>
      <c r="DA2" s="976"/>
      <c r="DB2" s="976"/>
      <c r="DC2" s="976"/>
      <c r="DD2" s="976"/>
      <c r="DE2" s="976"/>
      <c r="DF2" s="976"/>
      <c r="DG2" s="976"/>
      <c r="DH2" s="976"/>
      <c r="DI2" s="976"/>
      <c r="DJ2" s="976"/>
      <c r="DK2" s="976"/>
      <c r="DL2" s="976"/>
      <c r="DM2" s="976"/>
      <c r="DN2" s="976"/>
      <c r="DO2" s="976"/>
      <c r="DP2" s="976"/>
      <c r="DQ2" s="976"/>
      <c r="DR2" s="976"/>
      <c r="DS2" s="976"/>
      <c r="DT2" s="976"/>
      <c r="DU2" s="976"/>
      <c r="DV2" s="976"/>
      <c r="DW2" s="976"/>
      <c r="DX2" s="976"/>
      <c r="DY2" s="976"/>
      <c r="DZ2" s="976"/>
      <c r="EA2" s="976"/>
      <c r="EB2" s="976"/>
      <c r="EC2" s="976"/>
      <c r="ED2" s="976"/>
      <c r="EE2" s="976"/>
      <c r="EF2" s="976"/>
      <c r="EG2" s="976"/>
      <c r="EH2" s="976"/>
      <c r="EI2" s="976"/>
      <c r="EJ2" s="976"/>
      <c r="EK2" s="976"/>
      <c r="EL2" s="976"/>
      <c r="EM2" s="976"/>
      <c r="EN2" s="976"/>
      <c r="EO2" s="976"/>
      <c r="EP2" s="976"/>
      <c r="EQ2" s="976"/>
      <c r="ER2" s="976"/>
      <c r="ES2" s="976"/>
      <c r="ET2" s="976"/>
      <c r="EU2" s="976"/>
      <c r="EV2" s="976"/>
      <c r="EW2" s="976"/>
      <c r="EX2" s="976"/>
      <c r="EY2" s="976"/>
      <c r="EZ2" s="976"/>
      <c r="FA2" s="976"/>
      <c r="FB2" s="976"/>
      <c r="FC2" s="976"/>
      <c r="FD2" s="976"/>
      <c r="FE2" s="976"/>
      <c r="FF2" s="976"/>
      <c r="FG2" s="976"/>
      <c r="FH2" s="976"/>
      <c r="FI2" s="976"/>
      <c r="FJ2" s="976"/>
      <c r="FK2" s="976"/>
      <c r="FL2" s="976"/>
      <c r="FM2" s="976"/>
      <c r="FN2" s="976"/>
      <c r="FO2" s="976"/>
      <c r="FP2" s="976"/>
      <c r="FQ2" s="976"/>
      <c r="FR2" s="976"/>
      <c r="FS2" s="976"/>
      <c r="FT2" s="976"/>
      <c r="FU2" s="976"/>
      <c r="FV2" s="976"/>
      <c r="FW2" s="976"/>
      <c r="FX2" s="976"/>
      <c r="FY2" s="976"/>
      <c r="FZ2" s="976"/>
      <c r="GA2" s="976"/>
      <c r="GB2" s="976"/>
      <c r="GC2" s="976"/>
      <c r="GD2" s="976"/>
      <c r="GE2" s="976"/>
      <c r="GF2" s="976"/>
      <c r="GG2" s="976"/>
      <c r="GH2" s="976"/>
      <c r="GI2" s="976"/>
      <c r="GJ2" s="976"/>
      <c r="GK2" s="976"/>
      <c r="GL2" s="976"/>
      <c r="GM2" s="976"/>
      <c r="GN2" s="976"/>
      <c r="GO2" s="976"/>
      <c r="GP2" s="976"/>
      <c r="GQ2" s="976"/>
      <c r="GR2" s="976"/>
      <c r="GS2" s="976"/>
      <c r="GT2" s="976"/>
      <c r="GU2" s="976"/>
      <c r="GV2" s="976"/>
      <c r="GW2" s="976"/>
      <c r="GX2" s="976"/>
      <c r="GY2" s="976"/>
      <c r="GZ2" s="976"/>
      <c r="HA2" s="976"/>
      <c r="HB2" s="976"/>
      <c r="HC2" s="976"/>
      <c r="HD2" s="976"/>
      <c r="HE2" s="976"/>
      <c r="HF2" s="976"/>
      <c r="HG2" s="976"/>
      <c r="HH2" s="976"/>
      <c r="HI2" s="976"/>
      <c r="HJ2" s="976"/>
      <c r="HK2" s="976"/>
      <c r="HL2" s="976"/>
      <c r="HM2" s="976"/>
      <c r="HN2" s="976"/>
      <c r="HO2" s="976"/>
      <c r="HP2" s="976"/>
      <c r="HQ2" s="976"/>
      <c r="HR2" s="976"/>
      <c r="HS2" s="976"/>
      <c r="HT2" s="976"/>
      <c r="HU2" s="976"/>
      <c r="HV2" s="976"/>
      <c r="HW2" s="976"/>
      <c r="HX2" s="976"/>
      <c r="HY2" s="976"/>
      <c r="HZ2" s="976"/>
      <c r="IA2" s="976"/>
      <c r="IB2" s="976"/>
      <c r="IC2" s="976"/>
      <c r="ID2" s="976"/>
      <c r="IE2" s="976"/>
      <c r="IF2" s="976"/>
      <c r="IG2" s="976"/>
      <c r="IH2" s="976"/>
      <c r="II2" s="976"/>
      <c r="IJ2" s="976"/>
      <c r="IK2" s="976"/>
      <c r="IL2" s="976"/>
      <c r="IM2" s="976"/>
      <c r="IN2" s="976"/>
      <c r="IO2" s="976"/>
      <c r="IP2" s="976"/>
      <c r="IQ2" s="976"/>
      <c r="IR2" s="976"/>
      <c r="IS2" s="976"/>
    </row>
    <row r="3" spans="1:253" s="979" customFormat="1" ht="57" customHeight="1">
      <c r="B3" s="1390" t="s">
        <v>1312</v>
      </c>
      <c r="C3" s="1391"/>
      <c r="E3" s="980"/>
      <c r="F3" s="980"/>
    </row>
    <row r="4" spans="1:253" s="979" customFormat="1" ht="86.25" customHeight="1">
      <c r="B4" s="1392" t="s">
        <v>1319</v>
      </c>
      <c r="C4" s="1393"/>
      <c r="E4" s="980"/>
      <c r="F4" s="980"/>
    </row>
    <row r="5" spans="1:253" s="979" customFormat="1" ht="18.75">
      <c r="B5" s="1128"/>
      <c r="C5" s="1129"/>
      <c r="E5" s="980"/>
      <c r="F5" s="980"/>
    </row>
    <row r="6" spans="1:253" s="981" customFormat="1" ht="27" customHeight="1">
      <c r="B6" s="1206" t="s">
        <v>1232</v>
      </c>
      <c r="C6" s="982" t="s">
        <v>1233</v>
      </c>
      <c r="D6" s="983"/>
      <c r="E6" s="984"/>
      <c r="F6" s="984"/>
      <c r="G6" s="983"/>
    </row>
    <row r="7" spans="1:253" s="989" customFormat="1" ht="15.75">
      <c r="A7" s="985"/>
      <c r="B7" s="986" t="s">
        <v>1230</v>
      </c>
      <c r="C7" s="1207">
        <f>'PLANILHA ORÇAMENTO 29.05.25'!Q223</f>
        <v>2688763.02</v>
      </c>
      <c r="D7" s="987" t="s">
        <v>1224</v>
      </c>
      <c r="E7" s="988"/>
      <c r="F7" s="988"/>
      <c r="G7" s="987"/>
      <c r="H7" s="985"/>
      <c r="I7" s="985"/>
      <c r="J7" s="985"/>
      <c r="K7" s="985"/>
      <c r="L7" s="985"/>
      <c r="M7" s="985"/>
      <c r="N7" s="985"/>
      <c r="O7" s="985"/>
      <c r="P7" s="985"/>
      <c r="Q7" s="985"/>
      <c r="R7" s="985"/>
      <c r="S7" s="985"/>
      <c r="T7" s="985"/>
      <c r="U7" s="985"/>
      <c r="V7" s="985"/>
      <c r="W7" s="985"/>
      <c r="X7" s="985"/>
      <c r="Y7" s="985"/>
      <c r="Z7" s="985"/>
      <c r="AA7" s="985"/>
      <c r="AB7" s="985"/>
      <c r="AC7" s="985"/>
      <c r="AD7" s="985"/>
      <c r="AE7" s="985"/>
      <c r="AF7" s="985"/>
      <c r="AG7" s="985"/>
      <c r="AH7" s="985"/>
      <c r="AI7" s="985"/>
      <c r="AJ7" s="985"/>
      <c r="AK7" s="985"/>
      <c r="AL7" s="985"/>
      <c r="AM7" s="985"/>
      <c r="AN7" s="985"/>
      <c r="AO7" s="985"/>
      <c r="AP7" s="985"/>
      <c r="AQ7" s="985"/>
      <c r="AR7" s="985"/>
      <c r="AS7" s="985"/>
      <c r="AT7" s="985"/>
      <c r="AU7" s="985"/>
      <c r="AV7" s="985"/>
      <c r="AW7" s="985"/>
      <c r="AX7" s="985"/>
      <c r="AY7" s="985"/>
      <c r="AZ7" s="985"/>
      <c r="BA7" s="985"/>
      <c r="BB7" s="985"/>
      <c r="BC7" s="985"/>
      <c r="BD7" s="985"/>
      <c r="BE7" s="985"/>
      <c r="BF7" s="985"/>
      <c r="BG7" s="985"/>
      <c r="BH7" s="985"/>
      <c r="BI7" s="985"/>
      <c r="BJ7" s="985"/>
      <c r="BK7" s="985"/>
      <c r="BL7" s="985"/>
      <c r="BM7" s="985"/>
      <c r="BN7" s="985"/>
      <c r="BO7" s="985"/>
      <c r="BP7" s="985"/>
      <c r="BQ7" s="985"/>
      <c r="BR7" s="985"/>
      <c r="BS7" s="985"/>
      <c r="BT7" s="985"/>
      <c r="BU7" s="985"/>
      <c r="BV7" s="985"/>
      <c r="BW7" s="985"/>
      <c r="BX7" s="985"/>
      <c r="BY7" s="985"/>
      <c r="BZ7" s="985"/>
      <c r="CA7" s="985"/>
      <c r="CB7" s="985"/>
      <c r="CC7" s="985"/>
      <c r="CD7" s="985"/>
      <c r="CE7" s="985"/>
      <c r="CF7" s="985"/>
      <c r="CG7" s="985"/>
      <c r="CH7" s="985"/>
      <c r="CI7" s="985"/>
      <c r="CJ7" s="985"/>
      <c r="CK7" s="985"/>
      <c r="CL7" s="985"/>
      <c r="CM7" s="985"/>
      <c r="CN7" s="985"/>
      <c r="CO7" s="985"/>
      <c r="CP7" s="985"/>
      <c r="CQ7" s="985"/>
      <c r="CR7" s="985"/>
      <c r="CS7" s="985"/>
      <c r="CT7" s="985"/>
      <c r="CU7" s="985"/>
      <c r="CV7" s="985"/>
      <c r="CW7" s="985"/>
      <c r="CX7" s="985"/>
      <c r="CY7" s="985"/>
      <c r="CZ7" s="985"/>
      <c r="DA7" s="985"/>
      <c r="DB7" s="985"/>
      <c r="DC7" s="985"/>
      <c r="DD7" s="985"/>
      <c r="DE7" s="985"/>
      <c r="DF7" s="985"/>
      <c r="DG7" s="985"/>
      <c r="DH7" s="985"/>
      <c r="DI7" s="985"/>
      <c r="DJ7" s="985"/>
      <c r="DK7" s="985"/>
      <c r="DL7" s="985"/>
      <c r="DM7" s="985"/>
      <c r="DN7" s="985"/>
      <c r="DO7" s="985"/>
      <c r="DP7" s="985"/>
      <c r="DQ7" s="985"/>
      <c r="DR7" s="985"/>
      <c r="DS7" s="985"/>
      <c r="DT7" s="985"/>
      <c r="DU7" s="985"/>
      <c r="DV7" s="985"/>
      <c r="DW7" s="985"/>
      <c r="DX7" s="985"/>
      <c r="DY7" s="985"/>
      <c r="DZ7" s="985"/>
      <c r="EA7" s="985"/>
      <c r="EB7" s="985"/>
      <c r="EC7" s="985"/>
      <c r="ED7" s="985"/>
      <c r="EE7" s="985"/>
      <c r="EF7" s="985"/>
      <c r="EG7" s="985"/>
      <c r="EH7" s="985"/>
      <c r="EI7" s="985"/>
      <c r="EJ7" s="985"/>
      <c r="EK7" s="985"/>
      <c r="EL7" s="985"/>
      <c r="EM7" s="985"/>
      <c r="EN7" s="985"/>
      <c r="EO7" s="985"/>
      <c r="EP7" s="985"/>
      <c r="EQ7" s="985"/>
      <c r="ER7" s="985"/>
      <c r="ES7" s="985"/>
      <c r="ET7" s="985"/>
      <c r="EU7" s="985"/>
      <c r="EV7" s="985"/>
      <c r="EW7" s="985"/>
      <c r="EX7" s="985"/>
      <c r="EY7" s="985"/>
      <c r="EZ7" s="985"/>
      <c r="FA7" s="985"/>
      <c r="FB7" s="985"/>
      <c r="FC7" s="985"/>
      <c r="FD7" s="985"/>
      <c r="FE7" s="985"/>
      <c r="FF7" s="985"/>
      <c r="FG7" s="985"/>
      <c r="FH7" s="985"/>
      <c r="FI7" s="985"/>
      <c r="FJ7" s="985"/>
      <c r="FK7" s="985"/>
      <c r="FL7" s="985"/>
      <c r="FM7" s="985"/>
      <c r="FN7" s="985"/>
      <c r="FO7" s="985"/>
      <c r="FP7" s="985"/>
      <c r="FQ7" s="985"/>
      <c r="FR7" s="985"/>
      <c r="FS7" s="985"/>
      <c r="FT7" s="985"/>
      <c r="FU7" s="985"/>
      <c r="FV7" s="985"/>
      <c r="FW7" s="985"/>
      <c r="FX7" s="985"/>
      <c r="FY7" s="985"/>
      <c r="FZ7" s="985"/>
      <c r="GA7" s="985"/>
      <c r="GB7" s="985"/>
      <c r="GC7" s="985"/>
      <c r="GD7" s="985"/>
      <c r="GE7" s="985"/>
      <c r="GF7" s="985"/>
      <c r="GG7" s="985"/>
      <c r="GH7" s="985"/>
      <c r="GI7" s="985"/>
      <c r="GJ7" s="985"/>
      <c r="GK7" s="985"/>
      <c r="GL7" s="985"/>
      <c r="GM7" s="985"/>
      <c r="GN7" s="985"/>
      <c r="GO7" s="985"/>
      <c r="GP7" s="985"/>
      <c r="GQ7" s="985"/>
      <c r="GR7" s="985"/>
      <c r="GS7" s="985"/>
      <c r="GT7" s="985"/>
      <c r="GU7" s="985"/>
      <c r="GV7" s="985"/>
      <c r="GW7" s="985"/>
      <c r="GX7" s="985"/>
      <c r="GY7" s="985"/>
      <c r="GZ7" s="985"/>
      <c r="HA7" s="985"/>
      <c r="HB7" s="985"/>
      <c r="HC7" s="985"/>
      <c r="HD7" s="985"/>
      <c r="HE7" s="985"/>
      <c r="HF7" s="985"/>
      <c r="HG7" s="985"/>
      <c r="HH7" s="985"/>
      <c r="HI7" s="985"/>
      <c r="HJ7" s="985"/>
      <c r="HK7" s="985"/>
      <c r="HL7" s="985"/>
      <c r="HM7" s="985"/>
      <c r="HN7" s="985"/>
      <c r="HO7" s="985"/>
      <c r="HP7" s="985"/>
      <c r="HQ7" s="985"/>
      <c r="HR7" s="985"/>
      <c r="HS7" s="985"/>
      <c r="HT7" s="985"/>
      <c r="HU7" s="985"/>
      <c r="HV7" s="985"/>
      <c r="HW7" s="985"/>
      <c r="HX7" s="985"/>
      <c r="HY7" s="985"/>
      <c r="HZ7" s="985"/>
      <c r="IA7" s="985"/>
      <c r="IB7" s="985"/>
      <c r="IC7" s="985"/>
      <c r="ID7" s="985"/>
      <c r="IE7" s="985"/>
      <c r="IF7" s="985"/>
      <c r="IG7" s="985"/>
      <c r="IH7" s="985"/>
      <c r="II7" s="985"/>
      <c r="IJ7" s="985"/>
      <c r="IK7" s="985"/>
      <c r="IL7" s="985"/>
      <c r="IM7" s="985"/>
      <c r="IN7" s="985"/>
      <c r="IO7" s="985"/>
      <c r="IP7" s="985"/>
      <c r="IQ7" s="985"/>
      <c r="IR7" s="985"/>
      <c r="IS7" s="985"/>
    </row>
    <row r="8" spans="1:253" s="989" customFormat="1" ht="15.75">
      <c r="A8" s="985"/>
      <c r="B8" s="986" t="s">
        <v>1231</v>
      </c>
      <c r="C8" s="1207">
        <f>'PLANILHA ORÇAMENTO 29.05.25'!R223</f>
        <v>1009486.29</v>
      </c>
      <c r="D8" s="987" t="s">
        <v>1224</v>
      </c>
      <c r="E8" s="988"/>
      <c r="F8" s="988"/>
      <c r="G8" s="987"/>
      <c r="H8" s="985"/>
      <c r="I8" s="985"/>
      <c r="J8" s="985"/>
      <c r="K8" s="985"/>
      <c r="L8" s="985"/>
      <c r="M8" s="985"/>
      <c r="N8" s="985"/>
      <c r="O8" s="985"/>
      <c r="P8" s="985"/>
      <c r="Q8" s="985"/>
      <c r="R8" s="985"/>
      <c r="S8" s="985"/>
      <c r="T8" s="985"/>
      <c r="U8" s="985"/>
      <c r="V8" s="985"/>
      <c r="W8" s="985"/>
      <c r="X8" s="985"/>
      <c r="Y8" s="985"/>
      <c r="Z8" s="985"/>
      <c r="AA8" s="985"/>
      <c r="AB8" s="985"/>
      <c r="AC8" s="985"/>
      <c r="AD8" s="985"/>
      <c r="AE8" s="985"/>
      <c r="AF8" s="985"/>
      <c r="AG8" s="985"/>
      <c r="AH8" s="985"/>
      <c r="AI8" s="985"/>
      <c r="AJ8" s="985"/>
      <c r="AK8" s="985"/>
      <c r="AL8" s="985"/>
      <c r="AM8" s="985"/>
      <c r="AN8" s="985"/>
      <c r="AO8" s="985"/>
      <c r="AP8" s="985"/>
      <c r="AQ8" s="985"/>
      <c r="AR8" s="985"/>
      <c r="AS8" s="985"/>
      <c r="AT8" s="985"/>
      <c r="AU8" s="985"/>
      <c r="AV8" s="985"/>
      <c r="AW8" s="985"/>
      <c r="AX8" s="985"/>
      <c r="AY8" s="985"/>
      <c r="AZ8" s="985"/>
      <c r="BA8" s="985"/>
      <c r="BB8" s="985"/>
      <c r="BC8" s="985"/>
      <c r="BD8" s="985"/>
      <c r="BE8" s="985"/>
      <c r="BF8" s="985"/>
      <c r="BG8" s="985"/>
      <c r="BH8" s="985"/>
      <c r="BI8" s="985"/>
      <c r="BJ8" s="985"/>
      <c r="BK8" s="985"/>
      <c r="BL8" s="985"/>
      <c r="BM8" s="985"/>
      <c r="BN8" s="985"/>
      <c r="BO8" s="985"/>
      <c r="BP8" s="985"/>
      <c r="BQ8" s="985"/>
      <c r="BR8" s="985"/>
      <c r="BS8" s="985"/>
      <c r="BT8" s="985"/>
      <c r="BU8" s="985"/>
      <c r="BV8" s="985"/>
      <c r="BW8" s="985"/>
      <c r="BX8" s="985"/>
      <c r="BY8" s="985"/>
      <c r="BZ8" s="985"/>
      <c r="CA8" s="985"/>
      <c r="CB8" s="985"/>
      <c r="CC8" s="985"/>
      <c r="CD8" s="985"/>
      <c r="CE8" s="985"/>
      <c r="CF8" s="985"/>
      <c r="CG8" s="985"/>
      <c r="CH8" s="985"/>
      <c r="CI8" s="985"/>
      <c r="CJ8" s="985"/>
      <c r="CK8" s="985"/>
      <c r="CL8" s="985"/>
      <c r="CM8" s="985"/>
      <c r="CN8" s="985"/>
      <c r="CO8" s="985"/>
      <c r="CP8" s="985"/>
      <c r="CQ8" s="985"/>
      <c r="CR8" s="985"/>
      <c r="CS8" s="985"/>
      <c r="CT8" s="985"/>
      <c r="CU8" s="985"/>
      <c r="CV8" s="985"/>
      <c r="CW8" s="985"/>
      <c r="CX8" s="985"/>
      <c r="CY8" s="985"/>
      <c r="CZ8" s="985"/>
      <c r="DA8" s="985"/>
      <c r="DB8" s="985"/>
      <c r="DC8" s="985"/>
      <c r="DD8" s="985"/>
      <c r="DE8" s="985"/>
      <c r="DF8" s="985"/>
      <c r="DG8" s="985"/>
      <c r="DH8" s="985"/>
      <c r="DI8" s="985"/>
      <c r="DJ8" s="985"/>
      <c r="DK8" s="985"/>
      <c r="DL8" s="985"/>
      <c r="DM8" s="985"/>
      <c r="DN8" s="985"/>
      <c r="DO8" s="985"/>
      <c r="DP8" s="985"/>
      <c r="DQ8" s="985"/>
      <c r="DR8" s="985"/>
      <c r="DS8" s="985"/>
      <c r="DT8" s="985"/>
      <c r="DU8" s="985"/>
      <c r="DV8" s="985"/>
      <c r="DW8" s="985"/>
      <c r="DX8" s="985"/>
      <c r="DY8" s="985"/>
      <c r="DZ8" s="985"/>
      <c r="EA8" s="985"/>
      <c r="EB8" s="985"/>
      <c r="EC8" s="985"/>
      <c r="ED8" s="985"/>
      <c r="EE8" s="985"/>
      <c r="EF8" s="985"/>
      <c r="EG8" s="985"/>
      <c r="EH8" s="985"/>
      <c r="EI8" s="985"/>
      <c r="EJ8" s="985"/>
      <c r="EK8" s="985"/>
      <c r="EL8" s="985"/>
      <c r="EM8" s="985"/>
      <c r="EN8" s="985"/>
      <c r="EO8" s="985"/>
      <c r="EP8" s="985"/>
      <c r="EQ8" s="985"/>
      <c r="ER8" s="985"/>
      <c r="ES8" s="985"/>
      <c r="ET8" s="985"/>
      <c r="EU8" s="985"/>
      <c r="EV8" s="985"/>
      <c r="EW8" s="985"/>
      <c r="EX8" s="985"/>
      <c r="EY8" s="985"/>
      <c r="EZ8" s="985"/>
      <c r="FA8" s="985"/>
      <c r="FB8" s="985"/>
      <c r="FC8" s="985"/>
      <c r="FD8" s="985"/>
      <c r="FE8" s="985"/>
      <c r="FF8" s="985"/>
      <c r="FG8" s="985"/>
      <c r="FH8" s="985"/>
      <c r="FI8" s="985"/>
      <c r="FJ8" s="985"/>
      <c r="FK8" s="985"/>
      <c r="FL8" s="985"/>
      <c r="FM8" s="985"/>
      <c r="FN8" s="985"/>
      <c r="FO8" s="985"/>
      <c r="FP8" s="985"/>
      <c r="FQ8" s="985"/>
      <c r="FR8" s="985"/>
      <c r="FS8" s="985"/>
      <c r="FT8" s="985"/>
      <c r="FU8" s="985"/>
      <c r="FV8" s="985"/>
      <c r="FW8" s="985"/>
      <c r="FX8" s="985"/>
      <c r="FY8" s="985"/>
      <c r="FZ8" s="985"/>
      <c r="GA8" s="985"/>
      <c r="GB8" s="985"/>
      <c r="GC8" s="985"/>
      <c r="GD8" s="985"/>
      <c r="GE8" s="985"/>
      <c r="GF8" s="985"/>
      <c r="GG8" s="985"/>
      <c r="GH8" s="985"/>
      <c r="GI8" s="985"/>
      <c r="GJ8" s="985"/>
      <c r="GK8" s="985"/>
      <c r="GL8" s="985"/>
      <c r="GM8" s="985"/>
      <c r="GN8" s="985"/>
      <c r="GO8" s="985"/>
      <c r="GP8" s="985"/>
      <c r="GQ8" s="985"/>
      <c r="GR8" s="985"/>
      <c r="GS8" s="985"/>
      <c r="GT8" s="985"/>
      <c r="GU8" s="985"/>
      <c r="GV8" s="985"/>
      <c r="GW8" s="985"/>
      <c r="GX8" s="985"/>
      <c r="GY8" s="985"/>
      <c r="GZ8" s="985"/>
      <c r="HA8" s="985"/>
      <c r="HB8" s="985"/>
      <c r="HC8" s="985"/>
      <c r="HD8" s="985"/>
      <c r="HE8" s="985"/>
      <c r="HF8" s="985"/>
      <c r="HG8" s="985"/>
      <c r="HH8" s="985"/>
      <c r="HI8" s="985"/>
      <c r="HJ8" s="985"/>
      <c r="HK8" s="985"/>
      <c r="HL8" s="985"/>
      <c r="HM8" s="985"/>
      <c r="HN8" s="985"/>
      <c r="HO8" s="985"/>
      <c r="HP8" s="985"/>
      <c r="HQ8" s="985"/>
      <c r="HR8" s="985"/>
      <c r="HS8" s="985"/>
      <c r="HT8" s="985"/>
      <c r="HU8" s="985"/>
      <c r="HV8" s="985"/>
      <c r="HW8" s="985"/>
      <c r="HX8" s="985"/>
      <c r="HY8" s="985"/>
      <c r="HZ8" s="985"/>
      <c r="IA8" s="985"/>
      <c r="IB8" s="985"/>
      <c r="IC8" s="985"/>
      <c r="ID8" s="985"/>
      <c r="IE8" s="985"/>
      <c r="IF8" s="985"/>
      <c r="IG8" s="985"/>
      <c r="IH8" s="985"/>
      <c r="II8" s="985"/>
      <c r="IJ8" s="985"/>
      <c r="IK8" s="985"/>
      <c r="IL8" s="985"/>
      <c r="IM8" s="985"/>
      <c r="IN8" s="985"/>
      <c r="IO8" s="985"/>
      <c r="IP8" s="985"/>
      <c r="IQ8" s="985"/>
      <c r="IR8" s="985"/>
      <c r="IS8" s="985"/>
    </row>
    <row r="9" spans="1:253" s="989" customFormat="1" ht="15.75">
      <c r="A9" s="985"/>
      <c r="B9" s="986" t="s">
        <v>1225</v>
      </c>
      <c r="C9" s="1207">
        <f>'PLANILHA ORÇAMENTO 29.05.25'!S223</f>
        <v>73607.87</v>
      </c>
      <c r="D9" s="987" t="s">
        <v>1224</v>
      </c>
      <c r="E9" s="988"/>
      <c r="F9" s="988"/>
      <c r="G9" s="987"/>
      <c r="H9" s="985"/>
      <c r="I9" s="985"/>
      <c r="J9" s="985"/>
      <c r="K9" s="985"/>
      <c r="L9" s="985"/>
      <c r="M9" s="985"/>
      <c r="N9" s="985"/>
      <c r="O9" s="985"/>
      <c r="P9" s="985"/>
      <c r="Q9" s="985"/>
      <c r="R9" s="985"/>
      <c r="S9" s="985"/>
      <c r="T9" s="985"/>
      <c r="U9" s="985"/>
      <c r="V9" s="985"/>
      <c r="W9" s="985"/>
      <c r="X9" s="985"/>
      <c r="Y9" s="985"/>
      <c r="Z9" s="985"/>
      <c r="AA9" s="985"/>
      <c r="AB9" s="985"/>
      <c r="AC9" s="985"/>
      <c r="AD9" s="985"/>
      <c r="AE9" s="985"/>
      <c r="AF9" s="985"/>
      <c r="AG9" s="985"/>
      <c r="AH9" s="985"/>
      <c r="AI9" s="985"/>
      <c r="AJ9" s="985"/>
      <c r="AK9" s="985"/>
      <c r="AL9" s="985"/>
      <c r="AM9" s="985"/>
      <c r="AN9" s="985"/>
      <c r="AO9" s="985"/>
      <c r="AP9" s="985"/>
      <c r="AQ9" s="985"/>
      <c r="AR9" s="985"/>
      <c r="AS9" s="985"/>
      <c r="AT9" s="985"/>
      <c r="AU9" s="985"/>
      <c r="AV9" s="985"/>
      <c r="AW9" s="985"/>
      <c r="AX9" s="985"/>
      <c r="AY9" s="985"/>
      <c r="AZ9" s="985"/>
      <c r="BA9" s="985"/>
      <c r="BB9" s="985"/>
      <c r="BC9" s="985"/>
      <c r="BD9" s="985"/>
      <c r="BE9" s="985"/>
      <c r="BF9" s="985"/>
      <c r="BG9" s="985"/>
      <c r="BH9" s="985"/>
      <c r="BI9" s="985"/>
      <c r="BJ9" s="985"/>
      <c r="BK9" s="985"/>
      <c r="BL9" s="985"/>
      <c r="BM9" s="985"/>
      <c r="BN9" s="985"/>
      <c r="BO9" s="985"/>
      <c r="BP9" s="985"/>
      <c r="BQ9" s="985"/>
      <c r="BR9" s="985"/>
      <c r="BS9" s="985"/>
      <c r="BT9" s="985"/>
      <c r="BU9" s="985"/>
      <c r="BV9" s="985"/>
      <c r="BW9" s="985"/>
      <c r="BX9" s="985"/>
      <c r="BY9" s="985"/>
      <c r="BZ9" s="985"/>
      <c r="CA9" s="985"/>
      <c r="CB9" s="985"/>
      <c r="CC9" s="985"/>
      <c r="CD9" s="985"/>
      <c r="CE9" s="985"/>
      <c r="CF9" s="985"/>
      <c r="CG9" s="985"/>
      <c r="CH9" s="985"/>
      <c r="CI9" s="985"/>
      <c r="CJ9" s="985"/>
      <c r="CK9" s="985"/>
      <c r="CL9" s="985"/>
      <c r="CM9" s="985"/>
      <c r="CN9" s="985"/>
      <c r="CO9" s="985"/>
      <c r="CP9" s="985"/>
      <c r="CQ9" s="985"/>
      <c r="CR9" s="985"/>
      <c r="CS9" s="985"/>
      <c r="CT9" s="985"/>
      <c r="CU9" s="985"/>
      <c r="CV9" s="985"/>
      <c r="CW9" s="985"/>
      <c r="CX9" s="985"/>
      <c r="CY9" s="985"/>
      <c r="CZ9" s="985"/>
      <c r="DA9" s="985"/>
      <c r="DB9" s="985"/>
      <c r="DC9" s="985"/>
      <c r="DD9" s="985"/>
      <c r="DE9" s="985"/>
      <c r="DF9" s="985"/>
      <c r="DG9" s="985"/>
      <c r="DH9" s="985"/>
      <c r="DI9" s="985"/>
      <c r="DJ9" s="985"/>
      <c r="DK9" s="985"/>
      <c r="DL9" s="985"/>
      <c r="DM9" s="985"/>
      <c r="DN9" s="985"/>
      <c r="DO9" s="985"/>
      <c r="DP9" s="985"/>
      <c r="DQ9" s="985"/>
      <c r="DR9" s="985"/>
      <c r="DS9" s="985"/>
      <c r="DT9" s="985"/>
      <c r="DU9" s="985"/>
      <c r="DV9" s="985"/>
      <c r="DW9" s="985"/>
      <c r="DX9" s="985"/>
      <c r="DY9" s="985"/>
      <c r="DZ9" s="985"/>
      <c r="EA9" s="985"/>
      <c r="EB9" s="985"/>
      <c r="EC9" s="985"/>
      <c r="ED9" s="985"/>
      <c r="EE9" s="985"/>
      <c r="EF9" s="985"/>
      <c r="EG9" s="985"/>
      <c r="EH9" s="985"/>
      <c r="EI9" s="985"/>
      <c r="EJ9" s="985"/>
      <c r="EK9" s="985"/>
      <c r="EL9" s="985"/>
      <c r="EM9" s="985"/>
      <c r="EN9" s="985"/>
      <c r="EO9" s="985"/>
      <c r="EP9" s="985"/>
      <c r="EQ9" s="985"/>
      <c r="ER9" s="985"/>
      <c r="ES9" s="985"/>
      <c r="ET9" s="985"/>
      <c r="EU9" s="985"/>
      <c r="EV9" s="985"/>
      <c r="EW9" s="985"/>
      <c r="EX9" s="985"/>
      <c r="EY9" s="985"/>
      <c r="EZ9" s="985"/>
      <c r="FA9" s="985"/>
      <c r="FB9" s="985"/>
      <c r="FC9" s="985"/>
      <c r="FD9" s="985"/>
      <c r="FE9" s="985"/>
      <c r="FF9" s="985"/>
      <c r="FG9" s="985"/>
      <c r="FH9" s="985"/>
      <c r="FI9" s="985"/>
      <c r="FJ9" s="985"/>
      <c r="FK9" s="985"/>
      <c r="FL9" s="985"/>
      <c r="FM9" s="985"/>
      <c r="FN9" s="985"/>
      <c r="FO9" s="985"/>
      <c r="FP9" s="985"/>
      <c r="FQ9" s="985"/>
      <c r="FR9" s="985"/>
      <c r="FS9" s="985"/>
      <c r="FT9" s="985"/>
      <c r="FU9" s="985"/>
      <c r="FV9" s="985"/>
      <c r="FW9" s="985"/>
      <c r="FX9" s="985"/>
      <c r="FY9" s="985"/>
      <c r="FZ9" s="985"/>
      <c r="GA9" s="985"/>
      <c r="GB9" s="985"/>
      <c r="GC9" s="985"/>
      <c r="GD9" s="985"/>
      <c r="GE9" s="985"/>
      <c r="GF9" s="985"/>
      <c r="GG9" s="985"/>
      <c r="GH9" s="985"/>
      <c r="GI9" s="985"/>
      <c r="GJ9" s="985"/>
      <c r="GK9" s="985"/>
      <c r="GL9" s="985"/>
      <c r="GM9" s="985"/>
      <c r="GN9" s="985"/>
      <c r="GO9" s="985"/>
      <c r="GP9" s="985"/>
      <c r="GQ9" s="985"/>
      <c r="GR9" s="985"/>
      <c r="GS9" s="985"/>
      <c r="GT9" s="985"/>
      <c r="GU9" s="985"/>
      <c r="GV9" s="985"/>
      <c r="GW9" s="985"/>
      <c r="GX9" s="985"/>
      <c r="GY9" s="985"/>
      <c r="GZ9" s="985"/>
      <c r="HA9" s="985"/>
      <c r="HB9" s="985"/>
      <c r="HC9" s="985"/>
      <c r="HD9" s="985"/>
      <c r="HE9" s="985"/>
      <c r="HF9" s="985"/>
      <c r="HG9" s="985"/>
      <c r="HH9" s="985"/>
      <c r="HI9" s="985"/>
      <c r="HJ9" s="985"/>
      <c r="HK9" s="985"/>
      <c r="HL9" s="985"/>
      <c r="HM9" s="985"/>
      <c r="HN9" s="985"/>
      <c r="HO9" s="985"/>
      <c r="HP9" s="985"/>
      <c r="HQ9" s="985"/>
      <c r="HR9" s="985"/>
      <c r="HS9" s="985"/>
      <c r="HT9" s="985"/>
      <c r="HU9" s="985"/>
      <c r="HV9" s="985"/>
      <c r="HW9" s="985"/>
      <c r="HX9" s="985"/>
      <c r="HY9" s="985"/>
      <c r="HZ9" s="985"/>
      <c r="IA9" s="985"/>
      <c r="IB9" s="985"/>
      <c r="IC9" s="985"/>
      <c r="ID9" s="985"/>
      <c r="IE9" s="985"/>
      <c r="IF9" s="985"/>
      <c r="IG9" s="985"/>
      <c r="IH9" s="985"/>
      <c r="II9" s="985"/>
      <c r="IJ9" s="985"/>
      <c r="IK9" s="985"/>
      <c r="IL9" s="985"/>
      <c r="IM9" s="985"/>
      <c r="IN9" s="985"/>
      <c r="IO9" s="985"/>
      <c r="IP9" s="985"/>
      <c r="IQ9" s="985"/>
      <c r="IR9" s="985"/>
      <c r="IS9" s="985"/>
    </row>
    <row r="10" spans="1:253" s="989" customFormat="1" ht="15.75">
      <c r="A10" s="985"/>
      <c r="B10" s="986" t="s">
        <v>1226</v>
      </c>
      <c r="C10" s="1207">
        <f>'PLANILHA ORÇAMENTO 29.05.25'!T223</f>
        <v>4635241.3</v>
      </c>
      <c r="D10" s="987" t="s">
        <v>1224</v>
      </c>
      <c r="E10" s="988"/>
      <c r="F10" s="988"/>
      <c r="G10" s="987"/>
      <c r="H10" s="985"/>
      <c r="I10" s="985"/>
      <c r="J10" s="985"/>
      <c r="K10" s="985"/>
      <c r="L10" s="985"/>
      <c r="M10" s="985"/>
      <c r="N10" s="985"/>
      <c r="O10" s="985"/>
      <c r="P10" s="985"/>
      <c r="Q10" s="985"/>
      <c r="R10" s="985"/>
      <c r="S10" s="985"/>
      <c r="T10" s="985"/>
      <c r="U10" s="985"/>
      <c r="V10" s="985"/>
      <c r="W10" s="985"/>
      <c r="X10" s="985"/>
      <c r="Y10" s="985"/>
      <c r="Z10" s="985"/>
      <c r="AA10" s="985"/>
      <c r="AB10" s="985"/>
      <c r="AC10" s="985"/>
      <c r="AD10" s="985"/>
      <c r="AE10" s="985"/>
      <c r="AF10" s="985"/>
      <c r="AG10" s="985"/>
      <c r="AH10" s="985"/>
      <c r="AI10" s="985"/>
      <c r="AJ10" s="985"/>
      <c r="AK10" s="985"/>
      <c r="AL10" s="985"/>
      <c r="AM10" s="985"/>
      <c r="AN10" s="985"/>
      <c r="AO10" s="985"/>
      <c r="AP10" s="985"/>
      <c r="AQ10" s="985"/>
      <c r="AR10" s="985"/>
      <c r="AS10" s="985"/>
      <c r="AT10" s="985"/>
      <c r="AU10" s="985"/>
      <c r="AV10" s="985"/>
      <c r="AW10" s="985"/>
      <c r="AX10" s="985"/>
      <c r="AY10" s="985"/>
      <c r="AZ10" s="985"/>
      <c r="BA10" s="985"/>
      <c r="BB10" s="985"/>
      <c r="BC10" s="985"/>
      <c r="BD10" s="985"/>
      <c r="BE10" s="985"/>
      <c r="BF10" s="985"/>
      <c r="BG10" s="985"/>
      <c r="BH10" s="985"/>
      <c r="BI10" s="985"/>
      <c r="BJ10" s="985"/>
      <c r="BK10" s="985"/>
      <c r="BL10" s="985"/>
      <c r="BM10" s="985"/>
      <c r="BN10" s="985"/>
      <c r="BO10" s="985"/>
      <c r="BP10" s="985"/>
      <c r="BQ10" s="985"/>
      <c r="BR10" s="985"/>
      <c r="BS10" s="985"/>
      <c r="BT10" s="985"/>
      <c r="BU10" s="985"/>
      <c r="BV10" s="985"/>
      <c r="BW10" s="985"/>
      <c r="BX10" s="985"/>
      <c r="BY10" s="985"/>
      <c r="BZ10" s="985"/>
      <c r="CA10" s="985"/>
      <c r="CB10" s="985"/>
      <c r="CC10" s="985"/>
      <c r="CD10" s="985"/>
      <c r="CE10" s="985"/>
      <c r="CF10" s="985"/>
      <c r="CG10" s="985"/>
      <c r="CH10" s="985"/>
      <c r="CI10" s="985"/>
      <c r="CJ10" s="985"/>
      <c r="CK10" s="985"/>
      <c r="CL10" s="985"/>
      <c r="CM10" s="985"/>
      <c r="CN10" s="985"/>
      <c r="CO10" s="985"/>
      <c r="CP10" s="985"/>
      <c r="CQ10" s="985"/>
      <c r="CR10" s="985"/>
      <c r="CS10" s="985"/>
      <c r="CT10" s="985"/>
      <c r="CU10" s="985"/>
      <c r="CV10" s="985"/>
      <c r="CW10" s="985"/>
      <c r="CX10" s="985"/>
      <c r="CY10" s="985"/>
      <c r="CZ10" s="985"/>
      <c r="DA10" s="985"/>
      <c r="DB10" s="985"/>
      <c r="DC10" s="985"/>
      <c r="DD10" s="985"/>
      <c r="DE10" s="985"/>
      <c r="DF10" s="985"/>
      <c r="DG10" s="985"/>
      <c r="DH10" s="985"/>
      <c r="DI10" s="985"/>
      <c r="DJ10" s="985"/>
      <c r="DK10" s="985"/>
      <c r="DL10" s="985"/>
      <c r="DM10" s="985"/>
      <c r="DN10" s="985"/>
      <c r="DO10" s="985"/>
      <c r="DP10" s="985"/>
      <c r="DQ10" s="985"/>
      <c r="DR10" s="985"/>
      <c r="DS10" s="985"/>
      <c r="DT10" s="985"/>
      <c r="DU10" s="985"/>
      <c r="DV10" s="985"/>
      <c r="DW10" s="985"/>
      <c r="DX10" s="985"/>
      <c r="DY10" s="985"/>
      <c r="DZ10" s="985"/>
      <c r="EA10" s="985"/>
      <c r="EB10" s="985"/>
      <c r="EC10" s="985"/>
      <c r="ED10" s="985"/>
      <c r="EE10" s="985"/>
      <c r="EF10" s="985"/>
      <c r="EG10" s="985"/>
      <c r="EH10" s="985"/>
      <c r="EI10" s="985"/>
      <c r="EJ10" s="985"/>
      <c r="EK10" s="985"/>
      <c r="EL10" s="985"/>
      <c r="EM10" s="985"/>
      <c r="EN10" s="985"/>
      <c r="EO10" s="985"/>
      <c r="EP10" s="985"/>
      <c r="EQ10" s="985"/>
      <c r="ER10" s="985"/>
      <c r="ES10" s="985"/>
      <c r="ET10" s="985"/>
      <c r="EU10" s="985"/>
      <c r="EV10" s="985"/>
      <c r="EW10" s="985"/>
      <c r="EX10" s="985"/>
      <c r="EY10" s="985"/>
      <c r="EZ10" s="985"/>
      <c r="FA10" s="985"/>
      <c r="FB10" s="985"/>
      <c r="FC10" s="985"/>
      <c r="FD10" s="985"/>
      <c r="FE10" s="985"/>
      <c r="FF10" s="985"/>
      <c r="FG10" s="985"/>
      <c r="FH10" s="985"/>
      <c r="FI10" s="985"/>
      <c r="FJ10" s="985"/>
      <c r="FK10" s="985"/>
      <c r="FL10" s="985"/>
      <c r="FM10" s="985"/>
      <c r="FN10" s="985"/>
      <c r="FO10" s="985"/>
      <c r="FP10" s="985"/>
      <c r="FQ10" s="985"/>
      <c r="FR10" s="985"/>
      <c r="FS10" s="985"/>
      <c r="FT10" s="985"/>
      <c r="FU10" s="985"/>
      <c r="FV10" s="985"/>
      <c r="FW10" s="985"/>
      <c r="FX10" s="985"/>
      <c r="FY10" s="985"/>
      <c r="FZ10" s="985"/>
      <c r="GA10" s="985"/>
      <c r="GB10" s="985"/>
      <c r="GC10" s="985"/>
      <c r="GD10" s="985"/>
      <c r="GE10" s="985"/>
      <c r="GF10" s="985"/>
      <c r="GG10" s="985"/>
      <c r="GH10" s="985"/>
      <c r="GI10" s="985"/>
      <c r="GJ10" s="985"/>
      <c r="GK10" s="985"/>
      <c r="GL10" s="985"/>
      <c r="GM10" s="985"/>
      <c r="GN10" s="985"/>
      <c r="GO10" s="985"/>
      <c r="GP10" s="985"/>
      <c r="GQ10" s="985"/>
      <c r="GR10" s="985"/>
      <c r="GS10" s="985"/>
      <c r="GT10" s="985"/>
      <c r="GU10" s="985"/>
      <c r="GV10" s="985"/>
      <c r="GW10" s="985"/>
      <c r="GX10" s="985"/>
      <c r="GY10" s="985"/>
      <c r="GZ10" s="985"/>
      <c r="HA10" s="985"/>
      <c r="HB10" s="985"/>
      <c r="HC10" s="985"/>
      <c r="HD10" s="985"/>
      <c r="HE10" s="985"/>
      <c r="HF10" s="985"/>
      <c r="HG10" s="985"/>
      <c r="HH10" s="985"/>
      <c r="HI10" s="985"/>
      <c r="HJ10" s="985"/>
      <c r="HK10" s="985"/>
      <c r="HL10" s="985"/>
      <c r="HM10" s="985"/>
      <c r="HN10" s="985"/>
      <c r="HO10" s="985"/>
      <c r="HP10" s="985"/>
      <c r="HQ10" s="985"/>
      <c r="HR10" s="985"/>
      <c r="HS10" s="985"/>
      <c r="HT10" s="985"/>
      <c r="HU10" s="985"/>
      <c r="HV10" s="985"/>
      <c r="HW10" s="985"/>
      <c r="HX10" s="985"/>
      <c r="HY10" s="985"/>
      <c r="HZ10" s="985"/>
      <c r="IA10" s="985"/>
      <c r="IB10" s="985"/>
      <c r="IC10" s="985"/>
      <c r="ID10" s="985"/>
      <c r="IE10" s="985"/>
      <c r="IF10" s="985"/>
      <c r="IG10" s="985"/>
      <c r="IH10" s="985"/>
      <c r="II10" s="985"/>
      <c r="IJ10" s="985"/>
      <c r="IK10" s="985"/>
      <c r="IL10" s="985"/>
      <c r="IM10" s="985"/>
      <c r="IN10" s="985"/>
      <c r="IO10" s="985"/>
      <c r="IP10" s="985"/>
      <c r="IQ10" s="985"/>
      <c r="IR10" s="985"/>
      <c r="IS10" s="985"/>
    </row>
    <row r="11" spans="1:253" s="989" customFormat="1" ht="15.75">
      <c r="A11" s="985"/>
      <c r="B11" s="986" t="s">
        <v>1227</v>
      </c>
      <c r="C11" s="1207">
        <f>'PLANILHA ORÇAMENTO 29.05.25'!U223</f>
        <v>2778828.22</v>
      </c>
      <c r="D11" s="987" t="s">
        <v>1224</v>
      </c>
      <c r="E11" s="988"/>
      <c r="F11" s="988"/>
      <c r="G11" s="987"/>
      <c r="H11" s="985"/>
      <c r="I11" s="985"/>
      <c r="J11" s="985"/>
      <c r="K11" s="985"/>
      <c r="L11" s="985"/>
      <c r="M11" s="985"/>
      <c r="N11" s="985"/>
      <c r="O11" s="985"/>
      <c r="P11" s="985"/>
      <c r="Q11" s="985"/>
      <c r="R11" s="985"/>
      <c r="S11" s="985"/>
      <c r="T11" s="985"/>
      <c r="U11" s="985"/>
      <c r="V11" s="985"/>
      <c r="W11" s="985"/>
      <c r="X11" s="985"/>
      <c r="Y11" s="985"/>
      <c r="Z11" s="985"/>
      <c r="AA11" s="985"/>
      <c r="AB11" s="985"/>
      <c r="AC11" s="985"/>
      <c r="AD11" s="985"/>
      <c r="AE11" s="985"/>
      <c r="AF11" s="985"/>
      <c r="AG11" s="985"/>
      <c r="AH11" s="985"/>
      <c r="AI11" s="985"/>
      <c r="AJ11" s="985"/>
      <c r="AK11" s="985"/>
      <c r="AL11" s="985"/>
      <c r="AM11" s="985"/>
      <c r="AN11" s="985"/>
      <c r="AO11" s="985"/>
      <c r="AP11" s="985"/>
      <c r="AQ11" s="985"/>
      <c r="AR11" s="985"/>
      <c r="AS11" s="985"/>
      <c r="AT11" s="985"/>
      <c r="AU11" s="985"/>
      <c r="AV11" s="985"/>
      <c r="AW11" s="985"/>
      <c r="AX11" s="985"/>
      <c r="AY11" s="985"/>
      <c r="AZ11" s="985"/>
      <c r="BA11" s="985"/>
      <c r="BB11" s="985"/>
      <c r="BC11" s="985"/>
      <c r="BD11" s="985"/>
      <c r="BE11" s="985"/>
      <c r="BF11" s="985"/>
      <c r="BG11" s="985"/>
      <c r="BH11" s="985"/>
      <c r="BI11" s="985"/>
      <c r="BJ11" s="985"/>
      <c r="BK11" s="985"/>
      <c r="BL11" s="985"/>
      <c r="BM11" s="985"/>
      <c r="BN11" s="985"/>
      <c r="BO11" s="985"/>
      <c r="BP11" s="985"/>
      <c r="BQ11" s="985"/>
      <c r="BR11" s="985"/>
      <c r="BS11" s="985"/>
      <c r="BT11" s="985"/>
      <c r="BU11" s="985"/>
      <c r="BV11" s="985"/>
      <c r="BW11" s="985"/>
      <c r="BX11" s="985"/>
      <c r="BY11" s="985"/>
      <c r="BZ11" s="985"/>
      <c r="CA11" s="985"/>
      <c r="CB11" s="985"/>
      <c r="CC11" s="985"/>
      <c r="CD11" s="985"/>
      <c r="CE11" s="985"/>
      <c r="CF11" s="985"/>
      <c r="CG11" s="985"/>
      <c r="CH11" s="985"/>
      <c r="CI11" s="985"/>
      <c r="CJ11" s="985"/>
      <c r="CK11" s="985"/>
      <c r="CL11" s="985"/>
      <c r="CM11" s="985"/>
      <c r="CN11" s="985"/>
      <c r="CO11" s="985"/>
      <c r="CP11" s="985"/>
      <c r="CQ11" s="985"/>
      <c r="CR11" s="985"/>
      <c r="CS11" s="985"/>
      <c r="CT11" s="985"/>
      <c r="CU11" s="985"/>
      <c r="CV11" s="985"/>
      <c r="CW11" s="985"/>
      <c r="CX11" s="985"/>
      <c r="CY11" s="985"/>
      <c r="CZ11" s="985"/>
      <c r="DA11" s="985"/>
      <c r="DB11" s="985"/>
      <c r="DC11" s="985"/>
      <c r="DD11" s="985"/>
      <c r="DE11" s="985"/>
      <c r="DF11" s="985"/>
      <c r="DG11" s="985"/>
      <c r="DH11" s="985"/>
      <c r="DI11" s="985"/>
      <c r="DJ11" s="985"/>
      <c r="DK11" s="985"/>
      <c r="DL11" s="985"/>
      <c r="DM11" s="985"/>
      <c r="DN11" s="985"/>
      <c r="DO11" s="985"/>
      <c r="DP11" s="985"/>
      <c r="DQ11" s="985"/>
      <c r="DR11" s="985"/>
      <c r="DS11" s="985"/>
      <c r="DT11" s="985"/>
      <c r="DU11" s="985"/>
      <c r="DV11" s="985"/>
      <c r="DW11" s="985"/>
      <c r="DX11" s="985"/>
      <c r="DY11" s="985"/>
      <c r="DZ11" s="985"/>
      <c r="EA11" s="985"/>
      <c r="EB11" s="985"/>
      <c r="EC11" s="985"/>
      <c r="ED11" s="985"/>
      <c r="EE11" s="985"/>
      <c r="EF11" s="985"/>
      <c r="EG11" s="985"/>
      <c r="EH11" s="985"/>
      <c r="EI11" s="985"/>
      <c r="EJ11" s="985"/>
      <c r="EK11" s="985"/>
      <c r="EL11" s="985"/>
      <c r="EM11" s="985"/>
      <c r="EN11" s="985"/>
      <c r="EO11" s="985"/>
      <c r="EP11" s="985"/>
      <c r="EQ11" s="985"/>
      <c r="ER11" s="985"/>
      <c r="ES11" s="985"/>
      <c r="ET11" s="985"/>
      <c r="EU11" s="985"/>
      <c r="EV11" s="985"/>
      <c r="EW11" s="985"/>
      <c r="EX11" s="985"/>
      <c r="EY11" s="985"/>
      <c r="EZ11" s="985"/>
      <c r="FA11" s="985"/>
      <c r="FB11" s="985"/>
      <c r="FC11" s="985"/>
      <c r="FD11" s="985"/>
      <c r="FE11" s="985"/>
      <c r="FF11" s="985"/>
      <c r="FG11" s="985"/>
      <c r="FH11" s="985"/>
      <c r="FI11" s="985"/>
      <c r="FJ11" s="985"/>
      <c r="FK11" s="985"/>
      <c r="FL11" s="985"/>
      <c r="FM11" s="985"/>
      <c r="FN11" s="985"/>
      <c r="FO11" s="985"/>
      <c r="FP11" s="985"/>
      <c r="FQ11" s="985"/>
      <c r="FR11" s="985"/>
      <c r="FS11" s="985"/>
      <c r="FT11" s="985"/>
      <c r="FU11" s="985"/>
      <c r="FV11" s="985"/>
      <c r="FW11" s="985"/>
      <c r="FX11" s="985"/>
      <c r="FY11" s="985"/>
      <c r="FZ11" s="985"/>
      <c r="GA11" s="985"/>
      <c r="GB11" s="985"/>
      <c r="GC11" s="985"/>
      <c r="GD11" s="985"/>
      <c r="GE11" s="985"/>
      <c r="GF11" s="985"/>
      <c r="GG11" s="985"/>
      <c r="GH11" s="985"/>
      <c r="GI11" s="985"/>
      <c r="GJ11" s="985"/>
      <c r="GK11" s="985"/>
      <c r="GL11" s="985"/>
      <c r="GM11" s="985"/>
      <c r="GN11" s="985"/>
      <c r="GO11" s="985"/>
      <c r="GP11" s="985"/>
      <c r="GQ11" s="985"/>
      <c r="GR11" s="985"/>
      <c r="GS11" s="985"/>
      <c r="GT11" s="985"/>
      <c r="GU11" s="985"/>
      <c r="GV11" s="985"/>
      <c r="GW11" s="985"/>
      <c r="GX11" s="985"/>
      <c r="GY11" s="985"/>
      <c r="GZ11" s="985"/>
      <c r="HA11" s="985"/>
      <c r="HB11" s="985"/>
      <c r="HC11" s="985"/>
      <c r="HD11" s="985"/>
      <c r="HE11" s="985"/>
      <c r="HF11" s="985"/>
      <c r="HG11" s="985"/>
      <c r="HH11" s="985"/>
      <c r="HI11" s="985"/>
      <c r="HJ11" s="985"/>
      <c r="HK11" s="985"/>
      <c r="HL11" s="985"/>
      <c r="HM11" s="985"/>
      <c r="HN11" s="985"/>
      <c r="HO11" s="985"/>
      <c r="HP11" s="985"/>
      <c r="HQ11" s="985"/>
      <c r="HR11" s="985"/>
      <c r="HS11" s="985"/>
      <c r="HT11" s="985"/>
      <c r="HU11" s="985"/>
      <c r="HV11" s="985"/>
      <c r="HW11" s="985"/>
      <c r="HX11" s="985"/>
      <c r="HY11" s="985"/>
      <c r="HZ11" s="985"/>
      <c r="IA11" s="985"/>
      <c r="IB11" s="985"/>
      <c r="IC11" s="985"/>
      <c r="ID11" s="985"/>
      <c r="IE11" s="985"/>
      <c r="IF11" s="985"/>
      <c r="IG11" s="985"/>
      <c r="IH11" s="985"/>
      <c r="II11" s="985"/>
      <c r="IJ11" s="985"/>
      <c r="IK11" s="985"/>
      <c r="IL11" s="985"/>
      <c r="IM11" s="985"/>
      <c r="IN11" s="985"/>
      <c r="IO11" s="985"/>
      <c r="IP11" s="985"/>
      <c r="IQ11" s="985"/>
      <c r="IR11" s="985"/>
      <c r="IS11" s="985"/>
    </row>
    <row r="12" spans="1:253" s="989" customFormat="1" ht="15.75">
      <c r="A12" s="985"/>
      <c r="B12" s="986" t="s">
        <v>1228</v>
      </c>
      <c r="C12" s="1207">
        <f>'PLANILHA ORÇAMENTO 29.05.25'!V223</f>
        <v>1312535.46</v>
      </c>
      <c r="D12" s="987" t="s">
        <v>1224</v>
      </c>
      <c r="E12" s="988"/>
      <c r="F12" s="988"/>
      <c r="G12" s="987"/>
      <c r="H12" s="985"/>
      <c r="I12" s="985"/>
      <c r="J12" s="985"/>
      <c r="K12" s="985"/>
      <c r="L12" s="985"/>
      <c r="M12" s="985"/>
      <c r="N12" s="985"/>
      <c r="O12" s="985"/>
      <c r="P12" s="985"/>
      <c r="Q12" s="985"/>
      <c r="R12" s="985"/>
      <c r="S12" s="985"/>
      <c r="T12" s="985"/>
      <c r="U12" s="985"/>
      <c r="V12" s="985"/>
      <c r="W12" s="985"/>
      <c r="X12" s="985"/>
      <c r="Y12" s="985"/>
      <c r="Z12" s="985"/>
      <c r="AA12" s="985"/>
      <c r="AB12" s="985"/>
      <c r="AC12" s="985"/>
      <c r="AD12" s="985"/>
      <c r="AE12" s="985"/>
      <c r="AF12" s="985"/>
      <c r="AG12" s="985"/>
      <c r="AH12" s="985"/>
      <c r="AI12" s="985"/>
      <c r="AJ12" s="985"/>
      <c r="AK12" s="985"/>
      <c r="AL12" s="985"/>
      <c r="AM12" s="985"/>
      <c r="AN12" s="985"/>
      <c r="AO12" s="985"/>
      <c r="AP12" s="985"/>
      <c r="AQ12" s="985"/>
      <c r="AR12" s="985"/>
      <c r="AS12" s="985"/>
      <c r="AT12" s="985"/>
      <c r="AU12" s="985"/>
      <c r="AV12" s="985"/>
      <c r="AW12" s="985"/>
      <c r="AX12" s="985"/>
      <c r="AY12" s="985"/>
      <c r="AZ12" s="985"/>
      <c r="BA12" s="985"/>
      <c r="BB12" s="985"/>
      <c r="BC12" s="985"/>
      <c r="BD12" s="985"/>
      <c r="BE12" s="985"/>
      <c r="BF12" s="985"/>
      <c r="BG12" s="985"/>
      <c r="BH12" s="985"/>
      <c r="BI12" s="985"/>
      <c r="BJ12" s="985"/>
      <c r="BK12" s="985"/>
      <c r="BL12" s="985"/>
      <c r="BM12" s="985"/>
      <c r="BN12" s="985"/>
      <c r="BO12" s="985"/>
      <c r="BP12" s="985"/>
      <c r="BQ12" s="985"/>
      <c r="BR12" s="985"/>
      <c r="BS12" s="985"/>
      <c r="BT12" s="985"/>
      <c r="BU12" s="985"/>
      <c r="BV12" s="985"/>
      <c r="BW12" s="985"/>
      <c r="BX12" s="985"/>
      <c r="BY12" s="985"/>
      <c r="BZ12" s="985"/>
      <c r="CA12" s="985"/>
      <c r="CB12" s="985"/>
      <c r="CC12" s="985"/>
      <c r="CD12" s="985"/>
      <c r="CE12" s="985"/>
      <c r="CF12" s="985"/>
      <c r="CG12" s="985"/>
      <c r="CH12" s="985"/>
      <c r="CI12" s="985"/>
      <c r="CJ12" s="985"/>
      <c r="CK12" s="985"/>
      <c r="CL12" s="985"/>
      <c r="CM12" s="985"/>
      <c r="CN12" s="985"/>
      <c r="CO12" s="985"/>
      <c r="CP12" s="985"/>
      <c r="CQ12" s="985"/>
      <c r="CR12" s="985"/>
      <c r="CS12" s="985"/>
      <c r="CT12" s="985"/>
      <c r="CU12" s="985"/>
      <c r="CV12" s="985"/>
      <c r="CW12" s="985"/>
      <c r="CX12" s="985"/>
      <c r="CY12" s="985"/>
      <c r="CZ12" s="985"/>
      <c r="DA12" s="985"/>
      <c r="DB12" s="985"/>
      <c r="DC12" s="985"/>
      <c r="DD12" s="985"/>
      <c r="DE12" s="985"/>
      <c r="DF12" s="985"/>
      <c r="DG12" s="985"/>
      <c r="DH12" s="985"/>
      <c r="DI12" s="985"/>
      <c r="DJ12" s="985"/>
      <c r="DK12" s="985"/>
      <c r="DL12" s="985"/>
      <c r="DM12" s="985"/>
      <c r="DN12" s="985"/>
      <c r="DO12" s="985"/>
      <c r="DP12" s="985"/>
      <c r="DQ12" s="985"/>
      <c r="DR12" s="985"/>
      <c r="DS12" s="985"/>
      <c r="DT12" s="985"/>
      <c r="DU12" s="985"/>
      <c r="DV12" s="985"/>
      <c r="DW12" s="985"/>
      <c r="DX12" s="985"/>
      <c r="DY12" s="985"/>
      <c r="DZ12" s="985"/>
      <c r="EA12" s="985"/>
      <c r="EB12" s="985"/>
      <c r="EC12" s="985"/>
      <c r="ED12" s="985"/>
      <c r="EE12" s="985"/>
      <c r="EF12" s="985"/>
      <c r="EG12" s="985"/>
      <c r="EH12" s="985"/>
      <c r="EI12" s="985"/>
      <c r="EJ12" s="985"/>
      <c r="EK12" s="985"/>
      <c r="EL12" s="985"/>
      <c r="EM12" s="985"/>
      <c r="EN12" s="985"/>
      <c r="EO12" s="985"/>
      <c r="EP12" s="985"/>
      <c r="EQ12" s="985"/>
      <c r="ER12" s="985"/>
      <c r="ES12" s="985"/>
      <c r="ET12" s="985"/>
      <c r="EU12" s="985"/>
      <c r="EV12" s="985"/>
      <c r="EW12" s="985"/>
      <c r="EX12" s="985"/>
      <c r="EY12" s="985"/>
      <c r="EZ12" s="985"/>
      <c r="FA12" s="985"/>
      <c r="FB12" s="985"/>
      <c r="FC12" s="985"/>
      <c r="FD12" s="985"/>
      <c r="FE12" s="985"/>
      <c r="FF12" s="985"/>
      <c r="FG12" s="985"/>
      <c r="FH12" s="985"/>
      <c r="FI12" s="985"/>
      <c r="FJ12" s="985"/>
      <c r="FK12" s="985"/>
      <c r="FL12" s="985"/>
      <c r="FM12" s="985"/>
      <c r="FN12" s="985"/>
      <c r="FO12" s="985"/>
      <c r="FP12" s="985"/>
      <c r="FQ12" s="985"/>
      <c r="FR12" s="985"/>
      <c r="FS12" s="985"/>
      <c r="FT12" s="985"/>
      <c r="FU12" s="985"/>
      <c r="FV12" s="985"/>
      <c r="FW12" s="985"/>
      <c r="FX12" s="985"/>
      <c r="FY12" s="985"/>
      <c r="FZ12" s="985"/>
      <c r="GA12" s="985"/>
      <c r="GB12" s="985"/>
      <c r="GC12" s="985"/>
      <c r="GD12" s="985"/>
      <c r="GE12" s="985"/>
      <c r="GF12" s="985"/>
      <c r="GG12" s="985"/>
      <c r="GH12" s="985"/>
      <c r="GI12" s="985"/>
      <c r="GJ12" s="985"/>
      <c r="GK12" s="985"/>
      <c r="GL12" s="985"/>
      <c r="GM12" s="985"/>
      <c r="GN12" s="985"/>
      <c r="GO12" s="985"/>
      <c r="GP12" s="985"/>
      <c r="GQ12" s="985"/>
      <c r="GR12" s="985"/>
      <c r="GS12" s="985"/>
      <c r="GT12" s="985"/>
      <c r="GU12" s="985"/>
      <c r="GV12" s="985"/>
      <c r="GW12" s="985"/>
      <c r="GX12" s="985"/>
      <c r="GY12" s="985"/>
      <c r="GZ12" s="985"/>
      <c r="HA12" s="985"/>
      <c r="HB12" s="985"/>
      <c r="HC12" s="985"/>
      <c r="HD12" s="985"/>
      <c r="HE12" s="985"/>
      <c r="HF12" s="985"/>
      <c r="HG12" s="985"/>
      <c r="HH12" s="985"/>
      <c r="HI12" s="985"/>
      <c r="HJ12" s="985"/>
      <c r="HK12" s="985"/>
      <c r="HL12" s="985"/>
      <c r="HM12" s="985"/>
      <c r="HN12" s="985"/>
      <c r="HO12" s="985"/>
      <c r="HP12" s="985"/>
      <c r="HQ12" s="985"/>
      <c r="HR12" s="985"/>
      <c r="HS12" s="985"/>
      <c r="HT12" s="985"/>
      <c r="HU12" s="985"/>
      <c r="HV12" s="985"/>
      <c r="HW12" s="985"/>
      <c r="HX12" s="985"/>
      <c r="HY12" s="985"/>
      <c r="HZ12" s="985"/>
      <c r="IA12" s="985"/>
      <c r="IB12" s="985"/>
      <c r="IC12" s="985"/>
      <c r="ID12" s="985"/>
      <c r="IE12" s="985"/>
      <c r="IF12" s="985"/>
      <c r="IG12" s="985"/>
      <c r="IH12" s="985"/>
      <c r="II12" s="985"/>
      <c r="IJ12" s="985"/>
      <c r="IK12" s="985"/>
      <c r="IL12" s="985"/>
      <c r="IM12" s="985"/>
      <c r="IN12" s="985"/>
      <c r="IO12" s="985"/>
      <c r="IP12" s="985"/>
      <c r="IQ12" s="985"/>
      <c r="IR12" s="985"/>
      <c r="IS12" s="985"/>
    </row>
    <row r="13" spans="1:253" s="989" customFormat="1" ht="15.75">
      <c r="A13" s="985"/>
      <c r="B13" s="986" t="s">
        <v>1229</v>
      </c>
      <c r="C13" s="1207">
        <f>'PLANILHA ORÇAMENTO 29.05.25'!W223</f>
        <v>105514.59</v>
      </c>
      <c r="D13" s="987" t="s">
        <v>1224</v>
      </c>
      <c r="E13" s="988"/>
      <c r="F13" s="988"/>
      <c r="G13" s="987"/>
      <c r="H13" s="985"/>
      <c r="I13" s="985"/>
      <c r="J13" s="985"/>
      <c r="K13" s="985"/>
      <c r="L13" s="985"/>
      <c r="M13" s="985"/>
      <c r="N13" s="985"/>
      <c r="O13" s="985"/>
      <c r="P13" s="985"/>
      <c r="Q13" s="985"/>
      <c r="R13" s="985"/>
      <c r="S13" s="985"/>
      <c r="T13" s="985"/>
      <c r="U13" s="985"/>
      <c r="V13" s="985"/>
      <c r="W13" s="985"/>
      <c r="X13" s="985"/>
      <c r="Y13" s="985"/>
      <c r="Z13" s="985"/>
      <c r="AA13" s="985"/>
      <c r="AB13" s="985"/>
      <c r="AC13" s="985"/>
      <c r="AD13" s="985"/>
      <c r="AE13" s="985"/>
      <c r="AF13" s="985"/>
      <c r="AG13" s="985"/>
      <c r="AH13" s="985"/>
      <c r="AI13" s="985"/>
      <c r="AJ13" s="985"/>
      <c r="AK13" s="985"/>
      <c r="AL13" s="985"/>
      <c r="AM13" s="985"/>
      <c r="AN13" s="985"/>
      <c r="AO13" s="985"/>
      <c r="AP13" s="985"/>
      <c r="AQ13" s="985"/>
      <c r="AR13" s="985"/>
      <c r="AS13" s="985"/>
      <c r="AT13" s="985"/>
      <c r="AU13" s="985"/>
      <c r="AV13" s="985"/>
      <c r="AW13" s="985"/>
      <c r="AX13" s="985"/>
      <c r="AY13" s="985"/>
      <c r="AZ13" s="985"/>
      <c r="BA13" s="985"/>
      <c r="BB13" s="985"/>
      <c r="BC13" s="985"/>
      <c r="BD13" s="985"/>
      <c r="BE13" s="985"/>
      <c r="BF13" s="985"/>
      <c r="BG13" s="985"/>
      <c r="BH13" s="985"/>
      <c r="BI13" s="985"/>
      <c r="BJ13" s="985"/>
      <c r="BK13" s="985"/>
      <c r="BL13" s="985"/>
      <c r="BM13" s="985"/>
      <c r="BN13" s="985"/>
      <c r="BO13" s="985"/>
      <c r="BP13" s="985"/>
      <c r="BQ13" s="985"/>
      <c r="BR13" s="985"/>
      <c r="BS13" s="985"/>
      <c r="BT13" s="985"/>
      <c r="BU13" s="985"/>
      <c r="BV13" s="985"/>
      <c r="BW13" s="985"/>
      <c r="BX13" s="985"/>
      <c r="BY13" s="985"/>
      <c r="BZ13" s="985"/>
      <c r="CA13" s="985"/>
      <c r="CB13" s="985"/>
      <c r="CC13" s="985"/>
      <c r="CD13" s="985"/>
      <c r="CE13" s="985"/>
      <c r="CF13" s="985"/>
      <c r="CG13" s="985"/>
      <c r="CH13" s="985"/>
      <c r="CI13" s="985"/>
      <c r="CJ13" s="985"/>
      <c r="CK13" s="985"/>
      <c r="CL13" s="985"/>
      <c r="CM13" s="985"/>
      <c r="CN13" s="985"/>
      <c r="CO13" s="985"/>
      <c r="CP13" s="985"/>
      <c r="CQ13" s="985"/>
      <c r="CR13" s="985"/>
      <c r="CS13" s="985"/>
      <c r="CT13" s="985"/>
      <c r="CU13" s="985"/>
      <c r="CV13" s="985"/>
      <c r="CW13" s="985"/>
      <c r="CX13" s="985"/>
      <c r="CY13" s="985"/>
      <c r="CZ13" s="985"/>
      <c r="DA13" s="985"/>
      <c r="DB13" s="985"/>
      <c r="DC13" s="985"/>
      <c r="DD13" s="985"/>
      <c r="DE13" s="985"/>
      <c r="DF13" s="985"/>
      <c r="DG13" s="985"/>
      <c r="DH13" s="985"/>
      <c r="DI13" s="985"/>
      <c r="DJ13" s="985"/>
      <c r="DK13" s="985"/>
      <c r="DL13" s="985"/>
      <c r="DM13" s="985"/>
      <c r="DN13" s="985"/>
      <c r="DO13" s="985"/>
      <c r="DP13" s="985"/>
      <c r="DQ13" s="985"/>
      <c r="DR13" s="985"/>
      <c r="DS13" s="985"/>
      <c r="DT13" s="985"/>
      <c r="DU13" s="985"/>
      <c r="DV13" s="985"/>
      <c r="DW13" s="985"/>
      <c r="DX13" s="985"/>
      <c r="DY13" s="985"/>
      <c r="DZ13" s="985"/>
      <c r="EA13" s="985"/>
      <c r="EB13" s="985"/>
      <c r="EC13" s="985"/>
      <c r="ED13" s="985"/>
      <c r="EE13" s="985"/>
      <c r="EF13" s="985"/>
      <c r="EG13" s="985"/>
      <c r="EH13" s="985"/>
      <c r="EI13" s="985"/>
      <c r="EJ13" s="985"/>
      <c r="EK13" s="985"/>
      <c r="EL13" s="985"/>
      <c r="EM13" s="985"/>
      <c r="EN13" s="985"/>
      <c r="EO13" s="985"/>
      <c r="EP13" s="985"/>
      <c r="EQ13" s="985"/>
      <c r="ER13" s="985"/>
      <c r="ES13" s="985"/>
      <c r="ET13" s="985"/>
      <c r="EU13" s="985"/>
      <c r="EV13" s="985"/>
      <c r="EW13" s="985"/>
      <c r="EX13" s="985"/>
      <c r="EY13" s="985"/>
      <c r="EZ13" s="985"/>
      <c r="FA13" s="985"/>
      <c r="FB13" s="985"/>
      <c r="FC13" s="985"/>
      <c r="FD13" s="985"/>
      <c r="FE13" s="985"/>
      <c r="FF13" s="985"/>
      <c r="FG13" s="985"/>
      <c r="FH13" s="985"/>
      <c r="FI13" s="985"/>
      <c r="FJ13" s="985"/>
      <c r="FK13" s="985"/>
      <c r="FL13" s="985"/>
      <c r="FM13" s="985"/>
      <c r="FN13" s="985"/>
      <c r="FO13" s="985"/>
      <c r="FP13" s="985"/>
      <c r="FQ13" s="985"/>
      <c r="FR13" s="985"/>
      <c r="FS13" s="985"/>
      <c r="FT13" s="985"/>
      <c r="FU13" s="985"/>
      <c r="FV13" s="985"/>
      <c r="FW13" s="985"/>
      <c r="FX13" s="985"/>
      <c r="FY13" s="985"/>
      <c r="FZ13" s="985"/>
      <c r="GA13" s="985"/>
      <c r="GB13" s="985"/>
      <c r="GC13" s="985"/>
      <c r="GD13" s="985"/>
      <c r="GE13" s="985"/>
      <c r="GF13" s="985"/>
      <c r="GG13" s="985"/>
      <c r="GH13" s="985"/>
      <c r="GI13" s="985"/>
      <c r="GJ13" s="985"/>
      <c r="GK13" s="985"/>
      <c r="GL13" s="985"/>
      <c r="GM13" s="985"/>
      <c r="GN13" s="985"/>
      <c r="GO13" s="985"/>
      <c r="GP13" s="985"/>
      <c r="GQ13" s="985"/>
      <c r="GR13" s="985"/>
      <c r="GS13" s="985"/>
      <c r="GT13" s="985"/>
      <c r="GU13" s="985"/>
      <c r="GV13" s="985"/>
      <c r="GW13" s="985"/>
      <c r="GX13" s="985"/>
      <c r="GY13" s="985"/>
      <c r="GZ13" s="985"/>
      <c r="HA13" s="985"/>
      <c r="HB13" s="985"/>
      <c r="HC13" s="985"/>
      <c r="HD13" s="985"/>
      <c r="HE13" s="985"/>
      <c r="HF13" s="985"/>
      <c r="HG13" s="985"/>
      <c r="HH13" s="985"/>
      <c r="HI13" s="985"/>
      <c r="HJ13" s="985"/>
      <c r="HK13" s="985"/>
      <c r="HL13" s="985"/>
      <c r="HM13" s="985"/>
      <c r="HN13" s="985"/>
      <c r="HO13" s="985"/>
      <c r="HP13" s="985"/>
      <c r="HQ13" s="985"/>
      <c r="HR13" s="985"/>
      <c r="HS13" s="985"/>
      <c r="HT13" s="985"/>
      <c r="HU13" s="985"/>
      <c r="HV13" s="985"/>
      <c r="HW13" s="985"/>
      <c r="HX13" s="985"/>
      <c r="HY13" s="985"/>
      <c r="HZ13" s="985"/>
      <c r="IA13" s="985"/>
      <c r="IB13" s="985"/>
      <c r="IC13" s="985"/>
      <c r="ID13" s="985"/>
      <c r="IE13" s="985"/>
      <c r="IF13" s="985"/>
      <c r="IG13" s="985"/>
      <c r="IH13" s="985"/>
      <c r="II13" s="985"/>
      <c r="IJ13" s="985"/>
      <c r="IK13" s="985"/>
      <c r="IL13" s="985"/>
      <c r="IM13" s="985"/>
      <c r="IN13" s="985"/>
      <c r="IO13" s="985"/>
      <c r="IP13" s="985"/>
      <c r="IQ13" s="985"/>
      <c r="IR13" s="985"/>
      <c r="IS13" s="985"/>
    </row>
    <row r="14" spans="1:253">
      <c r="A14" s="976"/>
      <c r="B14" s="990"/>
      <c r="C14" s="991"/>
      <c r="D14" s="976"/>
      <c r="E14" s="992"/>
      <c r="G14" s="976"/>
      <c r="H14" s="976"/>
      <c r="I14" s="976"/>
      <c r="J14" s="976"/>
      <c r="K14" s="976"/>
      <c r="L14" s="976"/>
      <c r="M14" s="976"/>
      <c r="N14" s="976"/>
      <c r="O14" s="976"/>
      <c r="P14" s="976"/>
      <c r="Q14" s="976"/>
      <c r="R14" s="976"/>
      <c r="S14" s="976"/>
      <c r="T14" s="976"/>
      <c r="U14" s="976"/>
      <c r="V14" s="976"/>
      <c r="W14" s="976"/>
      <c r="X14" s="976"/>
      <c r="Y14" s="976"/>
      <c r="Z14" s="976"/>
      <c r="AA14" s="976"/>
      <c r="AB14" s="976"/>
      <c r="AC14" s="976"/>
      <c r="AD14" s="976"/>
      <c r="AE14" s="976"/>
      <c r="AF14" s="976"/>
      <c r="AG14" s="976"/>
      <c r="AH14" s="976"/>
      <c r="AI14" s="976"/>
      <c r="AJ14" s="976"/>
      <c r="AK14" s="976"/>
      <c r="AL14" s="976"/>
      <c r="AM14" s="976"/>
      <c r="AN14" s="976"/>
      <c r="AO14" s="976"/>
      <c r="AP14" s="976"/>
      <c r="AQ14" s="976"/>
      <c r="AR14" s="976"/>
      <c r="AS14" s="976"/>
      <c r="AT14" s="976"/>
      <c r="AU14" s="976"/>
      <c r="AV14" s="976"/>
      <c r="AW14" s="976"/>
      <c r="AX14" s="976"/>
      <c r="AY14" s="976"/>
      <c r="AZ14" s="976"/>
      <c r="BA14" s="976"/>
      <c r="BB14" s="976"/>
      <c r="BC14" s="976"/>
      <c r="BD14" s="976"/>
      <c r="BE14" s="976"/>
      <c r="BF14" s="976"/>
      <c r="BG14" s="976"/>
      <c r="BH14" s="976"/>
      <c r="BI14" s="976"/>
      <c r="BJ14" s="976"/>
      <c r="BK14" s="976"/>
      <c r="BL14" s="976"/>
      <c r="BM14" s="976"/>
      <c r="BN14" s="976"/>
      <c r="BO14" s="976"/>
      <c r="BP14" s="976"/>
      <c r="BQ14" s="976"/>
      <c r="BR14" s="976"/>
      <c r="BS14" s="976"/>
      <c r="BT14" s="976"/>
      <c r="BU14" s="976"/>
      <c r="BV14" s="976"/>
      <c r="BW14" s="976"/>
      <c r="BX14" s="976"/>
      <c r="BY14" s="976"/>
      <c r="BZ14" s="976"/>
      <c r="CA14" s="976"/>
      <c r="CB14" s="976"/>
      <c r="CC14" s="976"/>
      <c r="CD14" s="976"/>
      <c r="CE14" s="976"/>
      <c r="CF14" s="976"/>
      <c r="CG14" s="976"/>
      <c r="CH14" s="976"/>
      <c r="CI14" s="976"/>
      <c r="CJ14" s="976"/>
      <c r="CK14" s="976"/>
      <c r="CL14" s="976"/>
      <c r="CM14" s="976"/>
      <c r="CN14" s="976"/>
      <c r="CO14" s="976"/>
      <c r="CP14" s="976"/>
      <c r="CQ14" s="976"/>
      <c r="CR14" s="976"/>
      <c r="CS14" s="976"/>
      <c r="CT14" s="976"/>
      <c r="CU14" s="976"/>
      <c r="CV14" s="976"/>
      <c r="CW14" s="976"/>
      <c r="CX14" s="976"/>
      <c r="CY14" s="976"/>
      <c r="CZ14" s="976"/>
      <c r="DA14" s="976"/>
      <c r="DB14" s="976"/>
      <c r="DC14" s="976"/>
      <c r="DD14" s="976"/>
      <c r="DE14" s="976"/>
      <c r="DF14" s="976"/>
      <c r="DG14" s="976"/>
      <c r="DH14" s="976"/>
      <c r="DI14" s="976"/>
      <c r="DJ14" s="976"/>
      <c r="DK14" s="976"/>
      <c r="DL14" s="976"/>
      <c r="DM14" s="976"/>
      <c r="DN14" s="976"/>
      <c r="DO14" s="976"/>
      <c r="DP14" s="976"/>
      <c r="DQ14" s="976"/>
      <c r="DR14" s="976"/>
      <c r="DS14" s="976"/>
      <c r="DT14" s="976"/>
      <c r="DU14" s="976"/>
      <c r="DV14" s="976"/>
      <c r="DW14" s="976"/>
      <c r="DX14" s="976"/>
      <c r="DY14" s="976"/>
      <c r="DZ14" s="976"/>
      <c r="EA14" s="976"/>
      <c r="EB14" s="976"/>
      <c r="EC14" s="976"/>
      <c r="ED14" s="976"/>
      <c r="EE14" s="976"/>
      <c r="EF14" s="976"/>
      <c r="EG14" s="976"/>
      <c r="EH14" s="976"/>
      <c r="EI14" s="976"/>
      <c r="EJ14" s="976"/>
      <c r="EK14" s="976"/>
      <c r="EL14" s="976"/>
      <c r="EM14" s="976"/>
      <c r="EN14" s="976"/>
      <c r="EO14" s="976"/>
      <c r="EP14" s="976"/>
      <c r="EQ14" s="976"/>
      <c r="ER14" s="976"/>
      <c r="ES14" s="976"/>
      <c r="ET14" s="976"/>
      <c r="EU14" s="976"/>
      <c r="EV14" s="976"/>
      <c r="EW14" s="976"/>
      <c r="EX14" s="976"/>
      <c r="EY14" s="976"/>
      <c r="EZ14" s="976"/>
      <c r="FA14" s="976"/>
      <c r="FB14" s="976"/>
      <c r="FC14" s="976"/>
      <c r="FD14" s="976"/>
      <c r="FE14" s="976"/>
      <c r="FF14" s="976"/>
      <c r="FG14" s="976"/>
      <c r="FH14" s="976"/>
      <c r="FI14" s="976"/>
      <c r="FJ14" s="976"/>
      <c r="FK14" s="976"/>
      <c r="FL14" s="976"/>
      <c r="FM14" s="976"/>
      <c r="FN14" s="976"/>
      <c r="FO14" s="976"/>
      <c r="FP14" s="976"/>
      <c r="FQ14" s="976"/>
      <c r="FR14" s="976"/>
      <c r="FS14" s="976"/>
      <c r="FT14" s="976"/>
      <c r="FU14" s="976"/>
      <c r="FV14" s="976"/>
      <c r="FW14" s="976"/>
      <c r="FX14" s="976"/>
      <c r="FY14" s="976"/>
      <c r="FZ14" s="976"/>
      <c r="GA14" s="976"/>
      <c r="GB14" s="976"/>
      <c r="GC14" s="976"/>
      <c r="GD14" s="976"/>
      <c r="GE14" s="976"/>
      <c r="GF14" s="976"/>
      <c r="GG14" s="976"/>
      <c r="GH14" s="976"/>
      <c r="GI14" s="976"/>
      <c r="GJ14" s="976"/>
      <c r="GK14" s="976"/>
      <c r="GL14" s="976"/>
      <c r="GM14" s="976"/>
      <c r="GN14" s="976"/>
      <c r="GO14" s="976"/>
      <c r="GP14" s="976"/>
      <c r="GQ14" s="976"/>
      <c r="GR14" s="976"/>
      <c r="GS14" s="976"/>
      <c r="GT14" s="976"/>
      <c r="GU14" s="976"/>
      <c r="GV14" s="976"/>
      <c r="GW14" s="976"/>
      <c r="GX14" s="976"/>
      <c r="GY14" s="976"/>
      <c r="GZ14" s="976"/>
      <c r="HA14" s="976"/>
      <c r="HB14" s="976"/>
      <c r="HC14" s="976"/>
      <c r="HD14" s="976"/>
      <c r="HE14" s="976"/>
      <c r="HF14" s="976"/>
      <c r="HG14" s="976"/>
      <c r="HH14" s="976"/>
      <c r="HI14" s="976"/>
      <c r="HJ14" s="976"/>
      <c r="HK14" s="976"/>
      <c r="HL14" s="976"/>
      <c r="HM14" s="976"/>
      <c r="HN14" s="976"/>
      <c r="HO14" s="976"/>
      <c r="HP14" s="976"/>
      <c r="HQ14" s="976"/>
      <c r="HR14" s="976"/>
      <c r="HS14" s="976"/>
      <c r="HT14" s="976"/>
      <c r="HU14" s="976"/>
      <c r="HV14" s="976"/>
      <c r="HW14" s="976"/>
      <c r="HX14" s="976"/>
      <c r="HY14" s="976"/>
      <c r="HZ14" s="976"/>
      <c r="IA14" s="976"/>
      <c r="IB14" s="976"/>
      <c r="IC14" s="976"/>
      <c r="ID14" s="976"/>
      <c r="IE14" s="976"/>
      <c r="IF14" s="976"/>
      <c r="IG14" s="976"/>
      <c r="IH14" s="976"/>
      <c r="II14" s="976"/>
      <c r="IJ14" s="976"/>
      <c r="IK14" s="976"/>
      <c r="IL14" s="976"/>
      <c r="IM14" s="976"/>
      <c r="IN14" s="976"/>
      <c r="IO14" s="976"/>
      <c r="IP14" s="976"/>
      <c r="IQ14" s="976"/>
      <c r="IR14" s="976"/>
      <c r="IS14" s="976"/>
    </row>
    <row r="15" spans="1:253" s="993" customFormat="1">
      <c r="B15" s="995"/>
      <c r="C15" s="1208"/>
      <c r="E15" s="996"/>
      <c r="F15" s="994"/>
    </row>
    <row r="16" spans="1:253" s="997" customFormat="1" ht="18.75">
      <c r="B16" s="998" t="s">
        <v>1234</v>
      </c>
      <c r="C16" s="1209">
        <f>'PLANILHA ORÇAMENTO 29.05.25'!X223</f>
        <v>12603976.75</v>
      </c>
      <c r="E16" s="1205"/>
      <c r="F16" s="999"/>
    </row>
    <row r="17" spans="2:6" s="993" customFormat="1" ht="15.75" thickBot="1">
      <c r="B17" s="1000"/>
      <c r="C17" s="1001"/>
      <c r="E17" s="996"/>
      <c r="F17" s="994"/>
    </row>
    <row r="18" spans="2:6" s="1002" customFormat="1">
      <c r="B18" s="1003"/>
      <c r="C18" s="1004"/>
      <c r="E18" s="1005"/>
      <c r="F18" s="1006"/>
    </row>
    <row r="19" spans="2:6" s="1002" customFormat="1">
      <c r="B19" s="1003"/>
      <c r="C19" s="1004"/>
      <c r="E19" s="1005"/>
      <c r="F19" s="1006"/>
    </row>
    <row r="20" spans="2:6" s="1002" customFormat="1">
      <c r="B20" s="1003"/>
      <c r="C20" s="1004"/>
      <c r="E20" s="1005"/>
      <c r="F20" s="1006"/>
    </row>
    <row r="21" spans="2:6" s="1002" customFormat="1">
      <c r="B21" s="1003"/>
      <c r="C21" s="1004"/>
      <c r="E21" s="1005"/>
      <c r="F21" s="1006"/>
    </row>
    <row r="22" spans="2:6" s="1002" customFormat="1">
      <c r="B22" s="1003"/>
      <c r="C22" s="1004"/>
      <c r="E22" s="1005"/>
      <c r="F22" s="1006"/>
    </row>
    <row r="23" spans="2:6" s="1002" customFormat="1">
      <c r="B23" s="1003"/>
      <c r="C23" s="1004"/>
      <c r="E23" s="1005"/>
      <c r="F23" s="1006"/>
    </row>
    <row r="24" spans="2:6" s="1002" customFormat="1">
      <c r="B24" s="1003"/>
      <c r="C24" s="1004"/>
      <c r="E24" s="1005"/>
      <c r="F24" s="1006"/>
    </row>
    <row r="25" spans="2:6" s="1002" customFormat="1">
      <c r="B25" s="1003"/>
      <c r="C25" s="1004"/>
      <c r="E25" s="1005"/>
      <c r="F25" s="1006"/>
    </row>
    <row r="26" spans="2:6" s="1002" customFormat="1">
      <c r="B26" s="1003"/>
      <c r="C26" s="1004"/>
      <c r="E26" s="1005"/>
      <c r="F26" s="1006"/>
    </row>
    <row r="27" spans="2:6">
      <c r="B27" s="976"/>
      <c r="C27" s="976"/>
    </row>
    <row r="28" spans="2:6">
      <c r="C28" s="1007"/>
      <c r="E28" s="992"/>
    </row>
  </sheetData>
  <sheetProtection selectLockedCells="1" selectUnlockedCells="1"/>
  <mergeCells count="2">
    <mergeCell ref="B3:C3"/>
    <mergeCell ref="B4:C4"/>
  </mergeCells>
  <printOptions horizontalCentered="1"/>
  <pageMargins left="0.70866141732283472" right="0.51181102362204722" top="0.78740157480314965" bottom="0.78740157480314965" header="0.51181102362204722" footer="0.31496062992125984"/>
  <pageSetup paperSize="9" scale="120" firstPageNumber="0" fitToHeight="0" orientation="portrait" r:id="rId1"/>
  <headerFooter alignWithMargins="0">
    <oddFooter>&amp;L&amp;8Eng.ª Civil Ana Priscila Silva
      CREA 217602/D&amp;C&amp;8Júlio Cesar Souto Batista
Presidente ECOS&amp;R&amp;8&amp;P/&amp;N
09/12/2025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I240"/>
  <sheetViews>
    <sheetView showZeros="0" view="pageBreakPreview" topLeftCell="B220" zoomScaleNormal="100" zoomScaleSheetLayoutView="100" workbookViewId="0">
      <selection activeCell="K249" sqref="K249"/>
    </sheetView>
  </sheetViews>
  <sheetFormatPr defaultRowHeight="12.75"/>
  <cols>
    <col min="1" max="1" width="10.85546875" style="526" customWidth="1"/>
    <col min="2" max="2" width="13.85546875" style="419" customWidth="1"/>
    <col min="3" max="4" width="13.5703125" style="419" customWidth="1"/>
    <col min="5" max="5" width="60.42578125" style="419" customWidth="1"/>
    <col min="6" max="6" width="11.85546875" style="414" customWidth="1"/>
    <col min="7" max="9" width="14.7109375" style="414" customWidth="1"/>
    <col min="10" max="10" width="14.7109375" style="419" customWidth="1"/>
    <col min="11" max="11" width="14.7109375" style="414" customWidth="1"/>
    <col min="12" max="12" width="12.7109375" style="419" customWidth="1"/>
    <col min="13" max="13" width="11.5703125" style="414" customWidth="1"/>
    <col min="14" max="14" width="15.7109375" style="414" customWidth="1"/>
    <col min="15" max="15" width="16.140625" style="551" customWidth="1"/>
    <col min="16" max="16" width="16.140625" style="745" customWidth="1"/>
    <col min="17" max="17" width="16.42578125" style="550" customWidth="1"/>
    <col min="18" max="18" width="16.42578125" style="551" customWidth="1"/>
    <col min="19" max="19" width="16.42578125" style="550" customWidth="1"/>
    <col min="20" max="20" width="16.42578125" style="745" customWidth="1"/>
    <col min="21" max="21" width="16.42578125" style="550" customWidth="1"/>
    <col min="22" max="22" width="16.42578125" style="745" customWidth="1"/>
    <col min="23" max="23" width="16.42578125" style="550" customWidth="1"/>
    <col min="24" max="24" width="18" style="550" customWidth="1"/>
    <col min="25" max="31" width="18" style="550" hidden="1" customWidth="1"/>
    <col min="32" max="32" width="12.42578125" style="1385" customWidth="1"/>
    <col min="33" max="33" width="12.42578125" style="1359" customWidth="1"/>
    <col min="34" max="34" width="9.140625" style="550"/>
    <col min="35" max="35" width="23.7109375" style="1225" bestFit="1" customWidth="1"/>
    <col min="36" max="16384" width="9.140625" style="414"/>
  </cols>
  <sheetData>
    <row r="1" spans="1:35" ht="13.5" thickBot="1">
      <c r="A1" s="523"/>
    </row>
    <row r="2" spans="1:35" ht="57" customHeight="1">
      <c r="A2" s="523"/>
      <c r="B2" s="1405" t="s">
        <v>241</v>
      </c>
      <c r="C2" s="1406"/>
      <c r="D2" s="1406"/>
      <c r="E2" s="1406"/>
      <c r="F2" s="1406"/>
      <c r="G2" s="1406"/>
      <c r="H2" s="1406"/>
      <c r="I2" s="1406"/>
      <c r="J2" s="1406"/>
      <c r="K2" s="1406"/>
      <c r="L2" s="1406"/>
      <c r="M2" s="1406"/>
      <c r="N2" s="1406"/>
      <c r="O2" s="1406"/>
      <c r="P2" s="1406"/>
      <c r="Q2" s="1406"/>
      <c r="R2" s="1406"/>
      <c r="S2" s="1406"/>
      <c r="T2" s="1406"/>
      <c r="U2" s="1406"/>
      <c r="V2" s="1406"/>
      <c r="W2" s="1406"/>
      <c r="X2" s="1406"/>
      <c r="Y2" s="1406"/>
      <c r="Z2" s="1406"/>
      <c r="AA2" s="1406"/>
      <c r="AB2" s="1406"/>
      <c r="AC2" s="1406"/>
      <c r="AD2" s="1406"/>
      <c r="AE2" s="1406"/>
      <c r="AF2" s="1407"/>
      <c r="AG2" s="1360"/>
    </row>
    <row r="3" spans="1:35" s="419" customFormat="1" ht="61.5" customHeight="1">
      <c r="A3" s="353"/>
      <c r="B3" s="354" t="s">
        <v>242</v>
      </c>
      <c r="C3" s="1376" t="s">
        <v>1385</v>
      </c>
      <c r="D3" s="1408" t="s">
        <v>1319</v>
      </c>
      <c r="E3" s="1408"/>
      <c r="F3" s="1408"/>
      <c r="G3" s="1408"/>
      <c r="H3" s="1408"/>
      <c r="I3" s="1408"/>
      <c r="J3" s="1408"/>
      <c r="K3" s="1408"/>
      <c r="L3" s="1408"/>
      <c r="M3" s="1408"/>
      <c r="N3" s="1408"/>
      <c r="O3" s="1408"/>
      <c r="P3" s="1408"/>
      <c r="Q3" s="1408"/>
      <c r="R3" s="1408"/>
      <c r="S3" s="1408"/>
      <c r="T3" s="1408"/>
      <c r="U3" s="1408"/>
      <c r="V3" s="1408"/>
      <c r="W3" s="1408"/>
      <c r="X3" s="1408"/>
      <c r="Y3" s="1408"/>
      <c r="Z3" s="1408"/>
      <c r="AA3" s="1408"/>
      <c r="AB3" s="1408"/>
      <c r="AC3" s="1408"/>
      <c r="AD3" s="1408"/>
      <c r="AE3" s="1408"/>
      <c r="AF3" s="1409"/>
      <c r="AG3" s="1361"/>
      <c r="AH3" s="745"/>
      <c r="AI3" s="1225"/>
    </row>
    <row r="4" spans="1:35" s="419" customFormat="1" ht="21" customHeight="1">
      <c r="A4" s="353"/>
      <c r="B4" s="355" t="s">
        <v>243</v>
      </c>
      <c r="C4" s="1394" t="s">
        <v>1329</v>
      </c>
      <c r="D4" s="1395"/>
      <c r="E4" s="1395"/>
      <c r="F4" s="242"/>
      <c r="G4" s="242"/>
      <c r="H4" s="242"/>
      <c r="I4" s="242"/>
      <c r="J4" s="242"/>
      <c r="K4" s="242"/>
      <c r="L4" s="242"/>
      <c r="M4" s="242"/>
      <c r="N4" s="1"/>
      <c r="O4" s="913"/>
      <c r="P4" s="743"/>
      <c r="Q4" s="743"/>
      <c r="R4" s="743"/>
      <c r="S4" s="743"/>
      <c r="T4" s="743"/>
      <c r="U4" s="743"/>
      <c r="V4" s="743"/>
      <c r="W4" s="743"/>
      <c r="X4" s="743"/>
      <c r="Y4" s="743"/>
      <c r="Z4" s="743"/>
      <c r="AA4" s="743"/>
      <c r="AB4" s="743"/>
      <c r="AC4" s="743"/>
      <c r="AD4" s="743"/>
      <c r="AE4" s="743"/>
      <c r="AF4" s="744"/>
      <c r="AG4" s="1362"/>
      <c r="AH4" s="745"/>
      <c r="AI4" s="1225"/>
    </row>
    <row r="5" spans="1:35" s="419" customFormat="1" ht="21" customHeight="1">
      <c r="A5" s="353"/>
      <c r="B5" s="355" t="s">
        <v>243</v>
      </c>
      <c r="C5" s="1394" t="s">
        <v>1330</v>
      </c>
      <c r="D5" s="1395"/>
      <c r="E5" s="1395"/>
      <c r="F5" s="242"/>
      <c r="G5" s="242"/>
      <c r="H5" s="242"/>
      <c r="I5" s="242"/>
      <c r="J5" s="242"/>
      <c r="K5" s="242"/>
      <c r="L5" s="242"/>
      <c r="M5" s="242"/>
      <c r="N5" s="1"/>
      <c r="O5" s="913"/>
      <c r="P5" s="743"/>
      <c r="Q5" s="743"/>
      <c r="R5" s="743"/>
      <c r="S5" s="743"/>
      <c r="T5" s="743"/>
      <c r="U5" s="743"/>
      <c r="V5" s="743"/>
      <c r="W5" s="743"/>
      <c r="X5" s="743"/>
      <c r="Y5" s="743"/>
      <c r="Z5" s="743"/>
      <c r="AA5" s="743"/>
      <c r="AB5" s="743"/>
      <c r="AC5" s="743"/>
      <c r="AD5" s="743"/>
      <c r="AE5" s="743"/>
      <c r="AF5" s="744"/>
      <c r="AG5" s="1362"/>
      <c r="AH5" s="745"/>
      <c r="AI5" s="1225"/>
    </row>
    <row r="6" spans="1:35" s="419" customFormat="1" ht="21" customHeight="1">
      <c r="A6" s="353"/>
      <c r="B6" s="355" t="s">
        <v>243</v>
      </c>
      <c r="C6" s="1394" t="s">
        <v>1331</v>
      </c>
      <c r="D6" s="1395"/>
      <c r="E6" s="1395"/>
      <c r="F6" s="246"/>
      <c r="G6" s="246"/>
      <c r="H6" s="246"/>
      <c r="I6" s="246"/>
      <c r="J6" s="246"/>
      <c r="K6" s="246"/>
      <c r="L6" s="246"/>
      <c r="M6" s="246"/>
      <c r="N6" s="246"/>
      <c r="O6" s="914"/>
      <c r="P6" s="552"/>
      <c r="Q6" s="743"/>
      <c r="R6" s="743"/>
      <c r="S6" s="743"/>
      <c r="T6" s="743"/>
      <c r="U6" s="743"/>
      <c r="V6" s="743"/>
      <c r="W6" s="743"/>
      <c r="X6" s="743"/>
      <c r="Y6" s="743"/>
      <c r="Z6" s="743"/>
      <c r="AA6" s="743"/>
      <c r="AB6" s="743"/>
      <c r="AC6" s="743"/>
      <c r="AD6" s="743"/>
      <c r="AE6" s="743"/>
      <c r="AF6" s="744"/>
      <c r="AG6" s="1362"/>
      <c r="AH6" s="745"/>
      <c r="AI6" s="1225"/>
    </row>
    <row r="7" spans="1:35" s="419" customFormat="1" ht="21" customHeight="1">
      <c r="A7" s="353"/>
      <c r="B7" s="355" t="s">
        <v>243</v>
      </c>
      <c r="C7" s="1394" t="s">
        <v>1332</v>
      </c>
      <c r="D7" s="1395"/>
      <c r="E7" s="1395"/>
      <c r="F7" s="246"/>
      <c r="G7" s="246"/>
      <c r="H7" s="246"/>
      <c r="I7" s="246"/>
      <c r="J7" s="246"/>
      <c r="K7" s="246"/>
      <c r="L7" s="246"/>
      <c r="M7" s="246"/>
      <c r="N7" s="246"/>
      <c r="O7" s="949" t="s">
        <v>88</v>
      </c>
      <c r="P7" s="950">
        <f>'BDI TCU 2622 -URBANAS '!J24</f>
        <v>0.20699999999999999</v>
      </c>
      <c r="Q7" s="743"/>
      <c r="R7" s="743"/>
      <c r="S7" s="743"/>
      <c r="T7" s="743"/>
      <c r="U7" s="743"/>
      <c r="V7" s="743"/>
      <c r="W7" s="743"/>
      <c r="X7" s="743"/>
      <c r="Y7" s="743"/>
      <c r="Z7" s="743"/>
      <c r="AA7" s="743"/>
      <c r="AB7" s="743"/>
      <c r="AC7" s="743"/>
      <c r="AD7" s="743"/>
      <c r="AE7" s="743"/>
      <c r="AF7" s="744"/>
      <c r="AG7" s="1362"/>
      <c r="AH7" s="745"/>
      <c r="AI7" s="1225"/>
    </row>
    <row r="8" spans="1:35" s="419" customFormat="1" ht="35.25" customHeight="1">
      <c r="A8" s="353"/>
      <c r="B8" s="948" t="s">
        <v>1333</v>
      </c>
      <c r="C8" s="246"/>
      <c r="D8" s="1375"/>
      <c r="E8" s="1375"/>
      <c r="F8" s="246"/>
      <c r="G8" s="246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743"/>
      <c r="Z8" s="743"/>
      <c r="AA8" s="743"/>
      <c r="AB8" s="743"/>
      <c r="AC8" s="743"/>
      <c r="AD8" s="743"/>
      <c r="AE8" s="743"/>
      <c r="AF8" s="744"/>
      <c r="AG8" s="1362"/>
      <c r="AH8" s="745"/>
      <c r="AI8" s="1225"/>
    </row>
    <row r="9" spans="1:35" ht="15.75" thickBot="1">
      <c r="A9" s="523"/>
      <c r="B9" s="747"/>
      <c r="C9" s="748"/>
      <c r="D9" s="748"/>
      <c r="E9" s="748"/>
      <c r="F9" s="1414"/>
      <c r="G9" s="1415"/>
      <c r="H9" s="1415"/>
      <c r="I9" s="1415"/>
      <c r="J9" s="1415"/>
      <c r="K9" s="1415"/>
      <c r="L9" s="1415"/>
      <c r="M9" s="1415"/>
      <c r="N9" s="1374"/>
      <c r="O9" s="554"/>
      <c r="P9" s="746"/>
      <c r="Q9" s="553"/>
      <c r="R9" s="554"/>
      <c r="S9" s="553"/>
      <c r="T9" s="746"/>
      <c r="U9" s="553"/>
      <c r="V9" s="746"/>
      <c r="W9" s="553"/>
      <c r="X9" s="553"/>
      <c r="Y9" s="553"/>
      <c r="Z9" s="553"/>
      <c r="AA9" s="553"/>
      <c r="AB9" s="553"/>
      <c r="AC9" s="553"/>
      <c r="AD9" s="553"/>
      <c r="AE9" s="553"/>
      <c r="AF9" s="1386"/>
      <c r="AG9" s="1363"/>
    </row>
    <row r="10" spans="1:35" s="420" customFormat="1" ht="20.25" customHeight="1" thickTop="1">
      <c r="A10" s="784"/>
      <c r="B10" s="1416" t="s">
        <v>0</v>
      </c>
      <c r="C10" s="1423" t="s">
        <v>132</v>
      </c>
      <c r="D10" s="1423" t="s">
        <v>133</v>
      </c>
      <c r="E10" s="1418" t="s">
        <v>17</v>
      </c>
      <c r="F10" s="1418" t="s">
        <v>18</v>
      </c>
      <c r="G10" s="1420" t="s">
        <v>1302</v>
      </c>
      <c r="H10" s="1420"/>
      <c r="I10" s="1420"/>
      <c r="J10" s="1420"/>
      <c r="K10" s="1421"/>
      <c r="L10" s="1421"/>
      <c r="M10" s="1422"/>
      <c r="N10" s="1399" t="s">
        <v>89</v>
      </c>
      <c r="O10" s="1401" t="s">
        <v>244</v>
      </c>
      <c r="P10" s="1403" t="s">
        <v>1204</v>
      </c>
      <c r="Q10" s="1398" t="s">
        <v>1303</v>
      </c>
      <c r="R10" s="1398"/>
      <c r="S10" s="1398"/>
      <c r="T10" s="1398"/>
      <c r="U10" s="1398"/>
      <c r="V10" s="1398"/>
      <c r="W10" s="1398"/>
      <c r="X10" s="1396" t="s">
        <v>245</v>
      </c>
      <c r="Y10" s="1412" t="s">
        <v>1313</v>
      </c>
      <c r="Z10" s="1398"/>
      <c r="AA10" s="1398"/>
      <c r="AB10" s="1398"/>
      <c r="AC10" s="1398"/>
      <c r="AD10" s="1398"/>
      <c r="AE10" s="1413"/>
      <c r="AF10" s="1410" t="s">
        <v>205</v>
      </c>
      <c r="AG10" s="1364"/>
      <c r="AH10" s="1213"/>
      <c r="AI10" s="1226"/>
    </row>
    <row r="11" spans="1:35" s="420" customFormat="1" ht="34.5" customHeight="1" thickBot="1">
      <c r="A11" s="784"/>
      <c r="B11" s="1417"/>
      <c r="C11" s="1424"/>
      <c r="D11" s="1424"/>
      <c r="E11" s="1419"/>
      <c r="F11" s="1419"/>
      <c r="G11" s="785" t="s">
        <v>16</v>
      </c>
      <c r="H11" s="785" t="s">
        <v>64</v>
      </c>
      <c r="I11" s="785" t="s">
        <v>68</v>
      </c>
      <c r="J11" s="785" t="s">
        <v>71</v>
      </c>
      <c r="K11" s="785" t="s">
        <v>65</v>
      </c>
      <c r="L11" s="785" t="s">
        <v>66</v>
      </c>
      <c r="M11" s="786" t="s">
        <v>62</v>
      </c>
      <c r="N11" s="1400"/>
      <c r="O11" s="1402"/>
      <c r="P11" s="1404"/>
      <c r="Q11" s="787" t="s">
        <v>16</v>
      </c>
      <c r="R11" s="787" t="s">
        <v>64</v>
      </c>
      <c r="S11" s="787" t="s">
        <v>68</v>
      </c>
      <c r="T11" s="787" t="s">
        <v>71</v>
      </c>
      <c r="U11" s="787" t="s">
        <v>65</v>
      </c>
      <c r="V11" s="787" t="s">
        <v>66</v>
      </c>
      <c r="W11" s="788" t="s">
        <v>62</v>
      </c>
      <c r="X11" s="1397"/>
      <c r="Y11" s="787" t="s">
        <v>16</v>
      </c>
      <c r="Z11" s="787" t="s">
        <v>64</v>
      </c>
      <c r="AA11" s="787" t="s">
        <v>68</v>
      </c>
      <c r="AB11" s="787" t="s">
        <v>71</v>
      </c>
      <c r="AC11" s="787" t="s">
        <v>65</v>
      </c>
      <c r="AD11" s="787" t="s">
        <v>66</v>
      </c>
      <c r="AE11" s="788" t="s">
        <v>62</v>
      </c>
      <c r="AF11" s="1411"/>
      <c r="AG11" s="1364"/>
      <c r="AH11" s="1213"/>
      <c r="AI11" s="1226"/>
    </row>
    <row r="12" spans="1:35" ht="16.5" thickTop="1">
      <c r="A12" s="523"/>
      <c r="B12" s="415"/>
      <c r="C12" s="544"/>
      <c r="D12" s="544"/>
      <c r="E12" s="545"/>
      <c r="F12" s="546"/>
      <c r="G12" s="547"/>
      <c r="H12" s="800"/>
      <c r="I12" s="547"/>
      <c r="J12" s="809"/>
      <c r="K12" s="547"/>
      <c r="L12" s="809"/>
      <c r="M12" s="548"/>
      <c r="N12" s="758"/>
      <c r="O12" s="951" t="s">
        <v>88</v>
      </c>
      <c r="P12" s="952">
        <v>1.2070000000000001</v>
      </c>
      <c r="Q12" s="555"/>
      <c r="R12" s="555"/>
      <c r="S12" s="555"/>
      <c r="T12" s="555"/>
      <c r="U12" s="555"/>
      <c r="V12" s="555"/>
      <c r="W12" s="555"/>
      <c r="X12" s="777"/>
      <c r="Y12" s="1092"/>
      <c r="Z12" s="1092"/>
      <c r="AA12" s="1092"/>
      <c r="AB12" s="1092"/>
      <c r="AC12" s="1092"/>
      <c r="AD12" s="1092"/>
      <c r="AE12" s="1092"/>
      <c r="AF12" s="549"/>
      <c r="AG12" s="1365"/>
    </row>
    <row r="13" spans="1:35" ht="15.75" customHeight="1">
      <c r="A13" s="523"/>
      <c r="B13" s="415"/>
      <c r="C13" s="416"/>
      <c r="D13" s="416"/>
      <c r="E13" s="356"/>
      <c r="F13" s="357"/>
      <c r="G13" s="358"/>
      <c r="H13" s="456"/>
      <c r="I13" s="358"/>
      <c r="J13" s="358"/>
      <c r="K13" s="358"/>
      <c r="L13" s="358"/>
      <c r="M13" s="548"/>
      <c r="N13" s="758"/>
      <c r="O13" s="1265"/>
      <c r="P13" s="842"/>
      <c r="Q13" s="556"/>
      <c r="R13" s="556"/>
      <c r="S13" s="556"/>
      <c r="T13" s="556"/>
      <c r="U13" s="556"/>
      <c r="V13" s="556"/>
      <c r="W13" s="555"/>
      <c r="X13" s="777"/>
      <c r="Y13" s="1092"/>
      <c r="Z13" s="1092"/>
      <c r="AA13" s="1092"/>
      <c r="AB13" s="1092"/>
      <c r="AC13" s="1092"/>
      <c r="AD13" s="1092"/>
      <c r="AE13" s="1092"/>
      <c r="AF13" s="189"/>
      <c r="AG13" s="1365"/>
    </row>
    <row r="14" spans="1:35" s="587" customFormat="1" ht="15.75" customHeight="1">
      <c r="A14" s="575"/>
      <c r="B14" s="576" t="s">
        <v>281</v>
      </c>
      <c r="C14" s="577"/>
      <c r="D14" s="577"/>
      <c r="E14" s="578" t="s">
        <v>238</v>
      </c>
      <c r="F14" s="579"/>
      <c r="G14" s="580"/>
      <c r="H14" s="581"/>
      <c r="I14" s="580"/>
      <c r="J14" s="580"/>
      <c r="K14" s="580"/>
      <c r="L14" s="834"/>
      <c r="M14" s="749"/>
      <c r="N14" s="759"/>
      <c r="O14" s="1266"/>
      <c r="P14" s="583"/>
      <c r="Q14" s="584"/>
      <c r="R14" s="794"/>
      <c r="S14" s="584"/>
      <c r="T14" s="584"/>
      <c r="U14" s="584"/>
      <c r="V14" s="584"/>
      <c r="W14" s="585"/>
      <c r="X14" s="582"/>
      <c r="Y14" s="1093"/>
      <c r="Z14" s="1093"/>
      <c r="AA14" s="1093"/>
      <c r="AB14" s="1093"/>
      <c r="AC14" s="1093"/>
      <c r="AD14" s="1093"/>
      <c r="AE14" s="1093"/>
      <c r="AF14" s="586"/>
      <c r="AG14" s="1366"/>
      <c r="AH14" s="1214"/>
      <c r="AI14" s="1227"/>
    </row>
    <row r="15" spans="1:35" s="418" customFormat="1" ht="15" customHeight="1">
      <c r="A15" s="524"/>
      <c r="B15" s="4" t="s">
        <v>163</v>
      </c>
      <c r="C15" s="5"/>
      <c r="D15" s="5"/>
      <c r="E15" s="6" t="s">
        <v>95</v>
      </c>
      <c r="F15" s="7"/>
      <c r="G15" s="8"/>
      <c r="H15" s="769"/>
      <c r="I15" s="8"/>
      <c r="J15" s="8"/>
      <c r="K15" s="8"/>
      <c r="L15" s="590"/>
      <c r="M15" s="750"/>
      <c r="N15" s="760"/>
      <c r="O15" s="1267"/>
      <c r="P15" s="557"/>
      <c r="Q15" s="558"/>
      <c r="R15" s="795"/>
      <c r="S15" s="558"/>
      <c r="T15" s="558"/>
      <c r="U15" s="558"/>
      <c r="V15" s="558"/>
      <c r="W15" s="775"/>
      <c r="X15" s="778"/>
      <c r="Y15" s="1094"/>
      <c r="Z15" s="1094"/>
      <c r="AA15" s="1094"/>
      <c r="AB15" s="1094"/>
      <c r="AC15" s="1094"/>
      <c r="AD15" s="1094"/>
      <c r="AE15" s="1094"/>
      <c r="AF15" s="190"/>
      <c r="AG15" s="1367"/>
      <c r="AH15" s="1215"/>
      <c r="AI15" s="1225"/>
    </row>
    <row r="16" spans="1:35" ht="30" customHeight="1">
      <c r="A16" s="523"/>
      <c r="B16" s="9" t="s">
        <v>263</v>
      </c>
      <c r="C16" s="359" t="s">
        <v>90</v>
      </c>
      <c r="D16" s="360">
        <v>103689</v>
      </c>
      <c r="E16" s="10" t="s">
        <v>94</v>
      </c>
      <c r="F16" s="11" t="s">
        <v>3</v>
      </c>
      <c r="G16" s="12">
        <f>'MEMO A-07'!I18</f>
        <v>6</v>
      </c>
      <c r="H16" s="12">
        <f>'MEMO  A-09'!I18</f>
        <v>6</v>
      </c>
      <c r="I16" s="12">
        <f>'MEMO A-11'!I18</f>
        <v>6</v>
      </c>
      <c r="J16" s="12">
        <f>'MEMO A-18'!I17</f>
        <v>6</v>
      </c>
      <c r="K16" s="12">
        <f>'MEMO A-21'!I18</f>
        <v>6</v>
      </c>
      <c r="L16" s="591">
        <f>'MEMO A-22'!I19</f>
        <v>6</v>
      </c>
      <c r="M16" s="751">
        <f>'MEMO A-23'!I18</f>
        <v>6</v>
      </c>
      <c r="N16" s="761">
        <f t="shared" ref="N16:N47" si="0">ROUND(SUM(G16:M16),2)</f>
        <v>42</v>
      </c>
      <c r="O16" s="1268">
        <v>502.02</v>
      </c>
      <c r="P16" s="559">
        <f t="shared" ref="P16:P31" si="1">ROUND(O16*$P$12,2)</f>
        <v>605.94000000000005</v>
      </c>
      <c r="Q16" s="560">
        <f t="shared" ref="Q16:Q34" si="2">ROUND(G16*$P16,2)</f>
        <v>3635.64</v>
      </c>
      <c r="R16" s="796">
        <f t="shared" ref="R16:R34" si="3">ROUND(H16*$P16,2)</f>
        <v>3635.64</v>
      </c>
      <c r="S16" s="560">
        <f t="shared" ref="S16:S34" si="4">ROUND(I16*$P16,2)</f>
        <v>3635.64</v>
      </c>
      <c r="T16" s="560">
        <f t="shared" ref="T16:T34" si="5">ROUND(J16*$P16,2)</f>
        <v>3635.64</v>
      </c>
      <c r="U16" s="560">
        <f t="shared" ref="U16:U34" si="6">ROUND(K16*$P16,2)</f>
        <v>3635.64</v>
      </c>
      <c r="V16" s="560">
        <f t="shared" ref="V16:V34" si="7">ROUND(L16*$P16,2)</f>
        <v>3635.64</v>
      </c>
      <c r="W16" s="561">
        <f t="shared" ref="W16:W34" si="8">ROUND(M16*$P16,2)</f>
        <v>3635.64</v>
      </c>
      <c r="X16" s="779">
        <f t="shared" ref="X16:X34" si="9">ROUND(N16*$P16,2)</f>
        <v>25449.48</v>
      </c>
      <c r="Y16" s="1096">
        <f>Q16/$Q$223</f>
        <v>1.3521608163147081E-3</v>
      </c>
      <c r="Z16" s="1096">
        <f>R16/$R$223</f>
        <v>3.6014753603042988E-3</v>
      </c>
      <c r="AA16" s="1096">
        <f>S16/$S$223</f>
        <v>4.9392001154224409E-2</v>
      </c>
      <c r="AB16" s="1096">
        <f>T16/$T$223</f>
        <v>7.8434751606135372E-4</v>
      </c>
      <c r="AC16" s="1096">
        <f>U16/$U$223</f>
        <v>1.308335640840728E-3</v>
      </c>
      <c r="AD16" s="1096">
        <f>V16/$V$223</f>
        <v>2.7699365927987955E-3</v>
      </c>
      <c r="AE16" s="1096">
        <f>W16/$W$223</f>
        <v>3.445627756313132E-2</v>
      </c>
      <c r="AF16" s="191">
        <f t="shared" ref="AF16:AF47" si="10">X16/$X$223</f>
        <v>2.0191627217973087E-3</v>
      </c>
      <c r="AG16" s="1369"/>
    </row>
    <row r="17" spans="1:35" s="418" customFormat="1" ht="15" customHeight="1">
      <c r="A17" s="524"/>
      <c r="B17" s="4" t="s">
        <v>264</v>
      </c>
      <c r="C17" s="361"/>
      <c r="D17" s="362"/>
      <c r="E17" s="6" t="s">
        <v>8</v>
      </c>
      <c r="F17" s="7"/>
      <c r="G17" s="8"/>
      <c r="H17" s="8"/>
      <c r="I17" s="8">
        <v>0</v>
      </c>
      <c r="J17" s="8"/>
      <c r="K17" s="8">
        <v>0</v>
      </c>
      <c r="L17" s="590"/>
      <c r="M17" s="750">
        <v>0</v>
      </c>
      <c r="N17" s="760">
        <f t="shared" si="0"/>
        <v>0</v>
      </c>
      <c r="O17" s="1295"/>
      <c r="P17" s="559">
        <f t="shared" si="1"/>
        <v>0</v>
      </c>
      <c r="Q17" s="560">
        <f t="shared" si="2"/>
        <v>0</v>
      </c>
      <c r="R17" s="796">
        <f t="shared" si="3"/>
        <v>0</v>
      </c>
      <c r="S17" s="560">
        <f t="shared" si="4"/>
        <v>0</v>
      </c>
      <c r="T17" s="560">
        <f t="shared" si="5"/>
        <v>0</v>
      </c>
      <c r="U17" s="560">
        <f t="shared" si="6"/>
        <v>0</v>
      </c>
      <c r="V17" s="560">
        <f t="shared" si="7"/>
        <v>0</v>
      </c>
      <c r="W17" s="561">
        <f t="shared" si="8"/>
        <v>0</v>
      </c>
      <c r="X17" s="779">
        <f t="shared" si="9"/>
        <v>0</v>
      </c>
      <c r="Y17" s="1096">
        <f t="shared" ref="Y17:Y33" si="11">Q17/$Q$223</f>
        <v>0</v>
      </c>
      <c r="Z17" s="1096">
        <f t="shared" ref="Z17:Z33" si="12">R17/$R$223</f>
        <v>0</v>
      </c>
      <c r="AA17" s="1096">
        <f t="shared" ref="AA17:AA33" si="13">S17/$S$223</f>
        <v>0</v>
      </c>
      <c r="AB17" s="1096">
        <f t="shared" ref="AB17:AB33" si="14">T17/$T$223</f>
        <v>0</v>
      </c>
      <c r="AC17" s="1096">
        <f t="shared" ref="AC17:AC33" si="15">U17/$U$223</f>
        <v>0</v>
      </c>
      <c r="AD17" s="1096">
        <f t="shared" ref="AD17:AD33" si="16">V17/$V$223</f>
        <v>0</v>
      </c>
      <c r="AE17" s="1096">
        <f t="shared" ref="AE17:AE33" si="17">W17/$W$223</f>
        <v>0</v>
      </c>
      <c r="AF17" s="191">
        <f t="shared" si="10"/>
        <v>0</v>
      </c>
      <c r="AG17" s="1369"/>
      <c r="AH17" s="1215"/>
      <c r="AI17" s="1225"/>
    </row>
    <row r="18" spans="1:35" ht="75" customHeight="1">
      <c r="A18" s="523"/>
      <c r="B18" s="9" t="s">
        <v>265</v>
      </c>
      <c r="C18" s="359" t="s">
        <v>93</v>
      </c>
      <c r="D18" s="363" t="s">
        <v>451</v>
      </c>
      <c r="E18" s="10" t="s">
        <v>101</v>
      </c>
      <c r="F18" s="11" t="s">
        <v>1</v>
      </c>
      <c r="G18" s="12">
        <f>'MEMO A-07'!I23</f>
        <v>1</v>
      </c>
      <c r="H18" s="12">
        <f>'MEMO  A-09'!I23</f>
        <v>1</v>
      </c>
      <c r="I18" s="12"/>
      <c r="J18" s="12">
        <f>'MEMO A-18'!I21</f>
        <v>1</v>
      </c>
      <c r="K18" s="12">
        <f>'MEMO A-21'!I22</f>
        <v>1</v>
      </c>
      <c r="L18" s="591">
        <f>'MEMO A-22'!I23</f>
        <v>1</v>
      </c>
      <c r="M18" s="751"/>
      <c r="N18" s="761">
        <f t="shared" si="0"/>
        <v>5</v>
      </c>
      <c r="O18" s="1269">
        <f>CPUS!I40</f>
        <v>1010.69</v>
      </c>
      <c r="P18" s="559">
        <f t="shared" si="1"/>
        <v>1219.9000000000001</v>
      </c>
      <c r="Q18" s="560">
        <f t="shared" si="2"/>
        <v>1219.9000000000001</v>
      </c>
      <c r="R18" s="796">
        <f t="shared" si="3"/>
        <v>1219.9000000000001</v>
      </c>
      <c r="S18" s="560">
        <f t="shared" si="4"/>
        <v>0</v>
      </c>
      <c r="T18" s="560">
        <f t="shared" si="5"/>
        <v>1219.9000000000001</v>
      </c>
      <c r="U18" s="560">
        <f t="shared" si="6"/>
        <v>1219.9000000000001</v>
      </c>
      <c r="V18" s="560">
        <f t="shared" si="7"/>
        <v>1219.9000000000001</v>
      </c>
      <c r="W18" s="561">
        <f t="shared" si="8"/>
        <v>0</v>
      </c>
      <c r="X18" s="779">
        <f t="shared" si="9"/>
        <v>6099.5</v>
      </c>
      <c r="Y18" s="1096">
        <f t="shared" si="11"/>
        <v>4.537030563593515E-4</v>
      </c>
      <c r="Z18" s="1096">
        <f t="shared" si="12"/>
        <v>1.2084364216575938E-3</v>
      </c>
      <c r="AA18" s="1096">
        <f t="shared" si="13"/>
        <v>0</v>
      </c>
      <c r="AB18" s="1096">
        <f t="shared" si="14"/>
        <v>2.63179394781454E-4</v>
      </c>
      <c r="AC18" s="1096">
        <f t="shared" si="15"/>
        <v>4.3899798887172664E-4</v>
      </c>
      <c r="AD18" s="1096">
        <f t="shared" si="16"/>
        <v>9.294225087069268E-4</v>
      </c>
      <c r="AE18" s="1096">
        <f t="shared" si="17"/>
        <v>0</v>
      </c>
      <c r="AF18" s="191">
        <f t="shared" si="10"/>
        <v>4.8393456454130638E-4</v>
      </c>
      <c r="AG18" s="1369"/>
    </row>
    <row r="19" spans="1:35" s="419" customFormat="1" ht="45" customHeight="1">
      <c r="A19" s="523"/>
      <c r="B19" s="9" t="s">
        <v>266</v>
      </c>
      <c r="C19" s="359" t="s">
        <v>90</v>
      </c>
      <c r="D19" s="360">
        <v>95635</v>
      </c>
      <c r="E19" s="10" t="s">
        <v>96</v>
      </c>
      <c r="F19" s="2" t="s">
        <v>1</v>
      </c>
      <c r="G19" s="3">
        <f>'MEMO A-07'!I27</f>
        <v>1</v>
      </c>
      <c r="H19" s="3">
        <f>'MEMO  A-09'!I26</f>
        <v>1</v>
      </c>
      <c r="I19" s="3"/>
      <c r="J19" s="3">
        <f>'MEMO A-18'!I24</f>
        <v>1</v>
      </c>
      <c r="K19" s="3">
        <f>'MEMO A-21'!I25</f>
        <v>1</v>
      </c>
      <c r="L19" s="835">
        <f>'MEMO A-22'!I26</f>
        <v>1</v>
      </c>
      <c r="M19" s="752"/>
      <c r="N19" s="762">
        <f t="shared" si="0"/>
        <v>5</v>
      </c>
      <c r="O19" s="1268">
        <v>217.21</v>
      </c>
      <c r="P19" s="559">
        <f t="shared" si="1"/>
        <v>262.17</v>
      </c>
      <c r="Q19" s="560">
        <f t="shared" si="2"/>
        <v>262.17</v>
      </c>
      <c r="R19" s="796">
        <f t="shared" si="3"/>
        <v>262.17</v>
      </c>
      <c r="S19" s="560">
        <f t="shared" si="4"/>
        <v>0</v>
      </c>
      <c r="T19" s="560">
        <f t="shared" si="5"/>
        <v>262.17</v>
      </c>
      <c r="U19" s="560">
        <f t="shared" si="6"/>
        <v>262.17</v>
      </c>
      <c r="V19" s="560">
        <f t="shared" si="7"/>
        <v>262.17</v>
      </c>
      <c r="W19" s="561">
        <f t="shared" si="8"/>
        <v>0</v>
      </c>
      <c r="X19" s="779">
        <f t="shared" si="9"/>
        <v>1310.85</v>
      </c>
      <c r="Y19" s="1096">
        <f t="shared" si="11"/>
        <v>9.7505803988631173E-5</v>
      </c>
      <c r="Z19" s="1096">
        <f t="shared" si="12"/>
        <v>2.5970635024671809E-4</v>
      </c>
      <c r="AA19" s="1096">
        <f t="shared" si="13"/>
        <v>0</v>
      </c>
      <c r="AB19" s="1096">
        <f t="shared" si="14"/>
        <v>5.6560162250884332E-5</v>
      </c>
      <c r="AC19" s="1096">
        <f t="shared" si="15"/>
        <v>9.4345522372735947E-5</v>
      </c>
      <c r="AD19" s="1096">
        <f t="shared" si="16"/>
        <v>1.9974317493867938E-4</v>
      </c>
      <c r="AE19" s="1096">
        <f t="shared" si="17"/>
        <v>0</v>
      </c>
      <c r="AF19" s="191">
        <f t="shared" si="10"/>
        <v>1.0400288940552035E-4</v>
      </c>
      <c r="AG19" s="1369"/>
      <c r="AH19" s="745"/>
      <c r="AI19" s="1225"/>
    </row>
    <row r="20" spans="1:35" s="419" customFormat="1" ht="15" customHeight="1">
      <c r="A20" s="523"/>
      <c r="B20" s="9" t="s">
        <v>267</v>
      </c>
      <c r="C20" s="359" t="s">
        <v>90</v>
      </c>
      <c r="D20" s="360">
        <v>95675</v>
      </c>
      <c r="E20" s="10" t="s">
        <v>97</v>
      </c>
      <c r="F20" s="2" t="s">
        <v>1</v>
      </c>
      <c r="G20" s="3">
        <f>'MEMO A-07'!I31</f>
        <v>1</v>
      </c>
      <c r="H20" s="3">
        <f>'MEMO  A-09'!I29</f>
        <v>1</v>
      </c>
      <c r="I20" s="3"/>
      <c r="J20" s="3">
        <f>'MEMO A-18'!I27</f>
        <v>1</v>
      </c>
      <c r="K20" s="3">
        <f>'MEMO A-21'!I28</f>
        <v>1</v>
      </c>
      <c r="L20" s="835">
        <f>'MEMO A-22'!I29</f>
        <v>1</v>
      </c>
      <c r="M20" s="752"/>
      <c r="N20" s="762">
        <f t="shared" si="0"/>
        <v>5</v>
      </c>
      <c r="O20" s="1268">
        <v>211.12</v>
      </c>
      <c r="P20" s="559">
        <f t="shared" si="1"/>
        <v>254.82</v>
      </c>
      <c r="Q20" s="560">
        <f t="shared" si="2"/>
        <v>254.82</v>
      </c>
      <c r="R20" s="796">
        <f t="shared" si="3"/>
        <v>254.82</v>
      </c>
      <c r="S20" s="560">
        <f t="shared" si="4"/>
        <v>0</v>
      </c>
      <c r="T20" s="560">
        <f t="shared" si="5"/>
        <v>254.82</v>
      </c>
      <c r="U20" s="560">
        <f t="shared" si="6"/>
        <v>254.82</v>
      </c>
      <c r="V20" s="560">
        <f t="shared" si="7"/>
        <v>254.82</v>
      </c>
      <c r="W20" s="561">
        <f t="shared" si="8"/>
        <v>0</v>
      </c>
      <c r="X20" s="779">
        <f t="shared" si="9"/>
        <v>1274.0999999999999</v>
      </c>
      <c r="Y20" s="1096">
        <f t="shared" si="11"/>
        <v>9.4772204952446866E-5</v>
      </c>
      <c r="Z20" s="1096">
        <f t="shared" si="12"/>
        <v>2.5242541926943853E-4</v>
      </c>
      <c r="AA20" s="1096">
        <f t="shared" si="13"/>
        <v>0</v>
      </c>
      <c r="AB20" s="1096">
        <f t="shared" si="14"/>
        <v>5.4974484284129934E-5</v>
      </c>
      <c r="AC20" s="1096">
        <f t="shared" si="15"/>
        <v>9.170052260373258E-5</v>
      </c>
      <c r="AD20" s="1096">
        <f t="shared" si="16"/>
        <v>1.9414332623059189E-4</v>
      </c>
      <c r="AE20" s="1096">
        <f t="shared" si="17"/>
        <v>0</v>
      </c>
      <c r="AF20" s="191">
        <f t="shared" si="10"/>
        <v>1.0108714299238928E-4</v>
      </c>
      <c r="AG20" s="1369"/>
      <c r="AH20" s="745"/>
      <c r="AI20" s="1225"/>
    </row>
    <row r="21" spans="1:35" s="418" customFormat="1" ht="15" customHeight="1">
      <c r="A21" s="524"/>
      <c r="B21" s="13" t="s">
        <v>19</v>
      </c>
      <c r="C21" s="364"/>
      <c r="D21" s="365"/>
      <c r="E21" s="14" t="s">
        <v>761</v>
      </c>
      <c r="F21" s="15"/>
      <c r="G21" s="8"/>
      <c r="H21" s="8"/>
      <c r="I21" s="8">
        <v>0</v>
      </c>
      <c r="J21" s="8"/>
      <c r="K21" s="8">
        <v>0</v>
      </c>
      <c r="L21" s="590"/>
      <c r="M21" s="750"/>
      <c r="N21" s="760">
        <f t="shared" si="0"/>
        <v>0</v>
      </c>
      <c r="O21" s="1296"/>
      <c r="P21" s="559">
        <f t="shared" si="1"/>
        <v>0</v>
      </c>
      <c r="Q21" s="560">
        <f t="shared" si="2"/>
        <v>0</v>
      </c>
      <c r="R21" s="796">
        <f t="shared" si="3"/>
        <v>0</v>
      </c>
      <c r="S21" s="560">
        <f t="shared" si="4"/>
        <v>0</v>
      </c>
      <c r="T21" s="560">
        <f t="shared" si="5"/>
        <v>0</v>
      </c>
      <c r="U21" s="560">
        <f t="shared" si="6"/>
        <v>0</v>
      </c>
      <c r="V21" s="560">
        <f t="shared" si="7"/>
        <v>0</v>
      </c>
      <c r="W21" s="561">
        <f t="shared" si="8"/>
        <v>0</v>
      </c>
      <c r="X21" s="779">
        <f t="shared" si="9"/>
        <v>0</v>
      </c>
      <c r="Y21" s="1096">
        <f t="shared" si="11"/>
        <v>0</v>
      </c>
      <c r="Z21" s="1096">
        <f t="shared" si="12"/>
        <v>0</v>
      </c>
      <c r="AA21" s="1096">
        <f t="shared" si="13"/>
        <v>0</v>
      </c>
      <c r="AB21" s="1096">
        <f t="shared" si="14"/>
        <v>0</v>
      </c>
      <c r="AC21" s="1096">
        <f t="shared" si="15"/>
        <v>0</v>
      </c>
      <c r="AD21" s="1096">
        <f t="shared" si="16"/>
        <v>0</v>
      </c>
      <c r="AE21" s="1096">
        <f t="shared" si="17"/>
        <v>0</v>
      </c>
      <c r="AF21" s="191">
        <f t="shared" si="10"/>
        <v>0</v>
      </c>
      <c r="AG21" s="1369"/>
      <c r="AH21" s="1215"/>
      <c r="AI21" s="1225"/>
    </row>
    <row r="22" spans="1:35" ht="15" customHeight="1">
      <c r="A22" s="523"/>
      <c r="B22" s="16" t="s">
        <v>268</v>
      </c>
      <c r="C22" s="359" t="s">
        <v>93</v>
      </c>
      <c r="D22" s="363" t="s">
        <v>454</v>
      </c>
      <c r="E22" s="17" t="s">
        <v>1186</v>
      </c>
      <c r="F22" s="2" t="s">
        <v>1</v>
      </c>
      <c r="G22" s="12">
        <f>'MEMO A-07'!I36</f>
        <v>4</v>
      </c>
      <c r="H22" s="12">
        <f>'MEMO  A-09'!I33</f>
        <v>4</v>
      </c>
      <c r="I22" s="12">
        <f>'MEMO A-11'!I22</f>
        <v>1</v>
      </c>
      <c r="J22" s="12">
        <f>'MEMO A-18'!I31</f>
        <v>4</v>
      </c>
      <c r="K22" s="12">
        <f>'MEMO A-21'!I32</f>
        <v>4</v>
      </c>
      <c r="L22" s="591">
        <f>'MEMO A-22'!I33</f>
        <v>4</v>
      </c>
      <c r="M22" s="751"/>
      <c r="N22" s="761">
        <f t="shared" si="0"/>
        <v>21</v>
      </c>
      <c r="O22" s="1269">
        <f>CPUS!I74</f>
        <v>1200</v>
      </c>
      <c r="P22" s="559">
        <f t="shared" si="1"/>
        <v>1448.4</v>
      </c>
      <c r="Q22" s="560">
        <f t="shared" si="2"/>
        <v>5793.6</v>
      </c>
      <c r="R22" s="796">
        <f t="shared" si="3"/>
        <v>5793.6</v>
      </c>
      <c r="S22" s="560">
        <f t="shared" si="4"/>
        <v>1448.4</v>
      </c>
      <c r="T22" s="560">
        <f t="shared" si="5"/>
        <v>5793.6</v>
      </c>
      <c r="U22" s="560">
        <f t="shared" si="6"/>
        <v>5793.6</v>
      </c>
      <c r="V22" s="560">
        <f t="shared" si="7"/>
        <v>5793.6</v>
      </c>
      <c r="W22" s="561">
        <f t="shared" si="8"/>
        <v>0</v>
      </c>
      <c r="X22" s="779">
        <f t="shared" si="9"/>
        <v>30416.400000000001</v>
      </c>
      <c r="Y22" s="1096">
        <f t="shared" si="11"/>
        <v>2.15474549333842E-3</v>
      </c>
      <c r="Z22" s="1096">
        <f t="shared" si="12"/>
        <v>5.7391566952335726E-3</v>
      </c>
      <c r="AA22" s="1096">
        <f t="shared" si="13"/>
        <v>1.9677243751245622E-2</v>
      </c>
      <c r="AB22" s="1096">
        <f t="shared" si="14"/>
        <v>1.2499025671004443E-3</v>
      </c>
      <c r="AC22" s="1096">
        <f t="shared" si="15"/>
        <v>2.0849075730201127E-3</v>
      </c>
      <c r="AD22" s="1096">
        <f t="shared" si="16"/>
        <v>4.4140521734932787E-3</v>
      </c>
      <c r="AE22" s="1096">
        <f t="shared" si="17"/>
        <v>0</v>
      </c>
      <c r="AF22" s="191">
        <f t="shared" si="10"/>
        <v>2.4132383455880307E-3</v>
      </c>
      <c r="AG22" s="1369"/>
    </row>
    <row r="23" spans="1:35" ht="15" customHeight="1">
      <c r="A23" s="523"/>
      <c r="B23" s="16" t="s">
        <v>269</v>
      </c>
      <c r="C23" s="359" t="s">
        <v>93</v>
      </c>
      <c r="D23" s="363" t="s">
        <v>455</v>
      </c>
      <c r="E23" s="17" t="s">
        <v>1188</v>
      </c>
      <c r="F23" s="2" t="s">
        <v>1</v>
      </c>
      <c r="G23" s="12">
        <f>'MEMO A-07'!I39</f>
        <v>4</v>
      </c>
      <c r="H23" s="12">
        <f>'MEMO  A-09'!I36</f>
        <v>4</v>
      </c>
      <c r="I23" s="12">
        <f>'MEMO A-11'!I25</f>
        <v>1</v>
      </c>
      <c r="J23" s="12">
        <f>'MEMO A-18'!I34</f>
        <v>4</v>
      </c>
      <c r="K23" s="12">
        <f>'MEMO A-21'!I35</f>
        <v>4</v>
      </c>
      <c r="L23" s="591">
        <f>'MEMO A-22'!I36</f>
        <v>4</v>
      </c>
      <c r="M23" s="751"/>
      <c r="N23" s="761">
        <f t="shared" si="0"/>
        <v>21</v>
      </c>
      <c r="O23" s="1269">
        <f>CPUS!I108</f>
        <v>1200</v>
      </c>
      <c r="P23" s="559">
        <f t="shared" si="1"/>
        <v>1448.4</v>
      </c>
      <c r="Q23" s="560">
        <f t="shared" si="2"/>
        <v>5793.6</v>
      </c>
      <c r="R23" s="796">
        <f t="shared" si="3"/>
        <v>5793.6</v>
      </c>
      <c r="S23" s="560">
        <f t="shared" si="4"/>
        <v>1448.4</v>
      </c>
      <c r="T23" s="560">
        <f t="shared" si="5"/>
        <v>5793.6</v>
      </c>
      <c r="U23" s="560">
        <f t="shared" si="6"/>
        <v>5793.6</v>
      </c>
      <c r="V23" s="560">
        <f t="shared" si="7"/>
        <v>5793.6</v>
      </c>
      <c r="W23" s="561">
        <f t="shared" si="8"/>
        <v>0</v>
      </c>
      <c r="X23" s="779">
        <f t="shared" si="9"/>
        <v>30416.400000000001</v>
      </c>
      <c r="Y23" s="1096">
        <f t="shared" si="11"/>
        <v>2.15474549333842E-3</v>
      </c>
      <c r="Z23" s="1096">
        <f t="shared" si="12"/>
        <v>5.7391566952335726E-3</v>
      </c>
      <c r="AA23" s="1096">
        <f t="shared" si="13"/>
        <v>1.9677243751245622E-2</v>
      </c>
      <c r="AB23" s="1096">
        <f t="shared" si="14"/>
        <v>1.2499025671004443E-3</v>
      </c>
      <c r="AC23" s="1096">
        <f t="shared" si="15"/>
        <v>2.0849075730201127E-3</v>
      </c>
      <c r="AD23" s="1096">
        <f t="shared" si="16"/>
        <v>4.4140521734932787E-3</v>
      </c>
      <c r="AE23" s="1096">
        <f t="shared" si="17"/>
        <v>0</v>
      </c>
      <c r="AF23" s="191">
        <f t="shared" si="10"/>
        <v>2.4132383455880307E-3</v>
      </c>
      <c r="AG23" s="1369"/>
    </row>
    <row r="24" spans="1:35" ht="48.75" customHeight="1">
      <c r="A24" s="523"/>
      <c r="B24" s="16" t="s">
        <v>270</v>
      </c>
      <c r="C24" s="366" t="s">
        <v>90</v>
      </c>
      <c r="D24" s="367">
        <v>10776</v>
      </c>
      <c r="E24" s="19" t="s">
        <v>98</v>
      </c>
      <c r="F24" s="20" t="s">
        <v>20</v>
      </c>
      <c r="G24" s="12">
        <f>'MEMO A-07'!I42</f>
        <v>4</v>
      </c>
      <c r="H24" s="12">
        <f>'MEMO  A-09'!I39</f>
        <v>3</v>
      </c>
      <c r="I24" s="12">
        <f>'MEMO A-11'!I28</f>
        <v>0</v>
      </c>
      <c r="J24" s="12">
        <f>'MEMO A-18'!I37</f>
        <v>5</v>
      </c>
      <c r="K24" s="12">
        <f>'MEMO A-21'!I38</f>
        <v>4</v>
      </c>
      <c r="L24" s="591">
        <f>'MEMO A-22'!I39</f>
        <v>4</v>
      </c>
      <c r="M24" s="751"/>
      <c r="N24" s="761">
        <f t="shared" si="0"/>
        <v>20</v>
      </c>
      <c r="O24" s="1270">
        <v>789.06</v>
      </c>
      <c r="P24" s="559">
        <f t="shared" si="1"/>
        <v>952.4</v>
      </c>
      <c r="Q24" s="560">
        <f t="shared" si="2"/>
        <v>3809.6</v>
      </c>
      <c r="R24" s="796">
        <f t="shared" si="3"/>
        <v>2857.2</v>
      </c>
      <c r="S24" s="560">
        <f t="shared" si="4"/>
        <v>0</v>
      </c>
      <c r="T24" s="560">
        <f t="shared" si="5"/>
        <v>4762</v>
      </c>
      <c r="U24" s="560">
        <f t="shared" si="6"/>
        <v>3809.6</v>
      </c>
      <c r="V24" s="560">
        <f t="shared" si="7"/>
        <v>3809.6</v>
      </c>
      <c r="W24" s="561">
        <f t="shared" si="8"/>
        <v>0</v>
      </c>
      <c r="X24" s="779">
        <f t="shared" si="9"/>
        <v>19048</v>
      </c>
      <c r="Y24" s="1096">
        <f t="shared" si="11"/>
        <v>1.4168597126867654E-3</v>
      </c>
      <c r="Z24" s="1096">
        <f t="shared" si="12"/>
        <v>2.8303504745963411E-3</v>
      </c>
      <c r="AA24" s="1096">
        <f t="shared" si="13"/>
        <v>0</v>
      </c>
      <c r="AB24" s="1096">
        <f t="shared" si="14"/>
        <v>1.0273467316577456E-3</v>
      </c>
      <c r="AC24" s="1096">
        <f t="shared" si="15"/>
        <v>1.3709375673462822E-3</v>
      </c>
      <c r="AD24" s="1096">
        <f t="shared" si="16"/>
        <v>2.9024739643986456E-3</v>
      </c>
      <c r="AE24" s="1096">
        <f t="shared" si="17"/>
        <v>0</v>
      </c>
      <c r="AF24" s="191">
        <f t="shared" si="10"/>
        <v>1.5112690524441026E-3</v>
      </c>
      <c r="AG24" s="1369"/>
    </row>
    <row r="25" spans="1:35" ht="48.75" customHeight="1">
      <c r="A25" s="523"/>
      <c r="B25" s="16" t="s">
        <v>271</v>
      </c>
      <c r="C25" s="366" t="s">
        <v>90</v>
      </c>
      <c r="D25" s="367">
        <v>10777</v>
      </c>
      <c r="E25" s="19" t="s">
        <v>99</v>
      </c>
      <c r="F25" s="20" t="s">
        <v>20</v>
      </c>
      <c r="G25" s="12">
        <f>'MEMO A-07'!I45</f>
        <v>4</v>
      </c>
      <c r="H25" s="12">
        <f>'MEMO  A-09'!I42</f>
        <v>3</v>
      </c>
      <c r="I25" s="12">
        <f>'MEMO A-11'!I31</f>
        <v>0</v>
      </c>
      <c r="J25" s="12">
        <f>'MEMO A-18'!I40</f>
        <v>5</v>
      </c>
      <c r="K25" s="12">
        <f>'MEMO A-21'!I41</f>
        <v>4</v>
      </c>
      <c r="L25" s="591">
        <f>'MEMO A-22'!I42</f>
        <v>4</v>
      </c>
      <c r="M25" s="751"/>
      <c r="N25" s="761">
        <f t="shared" si="0"/>
        <v>20</v>
      </c>
      <c r="O25" s="1270">
        <v>1146.77</v>
      </c>
      <c r="P25" s="559">
        <f t="shared" si="1"/>
        <v>1384.15</v>
      </c>
      <c r="Q25" s="560">
        <f t="shared" si="2"/>
        <v>5536.6</v>
      </c>
      <c r="R25" s="796">
        <f t="shared" si="3"/>
        <v>4152.45</v>
      </c>
      <c r="S25" s="560">
        <f t="shared" si="4"/>
        <v>0</v>
      </c>
      <c r="T25" s="560">
        <f t="shared" si="5"/>
        <v>6920.75</v>
      </c>
      <c r="U25" s="560">
        <f t="shared" si="6"/>
        <v>5536.6</v>
      </c>
      <c r="V25" s="560">
        <f t="shared" si="7"/>
        <v>5536.6</v>
      </c>
      <c r="W25" s="561">
        <f t="shared" si="8"/>
        <v>0</v>
      </c>
      <c r="X25" s="779">
        <f t="shared" si="9"/>
        <v>27683</v>
      </c>
      <c r="Y25" s="1096">
        <f t="shared" si="11"/>
        <v>2.0591625066310234E-3</v>
      </c>
      <c r="Z25" s="1096">
        <f t="shared" si="12"/>
        <v>4.1134288213067255E-3</v>
      </c>
      <c r="AA25" s="1096">
        <f t="shared" si="13"/>
        <v>0</v>
      </c>
      <c r="AB25" s="1096">
        <f t="shared" si="14"/>
        <v>1.4930722161109499E-3</v>
      </c>
      <c r="AC25" s="1096">
        <f t="shared" si="15"/>
        <v>1.9924225470835328E-3</v>
      </c>
      <c r="AD25" s="1096">
        <f t="shared" si="16"/>
        <v>4.2182479397547103E-3</v>
      </c>
      <c r="AE25" s="1096">
        <f t="shared" si="17"/>
        <v>0</v>
      </c>
      <c r="AF25" s="191">
        <f t="shared" si="10"/>
        <v>2.1963702844818404E-3</v>
      </c>
      <c r="AG25" s="1369"/>
    </row>
    <row r="26" spans="1:35" ht="95.25" customHeight="1">
      <c r="A26" s="523"/>
      <c r="B26" s="16" t="s">
        <v>272</v>
      </c>
      <c r="C26" s="359" t="s">
        <v>93</v>
      </c>
      <c r="D26" s="363" t="s">
        <v>460</v>
      </c>
      <c r="E26" s="17" t="s">
        <v>102</v>
      </c>
      <c r="F26" s="2" t="s">
        <v>20</v>
      </c>
      <c r="G26" s="12">
        <f>'MEMO A-07'!I48</f>
        <v>4</v>
      </c>
      <c r="H26" s="12">
        <f>'MEMO  A-09'!I45</f>
        <v>3</v>
      </c>
      <c r="I26" s="12">
        <f>'MEMO A-11'!I34</f>
        <v>0</v>
      </c>
      <c r="J26" s="12">
        <f>'MEMO A-18'!I43</f>
        <v>5</v>
      </c>
      <c r="K26" s="12">
        <f>'MEMO A-21'!I44</f>
        <v>4</v>
      </c>
      <c r="L26" s="591">
        <f>'MEMO A-22'!I45</f>
        <v>4</v>
      </c>
      <c r="M26" s="751"/>
      <c r="N26" s="761">
        <f t="shared" si="0"/>
        <v>20</v>
      </c>
      <c r="O26" s="1269">
        <f>CPUS!I144</f>
        <v>925.74</v>
      </c>
      <c r="P26" s="559">
        <f t="shared" si="1"/>
        <v>1117.3699999999999</v>
      </c>
      <c r="Q26" s="560">
        <f t="shared" si="2"/>
        <v>4469.4799999999996</v>
      </c>
      <c r="R26" s="796">
        <f t="shared" si="3"/>
        <v>3352.11</v>
      </c>
      <c r="S26" s="560">
        <f t="shared" si="4"/>
        <v>0</v>
      </c>
      <c r="T26" s="560">
        <f t="shared" si="5"/>
        <v>5586.85</v>
      </c>
      <c r="U26" s="560">
        <f t="shared" si="6"/>
        <v>4469.4799999999996</v>
      </c>
      <c r="V26" s="560">
        <f t="shared" si="7"/>
        <v>4469.4799999999996</v>
      </c>
      <c r="W26" s="561">
        <f t="shared" si="8"/>
        <v>0</v>
      </c>
      <c r="X26" s="779">
        <f t="shared" si="9"/>
        <v>22347.4</v>
      </c>
      <c r="Y26" s="1096">
        <f t="shared" si="11"/>
        <v>1.6622811184006836E-3</v>
      </c>
      <c r="Z26" s="1096">
        <f t="shared" si="12"/>
        <v>3.3206097330950378E-3</v>
      </c>
      <c r="AA26" s="1096">
        <f t="shared" si="13"/>
        <v>0</v>
      </c>
      <c r="AB26" s="1096">
        <f t="shared" si="14"/>
        <v>1.2052986324573871E-3</v>
      </c>
      <c r="AC26" s="1096">
        <f t="shared" si="15"/>
        <v>1.6084045670156607E-3</v>
      </c>
      <c r="AD26" s="1096">
        <f t="shared" si="16"/>
        <v>3.4052260957582051E-3</v>
      </c>
      <c r="AE26" s="1096">
        <f t="shared" si="17"/>
        <v>0</v>
      </c>
      <c r="AF26" s="191">
        <f t="shared" si="10"/>
        <v>1.7730435753144341E-3</v>
      </c>
      <c r="AG26" s="1369"/>
    </row>
    <row r="27" spans="1:35" ht="110.25" customHeight="1">
      <c r="A27" s="523"/>
      <c r="B27" s="16" t="s">
        <v>432</v>
      </c>
      <c r="C27" s="359" t="s">
        <v>93</v>
      </c>
      <c r="D27" s="363" t="s">
        <v>461</v>
      </c>
      <c r="E27" s="17" t="s">
        <v>103</v>
      </c>
      <c r="F27" s="2" t="s">
        <v>20</v>
      </c>
      <c r="G27" s="12">
        <f>'MEMO A-07'!I51</f>
        <v>4</v>
      </c>
      <c r="H27" s="12">
        <f>'MEMO  A-09'!I48</f>
        <v>3</v>
      </c>
      <c r="I27" s="12">
        <f>'MEMO A-11'!I37</f>
        <v>3</v>
      </c>
      <c r="J27" s="12">
        <f>'MEMO A-18'!I46</f>
        <v>5</v>
      </c>
      <c r="K27" s="12">
        <f>'MEMO A-21'!I47</f>
        <v>4</v>
      </c>
      <c r="L27" s="591">
        <f>'MEMO A-22'!I48</f>
        <v>4</v>
      </c>
      <c r="M27" s="751"/>
      <c r="N27" s="761">
        <f t="shared" si="0"/>
        <v>23</v>
      </c>
      <c r="O27" s="1269">
        <f>CPUS!I180</f>
        <v>795.02</v>
      </c>
      <c r="P27" s="559">
        <f t="shared" si="1"/>
        <v>959.59</v>
      </c>
      <c r="Q27" s="560">
        <f t="shared" si="2"/>
        <v>3838.36</v>
      </c>
      <c r="R27" s="796">
        <f t="shared" si="3"/>
        <v>2878.77</v>
      </c>
      <c r="S27" s="560">
        <f t="shared" si="4"/>
        <v>2878.77</v>
      </c>
      <c r="T27" s="560">
        <f t="shared" si="5"/>
        <v>4797.95</v>
      </c>
      <c r="U27" s="560">
        <f t="shared" si="6"/>
        <v>3838.36</v>
      </c>
      <c r="V27" s="560">
        <f t="shared" si="7"/>
        <v>3838.36</v>
      </c>
      <c r="W27" s="561">
        <f t="shared" si="8"/>
        <v>0</v>
      </c>
      <c r="X27" s="779">
        <f t="shared" si="9"/>
        <v>22070.57</v>
      </c>
      <c r="Y27" s="1096">
        <f t="shared" si="11"/>
        <v>1.4275560811603247E-3</v>
      </c>
      <c r="Z27" s="1096">
        <f t="shared" si="12"/>
        <v>2.851717778158235E-3</v>
      </c>
      <c r="AA27" s="1096">
        <f t="shared" si="13"/>
        <v>3.9109540868388123E-2</v>
      </c>
      <c r="AB27" s="1096">
        <f t="shared" si="14"/>
        <v>1.0351025306924151E-3</v>
      </c>
      <c r="AC27" s="1096">
        <f t="shared" si="15"/>
        <v>1.3812872535172397E-3</v>
      </c>
      <c r="AD27" s="1096">
        <f t="shared" si="16"/>
        <v>2.9243857533570944E-3</v>
      </c>
      <c r="AE27" s="1096">
        <f t="shared" si="17"/>
        <v>0</v>
      </c>
      <c r="AF27" s="191">
        <f t="shared" si="10"/>
        <v>1.7510798724696157E-3</v>
      </c>
      <c r="AG27" s="1369"/>
    </row>
    <row r="28" spans="1:35" s="418" customFormat="1" ht="15">
      <c r="A28" s="524"/>
      <c r="B28" s="13" t="s">
        <v>165</v>
      </c>
      <c r="C28" s="364"/>
      <c r="D28" s="365"/>
      <c r="E28" s="14" t="s">
        <v>21</v>
      </c>
      <c r="F28" s="15"/>
      <c r="G28" s="8"/>
      <c r="H28" s="8"/>
      <c r="I28" s="8">
        <v>0</v>
      </c>
      <c r="J28" s="8"/>
      <c r="K28" s="8">
        <v>0</v>
      </c>
      <c r="L28" s="590"/>
      <c r="M28" s="750"/>
      <c r="N28" s="760">
        <f t="shared" si="0"/>
        <v>0</v>
      </c>
      <c r="O28" s="1296"/>
      <c r="P28" s="559">
        <f t="shared" si="1"/>
        <v>0</v>
      </c>
      <c r="Q28" s="560">
        <f t="shared" si="2"/>
        <v>0</v>
      </c>
      <c r="R28" s="796">
        <f t="shared" si="3"/>
        <v>0</v>
      </c>
      <c r="S28" s="560">
        <f t="shared" si="4"/>
        <v>0</v>
      </c>
      <c r="T28" s="560">
        <f t="shared" si="5"/>
        <v>0</v>
      </c>
      <c r="U28" s="560">
        <f t="shared" si="6"/>
        <v>0</v>
      </c>
      <c r="V28" s="560">
        <f t="shared" si="7"/>
        <v>0</v>
      </c>
      <c r="W28" s="561">
        <f t="shared" si="8"/>
        <v>0</v>
      </c>
      <c r="X28" s="779">
        <f t="shared" si="9"/>
        <v>0</v>
      </c>
      <c r="Y28" s="1096">
        <f t="shared" si="11"/>
        <v>0</v>
      </c>
      <c r="Z28" s="1096">
        <f t="shared" si="12"/>
        <v>0</v>
      </c>
      <c r="AA28" s="1096">
        <f t="shared" si="13"/>
        <v>0</v>
      </c>
      <c r="AB28" s="1096">
        <f t="shared" si="14"/>
        <v>0</v>
      </c>
      <c r="AC28" s="1096">
        <f t="shared" si="15"/>
        <v>0</v>
      </c>
      <c r="AD28" s="1096">
        <f t="shared" si="16"/>
        <v>0</v>
      </c>
      <c r="AE28" s="1096">
        <f t="shared" si="17"/>
        <v>0</v>
      </c>
      <c r="AF28" s="191">
        <f t="shared" si="10"/>
        <v>0</v>
      </c>
      <c r="AG28" s="1369"/>
      <c r="AH28" s="1215"/>
      <c r="AI28" s="1225"/>
    </row>
    <row r="29" spans="1:35" ht="60">
      <c r="A29" s="523"/>
      <c r="B29" s="16" t="s">
        <v>273</v>
      </c>
      <c r="C29" s="359" t="s">
        <v>93</v>
      </c>
      <c r="D29" s="363" t="s">
        <v>463</v>
      </c>
      <c r="E29" s="17" t="s">
        <v>104</v>
      </c>
      <c r="F29" s="2" t="s">
        <v>20</v>
      </c>
      <c r="G29" s="12">
        <f>'MEMO A-07'!I55</f>
        <v>4</v>
      </c>
      <c r="H29" s="12">
        <f>'MEMO  A-09'!I52</f>
        <v>3</v>
      </c>
      <c r="I29" s="12">
        <f>'MEMO A-11'!I41</f>
        <v>3</v>
      </c>
      <c r="J29" s="12">
        <f>'MEMO A-18'!I50</f>
        <v>5</v>
      </c>
      <c r="K29" s="12">
        <f>'MEMO A-21'!I51</f>
        <v>4</v>
      </c>
      <c r="L29" s="591">
        <f>'MEMO A-22'!I52</f>
        <v>4</v>
      </c>
      <c r="M29" s="751">
        <f>'MEMO A-23'!I23</f>
        <v>1</v>
      </c>
      <c r="N29" s="761">
        <f t="shared" si="0"/>
        <v>24</v>
      </c>
      <c r="O29" s="1269">
        <f>CPUS!I213</f>
        <v>980</v>
      </c>
      <c r="P29" s="559">
        <f t="shared" si="1"/>
        <v>1182.8599999999999</v>
      </c>
      <c r="Q29" s="560">
        <f t="shared" si="2"/>
        <v>4731.4399999999996</v>
      </c>
      <c r="R29" s="796">
        <f t="shared" si="3"/>
        <v>3548.58</v>
      </c>
      <c r="S29" s="560">
        <f t="shared" si="4"/>
        <v>3548.58</v>
      </c>
      <c r="T29" s="560">
        <f t="shared" si="5"/>
        <v>5914.3</v>
      </c>
      <c r="U29" s="560">
        <f t="shared" si="6"/>
        <v>4731.4399999999996</v>
      </c>
      <c r="V29" s="560">
        <f t="shared" si="7"/>
        <v>4731.4399999999996</v>
      </c>
      <c r="W29" s="561">
        <f>ROUND(M29*$P29,2)</f>
        <v>1182.8599999999999</v>
      </c>
      <c r="X29" s="779">
        <f>ROUND(N29*$P29,2)</f>
        <v>28388.639999999999</v>
      </c>
      <c r="Y29" s="1096">
        <f t="shared" si="11"/>
        <v>1.7597088195597094E-3</v>
      </c>
      <c r="Z29" s="1096">
        <f t="shared" si="12"/>
        <v>3.5152334758305629E-3</v>
      </c>
      <c r="AA29" s="1096">
        <f t="shared" si="13"/>
        <v>4.8209247190551772E-2</v>
      </c>
      <c r="AB29" s="1096">
        <f t="shared" si="14"/>
        <v>1.2759422039150367E-3</v>
      </c>
      <c r="AC29" s="1096">
        <f t="shared" si="15"/>
        <v>1.7026745179664251E-3</v>
      </c>
      <c r="AD29" s="1096">
        <f t="shared" si="16"/>
        <v>3.6048092750195107E-3</v>
      </c>
      <c r="AE29" s="1096">
        <f t="shared" si="17"/>
        <v>1.1210392799706656E-2</v>
      </c>
      <c r="AF29" s="191">
        <f t="shared" si="10"/>
        <v>2.2523557892154948E-3</v>
      </c>
      <c r="AG29" s="1369"/>
    </row>
    <row r="30" spans="1:35" s="418" customFormat="1" ht="15">
      <c r="A30" s="524"/>
      <c r="B30" s="13" t="s">
        <v>274</v>
      </c>
      <c r="C30" s="364"/>
      <c r="D30" s="365"/>
      <c r="E30" s="14" t="s">
        <v>1013</v>
      </c>
      <c r="F30" s="15"/>
      <c r="G30" s="8"/>
      <c r="H30" s="8"/>
      <c r="I30" s="8">
        <v>0</v>
      </c>
      <c r="J30" s="8"/>
      <c r="K30" s="8">
        <v>0</v>
      </c>
      <c r="L30" s="590"/>
      <c r="M30" s="750"/>
      <c r="N30" s="760">
        <f t="shared" si="0"/>
        <v>0</v>
      </c>
      <c r="O30" s="1296"/>
      <c r="P30" s="559">
        <f t="shared" si="1"/>
        <v>0</v>
      </c>
      <c r="Q30" s="560">
        <f t="shared" si="2"/>
        <v>0</v>
      </c>
      <c r="R30" s="796">
        <f t="shared" si="3"/>
        <v>0</v>
      </c>
      <c r="S30" s="560">
        <f t="shared" si="4"/>
        <v>0</v>
      </c>
      <c r="T30" s="560">
        <f t="shared" si="5"/>
        <v>0</v>
      </c>
      <c r="U30" s="560">
        <f t="shared" si="6"/>
        <v>0</v>
      </c>
      <c r="V30" s="560">
        <f t="shared" si="7"/>
        <v>0</v>
      </c>
      <c r="W30" s="561">
        <f t="shared" si="8"/>
        <v>0</v>
      </c>
      <c r="X30" s="779">
        <f t="shared" si="9"/>
        <v>0</v>
      </c>
      <c r="Y30" s="1096">
        <f t="shared" si="11"/>
        <v>0</v>
      </c>
      <c r="Z30" s="1096">
        <f t="shared" si="12"/>
        <v>0</v>
      </c>
      <c r="AA30" s="1096">
        <f t="shared" si="13"/>
        <v>0</v>
      </c>
      <c r="AB30" s="1096">
        <f t="shared" si="14"/>
        <v>0</v>
      </c>
      <c r="AC30" s="1096">
        <f t="shared" si="15"/>
        <v>0</v>
      </c>
      <c r="AD30" s="1096">
        <f t="shared" si="16"/>
        <v>0</v>
      </c>
      <c r="AE30" s="1096">
        <f t="shared" si="17"/>
        <v>0</v>
      </c>
      <c r="AF30" s="191">
        <f t="shared" si="10"/>
        <v>0</v>
      </c>
      <c r="AG30" s="1369"/>
      <c r="AH30" s="1215"/>
      <c r="AI30" s="1225"/>
    </row>
    <row r="31" spans="1:35" ht="15">
      <c r="A31" s="523"/>
      <c r="B31" s="16" t="s">
        <v>275</v>
      </c>
      <c r="C31" s="368" t="s">
        <v>90</v>
      </c>
      <c r="D31" s="369">
        <v>98458</v>
      </c>
      <c r="E31" s="17" t="s">
        <v>100</v>
      </c>
      <c r="F31" s="2" t="s">
        <v>3</v>
      </c>
      <c r="G31" s="12"/>
      <c r="H31" s="12">
        <f>'MEMO  A-09'!I56</f>
        <v>28.160000000000004</v>
      </c>
      <c r="I31" s="12">
        <f>'MEMO A-11'!I45</f>
        <v>0</v>
      </c>
      <c r="J31" s="3">
        <f>'MEMO A-18'!I54</f>
        <v>28.160000000000004</v>
      </c>
      <c r="K31" s="12">
        <f>'MEMO A-21'!I55</f>
        <v>66</v>
      </c>
      <c r="L31" s="591"/>
      <c r="M31" s="751"/>
      <c r="N31" s="761">
        <f t="shared" si="0"/>
        <v>122.32</v>
      </c>
      <c r="O31" s="1269">
        <v>99.69</v>
      </c>
      <c r="P31" s="559">
        <f t="shared" si="1"/>
        <v>120.33</v>
      </c>
      <c r="Q31" s="560">
        <f t="shared" si="2"/>
        <v>0</v>
      </c>
      <c r="R31" s="796">
        <f t="shared" si="3"/>
        <v>3388.49</v>
      </c>
      <c r="S31" s="560">
        <f t="shared" si="4"/>
        <v>0</v>
      </c>
      <c r="T31" s="560">
        <f t="shared" si="5"/>
        <v>3388.49</v>
      </c>
      <c r="U31" s="560">
        <f t="shared" si="6"/>
        <v>7941.78</v>
      </c>
      <c r="V31" s="560">
        <f t="shared" si="7"/>
        <v>0</v>
      </c>
      <c r="W31" s="561">
        <f t="shared" si="8"/>
        <v>0</v>
      </c>
      <c r="X31" s="779">
        <f t="shared" si="9"/>
        <v>14718.77</v>
      </c>
      <c r="Y31" s="1096">
        <f t="shared" si="11"/>
        <v>0</v>
      </c>
      <c r="Z31" s="1096">
        <f t="shared" si="12"/>
        <v>3.3566478649254363E-3</v>
      </c>
      <c r="AA31" s="1096">
        <f t="shared" si="13"/>
        <v>0</v>
      </c>
      <c r="AB31" s="1096">
        <f t="shared" si="14"/>
        <v>7.3102774606361917E-4</v>
      </c>
      <c r="AC31" s="1096">
        <f t="shared" si="15"/>
        <v>2.8579600361191091E-3</v>
      </c>
      <c r="AD31" s="1096">
        <f t="shared" si="16"/>
        <v>0</v>
      </c>
      <c r="AE31" s="1096">
        <f t="shared" si="17"/>
        <v>0</v>
      </c>
      <c r="AF31" s="191">
        <f t="shared" si="10"/>
        <v>1.1677877777741855E-3</v>
      </c>
      <c r="AG31" s="1369"/>
    </row>
    <row r="32" spans="1:35" s="418" customFormat="1" ht="15">
      <c r="A32" s="524"/>
      <c r="B32" s="4" t="s">
        <v>5</v>
      </c>
      <c r="C32" s="361"/>
      <c r="D32" s="362"/>
      <c r="E32" s="6" t="s">
        <v>9</v>
      </c>
      <c r="F32" s="7"/>
      <c r="G32" s="8"/>
      <c r="H32" s="8"/>
      <c r="I32" s="8">
        <v>0</v>
      </c>
      <c r="J32" s="8"/>
      <c r="K32" s="8">
        <v>0</v>
      </c>
      <c r="L32" s="590"/>
      <c r="M32" s="750">
        <v>0</v>
      </c>
      <c r="N32" s="761">
        <f t="shared" si="0"/>
        <v>0</v>
      </c>
      <c r="O32" s="1295"/>
      <c r="P32" s="559">
        <f t="shared" ref="P32:P92" si="18">ROUND(O32*$P$12,2)</f>
        <v>0</v>
      </c>
      <c r="Q32" s="560">
        <f t="shared" si="2"/>
        <v>0</v>
      </c>
      <c r="R32" s="796">
        <f t="shared" si="3"/>
        <v>0</v>
      </c>
      <c r="S32" s="560">
        <f t="shared" si="4"/>
        <v>0</v>
      </c>
      <c r="T32" s="560">
        <f t="shared" si="5"/>
        <v>0</v>
      </c>
      <c r="U32" s="560">
        <f t="shared" si="6"/>
        <v>0</v>
      </c>
      <c r="V32" s="560">
        <f t="shared" si="7"/>
        <v>0</v>
      </c>
      <c r="W32" s="561">
        <f t="shared" si="8"/>
        <v>0</v>
      </c>
      <c r="X32" s="779">
        <f t="shared" si="9"/>
        <v>0</v>
      </c>
      <c r="Y32" s="1096">
        <f t="shared" si="11"/>
        <v>0</v>
      </c>
      <c r="Z32" s="1096">
        <f t="shared" si="12"/>
        <v>0</v>
      </c>
      <c r="AA32" s="1096">
        <f t="shared" si="13"/>
        <v>0</v>
      </c>
      <c r="AB32" s="1096">
        <f t="shared" si="14"/>
        <v>0</v>
      </c>
      <c r="AC32" s="1096">
        <f t="shared" si="15"/>
        <v>0</v>
      </c>
      <c r="AD32" s="1096">
        <f t="shared" si="16"/>
        <v>0</v>
      </c>
      <c r="AE32" s="1096">
        <f t="shared" si="17"/>
        <v>0</v>
      </c>
      <c r="AF32" s="191">
        <f t="shared" si="10"/>
        <v>0</v>
      </c>
      <c r="AG32" s="1369"/>
      <c r="AH32" s="1215"/>
      <c r="AI32" s="1225"/>
    </row>
    <row r="33" spans="1:35" s="417" customFormat="1" ht="15">
      <c r="A33" s="523"/>
      <c r="B33" s="16" t="s">
        <v>6</v>
      </c>
      <c r="C33" s="368" t="s">
        <v>240</v>
      </c>
      <c r="D33" s="369" t="s">
        <v>24</v>
      </c>
      <c r="E33" s="17" t="s">
        <v>23</v>
      </c>
      <c r="F33" s="2" t="s">
        <v>148</v>
      </c>
      <c r="G33" s="1032">
        <f>'MEMO A-07'!I59</f>
        <v>0.21332645</v>
      </c>
      <c r="H33" s="1032">
        <f>'MEMO  A-09'!I60</f>
        <v>8.0092680999999999E-2</v>
      </c>
      <c r="I33" s="1032">
        <f>'MEMO A-11'!I49</f>
        <v>5.8400509999999997E-3</v>
      </c>
      <c r="J33" s="1032">
        <f>'MEMO A-18'!I58</f>
        <v>0.367760223</v>
      </c>
      <c r="K33" s="1032">
        <f>'MEMO A-21'!I60</f>
        <v>0.22047233799999999</v>
      </c>
      <c r="L33" s="1033">
        <f>'MEMO A-22'!I56</f>
        <v>0.104136614</v>
      </c>
      <c r="M33" s="1034">
        <f>'MEMO A-23'!I28</f>
        <v>8.3715319999999992E-3</v>
      </c>
      <c r="N33" s="762">
        <f>ROUND(SUM(G33:M33),2)</f>
        <v>1</v>
      </c>
      <c r="O33" s="1269">
        <f>'PLAN ADM'!I24</f>
        <v>520874.16</v>
      </c>
      <c r="P33" s="566">
        <f t="shared" si="18"/>
        <v>628695.11</v>
      </c>
      <c r="Q33" s="1035">
        <f>ROUND(G33*$P33,2)</f>
        <v>134117.29999999999</v>
      </c>
      <c r="R33" s="1036">
        <f t="shared" si="3"/>
        <v>50353.88</v>
      </c>
      <c r="S33" s="1035">
        <f t="shared" si="4"/>
        <v>3671.61</v>
      </c>
      <c r="T33" s="1035">
        <f t="shared" si="5"/>
        <v>231209.05</v>
      </c>
      <c r="U33" s="1035">
        <f t="shared" si="6"/>
        <v>138609.88</v>
      </c>
      <c r="V33" s="1035">
        <f t="shared" si="7"/>
        <v>65470.18</v>
      </c>
      <c r="W33" s="1037">
        <f t="shared" si="8"/>
        <v>5263.14</v>
      </c>
      <c r="X33" s="1038">
        <f t="shared" si="9"/>
        <v>628695.11</v>
      </c>
      <c r="Y33" s="1096">
        <f t="shared" si="11"/>
        <v>4.9880669661991998E-2</v>
      </c>
      <c r="Z33" s="1096">
        <f t="shared" si="12"/>
        <v>4.9880697240573715E-2</v>
      </c>
      <c r="AA33" s="1096">
        <f t="shared" si="13"/>
        <v>4.9880671727085713E-2</v>
      </c>
      <c r="AB33" s="1096">
        <f t="shared" si="14"/>
        <v>4.9880693374042898E-2</v>
      </c>
      <c r="AC33" s="1096">
        <f t="shared" si="15"/>
        <v>4.9880693956677893E-2</v>
      </c>
      <c r="AD33" s="1096">
        <f t="shared" si="16"/>
        <v>4.9880694270918978E-2</v>
      </c>
      <c r="AE33" s="1096">
        <f t="shared" si="17"/>
        <v>4.9880684747009872E-2</v>
      </c>
      <c r="AF33" s="1387">
        <f t="shared" si="10"/>
        <v>4.9880694202327845E-2</v>
      </c>
      <c r="AG33" s="1369"/>
      <c r="AH33" s="1216"/>
      <c r="AI33" s="1228"/>
    </row>
    <row r="34" spans="1:35" ht="15">
      <c r="A34" s="523"/>
      <c r="B34" s="9"/>
      <c r="C34" s="21"/>
      <c r="D34" s="21"/>
      <c r="E34" s="10"/>
      <c r="F34" s="11"/>
      <c r="G34" s="12"/>
      <c r="H34" s="12"/>
      <c r="I34" s="12">
        <v>0</v>
      </c>
      <c r="J34" s="877"/>
      <c r="K34" s="12">
        <v>0</v>
      </c>
      <c r="L34" s="591"/>
      <c r="M34" s="751">
        <v>0</v>
      </c>
      <c r="N34" s="761">
        <f t="shared" si="0"/>
        <v>0</v>
      </c>
      <c r="O34" s="1294"/>
      <c r="P34" s="559">
        <f t="shared" si="18"/>
        <v>0</v>
      </c>
      <c r="Q34" s="560">
        <f t="shared" si="2"/>
        <v>0</v>
      </c>
      <c r="R34" s="796">
        <f t="shared" si="3"/>
        <v>0</v>
      </c>
      <c r="S34" s="560">
        <f t="shared" si="4"/>
        <v>0</v>
      </c>
      <c r="T34" s="560">
        <f t="shared" si="5"/>
        <v>0</v>
      </c>
      <c r="U34" s="560">
        <f t="shared" si="6"/>
        <v>0</v>
      </c>
      <c r="V34" s="560">
        <f t="shared" si="7"/>
        <v>0</v>
      </c>
      <c r="W34" s="561">
        <f t="shared" si="8"/>
        <v>0</v>
      </c>
      <c r="X34" s="779">
        <f t="shared" si="9"/>
        <v>0</v>
      </c>
      <c r="Y34" s="1096">
        <f t="shared" ref="Y34:Y97" si="19">Q34/$Q$223</f>
        <v>0</v>
      </c>
      <c r="Z34" s="1096">
        <f t="shared" ref="Z34:Z97" si="20">R34/$R$223</f>
        <v>0</v>
      </c>
      <c r="AA34" s="1096">
        <f t="shared" ref="AA34:AA97" si="21">S34/$S$223</f>
        <v>0</v>
      </c>
      <c r="AB34" s="1096">
        <f t="shared" ref="AB34:AB97" si="22">T34/$T$223</f>
        <v>0</v>
      </c>
      <c r="AC34" s="1096">
        <f t="shared" ref="AC34:AC97" si="23">U34/$U$223</f>
        <v>0</v>
      </c>
      <c r="AD34" s="1096">
        <f t="shared" ref="AD34:AD97" si="24">V34/$V$223</f>
        <v>0</v>
      </c>
      <c r="AE34" s="1096">
        <f t="shared" ref="AE34:AE97" si="25">W34/$W$223</f>
        <v>0</v>
      </c>
      <c r="AF34" s="191">
        <f t="shared" si="10"/>
        <v>0</v>
      </c>
      <c r="AG34" s="1373"/>
    </row>
    <row r="35" spans="1:35" s="420" customFormat="1" ht="15">
      <c r="A35" s="523"/>
      <c r="B35" s="22"/>
      <c r="C35" s="23"/>
      <c r="D35" s="23"/>
      <c r="E35" s="24" t="s">
        <v>280</v>
      </c>
      <c r="F35" s="24"/>
      <c r="G35" s="25"/>
      <c r="H35" s="25"/>
      <c r="I35" s="25">
        <v>0</v>
      </c>
      <c r="J35" s="25"/>
      <c r="K35" s="25">
        <v>0</v>
      </c>
      <c r="L35" s="836"/>
      <c r="M35" s="753">
        <v>0</v>
      </c>
      <c r="N35" s="763">
        <f t="shared" si="0"/>
        <v>0</v>
      </c>
      <c r="O35" s="1298"/>
      <c r="P35" s="562"/>
      <c r="Q35" s="563">
        <f t="shared" ref="Q35:X35" si="26">ROUND(SUM(Q15:Q34),2)</f>
        <v>173462.51</v>
      </c>
      <c r="R35" s="797">
        <f t="shared" si="26"/>
        <v>87491.21</v>
      </c>
      <c r="S35" s="563">
        <f t="shared" si="26"/>
        <v>16631.400000000001</v>
      </c>
      <c r="T35" s="563">
        <f t="shared" si="26"/>
        <v>279539.12</v>
      </c>
      <c r="U35" s="563">
        <f t="shared" si="26"/>
        <v>185896.87</v>
      </c>
      <c r="V35" s="563">
        <f>ROUND(SUM(V15:V34),2)</f>
        <v>104815.39</v>
      </c>
      <c r="W35" s="564">
        <f>ROUND(SUM(W15:W34),2)</f>
        <v>10081.64</v>
      </c>
      <c r="X35" s="780">
        <f t="shared" si="26"/>
        <v>857918.22</v>
      </c>
      <c r="Y35" s="1099">
        <f t="shared" si="19"/>
        <v>6.4513870768722489E-2</v>
      </c>
      <c r="Z35" s="1099">
        <f t="shared" si="20"/>
        <v>8.6669042330431253E-2</v>
      </c>
      <c r="AA35" s="1099">
        <f t="shared" si="21"/>
        <v>0.22594594844274127</v>
      </c>
      <c r="AB35" s="1099">
        <f t="shared" si="22"/>
        <v>6.0307350126518763E-2</v>
      </c>
      <c r="AC35" s="1099">
        <f t="shared" si="23"/>
        <v>6.6897575266455289E-2</v>
      </c>
      <c r="AD35" s="1099">
        <f t="shared" si="24"/>
        <v>7.9857187248868686E-2</v>
      </c>
      <c r="AE35" s="1099">
        <f t="shared" si="25"/>
        <v>9.554735510984784E-2</v>
      </c>
      <c r="AF35" s="192">
        <f t="shared" si="10"/>
        <v>6.8067264563940105E-2</v>
      </c>
      <c r="AG35" s="1369"/>
      <c r="AH35" s="1216"/>
      <c r="AI35" s="1226"/>
    </row>
    <row r="36" spans="1:35" ht="15">
      <c r="A36" s="523"/>
      <c r="B36" s="26"/>
      <c r="C36" s="27"/>
      <c r="D36" s="27"/>
      <c r="E36" s="28"/>
      <c r="F36" s="29"/>
      <c r="G36" s="12"/>
      <c r="H36" s="12"/>
      <c r="I36" s="12">
        <v>0</v>
      </c>
      <c r="J36" s="12"/>
      <c r="K36" s="12">
        <v>0</v>
      </c>
      <c r="L36" s="591"/>
      <c r="M36" s="751">
        <v>0</v>
      </c>
      <c r="N36" s="761">
        <f t="shared" si="0"/>
        <v>0</v>
      </c>
      <c r="O36" s="1294">
        <f>ROUND(N36*$P$12,2)</f>
        <v>0</v>
      </c>
      <c r="P36" s="559">
        <f t="shared" si="18"/>
        <v>0</v>
      </c>
      <c r="Q36" s="560">
        <f t="shared" ref="Q36:Q46" si="27">ROUND(G36*$P36,2)</f>
        <v>0</v>
      </c>
      <c r="R36" s="796">
        <f t="shared" ref="R36:R46" si="28">ROUND(H36*$P36,2)</f>
        <v>0</v>
      </c>
      <c r="S36" s="560">
        <f t="shared" ref="S36:S46" si="29">ROUND(I36*$P36,2)</f>
        <v>0</v>
      </c>
      <c r="T36" s="560">
        <f t="shared" ref="T36:T46" si="30">ROUND(J36*$P36,2)</f>
        <v>0</v>
      </c>
      <c r="U36" s="560">
        <f t="shared" ref="U36:U46" si="31">ROUND(K36*$P36,2)</f>
        <v>0</v>
      </c>
      <c r="V36" s="560">
        <f t="shared" ref="V36:V46" si="32">ROUND(L36*$P36,2)</f>
        <v>0</v>
      </c>
      <c r="W36" s="561">
        <f t="shared" ref="W36:W46" si="33">ROUND(M36*$P36,2)</f>
        <v>0</v>
      </c>
      <c r="X36" s="779">
        <f t="shared" ref="X36:X46" si="34">ROUND(N36*$P36,2)</f>
        <v>0</v>
      </c>
      <c r="Y36" s="1096">
        <f t="shared" si="19"/>
        <v>0</v>
      </c>
      <c r="Z36" s="1096">
        <f t="shared" si="20"/>
        <v>0</v>
      </c>
      <c r="AA36" s="1096">
        <f t="shared" si="21"/>
        <v>0</v>
      </c>
      <c r="AB36" s="1096">
        <f t="shared" si="22"/>
        <v>0</v>
      </c>
      <c r="AC36" s="1096">
        <f t="shared" si="23"/>
        <v>0</v>
      </c>
      <c r="AD36" s="1096">
        <f t="shared" si="24"/>
        <v>0</v>
      </c>
      <c r="AE36" s="1096">
        <f t="shared" si="25"/>
        <v>0</v>
      </c>
      <c r="AF36" s="191">
        <f t="shared" si="10"/>
        <v>0</v>
      </c>
      <c r="AG36" s="1369"/>
      <c r="AH36" s="1216"/>
    </row>
    <row r="37" spans="1:35" s="587" customFormat="1" ht="15.75">
      <c r="A37" s="575"/>
      <c r="B37" s="576" t="s">
        <v>282</v>
      </c>
      <c r="C37" s="577"/>
      <c r="D37" s="577"/>
      <c r="E37" s="578" t="s">
        <v>1249</v>
      </c>
      <c r="F37" s="579"/>
      <c r="G37" s="580"/>
      <c r="H37" s="580"/>
      <c r="I37" s="580">
        <v>0</v>
      </c>
      <c r="J37" s="580"/>
      <c r="K37" s="580">
        <v>0</v>
      </c>
      <c r="L37" s="834"/>
      <c r="M37" s="749">
        <v>0</v>
      </c>
      <c r="N37" s="759">
        <f t="shared" si="0"/>
        <v>0</v>
      </c>
      <c r="O37" s="1299"/>
      <c r="P37" s="588">
        <f t="shared" si="18"/>
        <v>0</v>
      </c>
      <c r="Q37" s="560">
        <f t="shared" si="27"/>
        <v>0</v>
      </c>
      <c r="R37" s="796">
        <f t="shared" si="28"/>
        <v>0</v>
      </c>
      <c r="S37" s="560">
        <f t="shared" si="29"/>
        <v>0</v>
      </c>
      <c r="T37" s="560">
        <f t="shared" si="30"/>
        <v>0</v>
      </c>
      <c r="U37" s="560">
        <f t="shared" si="31"/>
        <v>0</v>
      </c>
      <c r="V37" s="560">
        <f t="shared" si="32"/>
        <v>0</v>
      </c>
      <c r="W37" s="561">
        <f t="shared" si="33"/>
        <v>0</v>
      </c>
      <c r="X37" s="779">
        <f t="shared" si="34"/>
        <v>0</v>
      </c>
      <c r="Y37" s="1096">
        <f t="shared" si="19"/>
        <v>0</v>
      </c>
      <c r="Z37" s="1096">
        <f t="shared" si="20"/>
        <v>0</v>
      </c>
      <c r="AA37" s="1096">
        <f t="shared" si="21"/>
        <v>0</v>
      </c>
      <c r="AB37" s="1096">
        <f t="shared" si="22"/>
        <v>0</v>
      </c>
      <c r="AC37" s="1096">
        <f t="shared" si="23"/>
        <v>0</v>
      </c>
      <c r="AD37" s="1096">
        <f t="shared" si="24"/>
        <v>0</v>
      </c>
      <c r="AE37" s="1096">
        <f t="shared" si="25"/>
        <v>0</v>
      </c>
      <c r="AF37" s="589">
        <f t="shared" si="10"/>
        <v>0</v>
      </c>
      <c r="AG37" s="1369"/>
      <c r="AH37" s="1216"/>
      <c r="AI37" s="1227"/>
    </row>
    <row r="38" spans="1:35" ht="30" customHeight="1">
      <c r="A38" s="523"/>
      <c r="B38" s="9" t="s">
        <v>25</v>
      </c>
      <c r="C38" s="363" t="s">
        <v>90</v>
      </c>
      <c r="D38" s="360">
        <v>104790</v>
      </c>
      <c r="E38" s="10" t="s">
        <v>105</v>
      </c>
      <c r="F38" s="249" t="s">
        <v>28</v>
      </c>
      <c r="G38" s="12"/>
      <c r="H38" s="12"/>
      <c r="I38" s="12">
        <v>0</v>
      </c>
      <c r="J38" s="12">
        <f>'MEMO A-18'!I62</f>
        <v>11.16</v>
      </c>
      <c r="K38" s="12">
        <v>0</v>
      </c>
      <c r="L38" s="591">
        <f>'MEMO A-22'!I60</f>
        <v>105.6</v>
      </c>
      <c r="M38" s="751">
        <v>0</v>
      </c>
      <c r="N38" s="761">
        <f>ROUND(SUM(G38:M38),2)</f>
        <v>116.76</v>
      </c>
      <c r="O38" s="1271">
        <v>117.43</v>
      </c>
      <c r="P38" s="559">
        <f t="shared" si="18"/>
        <v>141.74</v>
      </c>
      <c r="Q38" s="560">
        <f t="shared" si="27"/>
        <v>0</v>
      </c>
      <c r="R38" s="796">
        <f t="shared" si="28"/>
        <v>0</v>
      </c>
      <c r="S38" s="560">
        <f t="shared" si="29"/>
        <v>0</v>
      </c>
      <c r="T38" s="560">
        <f t="shared" si="30"/>
        <v>1581.82</v>
      </c>
      <c r="U38" s="560">
        <f t="shared" si="31"/>
        <v>0</v>
      </c>
      <c r="V38" s="560">
        <f t="shared" si="32"/>
        <v>14967.74</v>
      </c>
      <c r="W38" s="561">
        <f t="shared" si="33"/>
        <v>0</v>
      </c>
      <c r="X38" s="779">
        <f t="shared" si="34"/>
        <v>16549.560000000001</v>
      </c>
      <c r="Y38" s="1096">
        <f t="shared" si="19"/>
        <v>0</v>
      </c>
      <c r="Z38" s="1096">
        <f t="shared" si="20"/>
        <v>0</v>
      </c>
      <c r="AA38" s="1096">
        <f t="shared" si="21"/>
        <v>0</v>
      </c>
      <c r="AB38" s="1096">
        <f t="shared" si="22"/>
        <v>3.4125947229543367E-4</v>
      </c>
      <c r="AC38" s="1096">
        <f t="shared" si="23"/>
        <v>0</v>
      </c>
      <c r="AD38" s="1096">
        <f t="shared" si="24"/>
        <v>1.1403684285984929E-2</v>
      </c>
      <c r="AE38" s="1096">
        <f t="shared" si="25"/>
        <v>0</v>
      </c>
      <c r="AF38" s="191">
        <f t="shared" si="10"/>
        <v>1.3130427267727229E-3</v>
      </c>
      <c r="AG38" s="1369"/>
      <c r="AH38" s="1216" t="s">
        <v>1320</v>
      </c>
      <c r="AI38" s="1225">
        <v>0.24</v>
      </c>
    </row>
    <row r="39" spans="1:35" ht="39.75" customHeight="1">
      <c r="A39" s="523"/>
      <c r="B39" s="9" t="s">
        <v>26</v>
      </c>
      <c r="C39" s="359" t="s">
        <v>93</v>
      </c>
      <c r="D39" s="363" t="s">
        <v>464</v>
      </c>
      <c r="E39" s="17" t="s">
        <v>27</v>
      </c>
      <c r="F39" s="205" t="s">
        <v>28</v>
      </c>
      <c r="G39" s="12"/>
      <c r="H39" s="12">
        <f>'MEMO  A-09'!I64</f>
        <v>2.88</v>
      </c>
      <c r="I39" s="12">
        <v>0</v>
      </c>
      <c r="J39" s="12"/>
      <c r="K39" s="12">
        <v>0</v>
      </c>
      <c r="L39" s="591"/>
      <c r="M39" s="751">
        <v>0</v>
      </c>
      <c r="N39" s="761">
        <f t="shared" si="0"/>
        <v>2.88</v>
      </c>
      <c r="O39" s="1271">
        <f>CPUS!I243</f>
        <v>284.38</v>
      </c>
      <c r="P39" s="559">
        <f t="shared" si="18"/>
        <v>343.25</v>
      </c>
      <c r="Q39" s="560">
        <f t="shared" si="27"/>
        <v>0</v>
      </c>
      <c r="R39" s="796">
        <f t="shared" si="28"/>
        <v>988.56</v>
      </c>
      <c r="S39" s="560">
        <f t="shared" si="29"/>
        <v>0</v>
      </c>
      <c r="T39" s="560">
        <f t="shared" si="30"/>
        <v>0</v>
      </c>
      <c r="U39" s="560">
        <f t="shared" si="31"/>
        <v>0</v>
      </c>
      <c r="V39" s="560">
        <f t="shared" si="32"/>
        <v>0</v>
      </c>
      <c r="W39" s="561">
        <f t="shared" si="33"/>
        <v>0</v>
      </c>
      <c r="X39" s="779">
        <f t="shared" si="34"/>
        <v>988.56</v>
      </c>
      <c r="Y39" s="1096">
        <f t="shared" si="19"/>
        <v>0</v>
      </c>
      <c r="Z39" s="1096">
        <f t="shared" si="20"/>
        <v>9.7927035740128757E-4</v>
      </c>
      <c r="AA39" s="1096">
        <f t="shared" si="21"/>
        <v>0</v>
      </c>
      <c r="AB39" s="1096">
        <f t="shared" si="22"/>
        <v>0</v>
      </c>
      <c r="AC39" s="1096">
        <f t="shared" si="23"/>
        <v>0</v>
      </c>
      <c r="AD39" s="1096">
        <f t="shared" si="24"/>
        <v>0</v>
      </c>
      <c r="AE39" s="1096">
        <f t="shared" si="25"/>
        <v>0</v>
      </c>
      <c r="AF39" s="191">
        <f t="shared" si="10"/>
        <v>7.8432388412649195E-5</v>
      </c>
      <c r="AG39" s="1369"/>
      <c r="AH39" s="1216"/>
    </row>
    <row r="40" spans="1:35" ht="54" customHeight="1">
      <c r="A40" s="523"/>
      <c r="B40" s="9" t="s">
        <v>29</v>
      </c>
      <c r="C40" s="363" t="s">
        <v>93</v>
      </c>
      <c r="D40" s="363" t="s">
        <v>523</v>
      </c>
      <c r="E40" s="10" t="s">
        <v>514</v>
      </c>
      <c r="F40" s="249" t="s">
        <v>28</v>
      </c>
      <c r="G40" s="12"/>
      <c r="H40" s="12"/>
      <c r="I40" s="12">
        <v>0</v>
      </c>
      <c r="J40" s="12">
        <f>'MEMO A-18'!I65</f>
        <v>29.46</v>
      </c>
      <c r="K40" s="12">
        <v>0</v>
      </c>
      <c r="L40" s="591"/>
      <c r="M40" s="751">
        <v>0</v>
      </c>
      <c r="N40" s="762">
        <f t="shared" si="0"/>
        <v>29.46</v>
      </c>
      <c r="O40" s="1271">
        <f>CPUS!I276</f>
        <v>162.63</v>
      </c>
      <c r="P40" s="559">
        <f t="shared" si="18"/>
        <v>196.29</v>
      </c>
      <c r="Q40" s="560">
        <f t="shared" si="27"/>
        <v>0</v>
      </c>
      <c r="R40" s="796">
        <f t="shared" si="28"/>
        <v>0</v>
      </c>
      <c r="S40" s="560">
        <f t="shared" si="29"/>
        <v>0</v>
      </c>
      <c r="T40" s="560">
        <f t="shared" si="30"/>
        <v>5782.7</v>
      </c>
      <c r="U40" s="560">
        <f t="shared" si="31"/>
        <v>0</v>
      </c>
      <c r="V40" s="560">
        <f t="shared" si="32"/>
        <v>0</v>
      </c>
      <c r="W40" s="561">
        <f t="shared" si="33"/>
        <v>0</v>
      </c>
      <c r="X40" s="779">
        <f t="shared" si="34"/>
        <v>5782.7</v>
      </c>
      <c r="Y40" s="1096">
        <f t="shared" si="19"/>
        <v>0</v>
      </c>
      <c r="Z40" s="1096">
        <f t="shared" si="20"/>
        <v>0</v>
      </c>
      <c r="AA40" s="1096">
        <f t="shared" si="21"/>
        <v>0</v>
      </c>
      <c r="AB40" s="1096">
        <f t="shared" si="22"/>
        <v>1.2475510174626723E-3</v>
      </c>
      <c r="AC40" s="1096">
        <f t="shared" si="23"/>
        <v>0</v>
      </c>
      <c r="AD40" s="1096">
        <f t="shared" si="24"/>
        <v>0</v>
      </c>
      <c r="AE40" s="1096">
        <f t="shared" si="25"/>
        <v>0</v>
      </c>
      <c r="AF40" s="191">
        <f t="shared" si="10"/>
        <v>4.5879964035953967E-4</v>
      </c>
      <c r="AG40" s="1369"/>
      <c r="AH40" s="1216"/>
    </row>
    <row r="41" spans="1:35" s="418" customFormat="1" ht="15" customHeight="1">
      <c r="A41" s="524"/>
      <c r="B41" s="4" t="s">
        <v>1125</v>
      </c>
      <c r="C41" s="5"/>
      <c r="D41" s="5"/>
      <c r="E41" s="6" t="s">
        <v>30</v>
      </c>
      <c r="F41" s="7"/>
      <c r="G41" s="8"/>
      <c r="H41" s="8"/>
      <c r="I41" s="8">
        <v>0</v>
      </c>
      <c r="J41" s="8"/>
      <c r="K41" s="8">
        <v>0</v>
      </c>
      <c r="L41" s="590"/>
      <c r="M41" s="750">
        <v>0</v>
      </c>
      <c r="N41" s="760">
        <f t="shared" si="0"/>
        <v>0</v>
      </c>
      <c r="O41" s="1295"/>
      <c r="P41" s="565">
        <f t="shared" si="18"/>
        <v>0</v>
      </c>
      <c r="Q41" s="560">
        <f t="shared" si="27"/>
        <v>0</v>
      </c>
      <c r="R41" s="796">
        <f t="shared" si="28"/>
        <v>0</v>
      </c>
      <c r="S41" s="560">
        <f t="shared" si="29"/>
        <v>0</v>
      </c>
      <c r="T41" s="560">
        <f t="shared" si="30"/>
        <v>0</v>
      </c>
      <c r="U41" s="560">
        <f t="shared" si="31"/>
        <v>0</v>
      </c>
      <c r="V41" s="560">
        <f t="shared" si="32"/>
        <v>0</v>
      </c>
      <c r="W41" s="561">
        <f t="shared" si="33"/>
        <v>0</v>
      </c>
      <c r="X41" s="779">
        <f t="shared" si="34"/>
        <v>0</v>
      </c>
      <c r="Y41" s="1096">
        <f t="shared" si="19"/>
        <v>0</v>
      </c>
      <c r="Z41" s="1096">
        <f t="shared" si="20"/>
        <v>0</v>
      </c>
      <c r="AA41" s="1096">
        <f t="shared" si="21"/>
        <v>0</v>
      </c>
      <c r="AB41" s="1096">
        <f t="shared" si="22"/>
        <v>0</v>
      </c>
      <c r="AC41" s="1096">
        <f t="shared" si="23"/>
        <v>0</v>
      </c>
      <c r="AD41" s="1096">
        <f t="shared" si="24"/>
        <v>0</v>
      </c>
      <c r="AE41" s="1096">
        <f t="shared" si="25"/>
        <v>0</v>
      </c>
      <c r="AF41" s="191">
        <f t="shared" si="10"/>
        <v>0</v>
      </c>
      <c r="AG41" s="1369"/>
      <c r="AH41" s="1216"/>
      <c r="AI41" s="1225"/>
    </row>
    <row r="42" spans="1:35" ht="30" customHeight="1">
      <c r="A42" s="523"/>
      <c r="B42" s="9" t="s">
        <v>1126</v>
      </c>
      <c r="C42" s="363" t="s">
        <v>93</v>
      </c>
      <c r="D42" s="363" t="s">
        <v>524</v>
      </c>
      <c r="E42" s="10" t="s">
        <v>107</v>
      </c>
      <c r="F42" s="11" t="s">
        <v>28</v>
      </c>
      <c r="G42" s="12"/>
      <c r="H42" s="12">
        <f>'MEMO  A-09'!I68</f>
        <v>3.74</v>
      </c>
      <c r="I42" s="12">
        <v>0</v>
      </c>
      <c r="J42" s="12">
        <f>'MEMO A-18'!I69</f>
        <v>52.809999999999995</v>
      </c>
      <c r="K42" s="12">
        <v>0</v>
      </c>
      <c r="L42" s="591"/>
      <c r="M42" s="751">
        <v>0</v>
      </c>
      <c r="N42" s="761">
        <f t="shared" si="0"/>
        <v>56.55</v>
      </c>
      <c r="O42" s="1268">
        <f>CPUS!I311</f>
        <v>45.28</v>
      </c>
      <c r="P42" s="559">
        <f t="shared" si="18"/>
        <v>54.65</v>
      </c>
      <c r="Q42" s="560">
        <f t="shared" si="27"/>
        <v>0</v>
      </c>
      <c r="R42" s="796">
        <f t="shared" si="28"/>
        <v>204.39</v>
      </c>
      <c r="S42" s="560">
        <f t="shared" si="29"/>
        <v>0</v>
      </c>
      <c r="T42" s="560">
        <f t="shared" si="30"/>
        <v>2886.07</v>
      </c>
      <c r="U42" s="560">
        <f t="shared" si="31"/>
        <v>0</v>
      </c>
      <c r="V42" s="560">
        <f t="shared" si="32"/>
        <v>0</v>
      </c>
      <c r="W42" s="561">
        <f t="shared" si="33"/>
        <v>0</v>
      </c>
      <c r="X42" s="779">
        <f t="shared" si="34"/>
        <v>3090.46</v>
      </c>
      <c r="Y42" s="1096">
        <f t="shared" si="19"/>
        <v>0</v>
      </c>
      <c r="Z42" s="1096">
        <f t="shared" si="20"/>
        <v>2.0246931733961437E-4</v>
      </c>
      <c r="AA42" s="1096">
        <f t="shared" si="21"/>
        <v>0</v>
      </c>
      <c r="AB42" s="1096">
        <f t="shared" si="22"/>
        <v>6.2263640945725964E-4</v>
      </c>
      <c r="AC42" s="1096">
        <f t="shared" si="23"/>
        <v>0</v>
      </c>
      <c r="AD42" s="1096">
        <f t="shared" si="24"/>
        <v>0</v>
      </c>
      <c r="AE42" s="1096">
        <f t="shared" si="25"/>
        <v>0</v>
      </c>
      <c r="AF42" s="191">
        <f t="shared" si="10"/>
        <v>2.4519721523605636E-4</v>
      </c>
      <c r="AG42" s="1369"/>
      <c r="AH42" s="1216"/>
    </row>
    <row r="43" spans="1:35" ht="50.25" customHeight="1">
      <c r="A43" s="523"/>
      <c r="B43" s="9" t="s">
        <v>1127</v>
      </c>
      <c r="C43" s="370" t="s">
        <v>90</v>
      </c>
      <c r="D43" s="367">
        <v>100982</v>
      </c>
      <c r="E43" s="19" t="s">
        <v>1267</v>
      </c>
      <c r="F43" s="20" t="s">
        <v>28</v>
      </c>
      <c r="G43" s="12"/>
      <c r="H43" s="455"/>
      <c r="I43" s="12">
        <v>0</v>
      </c>
      <c r="J43" s="12"/>
      <c r="K43" s="12">
        <v>0</v>
      </c>
      <c r="L43" s="591">
        <f>'MEMO A-22'!I64</f>
        <v>13.73</v>
      </c>
      <c r="M43" s="751">
        <v>0</v>
      </c>
      <c r="N43" s="761">
        <f t="shared" si="0"/>
        <v>13.73</v>
      </c>
      <c r="O43" s="1270">
        <v>9.33</v>
      </c>
      <c r="P43" s="559">
        <f t="shared" si="18"/>
        <v>11.26</v>
      </c>
      <c r="Q43" s="560">
        <f t="shared" si="27"/>
        <v>0</v>
      </c>
      <c r="R43" s="796">
        <f t="shared" si="28"/>
        <v>0</v>
      </c>
      <c r="S43" s="560">
        <f t="shared" si="29"/>
        <v>0</v>
      </c>
      <c r="T43" s="560">
        <f t="shared" si="30"/>
        <v>0</v>
      </c>
      <c r="U43" s="560">
        <f t="shared" si="31"/>
        <v>0</v>
      </c>
      <c r="V43" s="560">
        <f t="shared" si="32"/>
        <v>154.6</v>
      </c>
      <c r="W43" s="561">
        <f t="shared" si="33"/>
        <v>0</v>
      </c>
      <c r="X43" s="779">
        <f t="shared" si="34"/>
        <v>154.6</v>
      </c>
      <c r="Y43" s="1096">
        <f t="shared" si="19"/>
        <v>0</v>
      </c>
      <c r="Z43" s="1096">
        <f t="shared" si="20"/>
        <v>0</v>
      </c>
      <c r="AA43" s="1096">
        <f t="shared" si="21"/>
        <v>0</v>
      </c>
      <c r="AB43" s="1096">
        <f t="shared" si="22"/>
        <v>0</v>
      </c>
      <c r="AC43" s="1096">
        <f t="shared" si="23"/>
        <v>0</v>
      </c>
      <c r="AD43" s="1096">
        <f t="shared" si="24"/>
        <v>1.1778729391432975E-4</v>
      </c>
      <c r="AE43" s="1096">
        <f t="shared" si="25"/>
        <v>0</v>
      </c>
      <c r="AF43" s="191">
        <f t="shared" si="10"/>
        <v>1.2265969944763664E-5</v>
      </c>
      <c r="AG43" s="1369"/>
      <c r="AH43" s="1216"/>
    </row>
    <row r="44" spans="1:35" s="418" customFormat="1" ht="15" customHeight="1">
      <c r="A44" s="524"/>
      <c r="B44" s="13" t="s">
        <v>283</v>
      </c>
      <c r="C44" s="30"/>
      <c r="D44" s="30"/>
      <c r="E44" s="14" t="s">
        <v>31</v>
      </c>
      <c r="F44" s="15"/>
      <c r="G44" s="8"/>
      <c r="H44" s="8"/>
      <c r="I44" s="8"/>
      <c r="J44" s="8"/>
      <c r="K44" s="8">
        <v>0</v>
      </c>
      <c r="L44" s="590"/>
      <c r="M44" s="750">
        <v>0</v>
      </c>
      <c r="N44" s="760">
        <f t="shared" si="0"/>
        <v>0</v>
      </c>
      <c r="O44" s="1296"/>
      <c r="P44" s="565">
        <f t="shared" si="18"/>
        <v>0</v>
      </c>
      <c r="Q44" s="560">
        <f t="shared" si="27"/>
        <v>0</v>
      </c>
      <c r="R44" s="796">
        <f t="shared" si="28"/>
        <v>0</v>
      </c>
      <c r="S44" s="560">
        <f t="shared" si="29"/>
        <v>0</v>
      </c>
      <c r="T44" s="560">
        <f t="shared" si="30"/>
        <v>0</v>
      </c>
      <c r="U44" s="560">
        <f t="shared" si="31"/>
        <v>0</v>
      </c>
      <c r="V44" s="560">
        <f t="shared" si="32"/>
        <v>0</v>
      </c>
      <c r="W44" s="561">
        <f t="shared" si="33"/>
        <v>0</v>
      </c>
      <c r="X44" s="779">
        <f t="shared" si="34"/>
        <v>0</v>
      </c>
      <c r="Y44" s="1096">
        <f t="shared" si="19"/>
        <v>0</v>
      </c>
      <c r="Z44" s="1096">
        <f t="shared" si="20"/>
        <v>0</v>
      </c>
      <c r="AA44" s="1096">
        <f t="shared" si="21"/>
        <v>0</v>
      </c>
      <c r="AB44" s="1096">
        <f t="shared" si="22"/>
        <v>0</v>
      </c>
      <c r="AC44" s="1096">
        <f t="shared" si="23"/>
        <v>0</v>
      </c>
      <c r="AD44" s="1096">
        <f t="shared" si="24"/>
        <v>0</v>
      </c>
      <c r="AE44" s="1096">
        <f t="shared" si="25"/>
        <v>0</v>
      </c>
      <c r="AF44" s="191">
        <f t="shared" si="10"/>
        <v>0</v>
      </c>
      <c r="AG44" s="1369"/>
      <c r="AH44" s="1216"/>
      <c r="AI44" s="1225"/>
    </row>
    <row r="45" spans="1:35" ht="30">
      <c r="A45" s="523"/>
      <c r="B45" s="18" t="s">
        <v>284</v>
      </c>
      <c r="C45" s="1064" t="s">
        <v>90</v>
      </c>
      <c r="D45" s="367">
        <v>95875</v>
      </c>
      <c r="E45" s="19" t="s">
        <v>1265</v>
      </c>
      <c r="F45" s="20" t="s">
        <v>32</v>
      </c>
      <c r="G45" s="12"/>
      <c r="H45" s="12">
        <f>'MEMO  A-09'!I72</f>
        <v>46.38</v>
      </c>
      <c r="I45" s="12">
        <v>0</v>
      </c>
      <c r="J45" s="12">
        <f>'MEMO A-18'!I75</f>
        <v>850.24</v>
      </c>
      <c r="K45" s="12">
        <v>0</v>
      </c>
      <c r="L45" s="591">
        <f>'MEMO A-22'!I69</f>
        <v>201.83</v>
      </c>
      <c r="M45" s="751">
        <v>0</v>
      </c>
      <c r="N45" s="761">
        <f t="shared" si="0"/>
        <v>1098.45</v>
      </c>
      <c r="O45" s="1270">
        <v>2.5299999999999998</v>
      </c>
      <c r="P45" s="559">
        <f t="shared" si="18"/>
        <v>3.05</v>
      </c>
      <c r="Q45" s="560">
        <f t="shared" si="27"/>
        <v>0</v>
      </c>
      <c r="R45" s="796">
        <f t="shared" si="28"/>
        <v>141.46</v>
      </c>
      <c r="S45" s="560">
        <f t="shared" si="29"/>
        <v>0</v>
      </c>
      <c r="T45" s="560">
        <f t="shared" si="30"/>
        <v>2593.23</v>
      </c>
      <c r="U45" s="560">
        <f t="shared" si="31"/>
        <v>0</v>
      </c>
      <c r="V45" s="560">
        <f t="shared" si="32"/>
        <v>615.58000000000004</v>
      </c>
      <c r="W45" s="561">
        <f t="shared" si="33"/>
        <v>0</v>
      </c>
      <c r="X45" s="779">
        <f t="shared" si="34"/>
        <v>3350.27</v>
      </c>
      <c r="Y45" s="1096">
        <f t="shared" si="19"/>
        <v>0</v>
      </c>
      <c r="Z45" s="1096">
        <f t="shared" si="20"/>
        <v>1.4013067973414479E-4</v>
      </c>
      <c r="AA45" s="1096">
        <f t="shared" si="21"/>
        <v>0</v>
      </c>
      <c r="AB45" s="1096">
        <f t="shared" si="22"/>
        <v>5.5945954744578239E-4</v>
      </c>
      <c r="AC45" s="1096">
        <f t="shared" si="23"/>
        <v>0</v>
      </c>
      <c r="AD45" s="1096">
        <f t="shared" si="24"/>
        <v>4.6900066227544061E-4</v>
      </c>
      <c r="AE45" s="1096">
        <f t="shared" si="25"/>
        <v>0</v>
      </c>
      <c r="AF45" s="191">
        <f t="shared" si="10"/>
        <v>2.6581055062641242E-4</v>
      </c>
      <c r="AG45" s="1369"/>
      <c r="AH45" s="1216"/>
    </row>
    <row r="46" spans="1:35" ht="15">
      <c r="A46" s="523"/>
      <c r="B46" s="18"/>
      <c r="C46" s="31"/>
      <c r="D46" s="31"/>
      <c r="E46" s="19"/>
      <c r="F46" s="20"/>
      <c r="G46" s="12"/>
      <c r="H46" s="12"/>
      <c r="I46" s="12">
        <v>0</v>
      </c>
      <c r="J46" s="12"/>
      <c r="K46" s="12">
        <v>0</v>
      </c>
      <c r="L46" s="591"/>
      <c r="M46" s="751">
        <v>0</v>
      </c>
      <c r="N46" s="761">
        <f t="shared" si="0"/>
        <v>0</v>
      </c>
      <c r="O46" s="1297"/>
      <c r="P46" s="559">
        <f t="shared" si="18"/>
        <v>0</v>
      </c>
      <c r="Q46" s="560">
        <f t="shared" si="27"/>
        <v>0</v>
      </c>
      <c r="R46" s="796">
        <f t="shared" si="28"/>
        <v>0</v>
      </c>
      <c r="S46" s="560">
        <f t="shared" si="29"/>
        <v>0</v>
      </c>
      <c r="T46" s="560">
        <f t="shared" si="30"/>
        <v>0</v>
      </c>
      <c r="U46" s="560">
        <f t="shared" si="31"/>
        <v>0</v>
      </c>
      <c r="V46" s="560">
        <f t="shared" si="32"/>
        <v>0</v>
      </c>
      <c r="W46" s="561">
        <f t="shared" si="33"/>
        <v>0</v>
      </c>
      <c r="X46" s="779">
        <f t="shared" si="34"/>
        <v>0</v>
      </c>
      <c r="Y46" s="1096">
        <f t="shared" si="19"/>
        <v>0</v>
      </c>
      <c r="Z46" s="1096">
        <f t="shared" si="20"/>
        <v>0</v>
      </c>
      <c r="AA46" s="1096">
        <f t="shared" si="21"/>
        <v>0</v>
      </c>
      <c r="AB46" s="1096">
        <f t="shared" si="22"/>
        <v>0</v>
      </c>
      <c r="AC46" s="1096">
        <f t="shared" si="23"/>
        <v>0</v>
      </c>
      <c r="AD46" s="1096">
        <f t="shared" si="24"/>
        <v>0</v>
      </c>
      <c r="AE46" s="1096">
        <f t="shared" si="25"/>
        <v>0</v>
      </c>
      <c r="AF46" s="191">
        <f t="shared" si="10"/>
        <v>0</v>
      </c>
      <c r="AG46" s="1369"/>
      <c r="AH46" s="1216"/>
    </row>
    <row r="47" spans="1:35" s="420" customFormat="1" ht="15">
      <c r="A47" s="523"/>
      <c r="B47" s="22"/>
      <c r="C47" s="23"/>
      <c r="D47" s="23"/>
      <c r="E47" s="24" t="s">
        <v>285</v>
      </c>
      <c r="F47" s="24"/>
      <c r="G47" s="25"/>
      <c r="H47" s="25"/>
      <c r="I47" s="25">
        <v>0</v>
      </c>
      <c r="J47" s="25"/>
      <c r="K47" s="25">
        <v>0</v>
      </c>
      <c r="L47" s="836"/>
      <c r="M47" s="753">
        <v>0</v>
      </c>
      <c r="N47" s="763">
        <f t="shared" si="0"/>
        <v>0</v>
      </c>
      <c r="O47" s="1298"/>
      <c r="P47" s="562"/>
      <c r="Q47" s="563">
        <f t="shared" ref="Q47:W47" si="35">ROUND(SUM(Q36:Q46),2)</f>
        <v>0</v>
      </c>
      <c r="R47" s="797">
        <f t="shared" si="35"/>
        <v>1334.41</v>
      </c>
      <c r="S47" s="563">
        <f t="shared" si="35"/>
        <v>0</v>
      </c>
      <c r="T47" s="563">
        <f t="shared" si="35"/>
        <v>12843.82</v>
      </c>
      <c r="U47" s="563">
        <f t="shared" si="35"/>
        <v>0</v>
      </c>
      <c r="V47" s="563">
        <f t="shared" si="35"/>
        <v>15737.92</v>
      </c>
      <c r="W47" s="564">
        <f t="shared" si="35"/>
        <v>0</v>
      </c>
      <c r="X47" s="780">
        <f>ROUND(SUM(X36:X46),2)</f>
        <v>29916.15</v>
      </c>
      <c r="Y47" s="1099">
        <f t="shared" si="19"/>
        <v>0</v>
      </c>
      <c r="Z47" s="1099">
        <f t="shared" si="20"/>
        <v>1.3218703544750469E-3</v>
      </c>
      <c r="AA47" s="1099">
        <f t="shared" si="21"/>
        <v>0</v>
      </c>
      <c r="AB47" s="1099">
        <f t="shared" si="22"/>
        <v>2.7709064466611478E-3</v>
      </c>
      <c r="AC47" s="1099">
        <f t="shared" si="23"/>
        <v>0</v>
      </c>
      <c r="AD47" s="1099">
        <f t="shared" si="24"/>
        <v>1.1990472242174699E-2</v>
      </c>
      <c r="AE47" s="1099">
        <f t="shared" si="25"/>
        <v>0</v>
      </c>
      <c r="AF47" s="192">
        <f t="shared" si="10"/>
        <v>2.3735484913521444E-3</v>
      </c>
      <c r="AG47" s="1369"/>
      <c r="AH47" s="1216"/>
      <c r="AI47" s="1226"/>
    </row>
    <row r="48" spans="1:35" ht="15">
      <c r="A48" s="523"/>
      <c r="B48" s="26"/>
      <c r="C48" s="27"/>
      <c r="D48" s="27"/>
      <c r="E48" s="28"/>
      <c r="F48" s="29"/>
      <c r="G48" s="12"/>
      <c r="H48" s="12"/>
      <c r="I48" s="12">
        <v>0</v>
      </c>
      <c r="J48" s="12"/>
      <c r="K48" s="12">
        <v>0</v>
      </c>
      <c r="L48" s="591"/>
      <c r="M48" s="751">
        <v>0</v>
      </c>
      <c r="N48" s="761">
        <f t="shared" ref="N48:N82" si="36">ROUND(SUM(G48:M48),2)</f>
        <v>0</v>
      </c>
      <c r="O48" s="1295"/>
      <c r="P48" s="559">
        <f t="shared" si="18"/>
        <v>0</v>
      </c>
      <c r="Q48" s="560">
        <f t="shared" ref="Q48:Q60" si="37">ROUND(G48*$P48,2)</f>
        <v>0</v>
      </c>
      <c r="R48" s="796">
        <f t="shared" ref="R48:R60" si="38">ROUND(H48*$P48,2)</f>
        <v>0</v>
      </c>
      <c r="S48" s="560">
        <f t="shared" ref="S48:S60" si="39">ROUND(I48*$P48,2)</f>
        <v>0</v>
      </c>
      <c r="T48" s="560">
        <f t="shared" ref="T48:T60" si="40">ROUND(J48*$P48,2)</f>
        <v>0</v>
      </c>
      <c r="U48" s="560">
        <f t="shared" ref="U48:U60" si="41">ROUND(K48*$P48,2)</f>
        <v>0</v>
      </c>
      <c r="V48" s="560">
        <f t="shared" ref="V48:V60" si="42">ROUND(L48*$P48,2)</f>
        <v>0</v>
      </c>
      <c r="W48" s="561">
        <f t="shared" ref="W48:W60" si="43">ROUND(M48*$P48,2)</f>
        <v>0</v>
      </c>
      <c r="X48" s="779">
        <f t="shared" ref="X48:X60" si="44">ROUND(N48*$P48,2)</f>
        <v>0</v>
      </c>
      <c r="Y48" s="1096">
        <f t="shared" si="19"/>
        <v>0</v>
      </c>
      <c r="Z48" s="1096">
        <f t="shared" si="20"/>
        <v>0</v>
      </c>
      <c r="AA48" s="1096">
        <f t="shared" si="21"/>
        <v>0</v>
      </c>
      <c r="AB48" s="1096">
        <f t="shared" si="22"/>
        <v>0</v>
      </c>
      <c r="AC48" s="1096">
        <f t="shared" si="23"/>
        <v>0</v>
      </c>
      <c r="AD48" s="1096">
        <f t="shared" si="24"/>
        <v>0</v>
      </c>
      <c r="AE48" s="1096">
        <f t="shared" si="25"/>
        <v>0</v>
      </c>
      <c r="AF48" s="191">
        <f t="shared" ref="AF48:AF79" si="45">X48/$X$223</f>
        <v>0</v>
      </c>
      <c r="AG48" s="1369"/>
      <c r="AH48" s="1216"/>
    </row>
    <row r="49" spans="1:35" s="587" customFormat="1" ht="20.25" customHeight="1">
      <c r="A49" s="575"/>
      <c r="B49" s="576" t="s">
        <v>286</v>
      </c>
      <c r="C49" s="577"/>
      <c r="D49" s="577"/>
      <c r="E49" s="578" t="s">
        <v>10</v>
      </c>
      <c r="F49" s="579"/>
      <c r="G49" s="580"/>
      <c r="H49" s="580"/>
      <c r="I49" s="580">
        <v>0</v>
      </c>
      <c r="J49" s="580"/>
      <c r="K49" s="580">
        <v>0</v>
      </c>
      <c r="L49" s="834"/>
      <c r="M49" s="749">
        <v>0</v>
      </c>
      <c r="N49" s="759">
        <f t="shared" si="36"/>
        <v>0</v>
      </c>
      <c r="O49" s="1299"/>
      <c r="P49" s="588">
        <f t="shared" si="18"/>
        <v>0</v>
      </c>
      <c r="Q49" s="560">
        <f t="shared" si="37"/>
        <v>0</v>
      </c>
      <c r="R49" s="796">
        <f t="shared" si="38"/>
        <v>0</v>
      </c>
      <c r="S49" s="560">
        <f t="shared" si="39"/>
        <v>0</v>
      </c>
      <c r="T49" s="560">
        <f t="shared" si="40"/>
        <v>0</v>
      </c>
      <c r="U49" s="560">
        <f t="shared" si="41"/>
        <v>0</v>
      </c>
      <c r="V49" s="560">
        <f t="shared" si="42"/>
        <v>0</v>
      </c>
      <c r="W49" s="561">
        <f t="shared" si="43"/>
        <v>0</v>
      </c>
      <c r="X49" s="779">
        <f t="shared" si="44"/>
        <v>0</v>
      </c>
      <c r="Y49" s="1096">
        <f t="shared" si="19"/>
        <v>0</v>
      </c>
      <c r="Z49" s="1096">
        <f t="shared" si="20"/>
        <v>0</v>
      </c>
      <c r="AA49" s="1096">
        <f t="shared" si="21"/>
        <v>0</v>
      </c>
      <c r="AB49" s="1096">
        <f t="shared" si="22"/>
        <v>0</v>
      </c>
      <c r="AC49" s="1096">
        <f t="shared" si="23"/>
        <v>0</v>
      </c>
      <c r="AD49" s="1096">
        <f t="shared" si="24"/>
        <v>0</v>
      </c>
      <c r="AE49" s="1096">
        <f t="shared" si="25"/>
        <v>0</v>
      </c>
      <c r="AF49" s="589">
        <f t="shared" si="45"/>
        <v>0</v>
      </c>
      <c r="AG49" s="1369"/>
      <c r="AH49" s="1216"/>
      <c r="AI49" s="1227"/>
    </row>
    <row r="50" spans="1:35" s="418" customFormat="1" ht="15">
      <c r="A50" s="524"/>
      <c r="B50" s="4" t="s">
        <v>11</v>
      </c>
      <c r="C50" s="5"/>
      <c r="D50" s="5"/>
      <c r="E50" s="6" t="s">
        <v>12</v>
      </c>
      <c r="F50" s="7"/>
      <c r="G50" s="8"/>
      <c r="H50" s="8"/>
      <c r="I50" s="8">
        <v>0</v>
      </c>
      <c r="J50" s="8"/>
      <c r="K50" s="8">
        <v>0</v>
      </c>
      <c r="L50" s="590"/>
      <c r="M50" s="750">
        <v>0</v>
      </c>
      <c r="N50" s="760">
        <f t="shared" si="36"/>
        <v>0</v>
      </c>
      <c r="O50" s="1295"/>
      <c r="P50" s="559">
        <f t="shared" si="18"/>
        <v>0</v>
      </c>
      <c r="Q50" s="560">
        <f t="shared" si="37"/>
        <v>0</v>
      </c>
      <c r="R50" s="796">
        <f t="shared" si="38"/>
        <v>0</v>
      </c>
      <c r="S50" s="560">
        <f t="shared" si="39"/>
        <v>0</v>
      </c>
      <c r="T50" s="560">
        <f t="shared" si="40"/>
        <v>0</v>
      </c>
      <c r="U50" s="560">
        <f t="shared" si="41"/>
        <v>0</v>
      </c>
      <c r="V50" s="560">
        <f t="shared" si="42"/>
        <v>0</v>
      </c>
      <c r="W50" s="561">
        <f t="shared" si="43"/>
        <v>0</v>
      </c>
      <c r="X50" s="779">
        <f t="shared" si="44"/>
        <v>0</v>
      </c>
      <c r="Y50" s="1096">
        <f t="shared" si="19"/>
        <v>0</v>
      </c>
      <c r="Z50" s="1096">
        <f t="shared" si="20"/>
        <v>0</v>
      </c>
      <c r="AA50" s="1096">
        <f t="shared" si="21"/>
        <v>0</v>
      </c>
      <c r="AB50" s="1096">
        <f t="shared" si="22"/>
        <v>0</v>
      </c>
      <c r="AC50" s="1096">
        <f t="shared" si="23"/>
        <v>0</v>
      </c>
      <c r="AD50" s="1096">
        <f t="shared" si="24"/>
        <v>0</v>
      </c>
      <c r="AE50" s="1096">
        <f t="shared" si="25"/>
        <v>0</v>
      </c>
      <c r="AF50" s="191">
        <f t="shared" si="45"/>
        <v>0</v>
      </c>
      <c r="AG50" s="1369"/>
      <c r="AH50" s="1216"/>
      <c r="AI50" s="1225"/>
    </row>
    <row r="51" spans="1:35" ht="15">
      <c r="A51" s="523"/>
      <c r="B51" s="9" t="s">
        <v>287</v>
      </c>
      <c r="C51" s="363" t="s">
        <v>90</v>
      </c>
      <c r="D51" s="360">
        <v>98524</v>
      </c>
      <c r="E51" s="10" t="s">
        <v>110</v>
      </c>
      <c r="F51" s="11" t="s">
        <v>3</v>
      </c>
      <c r="G51" s="12">
        <f>'MEMO A-07'!I64</f>
        <v>1031.6500000000001</v>
      </c>
      <c r="H51" s="12">
        <f>'MEMO  A-09'!I78</f>
        <v>707</v>
      </c>
      <c r="I51" s="12">
        <f>'MEMO A-11'!I54</f>
        <v>805</v>
      </c>
      <c r="J51" s="12">
        <f>'MEMO A-18'!I83</f>
        <v>35770.9</v>
      </c>
      <c r="K51" s="12">
        <v>0</v>
      </c>
      <c r="L51" s="591"/>
      <c r="M51" s="751">
        <v>0</v>
      </c>
      <c r="N51" s="761">
        <f t="shared" si="36"/>
        <v>38314.550000000003</v>
      </c>
      <c r="O51" s="1268">
        <v>4.82</v>
      </c>
      <c r="P51" s="559">
        <f>ROUND(O51*$P$12,2)</f>
        <v>5.82</v>
      </c>
      <c r="Q51" s="560">
        <f t="shared" si="37"/>
        <v>6004.2</v>
      </c>
      <c r="R51" s="796">
        <f t="shared" si="38"/>
        <v>4114.74</v>
      </c>
      <c r="S51" s="560">
        <f t="shared" si="39"/>
        <v>4685.1000000000004</v>
      </c>
      <c r="T51" s="560">
        <f t="shared" si="40"/>
        <v>208186.64</v>
      </c>
      <c r="U51" s="560">
        <f t="shared" si="41"/>
        <v>0</v>
      </c>
      <c r="V51" s="560">
        <f t="shared" si="42"/>
        <v>0</v>
      </c>
      <c r="W51" s="561">
        <f t="shared" si="43"/>
        <v>0</v>
      </c>
      <c r="X51" s="779">
        <f t="shared" si="44"/>
        <v>222990.68</v>
      </c>
      <c r="Y51" s="1096">
        <f t="shared" si="19"/>
        <v>2.233071473885415E-3</v>
      </c>
      <c r="Z51" s="1096">
        <f t="shared" si="20"/>
        <v>4.0760731876804384E-3</v>
      </c>
      <c r="AA51" s="1096">
        <f t="shared" si="21"/>
        <v>6.3649444006462899E-2</v>
      </c>
      <c r="AB51" s="1096">
        <f t="shared" si="22"/>
        <v>4.4913873200085622E-2</v>
      </c>
      <c r="AC51" s="1096">
        <f t="shared" si="23"/>
        <v>0</v>
      </c>
      <c r="AD51" s="1096">
        <f t="shared" si="24"/>
        <v>0</v>
      </c>
      <c r="AE51" s="1096">
        <f t="shared" si="25"/>
        <v>0</v>
      </c>
      <c r="AF51" s="191">
        <f t="shared" si="45"/>
        <v>1.7692089125759456E-2</v>
      </c>
      <c r="AG51" s="1369"/>
      <c r="AH51" s="1216"/>
    </row>
    <row r="52" spans="1:35" ht="45">
      <c r="A52" s="523"/>
      <c r="B52" s="9" t="s">
        <v>288</v>
      </c>
      <c r="C52" s="363" t="s">
        <v>90</v>
      </c>
      <c r="D52" s="360">
        <v>98525</v>
      </c>
      <c r="E52" s="10" t="s">
        <v>109</v>
      </c>
      <c r="F52" s="11" t="s">
        <v>3</v>
      </c>
      <c r="G52" s="12"/>
      <c r="H52" s="12"/>
      <c r="I52" s="12">
        <v>0</v>
      </c>
      <c r="J52" s="12"/>
      <c r="K52" s="12">
        <f>'MEMO A-21'!I65</f>
        <v>2200</v>
      </c>
      <c r="L52" s="591">
        <f>'MEMO A-22'!I76</f>
        <v>1120.47</v>
      </c>
      <c r="M52" s="751"/>
      <c r="N52" s="761">
        <f t="shared" si="36"/>
        <v>3320.47</v>
      </c>
      <c r="O52" s="1268">
        <v>0.71</v>
      </c>
      <c r="P52" s="559">
        <f t="shared" si="18"/>
        <v>0.86</v>
      </c>
      <c r="Q52" s="560">
        <f t="shared" si="37"/>
        <v>0</v>
      </c>
      <c r="R52" s="796">
        <f t="shared" si="38"/>
        <v>0</v>
      </c>
      <c r="S52" s="560">
        <f t="shared" si="39"/>
        <v>0</v>
      </c>
      <c r="T52" s="560">
        <f t="shared" si="40"/>
        <v>0</v>
      </c>
      <c r="U52" s="560">
        <f t="shared" si="41"/>
        <v>1892</v>
      </c>
      <c r="V52" s="560">
        <f t="shared" si="42"/>
        <v>963.6</v>
      </c>
      <c r="W52" s="561">
        <f t="shared" si="43"/>
        <v>0</v>
      </c>
      <c r="X52" s="779">
        <f t="shared" si="44"/>
        <v>2855.6</v>
      </c>
      <c r="Y52" s="1096">
        <f t="shared" si="19"/>
        <v>0</v>
      </c>
      <c r="Z52" s="1096">
        <f t="shared" si="20"/>
        <v>0</v>
      </c>
      <c r="AA52" s="1096">
        <f t="shared" si="21"/>
        <v>0</v>
      </c>
      <c r="AB52" s="1096">
        <f t="shared" si="22"/>
        <v>0</v>
      </c>
      <c r="AC52" s="1096">
        <f t="shared" si="23"/>
        <v>6.8086252557201968E-4</v>
      </c>
      <c r="AD52" s="1096">
        <f t="shared" si="24"/>
        <v>7.3415159389293759E-4</v>
      </c>
      <c r="AE52" s="1096">
        <f t="shared" si="25"/>
        <v>0</v>
      </c>
      <c r="AF52" s="191">
        <f t="shared" si="45"/>
        <v>2.2656341380509131E-4</v>
      </c>
      <c r="AG52" s="1369"/>
      <c r="AH52" s="1216"/>
    </row>
    <row r="53" spans="1:35" s="418" customFormat="1" ht="15">
      <c r="A53" s="524"/>
      <c r="B53" s="4" t="s">
        <v>289</v>
      </c>
      <c r="C53" s="5"/>
      <c r="D53" s="5"/>
      <c r="E53" s="6" t="s">
        <v>30</v>
      </c>
      <c r="F53" s="7"/>
      <c r="G53" s="8"/>
      <c r="H53" s="8"/>
      <c r="I53" s="8">
        <v>0</v>
      </c>
      <c r="J53" s="8"/>
      <c r="K53" s="8">
        <v>0</v>
      </c>
      <c r="L53" s="590"/>
      <c r="M53" s="750"/>
      <c r="N53" s="761">
        <f t="shared" si="36"/>
        <v>0</v>
      </c>
      <c r="O53" s="1295"/>
      <c r="P53" s="559">
        <f t="shared" ref="P53" si="46">ROUND(O53*$P$12,2)</f>
        <v>0</v>
      </c>
      <c r="Q53" s="560">
        <f t="shared" ref="Q53" si="47">ROUND(G53*$P53,2)</f>
        <v>0</v>
      </c>
      <c r="R53" s="796">
        <f t="shared" ref="R53" si="48">ROUND(H53*$P53,2)</f>
        <v>0</v>
      </c>
      <c r="S53" s="560">
        <f t="shared" ref="S53" si="49">ROUND(I53*$P53,2)</f>
        <v>0</v>
      </c>
      <c r="T53" s="560">
        <f t="shared" ref="T53" si="50">ROUND(J53*$P53,2)</f>
        <v>0</v>
      </c>
      <c r="U53" s="560">
        <f t="shared" ref="U53" si="51">ROUND(K53*$P53,2)</f>
        <v>0</v>
      </c>
      <c r="V53" s="560">
        <f t="shared" ref="V53" si="52">ROUND(L53*$P53,2)</f>
        <v>0</v>
      </c>
      <c r="W53" s="561">
        <f t="shared" ref="W53" si="53">ROUND(M53*$P53,2)</f>
        <v>0</v>
      </c>
      <c r="X53" s="779">
        <f t="shared" ref="X53" si="54">ROUND(N53*$P53,2)</f>
        <v>0</v>
      </c>
      <c r="Y53" s="1096">
        <f t="shared" si="19"/>
        <v>0</v>
      </c>
      <c r="Z53" s="1096">
        <f t="shared" si="20"/>
        <v>0</v>
      </c>
      <c r="AA53" s="1096">
        <f t="shared" si="21"/>
        <v>0</v>
      </c>
      <c r="AB53" s="1096">
        <f t="shared" si="22"/>
        <v>0</v>
      </c>
      <c r="AC53" s="1096">
        <f t="shared" si="23"/>
        <v>0</v>
      </c>
      <c r="AD53" s="1096">
        <f t="shared" si="24"/>
        <v>0</v>
      </c>
      <c r="AE53" s="1096">
        <f t="shared" si="25"/>
        <v>0</v>
      </c>
      <c r="AF53" s="191">
        <f t="shared" si="45"/>
        <v>0</v>
      </c>
      <c r="AG53" s="1369"/>
      <c r="AH53" s="1216"/>
      <c r="AI53" s="1225"/>
    </row>
    <row r="54" spans="1:35" ht="60">
      <c r="A54" s="523"/>
      <c r="B54" s="18" t="s">
        <v>290</v>
      </c>
      <c r="C54" s="370" t="s">
        <v>90</v>
      </c>
      <c r="D54" s="367">
        <v>100978</v>
      </c>
      <c r="E54" s="19" t="s">
        <v>1266</v>
      </c>
      <c r="F54" s="20" t="s">
        <v>28</v>
      </c>
      <c r="G54" s="12">
        <f>'MEMO A-07'!I69</f>
        <v>257.91000000000003</v>
      </c>
      <c r="H54" s="455"/>
      <c r="I54" s="12">
        <f>'MEMO A-11'!I59</f>
        <v>150.94</v>
      </c>
      <c r="J54" s="12">
        <f>'MEMO A-18'!I88</f>
        <v>8942.73</v>
      </c>
      <c r="K54" s="12">
        <f>'MEMO A-21'!I70</f>
        <v>412.5</v>
      </c>
      <c r="L54" s="591">
        <f>'MEMO A-22'!I80</f>
        <v>210.09</v>
      </c>
      <c r="M54" s="751"/>
      <c r="N54" s="761">
        <f t="shared" si="36"/>
        <v>9974.17</v>
      </c>
      <c r="O54" s="1270">
        <v>7.23</v>
      </c>
      <c r="P54" s="559">
        <f t="shared" si="18"/>
        <v>8.73</v>
      </c>
      <c r="Q54" s="560">
        <f t="shared" si="37"/>
        <v>2251.5500000000002</v>
      </c>
      <c r="R54" s="796">
        <f t="shared" si="38"/>
        <v>0</v>
      </c>
      <c r="S54" s="560">
        <f t="shared" si="39"/>
        <v>1317.71</v>
      </c>
      <c r="T54" s="560">
        <f t="shared" si="40"/>
        <v>78070.03</v>
      </c>
      <c r="U54" s="560">
        <f t="shared" si="41"/>
        <v>3601.13</v>
      </c>
      <c r="V54" s="560">
        <f t="shared" si="42"/>
        <v>1834.09</v>
      </c>
      <c r="W54" s="561">
        <f t="shared" si="43"/>
        <v>0</v>
      </c>
      <c r="X54" s="779">
        <f t="shared" si="44"/>
        <v>87074.5</v>
      </c>
      <c r="Y54" s="1096">
        <f t="shared" si="19"/>
        <v>8.373925047511254E-4</v>
      </c>
      <c r="Z54" s="1096">
        <f t="shared" si="20"/>
        <v>0</v>
      </c>
      <c r="AA54" s="1096">
        <f t="shared" si="21"/>
        <v>1.7901754255353404E-2</v>
      </c>
      <c r="AB54" s="1096">
        <f t="shared" si="22"/>
        <v>1.6842711079572061E-2</v>
      </c>
      <c r="AC54" s="1096">
        <f t="shared" si="23"/>
        <v>1.2959167371634076E-3</v>
      </c>
      <c r="AD54" s="1096">
        <f t="shared" si="24"/>
        <v>1.3973641519749874E-3</v>
      </c>
      <c r="AE54" s="1096">
        <f t="shared" si="25"/>
        <v>0</v>
      </c>
      <c r="AF54" s="191">
        <f t="shared" si="45"/>
        <v>6.9084941782362463E-3</v>
      </c>
      <c r="AG54" s="1369"/>
      <c r="AH54" s="1216"/>
    </row>
    <row r="55" spans="1:35" s="417" customFormat="1" ht="30">
      <c r="A55" s="523"/>
      <c r="B55" s="18" t="s">
        <v>1279</v>
      </c>
      <c r="C55" s="867" t="s">
        <v>93</v>
      </c>
      <c r="D55" s="867" t="s">
        <v>524</v>
      </c>
      <c r="E55" s="17" t="s">
        <v>107</v>
      </c>
      <c r="F55" s="20" t="s">
        <v>28</v>
      </c>
      <c r="G55" s="3"/>
      <c r="H55" s="3">
        <f>'MEMO  A-09'!I82</f>
        <v>176.75</v>
      </c>
      <c r="I55" s="3"/>
      <c r="J55" s="3"/>
      <c r="K55" s="3"/>
      <c r="L55" s="835"/>
      <c r="M55" s="752"/>
      <c r="N55" s="762">
        <f>ROUND(SUM(G55:M55),2)</f>
        <v>176.75</v>
      </c>
      <c r="O55" s="1270">
        <f>CPUS!I311</f>
        <v>45.28</v>
      </c>
      <c r="P55" s="566">
        <f>ROUND(O55*$P$12,2)</f>
        <v>54.65</v>
      </c>
      <c r="Q55" s="1035">
        <f t="shared" ref="Q55:X55" si="55">ROUND(G55*$P55,2)</f>
        <v>0</v>
      </c>
      <c r="R55" s="1036">
        <f t="shared" si="55"/>
        <v>9659.39</v>
      </c>
      <c r="S55" s="1035">
        <f t="shared" si="55"/>
        <v>0</v>
      </c>
      <c r="T55" s="1035">
        <f t="shared" si="55"/>
        <v>0</v>
      </c>
      <c r="U55" s="1035">
        <f t="shared" si="55"/>
        <v>0</v>
      </c>
      <c r="V55" s="1035">
        <f t="shared" si="55"/>
        <v>0</v>
      </c>
      <c r="W55" s="1037">
        <f t="shared" si="55"/>
        <v>0</v>
      </c>
      <c r="X55" s="1038">
        <f t="shared" si="55"/>
        <v>9659.39</v>
      </c>
      <c r="Y55" s="1096">
        <f t="shared" si="19"/>
        <v>0</v>
      </c>
      <c r="Z55" s="1096">
        <f t="shared" si="20"/>
        <v>9.5686193023978555E-3</v>
      </c>
      <c r="AA55" s="1096">
        <f t="shared" si="21"/>
        <v>0</v>
      </c>
      <c r="AB55" s="1096">
        <f t="shared" si="22"/>
        <v>0</v>
      </c>
      <c r="AC55" s="1096">
        <f t="shared" si="23"/>
        <v>0</v>
      </c>
      <c r="AD55" s="1096">
        <f t="shared" si="24"/>
        <v>0</v>
      </c>
      <c r="AE55" s="1096">
        <f t="shared" si="25"/>
        <v>0</v>
      </c>
      <c r="AF55" s="1387">
        <f t="shared" si="45"/>
        <v>7.663763740281415E-4</v>
      </c>
      <c r="AG55" s="1369"/>
      <c r="AH55" s="1216"/>
      <c r="AI55" s="1228"/>
    </row>
    <row r="56" spans="1:35" s="418" customFormat="1" ht="18" customHeight="1">
      <c r="A56" s="524"/>
      <c r="B56" s="32" t="s">
        <v>291</v>
      </c>
      <c r="C56" s="33"/>
      <c r="D56" s="33"/>
      <c r="E56" s="34" t="s">
        <v>33</v>
      </c>
      <c r="F56" s="35"/>
      <c r="G56" s="8"/>
      <c r="H56" s="8"/>
      <c r="I56" s="8">
        <v>0</v>
      </c>
      <c r="J56" s="8"/>
      <c r="K56" s="8">
        <v>0</v>
      </c>
      <c r="L56" s="590"/>
      <c r="M56" s="750">
        <v>0</v>
      </c>
      <c r="N56" s="760">
        <f t="shared" si="36"/>
        <v>0</v>
      </c>
      <c r="O56" s="1300"/>
      <c r="P56" s="559">
        <f t="shared" si="18"/>
        <v>0</v>
      </c>
      <c r="Q56" s="560">
        <f t="shared" si="37"/>
        <v>0</v>
      </c>
      <c r="R56" s="796">
        <f t="shared" si="38"/>
        <v>0</v>
      </c>
      <c r="S56" s="560">
        <f t="shared" si="39"/>
        <v>0</v>
      </c>
      <c r="T56" s="560">
        <f t="shared" si="40"/>
        <v>0</v>
      </c>
      <c r="U56" s="560">
        <f t="shared" si="41"/>
        <v>0</v>
      </c>
      <c r="V56" s="560">
        <f t="shared" si="42"/>
        <v>0</v>
      </c>
      <c r="W56" s="561">
        <f t="shared" si="43"/>
        <v>0</v>
      </c>
      <c r="X56" s="779">
        <f t="shared" si="44"/>
        <v>0</v>
      </c>
      <c r="Y56" s="1096">
        <f t="shared" si="19"/>
        <v>0</v>
      </c>
      <c r="Z56" s="1096">
        <f t="shared" si="20"/>
        <v>0</v>
      </c>
      <c r="AA56" s="1096">
        <f t="shared" si="21"/>
        <v>0</v>
      </c>
      <c r="AB56" s="1096">
        <f t="shared" si="22"/>
        <v>0</v>
      </c>
      <c r="AC56" s="1096">
        <f t="shared" si="23"/>
        <v>0</v>
      </c>
      <c r="AD56" s="1096">
        <f t="shared" si="24"/>
        <v>0</v>
      </c>
      <c r="AE56" s="1096">
        <f t="shared" si="25"/>
        <v>0</v>
      </c>
      <c r="AF56" s="191">
        <f t="shared" si="45"/>
        <v>0</v>
      </c>
      <c r="AG56" s="1369"/>
      <c r="AH56" s="1216"/>
      <c r="AI56" s="1225"/>
    </row>
    <row r="57" spans="1:35" ht="30">
      <c r="A57" s="523"/>
      <c r="B57" s="18" t="s">
        <v>292</v>
      </c>
      <c r="C57" s="1064" t="s">
        <v>90</v>
      </c>
      <c r="D57" s="367">
        <v>95875</v>
      </c>
      <c r="E57" s="19" t="s">
        <v>1265</v>
      </c>
      <c r="F57" s="20" t="s">
        <v>34</v>
      </c>
      <c r="G57" s="12">
        <f>'MEMO A-07'!I74</f>
        <v>2192.2399999999998</v>
      </c>
      <c r="H57" s="12">
        <f>'MEMO  A-09'!I86</f>
        <v>2527.5300000000002</v>
      </c>
      <c r="I57" s="12">
        <f>'MEMO A-11'!I64</f>
        <v>966.02</v>
      </c>
      <c r="J57" s="12">
        <f>'MEMO A-18'!I93</f>
        <v>50973.56</v>
      </c>
      <c r="K57" s="12">
        <f>'MEMO A-21'!I75</f>
        <v>7383.75</v>
      </c>
      <c r="L57" s="591">
        <f>'MEMO A-22'!I84</f>
        <v>3025.3</v>
      </c>
      <c r="M57" s="751"/>
      <c r="N57" s="761">
        <f t="shared" si="36"/>
        <v>67068.399999999994</v>
      </c>
      <c r="O57" s="1270">
        <v>2.5299999999999998</v>
      </c>
      <c r="P57" s="559">
        <f t="shared" si="18"/>
        <v>3.05</v>
      </c>
      <c r="Q57" s="560">
        <f t="shared" si="37"/>
        <v>6686.33</v>
      </c>
      <c r="R57" s="796">
        <f t="shared" si="38"/>
        <v>7708.97</v>
      </c>
      <c r="S57" s="560">
        <f t="shared" si="39"/>
        <v>2946.36</v>
      </c>
      <c r="T57" s="560">
        <f t="shared" si="40"/>
        <v>155469.35999999999</v>
      </c>
      <c r="U57" s="560">
        <f t="shared" si="41"/>
        <v>22520.44</v>
      </c>
      <c r="V57" s="560">
        <f t="shared" si="42"/>
        <v>9227.17</v>
      </c>
      <c r="W57" s="561">
        <f t="shared" si="43"/>
        <v>0</v>
      </c>
      <c r="X57" s="779">
        <f t="shared" si="44"/>
        <v>204558.62</v>
      </c>
      <c r="Y57" s="1096">
        <f t="shared" si="19"/>
        <v>2.4867680603551292E-3</v>
      </c>
      <c r="Z57" s="1096">
        <f t="shared" si="20"/>
        <v>7.6365276837984594E-3</v>
      </c>
      <c r="AA57" s="1096">
        <f t="shared" si="21"/>
        <v>4.0027785072438593E-2</v>
      </c>
      <c r="AB57" s="1096">
        <f t="shared" si="22"/>
        <v>3.3540726347946546E-2</v>
      </c>
      <c r="AC57" s="1096">
        <f t="shared" si="23"/>
        <v>8.1042936867828409E-3</v>
      </c>
      <c r="AD57" s="1096">
        <f t="shared" si="24"/>
        <v>7.0300348304494576E-3</v>
      </c>
      <c r="AE57" s="1096">
        <f t="shared" si="25"/>
        <v>0</v>
      </c>
      <c r="AF57" s="191">
        <f t="shared" si="45"/>
        <v>1.6229688776599815E-2</v>
      </c>
      <c r="AG57" s="1369"/>
      <c r="AH57" s="1216"/>
    </row>
    <row r="58" spans="1:35" s="417" customFormat="1" ht="45">
      <c r="A58" s="523"/>
      <c r="B58" s="18" t="s">
        <v>1281</v>
      </c>
      <c r="C58" s="1088" t="s">
        <v>93</v>
      </c>
      <c r="D58" s="1088" t="s">
        <v>525</v>
      </c>
      <c r="E58" s="872" t="s">
        <v>1280</v>
      </c>
      <c r="F58" s="869" t="s">
        <v>28</v>
      </c>
      <c r="G58" s="816"/>
      <c r="H58" s="816">
        <f>'MEMO  A-09'!I90</f>
        <v>101.52</v>
      </c>
      <c r="I58" s="816"/>
      <c r="J58" s="816"/>
      <c r="K58" s="816"/>
      <c r="L58" s="817"/>
      <c r="M58" s="752"/>
      <c r="N58" s="762">
        <f t="shared" si="36"/>
        <v>101.52</v>
      </c>
      <c r="O58" s="1270">
        <f>CPUS!I346</f>
        <v>26.78</v>
      </c>
      <c r="P58" s="566">
        <f t="shared" ref="P58:P59" si="56">ROUND(O58*$P$12,2)</f>
        <v>32.32</v>
      </c>
      <c r="Q58" s="1035">
        <f t="shared" ref="Q58:Q59" si="57">ROUND(G58*$P58,2)</f>
        <v>0</v>
      </c>
      <c r="R58" s="1036">
        <f t="shared" ref="R58:R59" si="58">ROUND(H58*$P58,2)</f>
        <v>3281.13</v>
      </c>
      <c r="S58" s="1035">
        <f t="shared" ref="S58:S59" si="59">ROUND(I58*$P58,2)</f>
        <v>0</v>
      </c>
      <c r="T58" s="1035">
        <f t="shared" ref="T58:T59" si="60">ROUND(J58*$P58,2)</f>
        <v>0</v>
      </c>
      <c r="U58" s="1035">
        <f t="shared" ref="U58:U59" si="61">ROUND(K58*$P58,2)</f>
        <v>0</v>
      </c>
      <c r="V58" s="1035">
        <f t="shared" ref="V58:V59" si="62">ROUND(L58*$P58,2)</f>
        <v>0</v>
      </c>
      <c r="W58" s="1037">
        <f t="shared" ref="W58:W59" si="63">ROUND(M58*$P58,2)</f>
        <v>0</v>
      </c>
      <c r="X58" s="1038">
        <f t="shared" ref="X58:X59" si="64">ROUND(N58*$P58,2)</f>
        <v>3281.13</v>
      </c>
      <c r="Y58" s="1096">
        <f t="shared" si="19"/>
        <v>0</v>
      </c>
      <c r="Z58" s="1096">
        <f t="shared" si="20"/>
        <v>3.2502967425144524E-3</v>
      </c>
      <c r="AA58" s="1096">
        <f t="shared" si="21"/>
        <v>0</v>
      </c>
      <c r="AB58" s="1096">
        <f t="shared" si="22"/>
        <v>0</v>
      </c>
      <c r="AC58" s="1096">
        <f t="shared" si="23"/>
        <v>0</v>
      </c>
      <c r="AD58" s="1096">
        <f t="shared" si="24"/>
        <v>0</v>
      </c>
      <c r="AE58" s="1096">
        <f t="shared" si="25"/>
        <v>0</v>
      </c>
      <c r="AF58" s="1387">
        <f t="shared" si="45"/>
        <v>2.6032498036780336E-4</v>
      </c>
      <c r="AG58" s="1369"/>
      <c r="AH58" s="1216"/>
      <c r="AI58" s="1228"/>
    </row>
    <row r="59" spans="1:35" s="417" customFormat="1" ht="45">
      <c r="A59" s="523"/>
      <c r="B59" s="18" t="s">
        <v>1282</v>
      </c>
      <c r="C59" s="867" t="s">
        <v>93</v>
      </c>
      <c r="D59" s="867" t="s">
        <v>526</v>
      </c>
      <c r="E59" s="17" t="s">
        <v>1283</v>
      </c>
      <c r="F59" s="20" t="s">
        <v>28</v>
      </c>
      <c r="G59" s="3"/>
      <c r="H59" s="3">
        <f>'MEMO  A-09'!I94</f>
        <v>75.23</v>
      </c>
      <c r="I59" s="3"/>
      <c r="J59" s="3"/>
      <c r="K59" s="3"/>
      <c r="L59" s="835"/>
      <c r="M59" s="752"/>
      <c r="N59" s="762">
        <f t="shared" si="36"/>
        <v>75.23</v>
      </c>
      <c r="O59" s="1320">
        <f>CPUS!I381</f>
        <v>44.87</v>
      </c>
      <c r="P59" s="566">
        <f t="shared" si="56"/>
        <v>54.16</v>
      </c>
      <c r="Q59" s="1035">
        <f t="shared" si="57"/>
        <v>0</v>
      </c>
      <c r="R59" s="1036">
        <f t="shared" si="58"/>
        <v>4074.46</v>
      </c>
      <c r="S59" s="1035">
        <f t="shared" si="59"/>
        <v>0</v>
      </c>
      <c r="T59" s="1035">
        <f t="shared" si="60"/>
        <v>0</v>
      </c>
      <c r="U59" s="1035">
        <f t="shared" si="61"/>
        <v>0</v>
      </c>
      <c r="V59" s="1035">
        <f t="shared" si="62"/>
        <v>0</v>
      </c>
      <c r="W59" s="1037">
        <f t="shared" si="63"/>
        <v>0</v>
      </c>
      <c r="X59" s="1038">
        <f t="shared" si="64"/>
        <v>4074.46</v>
      </c>
      <c r="Y59" s="1096">
        <f t="shared" si="19"/>
        <v>0</v>
      </c>
      <c r="Z59" s="1096">
        <f t="shared" si="20"/>
        <v>4.0361717047192385E-3</v>
      </c>
      <c r="AA59" s="1096">
        <f t="shared" si="21"/>
        <v>0</v>
      </c>
      <c r="AB59" s="1096">
        <f t="shared" si="22"/>
        <v>0</v>
      </c>
      <c r="AC59" s="1096">
        <f t="shared" si="23"/>
        <v>0</v>
      </c>
      <c r="AD59" s="1096">
        <f t="shared" si="24"/>
        <v>0</v>
      </c>
      <c r="AE59" s="1096">
        <f t="shared" si="25"/>
        <v>0</v>
      </c>
      <c r="AF59" s="1387">
        <f t="shared" si="45"/>
        <v>3.2326781307336197E-4</v>
      </c>
      <c r="AG59" s="1369"/>
      <c r="AH59" s="1216"/>
      <c r="AI59" s="1228"/>
    </row>
    <row r="60" spans="1:35" ht="15">
      <c r="A60" s="523"/>
      <c r="B60" s="9"/>
      <c r="C60" s="21"/>
      <c r="D60" s="21"/>
      <c r="E60" s="10"/>
      <c r="F60" s="11"/>
      <c r="G60" s="12"/>
      <c r="H60" s="12"/>
      <c r="I60" s="12">
        <v>0</v>
      </c>
      <c r="J60" s="12"/>
      <c r="K60" s="12">
        <v>0</v>
      </c>
      <c r="L60" s="591"/>
      <c r="M60" s="751">
        <v>0</v>
      </c>
      <c r="N60" s="761">
        <f t="shared" si="36"/>
        <v>0</v>
      </c>
      <c r="O60" s="1294"/>
      <c r="P60" s="559">
        <f t="shared" si="18"/>
        <v>0</v>
      </c>
      <c r="Q60" s="560">
        <f t="shared" si="37"/>
        <v>0</v>
      </c>
      <c r="R60" s="796">
        <f t="shared" si="38"/>
        <v>0</v>
      </c>
      <c r="S60" s="560">
        <f t="shared" si="39"/>
        <v>0</v>
      </c>
      <c r="T60" s="560">
        <f t="shared" si="40"/>
        <v>0</v>
      </c>
      <c r="U60" s="560">
        <f t="shared" si="41"/>
        <v>0</v>
      </c>
      <c r="V60" s="560">
        <f t="shared" si="42"/>
        <v>0</v>
      </c>
      <c r="W60" s="561">
        <f t="shared" si="43"/>
        <v>0</v>
      </c>
      <c r="X60" s="779">
        <f t="shared" si="44"/>
        <v>0</v>
      </c>
      <c r="Y60" s="1096">
        <f t="shared" si="19"/>
        <v>0</v>
      </c>
      <c r="Z60" s="1096">
        <f t="shared" si="20"/>
        <v>0</v>
      </c>
      <c r="AA60" s="1096">
        <f t="shared" si="21"/>
        <v>0</v>
      </c>
      <c r="AB60" s="1096">
        <f t="shared" si="22"/>
        <v>0</v>
      </c>
      <c r="AC60" s="1096">
        <f t="shared" si="23"/>
        <v>0</v>
      </c>
      <c r="AD60" s="1096">
        <f t="shared" si="24"/>
        <v>0</v>
      </c>
      <c r="AE60" s="1096">
        <f t="shared" si="25"/>
        <v>0</v>
      </c>
      <c r="AF60" s="191">
        <f t="shared" si="45"/>
        <v>0</v>
      </c>
      <c r="AG60" s="1369"/>
      <c r="AH60" s="1216"/>
    </row>
    <row r="61" spans="1:35" s="420" customFormat="1" ht="15">
      <c r="A61" s="523"/>
      <c r="B61" s="22"/>
      <c r="C61" s="23"/>
      <c r="D61" s="23"/>
      <c r="E61" s="24" t="s">
        <v>293</v>
      </c>
      <c r="F61" s="24"/>
      <c r="G61" s="25"/>
      <c r="H61" s="25"/>
      <c r="I61" s="25">
        <v>0</v>
      </c>
      <c r="J61" s="25"/>
      <c r="K61" s="25">
        <v>0</v>
      </c>
      <c r="L61" s="836"/>
      <c r="M61" s="753">
        <v>0</v>
      </c>
      <c r="N61" s="763">
        <f t="shared" si="36"/>
        <v>0</v>
      </c>
      <c r="O61" s="1298"/>
      <c r="P61" s="562"/>
      <c r="Q61" s="563">
        <f t="shared" ref="Q61:X61" si="65">ROUND(SUM(Q48:Q60),2)</f>
        <v>14942.08</v>
      </c>
      <c r="R61" s="797">
        <f t="shared" si="65"/>
        <v>28838.69</v>
      </c>
      <c r="S61" s="563">
        <f t="shared" si="65"/>
        <v>8949.17</v>
      </c>
      <c r="T61" s="563">
        <f t="shared" si="65"/>
        <v>441726.03</v>
      </c>
      <c r="U61" s="563">
        <f t="shared" si="65"/>
        <v>28013.57</v>
      </c>
      <c r="V61" s="563">
        <f t="shared" si="65"/>
        <v>12024.86</v>
      </c>
      <c r="W61" s="564">
        <f t="shared" si="65"/>
        <v>0</v>
      </c>
      <c r="X61" s="780">
        <f t="shared" si="65"/>
        <v>534494.38</v>
      </c>
      <c r="Y61" s="1099">
        <f t="shared" si="19"/>
        <v>5.5572320389916698E-3</v>
      </c>
      <c r="Z61" s="1099">
        <f t="shared" si="20"/>
        <v>2.8567688621110445E-2</v>
      </c>
      <c r="AA61" s="1099">
        <f t="shared" si="21"/>
        <v>0.12157898333425489</v>
      </c>
      <c r="AB61" s="1099">
        <f t="shared" si="22"/>
        <v>9.5297310627604229E-2</v>
      </c>
      <c r="AC61" s="1099">
        <f t="shared" si="23"/>
        <v>1.0081072949518268E-2</v>
      </c>
      <c r="AD61" s="1099">
        <f t="shared" si="24"/>
        <v>9.1615505763173819E-3</v>
      </c>
      <c r="AE61" s="1099">
        <f t="shared" si="25"/>
        <v>0</v>
      </c>
      <c r="AF61" s="192">
        <f t="shared" si="45"/>
        <v>4.2406804661869912E-2</v>
      </c>
      <c r="AG61" s="1369"/>
      <c r="AH61" s="1216"/>
      <c r="AI61" s="1226"/>
    </row>
    <row r="62" spans="1:35" ht="15">
      <c r="A62" s="523"/>
      <c r="B62" s="26"/>
      <c r="C62" s="27"/>
      <c r="D62" s="27"/>
      <c r="E62" s="28"/>
      <c r="F62" s="29"/>
      <c r="G62" s="12"/>
      <c r="H62" s="12"/>
      <c r="I62" s="12">
        <v>0</v>
      </c>
      <c r="J62" s="12"/>
      <c r="K62" s="12">
        <v>0</v>
      </c>
      <c r="L62" s="591"/>
      <c r="M62" s="751">
        <v>0</v>
      </c>
      <c r="N62" s="761">
        <f t="shared" si="36"/>
        <v>0</v>
      </c>
      <c r="O62" s="1295"/>
      <c r="P62" s="559">
        <f t="shared" si="18"/>
        <v>0</v>
      </c>
      <c r="Q62" s="560">
        <f t="shared" ref="Q62:X68" si="66">ROUND(G62*$P62,2)</f>
        <v>0</v>
      </c>
      <c r="R62" s="796">
        <f t="shared" si="66"/>
        <v>0</v>
      </c>
      <c r="S62" s="560">
        <f t="shared" si="66"/>
        <v>0</v>
      </c>
      <c r="T62" s="560">
        <f t="shared" si="66"/>
        <v>0</v>
      </c>
      <c r="U62" s="560">
        <f t="shared" si="66"/>
        <v>0</v>
      </c>
      <c r="V62" s="560">
        <f t="shared" si="66"/>
        <v>0</v>
      </c>
      <c r="W62" s="561">
        <f t="shared" si="66"/>
        <v>0</v>
      </c>
      <c r="X62" s="779">
        <f t="shared" si="66"/>
        <v>0</v>
      </c>
      <c r="Y62" s="1096">
        <f t="shared" si="19"/>
        <v>0</v>
      </c>
      <c r="Z62" s="1096">
        <f t="shared" si="20"/>
        <v>0</v>
      </c>
      <c r="AA62" s="1096">
        <f t="shared" si="21"/>
        <v>0</v>
      </c>
      <c r="AB62" s="1096">
        <f t="shared" si="22"/>
        <v>0</v>
      </c>
      <c r="AC62" s="1096">
        <f t="shared" si="23"/>
        <v>0</v>
      </c>
      <c r="AD62" s="1096">
        <f t="shared" si="24"/>
        <v>0</v>
      </c>
      <c r="AE62" s="1096">
        <f t="shared" si="25"/>
        <v>0</v>
      </c>
      <c r="AF62" s="191">
        <f t="shared" si="45"/>
        <v>0</v>
      </c>
      <c r="AG62" s="1369"/>
      <c r="AH62" s="1216"/>
    </row>
    <row r="63" spans="1:35" s="587" customFormat="1" ht="15.75">
      <c r="A63" s="575"/>
      <c r="B63" s="576" t="s">
        <v>294</v>
      </c>
      <c r="C63" s="577"/>
      <c r="D63" s="577"/>
      <c r="E63" s="578" t="s">
        <v>13</v>
      </c>
      <c r="F63" s="579"/>
      <c r="G63" s="580"/>
      <c r="H63" s="580"/>
      <c r="I63" s="580">
        <v>0</v>
      </c>
      <c r="J63" s="580"/>
      <c r="K63" s="580">
        <v>0</v>
      </c>
      <c r="L63" s="834"/>
      <c r="M63" s="749">
        <v>0</v>
      </c>
      <c r="N63" s="759">
        <f t="shared" si="36"/>
        <v>0</v>
      </c>
      <c r="O63" s="1299"/>
      <c r="P63" s="588">
        <f t="shared" si="18"/>
        <v>0</v>
      </c>
      <c r="Q63" s="560">
        <f t="shared" si="66"/>
        <v>0</v>
      </c>
      <c r="R63" s="796">
        <f t="shared" si="66"/>
        <v>0</v>
      </c>
      <c r="S63" s="560">
        <f t="shared" si="66"/>
        <v>0</v>
      </c>
      <c r="T63" s="560">
        <f t="shared" si="66"/>
        <v>0</v>
      </c>
      <c r="U63" s="560">
        <f t="shared" si="66"/>
        <v>0</v>
      </c>
      <c r="V63" s="560">
        <f t="shared" si="66"/>
        <v>0</v>
      </c>
      <c r="W63" s="561">
        <f t="shared" si="66"/>
        <v>0</v>
      </c>
      <c r="X63" s="779">
        <f t="shared" si="66"/>
        <v>0</v>
      </c>
      <c r="Y63" s="1096">
        <f t="shared" si="19"/>
        <v>0</v>
      </c>
      <c r="Z63" s="1096">
        <f t="shared" si="20"/>
        <v>0</v>
      </c>
      <c r="AA63" s="1096">
        <f t="shared" si="21"/>
        <v>0</v>
      </c>
      <c r="AB63" s="1096">
        <f t="shared" si="22"/>
        <v>0</v>
      </c>
      <c r="AC63" s="1096">
        <f t="shared" si="23"/>
        <v>0</v>
      </c>
      <c r="AD63" s="1096">
        <f t="shared" si="24"/>
        <v>0</v>
      </c>
      <c r="AE63" s="1096">
        <f t="shared" si="25"/>
        <v>0</v>
      </c>
      <c r="AF63" s="589">
        <f t="shared" si="45"/>
        <v>0</v>
      </c>
      <c r="AG63" s="1369"/>
      <c r="AH63" s="1216"/>
      <c r="AI63" s="1227"/>
    </row>
    <row r="64" spans="1:35" s="418" customFormat="1" ht="15">
      <c r="A64" s="524"/>
      <c r="B64" s="13" t="s">
        <v>295</v>
      </c>
      <c r="C64" s="30"/>
      <c r="D64" s="30"/>
      <c r="E64" s="14" t="s">
        <v>35</v>
      </c>
      <c r="F64" s="15"/>
      <c r="G64" s="8"/>
      <c r="H64" s="8"/>
      <c r="I64" s="8">
        <v>0</v>
      </c>
      <c r="J64" s="8"/>
      <c r="K64" s="8">
        <v>0</v>
      </c>
      <c r="L64" s="590"/>
      <c r="M64" s="750">
        <v>0</v>
      </c>
      <c r="N64" s="760">
        <f t="shared" si="36"/>
        <v>0</v>
      </c>
      <c r="O64" s="1296"/>
      <c r="P64" s="559">
        <f t="shared" si="18"/>
        <v>0</v>
      </c>
      <c r="Q64" s="560">
        <f t="shared" si="66"/>
        <v>0</v>
      </c>
      <c r="R64" s="796">
        <f t="shared" si="66"/>
        <v>0</v>
      </c>
      <c r="S64" s="560">
        <f t="shared" si="66"/>
        <v>0</v>
      </c>
      <c r="T64" s="560">
        <f t="shared" si="66"/>
        <v>0</v>
      </c>
      <c r="U64" s="560">
        <f t="shared" si="66"/>
        <v>0</v>
      </c>
      <c r="V64" s="560">
        <f t="shared" si="66"/>
        <v>0</v>
      </c>
      <c r="W64" s="561">
        <f t="shared" si="66"/>
        <v>0</v>
      </c>
      <c r="X64" s="779">
        <f t="shared" si="66"/>
        <v>0</v>
      </c>
      <c r="Y64" s="1096">
        <f t="shared" si="19"/>
        <v>0</v>
      </c>
      <c r="Z64" s="1096">
        <f t="shared" si="20"/>
        <v>0</v>
      </c>
      <c r="AA64" s="1096">
        <f t="shared" si="21"/>
        <v>0</v>
      </c>
      <c r="AB64" s="1096">
        <f t="shared" si="22"/>
        <v>0</v>
      </c>
      <c r="AC64" s="1096">
        <f t="shared" si="23"/>
        <v>0</v>
      </c>
      <c r="AD64" s="1096">
        <f t="shared" si="24"/>
        <v>0</v>
      </c>
      <c r="AE64" s="1096">
        <f t="shared" si="25"/>
        <v>0</v>
      </c>
      <c r="AF64" s="191">
        <f t="shared" si="45"/>
        <v>0</v>
      </c>
      <c r="AG64" s="1369"/>
      <c r="AH64" s="1216"/>
      <c r="AI64" s="1225"/>
    </row>
    <row r="65" spans="1:35" ht="30">
      <c r="A65" s="523"/>
      <c r="B65" s="9" t="s">
        <v>296</v>
      </c>
      <c r="C65" s="363" t="s">
        <v>93</v>
      </c>
      <c r="D65" s="363" t="s">
        <v>527</v>
      </c>
      <c r="E65" s="10" t="s">
        <v>769</v>
      </c>
      <c r="F65" s="2" t="s">
        <v>3</v>
      </c>
      <c r="G65" s="3"/>
      <c r="H65" s="3"/>
      <c r="I65" s="3">
        <f>'MEMO A-11'!I71</f>
        <v>17.400000000000002</v>
      </c>
      <c r="J65" s="3"/>
      <c r="K65" s="3">
        <v>0</v>
      </c>
      <c r="L65" s="835"/>
      <c r="M65" s="752">
        <v>0</v>
      </c>
      <c r="N65" s="762">
        <f t="shared" si="36"/>
        <v>17.399999999999999</v>
      </c>
      <c r="O65" s="1269">
        <f>CPUS!I411</f>
        <v>207.01</v>
      </c>
      <c r="P65" s="559">
        <f t="shared" si="18"/>
        <v>249.86</v>
      </c>
      <c r="Q65" s="560">
        <f t="shared" si="66"/>
        <v>0</v>
      </c>
      <c r="R65" s="796">
        <f t="shared" si="66"/>
        <v>0</v>
      </c>
      <c r="S65" s="560">
        <f t="shared" si="66"/>
        <v>4347.5600000000004</v>
      </c>
      <c r="T65" s="560">
        <f t="shared" si="66"/>
        <v>0</v>
      </c>
      <c r="U65" s="560">
        <f t="shared" si="66"/>
        <v>0</v>
      </c>
      <c r="V65" s="560">
        <f t="shared" si="66"/>
        <v>0</v>
      </c>
      <c r="W65" s="561">
        <f t="shared" si="66"/>
        <v>0</v>
      </c>
      <c r="X65" s="779">
        <f t="shared" si="66"/>
        <v>4347.5600000000004</v>
      </c>
      <c r="Y65" s="1096">
        <f t="shared" si="19"/>
        <v>0</v>
      </c>
      <c r="Z65" s="1096">
        <f t="shared" si="20"/>
        <v>0</v>
      </c>
      <c r="AA65" s="1096">
        <f t="shared" si="21"/>
        <v>5.9063793042781983E-2</v>
      </c>
      <c r="AB65" s="1096">
        <f t="shared" si="22"/>
        <v>0</v>
      </c>
      <c r="AC65" s="1096">
        <f t="shared" si="23"/>
        <v>0</v>
      </c>
      <c r="AD65" s="1096">
        <f t="shared" si="24"/>
        <v>0</v>
      </c>
      <c r="AE65" s="1096">
        <f t="shared" si="25"/>
        <v>0</v>
      </c>
      <c r="AF65" s="191">
        <f t="shared" si="45"/>
        <v>3.4493557757475239E-4</v>
      </c>
      <c r="AG65" s="1369"/>
      <c r="AH65" s="1216"/>
    </row>
    <row r="66" spans="1:35" s="418" customFormat="1" ht="15">
      <c r="A66" s="524"/>
      <c r="B66" s="13" t="s">
        <v>297</v>
      </c>
      <c r="C66" s="30"/>
      <c r="D66" s="30"/>
      <c r="E66" s="14" t="s">
        <v>37</v>
      </c>
      <c r="F66" s="15"/>
      <c r="G66" s="8"/>
      <c r="H66" s="8"/>
      <c r="I66" s="8">
        <v>0</v>
      </c>
      <c r="J66" s="8"/>
      <c r="K66" s="8">
        <v>0</v>
      </c>
      <c r="L66" s="590"/>
      <c r="M66" s="750">
        <v>0</v>
      </c>
      <c r="N66" s="760">
        <f t="shared" si="36"/>
        <v>0</v>
      </c>
      <c r="O66" s="1296"/>
      <c r="P66" s="559">
        <f t="shared" si="18"/>
        <v>0</v>
      </c>
      <c r="Q66" s="560">
        <f t="shared" si="66"/>
        <v>0</v>
      </c>
      <c r="R66" s="796">
        <f t="shared" si="66"/>
        <v>0</v>
      </c>
      <c r="S66" s="560">
        <f t="shared" si="66"/>
        <v>0</v>
      </c>
      <c r="T66" s="560">
        <f t="shared" si="66"/>
        <v>0</v>
      </c>
      <c r="U66" s="560">
        <f t="shared" si="66"/>
        <v>0</v>
      </c>
      <c r="V66" s="560">
        <f t="shared" si="66"/>
        <v>0</v>
      </c>
      <c r="W66" s="561">
        <f t="shared" si="66"/>
        <v>0</v>
      </c>
      <c r="X66" s="779">
        <f t="shared" si="66"/>
        <v>0</v>
      </c>
      <c r="Y66" s="1096">
        <f t="shared" si="19"/>
        <v>0</v>
      </c>
      <c r="Z66" s="1096">
        <f t="shared" si="20"/>
        <v>0</v>
      </c>
      <c r="AA66" s="1096">
        <f t="shared" si="21"/>
        <v>0</v>
      </c>
      <c r="AB66" s="1096">
        <f t="shared" si="22"/>
        <v>0</v>
      </c>
      <c r="AC66" s="1096">
        <f t="shared" si="23"/>
        <v>0</v>
      </c>
      <c r="AD66" s="1096">
        <f t="shared" si="24"/>
        <v>0</v>
      </c>
      <c r="AE66" s="1096">
        <f t="shared" si="25"/>
        <v>0</v>
      </c>
      <c r="AF66" s="191">
        <f t="shared" si="45"/>
        <v>0</v>
      </c>
      <c r="AG66" s="1369"/>
      <c r="AH66" s="1216"/>
      <c r="AI66" s="1225"/>
    </row>
    <row r="67" spans="1:35" ht="45">
      <c r="A67" s="523"/>
      <c r="B67" s="18" t="s">
        <v>298</v>
      </c>
      <c r="C67" s="370" t="s">
        <v>90</v>
      </c>
      <c r="D67" s="367">
        <v>103319</v>
      </c>
      <c r="E67" s="19" t="s">
        <v>111</v>
      </c>
      <c r="F67" s="20" t="s">
        <v>3</v>
      </c>
      <c r="G67" s="12"/>
      <c r="H67" s="12"/>
      <c r="I67" s="12">
        <f>'MEMO A-11'!I85</f>
        <v>4.8</v>
      </c>
      <c r="J67" s="12"/>
      <c r="K67" s="12">
        <v>0</v>
      </c>
      <c r="L67" s="591"/>
      <c r="M67" s="751">
        <v>0</v>
      </c>
      <c r="N67" s="761">
        <f t="shared" si="36"/>
        <v>4.8</v>
      </c>
      <c r="O67" s="1270">
        <v>110.47</v>
      </c>
      <c r="P67" s="559">
        <f t="shared" si="18"/>
        <v>133.34</v>
      </c>
      <c r="Q67" s="560">
        <f t="shared" si="66"/>
        <v>0</v>
      </c>
      <c r="R67" s="796">
        <f t="shared" si="66"/>
        <v>0</v>
      </c>
      <c r="S67" s="560">
        <f t="shared" si="66"/>
        <v>640.03</v>
      </c>
      <c r="T67" s="560">
        <f t="shared" si="66"/>
        <v>0</v>
      </c>
      <c r="U67" s="560">
        <f t="shared" si="66"/>
        <v>0</v>
      </c>
      <c r="V67" s="560">
        <f t="shared" si="66"/>
        <v>0</v>
      </c>
      <c r="W67" s="561">
        <f t="shared" si="66"/>
        <v>0</v>
      </c>
      <c r="X67" s="779">
        <f t="shared" si="66"/>
        <v>640.03</v>
      </c>
      <c r="Y67" s="1096">
        <f t="shared" si="19"/>
        <v>0</v>
      </c>
      <c r="Z67" s="1096">
        <f t="shared" si="20"/>
        <v>0</v>
      </c>
      <c r="AA67" s="1096">
        <f t="shared" si="21"/>
        <v>8.6951300180266051E-3</v>
      </c>
      <c r="AB67" s="1096">
        <f t="shared" si="22"/>
        <v>0</v>
      </c>
      <c r="AC67" s="1096">
        <f t="shared" si="23"/>
        <v>0</v>
      </c>
      <c r="AD67" s="1096">
        <f t="shared" si="24"/>
        <v>0</v>
      </c>
      <c r="AE67" s="1096">
        <f t="shared" si="25"/>
        <v>0</v>
      </c>
      <c r="AF67" s="191">
        <f t="shared" si="45"/>
        <v>5.0780004810783226E-5</v>
      </c>
      <c r="AG67" s="1369"/>
      <c r="AH67" s="1216"/>
    </row>
    <row r="68" spans="1:35" ht="15">
      <c r="A68" s="523"/>
      <c r="B68" s="9"/>
      <c r="C68" s="21"/>
      <c r="D68" s="21"/>
      <c r="E68" s="10"/>
      <c r="F68" s="11"/>
      <c r="G68" s="12"/>
      <c r="H68" s="12"/>
      <c r="I68" s="12">
        <v>0</v>
      </c>
      <c r="J68" s="12"/>
      <c r="K68" s="12">
        <v>0</v>
      </c>
      <c r="L68" s="591"/>
      <c r="M68" s="751">
        <v>0</v>
      </c>
      <c r="N68" s="761">
        <f t="shared" si="36"/>
        <v>0</v>
      </c>
      <c r="O68" s="1294"/>
      <c r="P68" s="559">
        <f t="shared" si="18"/>
        <v>0</v>
      </c>
      <c r="Q68" s="560">
        <f t="shared" si="66"/>
        <v>0</v>
      </c>
      <c r="R68" s="796">
        <f t="shared" si="66"/>
        <v>0</v>
      </c>
      <c r="S68" s="560">
        <f t="shared" si="66"/>
        <v>0</v>
      </c>
      <c r="T68" s="560">
        <f t="shared" si="66"/>
        <v>0</v>
      </c>
      <c r="U68" s="560">
        <f t="shared" si="66"/>
        <v>0</v>
      </c>
      <c r="V68" s="560">
        <f t="shared" si="66"/>
        <v>0</v>
      </c>
      <c r="W68" s="561">
        <f t="shared" si="66"/>
        <v>0</v>
      </c>
      <c r="X68" s="779">
        <f t="shared" si="66"/>
        <v>0</v>
      </c>
      <c r="Y68" s="1096">
        <f t="shared" si="19"/>
        <v>0</v>
      </c>
      <c r="Z68" s="1096">
        <f t="shared" si="20"/>
        <v>0</v>
      </c>
      <c r="AA68" s="1096">
        <f t="shared" si="21"/>
        <v>0</v>
      </c>
      <c r="AB68" s="1096">
        <f t="shared" si="22"/>
        <v>0</v>
      </c>
      <c r="AC68" s="1096">
        <f t="shared" si="23"/>
        <v>0</v>
      </c>
      <c r="AD68" s="1096">
        <f t="shared" si="24"/>
        <v>0</v>
      </c>
      <c r="AE68" s="1096">
        <f t="shared" si="25"/>
        <v>0</v>
      </c>
      <c r="AF68" s="191">
        <f t="shared" si="45"/>
        <v>0</v>
      </c>
      <c r="AG68" s="1369"/>
      <c r="AH68" s="1216"/>
    </row>
    <row r="69" spans="1:35" s="420" customFormat="1" ht="15">
      <c r="A69" s="523"/>
      <c r="B69" s="22"/>
      <c r="C69" s="23"/>
      <c r="D69" s="23"/>
      <c r="E69" s="24" t="s">
        <v>299</v>
      </c>
      <c r="F69" s="24"/>
      <c r="G69" s="25"/>
      <c r="H69" s="25"/>
      <c r="I69" s="25">
        <v>0</v>
      </c>
      <c r="J69" s="25"/>
      <c r="K69" s="25">
        <v>0</v>
      </c>
      <c r="L69" s="836"/>
      <c r="M69" s="753">
        <v>0</v>
      </c>
      <c r="N69" s="763">
        <f t="shared" si="36"/>
        <v>0</v>
      </c>
      <c r="O69" s="1298"/>
      <c r="P69" s="562"/>
      <c r="Q69" s="563">
        <f t="shared" ref="Q69:W69" si="67">ROUND(SUM(Q62:Q68),2)</f>
        <v>0</v>
      </c>
      <c r="R69" s="797">
        <f t="shared" si="67"/>
        <v>0</v>
      </c>
      <c r="S69" s="563">
        <f t="shared" si="67"/>
        <v>4987.59</v>
      </c>
      <c r="T69" s="563">
        <f t="shared" si="67"/>
        <v>0</v>
      </c>
      <c r="U69" s="563">
        <f t="shared" si="67"/>
        <v>0</v>
      </c>
      <c r="V69" s="563">
        <f t="shared" si="67"/>
        <v>0</v>
      </c>
      <c r="W69" s="564">
        <f t="shared" si="67"/>
        <v>0</v>
      </c>
      <c r="X69" s="780">
        <f>ROUND(SUM(X62:X68),2)</f>
        <v>4987.59</v>
      </c>
      <c r="Y69" s="1099">
        <f t="shared" si="19"/>
        <v>0</v>
      </c>
      <c r="Z69" s="1099">
        <f t="shared" si="20"/>
        <v>0</v>
      </c>
      <c r="AA69" s="1099">
        <f t="shared" si="21"/>
        <v>6.7758923060808579E-2</v>
      </c>
      <c r="AB69" s="1099">
        <f t="shared" si="22"/>
        <v>0</v>
      </c>
      <c r="AC69" s="1099">
        <f t="shared" si="23"/>
        <v>0</v>
      </c>
      <c r="AD69" s="1099">
        <f t="shared" si="24"/>
        <v>0</v>
      </c>
      <c r="AE69" s="1099">
        <f t="shared" si="25"/>
        <v>0</v>
      </c>
      <c r="AF69" s="192">
        <f t="shared" si="45"/>
        <v>3.9571558238553562E-4</v>
      </c>
      <c r="AG69" s="1369"/>
      <c r="AH69" s="1216"/>
      <c r="AI69" s="1226"/>
    </row>
    <row r="70" spans="1:35" ht="15">
      <c r="A70" s="523"/>
      <c r="B70" s="36"/>
      <c r="C70" s="37"/>
      <c r="D70" s="37"/>
      <c r="E70" s="38"/>
      <c r="F70" s="29"/>
      <c r="G70" s="12"/>
      <c r="H70" s="12"/>
      <c r="I70" s="12">
        <v>0</v>
      </c>
      <c r="J70" s="12"/>
      <c r="K70" s="12">
        <v>0</v>
      </c>
      <c r="L70" s="591"/>
      <c r="M70" s="751">
        <v>0</v>
      </c>
      <c r="N70" s="761">
        <f t="shared" si="36"/>
        <v>0</v>
      </c>
      <c r="O70" s="1295"/>
      <c r="P70" s="559">
        <f t="shared" si="18"/>
        <v>0</v>
      </c>
      <c r="Q70" s="560">
        <f t="shared" ref="Q70:Q100" si="68">ROUND(G70*$P70,2)</f>
        <v>0</v>
      </c>
      <c r="R70" s="796">
        <f t="shared" ref="R70:R100" si="69">ROUND(H70*$P70,2)</f>
        <v>0</v>
      </c>
      <c r="S70" s="560">
        <f t="shared" ref="S70:S100" si="70">ROUND(I70*$P70,2)</f>
        <v>0</v>
      </c>
      <c r="T70" s="560">
        <f t="shared" ref="T70:T100" si="71">ROUND(J70*$P70,2)</f>
        <v>0</v>
      </c>
      <c r="U70" s="560">
        <f t="shared" ref="U70:U100" si="72">ROUND(K70*$P70,2)</f>
        <v>0</v>
      </c>
      <c r="V70" s="560">
        <f t="shared" ref="V70:V100" si="73">ROUND(L70*$P70,2)</f>
        <v>0</v>
      </c>
      <c r="W70" s="561">
        <f t="shared" ref="W70:W100" si="74">ROUND(M70*$P70,2)</f>
        <v>0</v>
      </c>
      <c r="X70" s="779">
        <f t="shared" ref="X70:X100" si="75">ROUND(N70*$P70,2)</f>
        <v>0</v>
      </c>
      <c r="Y70" s="1096">
        <f t="shared" si="19"/>
        <v>0</v>
      </c>
      <c r="Z70" s="1096">
        <f t="shared" si="20"/>
        <v>0</v>
      </c>
      <c r="AA70" s="1096">
        <f t="shared" si="21"/>
        <v>0</v>
      </c>
      <c r="AB70" s="1096">
        <f t="shared" si="22"/>
        <v>0</v>
      </c>
      <c r="AC70" s="1096">
        <f t="shared" si="23"/>
        <v>0</v>
      </c>
      <c r="AD70" s="1096">
        <f t="shared" si="24"/>
        <v>0</v>
      </c>
      <c r="AE70" s="1096">
        <f t="shared" si="25"/>
        <v>0</v>
      </c>
      <c r="AF70" s="191">
        <f t="shared" si="45"/>
        <v>0</v>
      </c>
      <c r="AG70" s="1369"/>
      <c r="AH70" s="1216"/>
    </row>
    <row r="71" spans="1:35" s="587" customFormat="1" ht="15.75">
      <c r="A71" s="575"/>
      <c r="B71" s="576" t="s">
        <v>300</v>
      </c>
      <c r="C71" s="577"/>
      <c r="D71" s="577"/>
      <c r="E71" s="578" t="s">
        <v>38</v>
      </c>
      <c r="F71" s="579"/>
      <c r="G71" s="580"/>
      <c r="H71" s="580"/>
      <c r="I71" s="580">
        <v>0</v>
      </c>
      <c r="J71" s="580"/>
      <c r="K71" s="580">
        <v>0</v>
      </c>
      <c r="L71" s="834"/>
      <c r="M71" s="749">
        <v>0</v>
      </c>
      <c r="N71" s="759">
        <f t="shared" si="36"/>
        <v>0</v>
      </c>
      <c r="O71" s="1299"/>
      <c r="P71" s="588">
        <f t="shared" si="18"/>
        <v>0</v>
      </c>
      <c r="Q71" s="560">
        <f t="shared" si="68"/>
        <v>0</v>
      </c>
      <c r="R71" s="796">
        <f t="shared" si="69"/>
        <v>0</v>
      </c>
      <c r="S71" s="560">
        <f t="shared" si="70"/>
        <v>0</v>
      </c>
      <c r="T71" s="560">
        <f t="shared" si="71"/>
        <v>0</v>
      </c>
      <c r="U71" s="560">
        <f t="shared" si="72"/>
        <v>0</v>
      </c>
      <c r="V71" s="560">
        <f t="shared" si="73"/>
        <v>0</v>
      </c>
      <c r="W71" s="561">
        <f t="shared" si="74"/>
        <v>0</v>
      </c>
      <c r="X71" s="779">
        <f t="shared" si="75"/>
        <v>0</v>
      </c>
      <c r="Y71" s="1096">
        <f t="shared" si="19"/>
        <v>0</v>
      </c>
      <c r="Z71" s="1096">
        <f t="shared" si="20"/>
        <v>0</v>
      </c>
      <c r="AA71" s="1096">
        <f t="shared" si="21"/>
        <v>0</v>
      </c>
      <c r="AB71" s="1096">
        <f t="shared" si="22"/>
        <v>0</v>
      </c>
      <c r="AC71" s="1096">
        <f t="shared" si="23"/>
        <v>0</v>
      </c>
      <c r="AD71" s="1096">
        <f t="shared" si="24"/>
        <v>0</v>
      </c>
      <c r="AE71" s="1096">
        <f t="shared" si="25"/>
        <v>0</v>
      </c>
      <c r="AF71" s="589">
        <f t="shared" si="45"/>
        <v>0</v>
      </c>
      <c r="AG71" s="1369"/>
      <c r="AH71" s="1216"/>
      <c r="AI71" s="1227"/>
    </row>
    <row r="72" spans="1:35" s="418" customFormat="1" ht="15">
      <c r="A72" s="524"/>
      <c r="B72" s="39" t="s">
        <v>301</v>
      </c>
      <c r="C72" s="371"/>
      <c r="D72" s="372"/>
      <c r="E72" s="57" t="s">
        <v>39</v>
      </c>
      <c r="F72" s="15"/>
      <c r="G72" s="8"/>
      <c r="H72" s="8"/>
      <c r="I72" s="8">
        <v>0</v>
      </c>
      <c r="J72" s="8"/>
      <c r="K72" s="8">
        <v>0</v>
      </c>
      <c r="L72" s="590"/>
      <c r="M72" s="750">
        <v>0</v>
      </c>
      <c r="N72" s="760">
        <f t="shared" si="36"/>
        <v>0</v>
      </c>
      <c r="O72" s="1296"/>
      <c r="P72" s="559">
        <f t="shared" si="18"/>
        <v>0</v>
      </c>
      <c r="Q72" s="560">
        <f t="shared" si="68"/>
        <v>0</v>
      </c>
      <c r="R72" s="796">
        <f t="shared" si="69"/>
        <v>0</v>
      </c>
      <c r="S72" s="560">
        <f t="shared" si="70"/>
        <v>0</v>
      </c>
      <c r="T72" s="560">
        <f t="shared" si="71"/>
        <v>0</v>
      </c>
      <c r="U72" s="560">
        <f t="shared" si="72"/>
        <v>0</v>
      </c>
      <c r="V72" s="560">
        <f t="shared" si="73"/>
        <v>0</v>
      </c>
      <c r="W72" s="561">
        <f t="shared" si="74"/>
        <v>0</v>
      </c>
      <c r="X72" s="779">
        <f t="shared" si="75"/>
        <v>0</v>
      </c>
      <c r="Y72" s="1096">
        <f t="shared" si="19"/>
        <v>0</v>
      </c>
      <c r="Z72" s="1096">
        <f t="shared" si="20"/>
        <v>0</v>
      </c>
      <c r="AA72" s="1096">
        <f t="shared" si="21"/>
        <v>0</v>
      </c>
      <c r="AB72" s="1096">
        <f t="shared" si="22"/>
        <v>0</v>
      </c>
      <c r="AC72" s="1096">
        <f t="shared" si="23"/>
        <v>0</v>
      </c>
      <c r="AD72" s="1096">
        <f t="shared" si="24"/>
        <v>0</v>
      </c>
      <c r="AE72" s="1096">
        <f t="shared" si="25"/>
        <v>0</v>
      </c>
      <c r="AF72" s="191">
        <f t="shared" si="45"/>
        <v>0</v>
      </c>
      <c r="AG72" s="1369"/>
      <c r="AH72" s="1216"/>
      <c r="AI72" s="1225"/>
    </row>
    <row r="73" spans="1:35" ht="60">
      <c r="A73" s="523"/>
      <c r="B73" s="40" t="s">
        <v>302</v>
      </c>
      <c r="C73" s="371" t="s">
        <v>90</v>
      </c>
      <c r="D73" s="372">
        <v>102279</v>
      </c>
      <c r="E73" s="58" t="s">
        <v>763</v>
      </c>
      <c r="F73" s="2" t="s">
        <v>28</v>
      </c>
      <c r="G73" s="12"/>
      <c r="H73" s="12"/>
      <c r="I73" s="12">
        <v>0</v>
      </c>
      <c r="J73" s="12">
        <f>'MEMO A-18'!I100</f>
        <v>234.75</v>
      </c>
      <c r="K73" s="12">
        <f>'MEMO A-21'!I82</f>
        <v>113.08000000000001</v>
      </c>
      <c r="L73" s="591"/>
      <c r="M73" s="751"/>
      <c r="N73" s="761">
        <f t="shared" si="36"/>
        <v>347.83</v>
      </c>
      <c r="O73" s="1269">
        <v>7.11</v>
      </c>
      <c r="P73" s="559">
        <f t="shared" si="18"/>
        <v>8.58</v>
      </c>
      <c r="Q73" s="560">
        <f t="shared" si="68"/>
        <v>0</v>
      </c>
      <c r="R73" s="796">
        <f t="shared" si="69"/>
        <v>0</v>
      </c>
      <c r="S73" s="560">
        <f t="shared" si="70"/>
        <v>0</v>
      </c>
      <c r="T73" s="560">
        <f t="shared" si="71"/>
        <v>2014.16</v>
      </c>
      <c r="U73" s="560">
        <f t="shared" si="72"/>
        <v>970.23</v>
      </c>
      <c r="V73" s="560">
        <f t="shared" si="73"/>
        <v>0</v>
      </c>
      <c r="W73" s="561">
        <f t="shared" si="74"/>
        <v>0</v>
      </c>
      <c r="X73" s="779">
        <f t="shared" si="75"/>
        <v>2984.38</v>
      </c>
      <c r="Y73" s="1096">
        <f t="shared" si="19"/>
        <v>0</v>
      </c>
      <c r="Z73" s="1096">
        <f t="shared" si="20"/>
        <v>0</v>
      </c>
      <c r="AA73" s="1096">
        <f t="shared" si="21"/>
        <v>0</v>
      </c>
      <c r="AB73" s="1096">
        <f t="shared" si="22"/>
        <v>4.3453185490041266E-4</v>
      </c>
      <c r="AC73" s="1096">
        <f t="shared" si="23"/>
        <v>3.4915076542586717E-4</v>
      </c>
      <c r="AD73" s="1096">
        <f t="shared" si="24"/>
        <v>0</v>
      </c>
      <c r="AE73" s="1096">
        <f t="shared" si="25"/>
        <v>0</v>
      </c>
      <c r="AF73" s="191">
        <f t="shared" si="45"/>
        <v>2.3678082395701025E-4</v>
      </c>
      <c r="AG73" s="1369"/>
      <c r="AH73" s="1216"/>
    </row>
    <row r="74" spans="1:35" s="418" customFormat="1" ht="15">
      <c r="A74" s="524"/>
      <c r="B74" s="42" t="s">
        <v>303</v>
      </c>
      <c r="C74" s="371"/>
      <c r="D74" s="372"/>
      <c r="E74" s="34" t="s">
        <v>40</v>
      </c>
      <c r="F74" s="35"/>
      <c r="G74" s="8"/>
      <c r="H74" s="8"/>
      <c r="I74" s="8">
        <v>0</v>
      </c>
      <c r="J74" s="8"/>
      <c r="K74" s="8">
        <v>0</v>
      </c>
      <c r="L74" s="590"/>
      <c r="M74" s="750"/>
      <c r="N74" s="760">
        <f t="shared" si="36"/>
        <v>0</v>
      </c>
      <c r="O74" s="1300"/>
      <c r="P74" s="559">
        <f t="shared" si="18"/>
        <v>0</v>
      </c>
      <c r="Q74" s="560">
        <f t="shared" si="68"/>
        <v>0</v>
      </c>
      <c r="R74" s="796">
        <f t="shared" si="69"/>
        <v>0</v>
      </c>
      <c r="S74" s="560">
        <f t="shared" si="70"/>
        <v>0</v>
      </c>
      <c r="T74" s="560">
        <f t="shared" si="71"/>
        <v>0</v>
      </c>
      <c r="U74" s="560">
        <f t="shared" si="72"/>
        <v>0</v>
      </c>
      <c r="V74" s="560">
        <f t="shared" si="73"/>
        <v>0</v>
      </c>
      <c r="W74" s="561">
        <f t="shared" si="74"/>
        <v>0</v>
      </c>
      <c r="X74" s="779">
        <f t="shared" si="75"/>
        <v>0</v>
      </c>
      <c r="Y74" s="1096">
        <f t="shared" si="19"/>
        <v>0</v>
      </c>
      <c r="Z74" s="1096">
        <f t="shared" si="20"/>
        <v>0</v>
      </c>
      <c r="AA74" s="1096">
        <f t="shared" si="21"/>
        <v>0</v>
      </c>
      <c r="AB74" s="1096">
        <f t="shared" si="22"/>
        <v>0</v>
      </c>
      <c r="AC74" s="1096">
        <f t="shared" si="23"/>
        <v>0</v>
      </c>
      <c r="AD74" s="1096">
        <f t="shared" si="24"/>
        <v>0</v>
      </c>
      <c r="AE74" s="1096">
        <f t="shared" si="25"/>
        <v>0</v>
      </c>
      <c r="AF74" s="191">
        <f t="shared" si="45"/>
        <v>0</v>
      </c>
      <c r="AG74" s="1369"/>
      <c r="AH74" s="1216"/>
      <c r="AI74" s="1225"/>
    </row>
    <row r="75" spans="1:35" ht="60">
      <c r="A75" s="523"/>
      <c r="B75" s="41" t="s">
        <v>304</v>
      </c>
      <c r="C75" s="371" t="s">
        <v>90</v>
      </c>
      <c r="D75" s="367">
        <v>100978</v>
      </c>
      <c r="E75" s="19" t="s">
        <v>1266</v>
      </c>
      <c r="F75" s="20" t="s">
        <v>28</v>
      </c>
      <c r="G75" s="12"/>
      <c r="H75" s="12"/>
      <c r="I75" s="12">
        <v>0</v>
      </c>
      <c r="J75" s="12">
        <f>'MEMO A-18'!I106</f>
        <v>30.87</v>
      </c>
      <c r="K75" s="12">
        <f>'MEMO A-21'!I93</f>
        <v>30.57</v>
      </c>
      <c r="L75" s="591"/>
      <c r="M75" s="751">
        <v>0</v>
      </c>
      <c r="N75" s="761">
        <f t="shared" si="36"/>
        <v>61.44</v>
      </c>
      <c r="O75" s="1270">
        <v>7.23</v>
      </c>
      <c r="P75" s="559">
        <f t="shared" si="18"/>
        <v>8.73</v>
      </c>
      <c r="Q75" s="560">
        <f t="shared" si="68"/>
        <v>0</v>
      </c>
      <c r="R75" s="796">
        <f t="shared" si="69"/>
        <v>0</v>
      </c>
      <c r="S75" s="560">
        <f t="shared" si="70"/>
        <v>0</v>
      </c>
      <c r="T75" s="560">
        <f t="shared" si="71"/>
        <v>269.5</v>
      </c>
      <c r="U75" s="560">
        <f t="shared" si="72"/>
        <v>266.88</v>
      </c>
      <c r="V75" s="560">
        <f t="shared" si="73"/>
        <v>0</v>
      </c>
      <c r="W75" s="561">
        <f t="shared" si="74"/>
        <v>0</v>
      </c>
      <c r="X75" s="779">
        <f t="shared" si="75"/>
        <v>536.37</v>
      </c>
      <c r="Y75" s="1096">
        <f t="shared" si="19"/>
        <v>0</v>
      </c>
      <c r="Z75" s="1096">
        <f t="shared" si="20"/>
        <v>0</v>
      </c>
      <c r="AA75" s="1096">
        <f t="shared" si="21"/>
        <v>0</v>
      </c>
      <c r="AB75" s="1096">
        <f t="shared" si="22"/>
        <v>5.8141525447661162E-5</v>
      </c>
      <c r="AC75" s="1096">
        <f t="shared" si="23"/>
        <v>9.6040481408382988E-5</v>
      </c>
      <c r="AD75" s="1096">
        <f t="shared" si="24"/>
        <v>0</v>
      </c>
      <c r="AE75" s="1096">
        <f t="shared" si="25"/>
        <v>0</v>
      </c>
      <c r="AF75" s="191">
        <f t="shared" si="45"/>
        <v>4.2555616424792281E-5</v>
      </c>
      <c r="AG75" s="1369"/>
      <c r="AH75" s="1216"/>
    </row>
    <row r="76" spans="1:35" s="418" customFormat="1" ht="15">
      <c r="A76" s="524"/>
      <c r="B76" s="42" t="s">
        <v>305</v>
      </c>
      <c r="C76" s="371"/>
      <c r="D76" s="372"/>
      <c r="E76" s="34" t="s">
        <v>33</v>
      </c>
      <c r="F76" s="35"/>
      <c r="G76" s="8"/>
      <c r="H76" s="8"/>
      <c r="I76" s="8">
        <v>0</v>
      </c>
      <c r="J76" s="8"/>
      <c r="K76" s="8">
        <v>0</v>
      </c>
      <c r="L76" s="590"/>
      <c r="M76" s="750">
        <v>0</v>
      </c>
      <c r="N76" s="760">
        <f t="shared" si="36"/>
        <v>0</v>
      </c>
      <c r="O76" s="1300"/>
      <c r="P76" s="559">
        <f t="shared" si="18"/>
        <v>0</v>
      </c>
      <c r="Q76" s="560">
        <f t="shared" si="68"/>
        <v>0</v>
      </c>
      <c r="R76" s="796">
        <f t="shared" si="69"/>
        <v>0</v>
      </c>
      <c r="S76" s="560">
        <f t="shared" si="70"/>
        <v>0</v>
      </c>
      <c r="T76" s="560">
        <f t="shared" si="71"/>
        <v>0</v>
      </c>
      <c r="U76" s="560">
        <f t="shared" si="72"/>
        <v>0</v>
      </c>
      <c r="V76" s="560">
        <f t="shared" si="73"/>
        <v>0</v>
      </c>
      <c r="W76" s="561">
        <f t="shared" si="74"/>
        <v>0</v>
      </c>
      <c r="X76" s="779">
        <f t="shared" si="75"/>
        <v>0</v>
      </c>
      <c r="Y76" s="1096">
        <f t="shared" si="19"/>
        <v>0</v>
      </c>
      <c r="Z76" s="1096">
        <f t="shared" si="20"/>
        <v>0</v>
      </c>
      <c r="AA76" s="1096">
        <f t="shared" si="21"/>
        <v>0</v>
      </c>
      <c r="AB76" s="1096">
        <f t="shared" si="22"/>
        <v>0</v>
      </c>
      <c r="AC76" s="1096">
        <f t="shared" si="23"/>
        <v>0</v>
      </c>
      <c r="AD76" s="1096">
        <f t="shared" si="24"/>
        <v>0</v>
      </c>
      <c r="AE76" s="1096">
        <f t="shared" si="25"/>
        <v>0</v>
      </c>
      <c r="AF76" s="191">
        <f t="shared" si="45"/>
        <v>0</v>
      </c>
      <c r="AG76" s="1369"/>
      <c r="AH76" s="1216"/>
      <c r="AI76" s="1225"/>
    </row>
    <row r="77" spans="1:35" ht="30">
      <c r="A77" s="523"/>
      <c r="B77" s="41" t="s">
        <v>306</v>
      </c>
      <c r="C77" s="1064" t="s">
        <v>90</v>
      </c>
      <c r="D77" s="367">
        <v>95875</v>
      </c>
      <c r="E77" s="19" t="s">
        <v>1265</v>
      </c>
      <c r="F77" s="20" t="s">
        <v>32</v>
      </c>
      <c r="G77" s="12"/>
      <c r="H77" s="12"/>
      <c r="I77" s="12">
        <v>0</v>
      </c>
      <c r="J77" s="12">
        <f>'MEMO A-18'!I112</f>
        <v>175.95999999999998</v>
      </c>
      <c r="K77" s="12">
        <f>'MEMO A-21'!I104</f>
        <v>547.21</v>
      </c>
      <c r="L77" s="591"/>
      <c r="M77" s="751">
        <v>0</v>
      </c>
      <c r="N77" s="761">
        <f t="shared" si="36"/>
        <v>723.17</v>
      </c>
      <c r="O77" s="1270">
        <v>2.5299999999999998</v>
      </c>
      <c r="P77" s="559">
        <f t="shared" si="18"/>
        <v>3.05</v>
      </c>
      <c r="Q77" s="560">
        <f t="shared" si="68"/>
        <v>0</v>
      </c>
      <c r="R77" s="796">
        <f t="shared" si="69"/>
        <v>0</v>
      </c>
      <c r="S77" s="560">
        <f t="shared" si="70"/>
        <v>0</v>
      </c>
      <c r="T77" s="560">
        <f t="shared" si="71"/>
        <v>536.67999999999995</v>
      </c>
      <c r="U77" s="560">
        <f t="shared" si="72"/>
        <v>1668.99</v>
      </c>
      <c r="V77" s="560">
        <f t="shared" si="73"/>
        <v>0</v>
      </c>
      <c r="W77" s="561">
        <f t="shared" si="74"/>
        <v>0</v>
      </c>
      <c r="X77" s="779">
        <f t="shared" si="75"/>
        <v>2205.67</v>
      </c>
      <c r="Y77" s="1096">
        <f t="shared" si="19"/>
        <v>0</v>
      </c>
      <c r="Z77" s="1096">
        <f t="shared" si="20"/>
        <v>0</v>
      </c>
      <c r="AA77" s="1096">
        <f t="shared" si="21"/>
        <v>0</v>
      </c>
      <c r="AB77" s="1096">
        <f t="shared" si="22"/>
        <v>1.1578253757792502E-4</v>
      </c>
      <c r="AC77" s="1096">
        <f t="shared" si="23"/>
        <v>6.0060927407740226E-4</v>
      </c>
      <c r="AD77" s="1096">
        <f t="shared" si="24"/>
        <v>0</v>
      </c>
      <c r="AE77" s="1096">
        <f t="shared" si="25"/>
        <v>0</v>
      </c>
      <c r="AF77" s="191">
        <f t="shared" si="45"/>
        <v>1.7499794261362789E-4</v>
      </c>
      <c r="AG77" s="1369"/>
      <c r="AH77" s="1216"/>
    </row>
    <row r="78" spans="1:35" s="418" customFormat="1" ht="15">
      <c r="A78" s="524"/>
      <c r="B78" s="42" t="s">
        <v>307</v>
      </c>
      <c r="C78" s="43"/>
      <c r="D78" s="43"/>
      <c r="E78" s="57" t="s">
        <v>41</v>
      </c>
      <c r="F78" s="60"/>
      <c r="G78" s="8"/>
      <c r="H78" s="8"/>
      <c r="I78" s="8">
        <v>0</v>
      </c>
      <c r="J78" s="8"/>
      <c r="K78" s="8">
        <v>0</v>
      </c>
      <c r="L78" s="590"/>
      <c r="M78" s="750">
        <v>0</v>
      </c>
      <c r="N78" s="760">
        <f t="shared" si="36"/>
        <v>0</v>
      </c>
      <c r="O78" s="1301"/>
      <c r="P78" s="559">
        <f t="shared" si="18"/>
        <v>0</v>
      </c>
      <c r="Q78" s="560">
        <f t="shared" si="68"/>
        <v>0</v>
      </c>
      <c r="R78" s="796">
        <f t="shared" si="69"/>
        <v>0</v>
      </c>
      <c r="S78" s="560">
        <f t="shared" si="70"/>
        <v>0</v>
      </c>
      <c r="T78" s="560">
        <f t="shared" si="71"/>
        <v>0</v>
      </c>
      <c r="U78" s="560">
        <f t="shared" si="72"/>
        <v>0</v>
      </c>
      <c r="V78" s="560">
        <f t="shared" si="73"/>
        <v>0</v>
      </c>
      <c r="W78" s="561">
        <f t="shared" si="74"/>
        <v>0</v>
      </c>
      <c r="X78" s="779">
        <f t="shared" si="75"/>
        <v>0</v>
      </c>
      <c r="Y78" s="1096">
        <f t="shared" si="19"/>
        <v>0</v>
      </c>
      <c r="Z78" s="1096">
        <f t="shared" si="20"/>
        <v>0</v>
      </c>
      <c r="AA78" s="1096">
        <f t="shared" si="21"/>
        <v>0</v>
      </c>
      <c r="AB78" s="1096">
        <f t="shared" si="22"/>
        <v>0</v>
      </c>
      <c r="AC78" s="1096">
        <f t="shared" si="23"/>
        <v>0</v>
      </c>
      <c r="AD78" s="1096">
        <f t="shared" si="24"/>
        <v>0</v>
      </c>
      <c r="AE78" s="1096">
        <f t="shared" si="25"/>
        <v>0</v>
      </c>
      <c r="AF78" s="191">
        <f t="shared" si="45"/>
        <v>0</v>
      </c>
      <c r="AG78" s="1369"/>
      <c r="AH78" s="1216"/>
      <c r="AI78" s="1225"/>
    </row>
    <row r="79" spans="1:35" ht="15">
      <c r="A79" s="523"/>
      <c r="B79" s="41" t="s">
        <v>308</v>
      </c>
      <c r="C79" s="371" t="s">
        <v>90</v>
      </c>
      <c r="D79" s="372">
        <v>104737</v>
      </c>
      <c r="E79" s="58" t="s">
        <v>114</v>
      </c>
      <c r="F79" s="61" t="s">
        <v>28</v>
      </c>
      <c r="G79" s="12"/>
      <c r="H79" s="12"/>
      <c r="I79" s="12">
        <v>0</v>
      </c>
      <c r="J79" s="12">
        <f>'MEMO A-18'!I119</f>
        <v>210.06</v>
      </c>
      <c r="K79" s="12"/>
      <c r="L79" s="591"/>
      <c r="M79" s="751"/>
      <c r="N79" s="761">
        <f t="shared" si="36"/>
        <v>210.06</v>
      </c>
      <c r="O79" s="1273">
        <v>22.63</v>
      </c>
      <c r="P79" s="559">
        <f t="shared" si="18"/>
        <v>27.31</v>
      </c>
      <c r="Q79" s="560">
        <f t="shared" si="68"/>
        <v>0</v>
      </c>
      <c r="R79" s="796">
        <f t="shared" si="69"/>
        <v>0</v>
      </c>
      <c r="S79" s="560">
        <f t="shared" si="70"/>
        <v>0</v>
      </c>
      <c r="T79" s="560">
        <f t="shared" si="71"/>
        <v>5736.74</v>
      </c>
      <c r="U79" s="560">
        <f t="shared" si="72"/>
        <v>0</v>
      </c>
      <c r="V79" s="560">
        <f t="shared" si="73"/>
        <v>0</v>
      </c>
      <c r="W79" s="561">
        <f t="shared" si="74"/>
        <v>0</v>
      </c>
      <c r="X79" s="779">
        <f t="shared" si="75"/>
        <v>5736.74</v>
      </c>
      <c r="Y79" s="1096">
        <f t="shared" si="19"/>
        <v>0</v>
      </c>
      <c r="Z79" s="1096">
        <f t="shared" si="20"/>
        <v>0</v>
      </c>
      <c r="AA79" s="1096">
        <f t="shared" si="21"/>
        <v>0</v>
      </c>
      <c r="AB79" s="1096">
        <f t="shared" si="22"/>
        <v>1.2376356760542325E-3</v>
      </c>
      <c r="AC79" s="1096">
        <f t="shared" si="23"/>
        <v>0</v>
      </c>
      <c r="AD79" s="1096">
        <f t="shared" si="24"/>
        <v>0</v>
      </c>
      <c r="AE79" s="1096">
        <f t="shared" si="25"/>
        <v>0</v>
      </c>
      <c r="AF79" s="191">
        <f t="shared" si="45"/>
        <v>4.5515317219226064E-4</v>
      </c>
      <c r="AG79" s="1369"/>
      <c r="AH79" s="1216" t="s">
        <v>1320</v>
      </c>
      <c r="AI79" s="1225">
        <v>0</v>
      </c>
    </row>
    <row r="80" spans="1:35" s="418" customFormat="1" ht="15">
      <c r="A80" s="524"/>
      <c r="B80" s="42" t="s">
        <v>309</v>
      </c>
      <c r="C80" s="43"/>
      <c r="D80" s="43"/>
      <c r="E80" s="62" t="s">
        <v>762</v>
      </c>
      <c r="F80" s="63"/>
      <c r="G80" s="8"/>
      <c r="H80" s="8"/>
      <c r="I80" s="8">
        <v>0</v>
      </c>
      <c r="J80" s="8"/>
      <c r="K80" s="8">
        <v>0</v>
      </c>
      <c r="L80" s="590"/>
      <c r="M80" s="750">
        <v>0</v>
      </c>
      <c r="N80" s="760">
        <f t="shared" si="36"/>
        <v>0</v>
      </c>
      <c r="O80" s="1302"/>
      <c r="P80" s="559">
        <f t="shared" si="18"/>
        <v>0</v>
      </c>
      <c r="Q80" s="560">
        <f t="shared" si="68"/>
        <v>0</v>
      </c>
      <c r="R80" s="796">
        <f t="shared" si="69"/>
        <v>0</v>
      </c>
      <c r="S80" s="560">
        <f t="shared" si="70"/>
        <v>0</v>
      </c>
      <c r="T80" s="560">
        <f t="shared" si="71"/>
        <v>0</v>
      </c>
      <c r="U80" s="560">
        <f t="shared" si="72"/>
        <v>0</v>
      </c>
      <c r="V80" s="560">
        <f t="shared" si="73"/>
        <v>0</v>
      </c>
      <c r="W80" s="561">
        <f t="shared" si="74"/>
        <v>0</v>
      </c>
      <c r="X80" s="779">
        <f t="shared" si="75"/>
        <v>0</v>
      </c>
      <c r="Y80" s="1096">
        <f t="shared" si="19"/>
        <v>0</v>
      </c>
      <c r="Z80" s="1096">
        <f t="shared" si="20"/>
        <v>0</v>
      </c>
      <c r="AA80" s="1096">
        <f t="shared" si="21"/>
        <v>0</v>
      </c>
      <c r="AB80" s="1096">
        <f t="shared" si="22"/>
        <v>0</v>
      </c>
      <c r="AC80" s="1096">
        <f t="shared" si="23"/>
        <v>0</v>
      </c>
      <c r="AD80" s="1096">
        <f t="shared" si="24"/>
        <v>0</v>
      </c>
      <c r="AE80" s="1096">
        <f t="shared" si="25"/>
        <v>0</v>
      </c>
      <c r="AF80" s="191">
        <f t="shared" ref="AF80:AF111" si="76">X80/$X$223</f>
        <v>0</v>
      </c>
      <c r="AG80" s="1369"/>
      <c r="AH80" s="1216"/>
      <c r="AI80" s="1225"/>
    </row>
    <row r="81" spans="1:35" ht="60">
      <c r="A81" s="523"/>
      <c r="B81" s="41" t="s">
        <v>310</v>
      </c>
      <c r="C81" s="373" t="s">
        <v>90</v>
      </c>
      <c r="D81" s="375">
        <v>92210</v>
      </c>
      <c r="E81" s="59" t="s">
        <v>115</v>
      </c>
      <c r="F81" s="64" t="s">
        <v>2</v>
      </c>
      <c r="G81" s="12"/>
      <c r="H81" s="12"/>
      <c r="I81" s="12">
        <v>0</v>
      </c>
      <c r="J81" s="12">
        <f>'MEMO A-18'!I127</f>
        <v>106.5</v>
      </c>
      <c r="K81" s="12">
        <f>'MEMO A-21'!I116</f>
        <v>96.59</v>
      </c>
      <c r="L81" s="591"/>
      <c r="M81" s="751"/>
      <c r="N81" s="761">
        <f t="shared" si="36"/>
        <v>203.09</v>
      </c>
      <c r="O81" s="1274">
        <v>145.09</v>
      </c>
      <c r="P81" s="559">
        <f t="shared" si="18"/>
        <v>175.12</v>
      </c>
      <c r="Q81" s="560">
        <f t="shared" si="68"/>
        <v>0</v>
      </c>
      <c r="R81" s="796">
        <f t="shared" si="69"/>
        <v>0</v>
      </c>
      <c r="S81" s="560">
        <f t="shared" si="70"/>
        <v>0</v>
      </c>
      <c r="T81" s="560">
        <f t="shared" si="71"/>
        <v>18650.28</v>
      </c>
      <c r="U81" s="560">
        <f t="shared" si="72"/>
        <v>16914.84</v>
      </c>
      <c r="V81" s="560">
        <f t="shared" si="73"/>
        <v>0</v>
      </c>
      <c r="W81" s="561">
        <f t="shared" si="74"/>
        <v>0</v>
      </c>
      <c r="X81" s="779">
        <f t="shared" si="75"/>
        <v>35565.120000000003</v>
      </c>
      <c r="Y81" s="1096">
        <f t="shared" si="19"/>
        <v>0</v>
      </c>
      <c r="Z81" s="1096">
        <f t="shared" si="20"/>
        <v>0</v>
      </c>
      <c r="AA81" s="1096">
        <f t="shared" si="21"/>
        <v>0</v>
      </c>
      <c r="AB81" s="1096">
        <f t="shared" si="22"/>
        <v>4.023583410857165E-3</v>
      </c>
      <c r="AC81" s="1096">
        <f t="shared" si="23"/>
        <v>6.0870405296229498E-3</v>
      </c>
      <c r="AD81" s="1096">
        <f t="shared" si="24"/>
        <v>0</v>
      </c>
      <c r="AE81" s="1096">
        <f t="shared" si="25"/>
        <v>0</v>
      </c>
      <c r="AF81" s="191">
        <f t="shared" si="76"/>
        <v>2.8217379883694249E-3</v>
      </c>
      <c r="AG81" s="1369"/>
      <c r="AH81" s="1216"/>
    </row>
    <row r="82" spans="1:35" ht="60">
      <c r="A82" s="523"/>
      <c r="B82" s="41" t="s">
        <v>311</v>
      </c>
      <c r="C82" s="373" t="s">
        <v>90</v>
      </c>
      <c r="D82" s="375">
        <v>92212</v>
      </c>
      <c r="E82" s="59" t="s">
        <v>116</v>
      </c>
      <c r="F82" s="64" t="s">
        <v>2</v>
      </c>
      <c r="G82" s="12"/>
      <c r="H82" s="12"/>
      <c r="I82" s="12">
        <v>0</v>
      </c>
      <c r="J82" s="12">
        <f>'MEMO A-18'!I131</f>
        <v>40</v>
      </c>
      <c r="K82" s="12">
        <f>'MEMO A-21'!I122</f>
        <v>43.55</v>
      </c>
      <c r="L82" s="591"/>
      <c r="M82" s="751"/>
      <c r="N82" s="761">
        <f t="shared" si="36"/>
        <v>83.55</v>
      </c>
      <c r="O82" s="1274">
        <v>268.35000000000002</v>
      </c>
      <c r="P82" s="559">
        <f t="shared" si="18"/>
        <v>323.89999999999998</v>
      </c>
      <c r="Q82" s="560">
        <f t="shared" si="68"/>
        <v>0</v>
      </c>
      <c r="R82" s="796">
        <f t="shared" si="69"/>
        <v>0</v>
      </c>
      <c r="S82" s="560">
        <f t="shared" si="70"/>
        <v>0</v>
      </c>
      <c r="T82" s="560">
        <f t="shared" si="71"/>
        <v>12956</v>
      </c>
      <c r="U82" s="560">
        <f t="shared" si="72"/>
        <v>14105.85</v>
      </c>
      <c r="V82" s="560">
        <f t="shared" si="73"/>
        <v>0</v>
      </c>
      <c r="W82" s="561">
        <f t="shared" si="74"/>
        <v>0</v>
      </c>
      <c r="X82" s="779">
        <f t="shared" si="75"/>
        <v>27061.85</v>
      </c>
      <c r="Y82" s="1096">
        <f t="shared" si="19"/>
        <v>0</v>
      </c>
      <c r="Z82" s="1096">
        <f t="shared" si="20"/>
        <v>0</v>
      </c>
      <c r="AA82" s="1096">
        <f t="shared" si="21"/>
        <v>0</v>
      </c>
      <c r="AB82" s="1096">
        <f t="shared" si="22"/>
        <v>2.795107991465299E-3</v>
      </c>
      <c r="AC82" s="1096">
        <f t="shared" si="23"/>
        <v>5.0761863934144155E-3</v>
      </c>
      <c r="AD82" s="1096">
        <f t="shared" si="24"/>
        <v>0</v>
      </c>
      <c r="AE82" s="1096">
        <f t="shared" si="25"/>
        <v>0</v>
      </c>
      <c r="AF82" s="191">
        <f t="shared" si="76"/>
        <v>2.1470882195970408E-3</v>
      </c>
      <c r="AG82" s="1369"/>
      <c r="AH82" s="1216"/>
    </row>
    <row r="83" spans="1:35" s="418" customFormat="1" ht="15" customHeight="1">
      <c r="A83" s="524"/>
      <c r="B83" s="44" t="s">
        <v>312</v>
      </c>
      <c r="C83" s="45"/>
      <c r="D83" s="45"/>
      <c r="E83" s="57" t="s">
        <v>43</v>
      </c>
      <c r="F83" s="60"/>
      <c r="G83" s="8"/>
      <c r="H83" s="8"/>
      <c r="I83" s="8">
        <v>0</v>
      </c>
      <c r="J83" s="8"/>
      <c r="K83" s="8">
        <v>0</v>
      </c>
      <c r="L83" s="590"/>
      <c r="M83" s="750"/>
      <c r="N83" s="760">
        <f t="shared" ref="N83:N113" si="77">ROUND(SUM(G83:M83),2)</f>
        <v>0</v>
      </c>
      <c r="O83" s="1301"/>
      <c r="P83" s="559">
        <f t="shared" si="18"/>
        <v>0</v>
      </c>
      <c r="Q83" s="560">
        <f t="shared" si="68"/>
        <v>0</v>
      </c>
      <c r="R83" s="796">
        <f t="shared" si="69"/>
        <v>0</v>
      </c>
      <c r="S83" s="560">
        <f t="shared" si="70"/>
        <v>0</v>
      </c>
      <c r="T83" s="560">
        <f t="shared" si="71"/>
        <v>0</v>
      </c>
      <c r="U83" s="560">
        <f t="shared" si="72"/>
        <v>0</v>
      </c>
      <c r="V83" s="560">
        <f t="shared" si="73"/>
        <v>0</v>
      </c>
      <c r="W83" s="561">
        <f t="shared" si="74"/>
        <v>0</v>
      </c>
      <c r="X83" s="779">
        <f t="shared" si="75"/>
        <v>0</v>
      </c>
      <c r="Y83" s="1096">
        <f t="shared" si="19"/>
        <v>0</v>
      </c>
      <c r="Z83" s="1096">
        <f t="shared" si="20"/>
        <v>0</v>
      </c>
      <c r="AA83" s="1096">
        <f t="shared" si="21"/>
        <v>0</v>
      </c>
      <c r="AB83" s="1096">
        <f t="shared" si="22"/>
        <v>0</v>
      </c>
      <c r="AC83" s="1096">
        <f t="shared" si="23"/>
        <v>0</v>
      </c>
      <c r="AD83" s="1096">
        <f t="shared" si="24"/>
        <v>0</v>
      </c>
      <c r="AE83" s="1096">
        <f t="shared" si="25"/>
        <v>0</v>
      </c>
      <c r="AF83" s="191">
        <f t="shared" si="76"/>
        <v>0</v>
      </c>
      <c r="AG83" s="1369"/>
      <c r="AH83" s="1216"/>
      <c r="AI83" s="1225"/>
    </row>
    <row r="84" spans="1:35" ht="30">
      <c r="A84" s="523"/>
      <c r="B84" s="46" t="s">
        <v>313</v>
      </c>
      <c r="C84" s="371" t="s">
        <v>90</v>
      </c>
      <c r="D84" s="372">
        <v>96620</v>
      </c>
      <c r="E84" s="58" t="s">
        <v>450</v>
      </c>
      <c r="F84" s="61" t="s">
        <v>28</v>
      </c>
      <c r="G84" s="12"/>
      <c r="H84" s="12"/>
      <c r="I84" s="12">
        <v>0</v>
      </c>
      <c r="J84" s="12">
        <f>'MEMO A-18'!I136</f>
        <v>16.649999999999999</v>
      </c>
      <c r="K84" s="12">
        <f>'MEMO A-21'!I130</f>
        <v>18.560000000000002</v>
      </c>
      <c r="L84" s="591"/>
      <c r="M84" s="751"/>
      <c r="N84" s="761">
        <f t="shared" si="77"/>
        <v>35.21</v>
      </c>
      <c r="O84" s="1273">
        <v>839.45</v>
      </c>
      <c r="P84" s="559">
        <f t="shared" si="18"/>
        <v>1013.22</v>
      </c>
      <c r="Q84" s="560">
        <f t="shared" si="68"/>
        <v>0</v>
      </c>
      <c r="R84" s="796">
        <f t="shared" si="69"/>
        <v>0</v>
      </c>
      <c r="S84" s="560">
        <f t="shared" si="70"/>
        <v>0</v>
      </c>
      <c r="T84" s="560">
        <f t="shared" si="71"/>
        <v>16870.11</v>
      </c>
      <c r="U84" s="560">
        <f t="shared" si="72"/>
        <v>18805.36</v>
      </c>
      <c r="V84" s="560">
        <f t="shared" si="73"/>
        <v>0</v>
      </c>
      <c r="W84" s="561">
        <f t="shared" si="74"/>
        <v>0</v>
      </c>
      <c r="X84" s="779">
        <f t="shared" si="75"/>
        <v>35675.480000000003</v>
      </c>
      <c r="Y84" s="1096">
        <f t="shared" si="19"/>
        <v>0</v>
      </c>
      <c r="Z84" s="1096">
        <f t="shared" si="20"/>
        <v>0</v>
      </c>
      <c r="AA84" s="1096">
        <f t="shared" si="21"/>
        <v>0</v>
      </c>
      <c r="AB84" s="1096">
        <f t="shared" si="22"/>
        <v>3.6395322073092509E-3</v>
      </c>
      <c r="AC84" s="1096">
        <f t="shared" si="23"/>
        <v>6.7673704566020279E-3</v>
      </c>
      <c r="AD84" s="1096">
        <f t="shared" si="24"/>
        <v>0</v>
      </c>
      <c r="AE84" s="1096">
        <f t="shared" si="25"/>
        <v>0</v>
      </c>
      <c r="AF84" s="191">
        <f t="shared" si="76"/>
        <v>2.8304939550130481E-3</v>
      </c>
      <c r="AG84" s="1369"/>
      <c r="AH84" s="1216"/>
    </row>
    <row r="85" spans="1:35" s="418" customFormat="1" ht="15" customHeight="1">
      <c r="A85" s="524"/>
      <c r="B85" s="44" t="s">
        <v>315</v>
      </c>
      <c r="C85" s="45"/>
      <c r="D85" s="45"/>
      <c r="E85" s="57" t="s">
        <v>44</v>
      </c>
      <c r="F85" s="60"/>
      <c r="G85" s="8"/>
      <c r="H85" s="8"/>
      <c r="I85" s="8">
        <v>0</v>
      </c>
      <c r="J85" s="8"/>
      <c r="K85" s="8">
        <v>0</v>
      </c>
      <c r="L85" s="590"/>
      <c r="M85" s="750"/>
      <c r="N85" s="760">
        <f t="shared" si="77"/>
        <v>0</v>
      </c>
      <c r="O85" s="1301"/>
      <c r="P85" s="559">
        <f t="shared" si="18"/>
        <v>0</v>
      </c>
      <c r="Q85" s="560">
        <f t="shared" si="68"/>
        <v>0</v>
      </c>
      <c r="R85" s="796">
        <f t="shared" si="69"/>
        <v>0</v>
      </c>
      <c r="S85" s="560">
        <f t="shared" si="70"/>
        <v>0</v>
      </c>
      <c r="T85" s="560">
        <f t="shared" si="71"/>
        <v>0</v>
      </c>
      <c r="U85" s="560">
        <f t="shared" si="72"/>
        <v>0</v>
      </c>
      <c r="V85" s="560">
        <f t="shared" si="73"/>
        <v>0</v>
      </c>
      <c r="W85" s="561">
        <f t="shared" si="74"/>
        <v>0</v>
      </c>
      <c r="X85" s="779">
        <f t="shared" si="75"/>
        <v>0</v>
      </c>
      <c r="Y85" s="1096">
        <f t="shared" si="19"/>
        <v>0</v>
      </c>
      <c r="Z85" s="1096">
        <f t="shared" si="20"/>
        <v>0</v>
      </c>
      <c r="AA85" s="1096">
        <f t="shared" si="21"/>
        <v>0</v>
      </c>
      <c r="AB85" s="1096">
        <f t="shared" si="22"/>
        <v>0</v>
      </c>
      <c r="AC85" s="1096">
        <f t="shared" si="23"/>
        <v>0</v>
      </c>
      <c r="AD85" s="1096">
        <f t="shared" si="24"/>
        <v>0</v>
      </c>
      <c r="AE85" s="1096">
        <f t="shared" si="25"/>
        <v>0</v>
      </c>
      <c r="AF85" s="191">
        <f t="shared" si="76"/>
        <v>0</v>
      </c>
      <c r="AG85" s="1369"/>
      <c r="AH85" s="1216"/>
      <c r="AI85" s="1225"/>
    </row>
    <row r="86" spans="1:35" ht="30">
      <c r="A86" s="523"/>
      <c r="B86" s="46" t="s">
        <v>314</v>
      </c>
      <c r="C86" s="371" t="s">
        <v>90</v>
      </c>
      <c r="D86" s="372">
        <v>101619</v>
      </c>
      <c r="E86" s="58" t="s">
        <v>121</v>
      </c>
      <c r="F86" s="61" t="s">
        <v>28</v>
      </c>
      <c r="G86" s="12"/>
      <c r="H86" s="12"/>
      <c r="I86" s="12">
        <v>0</v>
      </c>
      <c r="J86" s="12"/>
      <c r="K86" s="12">
        <f>'MEMO A-21'!I141</f>
        <v>4.6400000000000006</v>
      </c>
      <c r="L86" s="591"/>
      <c r="M86" s="751"/>
      <c r="N86" s="761">
        <f t="shared" si="77"/>
        <v>4.6399999999999997</v>
      </c>
      <c r="O86" s="1273">
        <v>329.38</v>
      </c>
      <c r="P86" s="559">
        <f t="shared" si="18"/>
        <v>397.56</v>
      </c>
      <c r="Q86" s="560">
        <f t="shared" si="68"/>
        <v>0</v>
      </c>
      <c r="R86" s="796">
        <f t="shared" si="69"/>
        <v>0</v>
      </c>
      <c r="S86" s="560">
        <f t="shared" si="70"/>
        <v>0</v>
      </c>
      <c r="T86" s="560">
        <f t="shared" si="71"/>
        <v>0</v>
      </c>
      <c r="U86" s="560">
        <f t="shared" si="72"/>
        <v>1844.68</v>
      </c>
      <c r="V86" s="560">
        <f t="shared" si="73"/>
        <v>0</v>
      </c>
      <c r="W86" s="561">
        <f t="shared" si="74"/>
        <v>0</v>
      </c>
      <c r="X86" s="779">
        <f t="shared" si="75"/>
        <v>1844.68</v>
      </c>
      <c r="Y86" s="1096">
        <f t="shared" si="19"/>
        <v>0</v>
      </c>
      <c r="Z86" s="1096">
        <f t="shared" si="20"/>
        <v>0</v>
      </c>
      <c r="AA86" s="1096">
        <f t="shared" si="21"/>
        <v>0</v>
      </c>
      <c r="AB86" s="1096">
        <f t="shared" si="22"/>
        <v>0</v>
      </c>
      <c r="AC86" s="1096">
        <f t="shared" si="23"/>
        <v>6.6383376515443619E-4</v>
      </c>
      <c r="AD86" s="1096">
        <f t="shared" si="24"/>
        <v>0</v>
      </c>
      <c r="AE86" s="1096">
        <f t="shared" si="25"/>
        <v>0</v>
      </c>
      <c r="AF86" s="191">
        <f t="shared" si="76"/>
        <v>1.4635698213264319E-4</v>
      </c>
      <c r="AG86" s="1369"/>
      <c r="AH86" s="1216"/>
    </row>
    <row r="87" spans="1:35" s="418" customFormat="1" ht="18" customHeight="1">
      <c r="A87" s="524"/>
      <c r="B87" s="44" t="s">
        <v>316</v>
      </c>
      <c r="C87" s="45"/>
      <c r="D87" s="45"/>
      <c r="E87" s="57" t="s">
        <v>45</v>
      </c>
      <c r="F87" s="60"/>
      <c r="G87" s="8"/>
      <c r="H87" s="8"/>
      <c r="I87" s="8">
        <v>0</v>
      </c>
      <c r="J87" s="8"/>
      <c r="K87" s="8">
        <v>0</v>
      </c>
      <c r="L87" s="590"/>
      <c r="M87" s="750">
        <v>0</v>
      </c>
      <c r="N87" s="760">
        <f t="shared" si="77"/>
        <v>0</v>
      </c>
      <c r="O87" s="1301"/>
      <c r="P87" s="559">
        <f t="shared" si="18"/>
        <v>0</v>
      </c>
      <c r="Q87" s="560">
        <f t="shared" si="68"/>
        <v>0</v>
      </c>
      <c r="R87" s="796">
        <f t="shared" si="69"/>
        <v>0</v>
      </c>
      <c r="S87" s="560">
        <f t="shared" si="70"/>
        <v>0</v>
      </c>
      <c r="T87" s="560">
        <f t="shared" si="71"/>
        <v>0</v>
      </c>
      <c r="U87" s="560">
        <f t="shared" si="72"/>
        <v>0</v>
      </c>
      <c r="V87" s="560">
        <f t="shared" si="73"/>
        <v>0</v>
      </c>
      <c r="W87" s="561">
        <f t="shared" si="74"/>
        <v>0</v>
      </c>
      <c r="X87" s="779">
        <f t="shared" si="75"/>
        <v>0</v>
      </c>
      <c r="Y87" s="1096">
        <f t="shared" si="19"/>
        <v>0</v>
      </c>
      <c r="Z87" s="1096">
        <f t="shared" si="20"/>
        <v>0</v>
      </c>
      <c r="AA87" s="1096">
        <f t="shared" si="21"/>
        <v>0</v>
      </c>
      <c r="AB87" s="1096">
        <f t="shared" si="22"/>
        <v>0</v>
      </c>
      <c r="AC87" s="1096">
        <f t="shared" si="23"/>
        <v>0</v>
      </c>
      <c r="AD87" s="1096">
        <f t="shared" si="24"/>
        <v>0</v>
      </c>
      <c r="AE87" s="1096">
        <f t="shared" si="25"/>
        <v>0</v>
      </c>
      <c r="AF87" s="191">
        <f t="shared" si="76"/>
        <v>0</v>
      </c>
      <c r="AG87" s="1369"/>
      <c r="AH87" s="1216"/>
      <c r="AI87" s="1225"/>
    </row>
    <row r="88" spans="1:35" ht="45">
      <c r="A88" s="523"/>
      <c r="B88" s="46" t="s">
        <v>317</v>
      </c>
      <c r="C88" s="363" t="s">
        <v>93</v>
      </c>
      <c r="D88" s="363" t="s">
        <v>528</v>
      </c>
      <c r="E88" s="58" t="s">
        <v>1235</v>
      </c>
      <c r="F88" s="61" t="s">
        <v>3</v>
      </c>
      <c r="G88" s="12"/>
      <c r="H88" s="12"/>
      <c r="I88" s="12">
        <v>0</v>
      </c>
      <c r="J88" s="12">
        <f>'MEMO A-18'!I142</f>
        <v>73.25</v>
      </c>
      <c r="K88" s="12">
        <f>'MEMO A-21'!I152</f>
        <v>56.06</v>
      </c>
      <c r="L88" s="591"/>
      <c r="M88" s="751"/>
      <c r="N88" s="761">
        <f t="shared" si="77"/>
        <v>129.31</v>
      </c>
      <c r="O88" s="1273">
        <f>CPUS!I441</f>
        <v>98.72</v>
      </c>
      <c r="P88" s="559">
        <f t="shared" si="18"/>
        <v>119.16</v>
      </c>
      <c r="Q88" s="560">
        <f t="shared" si="68"/>
        <v>0</v>
      </c>
      <c r="R88" s="796">
        <f t="shared" si="69"/>
        <v>0</v>
      </c>
      <c r="S88" s="560">
        <f t="shared" si="70"/>
        <v>0</v>
      </c>
      <c r="T88" s="560">
        <f t="shared" si="71"/>
        <v>8728.4699999999993</v>
      </c>
      <c r="U88" s="560">
        <f t="shared" si="72"/>
        <v>6680.11</v>
      </c>
      <c r="V88" s="560">
        <f t="shared" si="73"/>
        <v>0</v>
      </c>
      <c r="W88" s="561">
        <f t="shared" si="74"/>
        <v>0</v>
      </c>
      <c r="X88" s="779">
        <f t="shared" si="75"/>
        <v>15408.58</v>
      </c>
      <c r="Y88" s="1096">
        <f t="shared" si="19"/>
        <v>0</v>
      </c>
      <c r="Z88" s="1096">
        <f t="shared" si="20"/>
        <v>0</v>
      </c>
      <c r="AA88" s="1096">
        <f t="shared" si="21"/>
        <v>0</v>
      </c>
      <c r="AB88" s="1096">
        <f t="shared" si="22"/>
        <v>1.8830670153029572E-3</v>
      </c>
      <c r="AC88" s="1096">
        <f t="shared" si="23"/>
        <v>2.403930531553332E-3</v>
      </c>
      <c r="AD88" s="1096">
        <f t="shared" si="24"/>
        <v>0</v>
      </c>
      <c r="AE88" s="1096">
        <f t="shared" si="25"/>
        <v>0</v>
      </c>
      <c r="AF88" s="191">
        <f t="shared" si="76"/>
        <v>1.2225173296991365E-3</v>
      </c>
      <c r="AG88" s="1369"/>
      <c r="AH88" s="1216"/>
    </row>
    <row r="89" spans="1:35" s="418" customFormat="1" ht="15">
      <c r="A89" s="524"/>
      <c r="B89" s="44" t="s">
        <v>318</v>
      </c>
      <c r="C89" s="45"/>
      <c r="D89" s="45"/>
      <c r="E89" s="14" t="s">
        <v>46</v>
      </c>
      <c r="F89" s="15"/>
      <c r="G89" s="8"/>
      <c r="H89" s="8"/>
      <c r="I89" s="8">
        <v>0</v>
      </c>
      <c r="J89" s="8"/>
      <c r="K89" s="8">
        <v>0</v>
      </c>
      <c r="L89" s="590"/>
      <c r="M89" s="750">
        <v>0</v>
      </c>
      <c r="N89" s="760">
        <f t="shared" si="77"/>
        <v>0</v>
      </c>
      <c r="O89" s="1296"/>
      <c r="P89" s="559">
        <f t="shared" si="18"/>
        <v>0</v>
      </c>
      <c r="Q89" s="560">
        <f t="shared" si="68"/>
        <v>0</v>
      </c>
      <c r="R89" s="796">
        <f t="shared" si="69"/>
        <v>0</v>
      </c>
      <c r="S89" s="560">
        <f t="shared" si="70"/>
        <v>0</v>
      </c>
      <c r="T89" s="560">
        <f t="shared" si="71"/>
        <v>0</v>
      </c>
      <c r="U89" s="560">
        <f t="shared" si="72"/>
        <v>0</v>
      </c>
      <c r="V89" s="560">
        <f t="shared" si="73"/>
        <v>0</v>
      </c>
      <c r="W89" s="561">
        <f t="shared" si="74"/>
        <v>0</v>
      </c>
      <c r="X89" s="779">
        <f t="shared" si="75"/>
        <v>0</v>
      </c>
      <c r="Y89" s="1096">
        <f t="shared" si="19"/>
        <v>0</v>
      </c>
      <c r="Z89" s="1096">
        <f t="shared" si="20"/>
        <v>0</v>
      </c>
      <c r="AA89" s="1096">
        <f t="shared" si="21"/>
        <v>0</v>
      </c>
      <c r="AB89" s="1096">
        <f t="shared" si="22"/>
        <v>0</v>
      </c>
      <c r="AC89" s="1096">
        <f t="shared" si="23"/>
        <v>0</v>
      </c>
      <c r="AD89" s="1096">
        <f t="shared" si="24"/>
        <v>0</v>
      </c>
      <c r="AE89" s="1096">
        <f t="shared" si="25"/>
        <v>0</v>
      </c>
      <c r="AF89" s="191">
        <f t="shared" si="76"/>
        <v>0</v>
      </c>
      <c r="AG89" s="1369"/>
      <c r="AH89" s="1216"/>
      <c r="AI89" s="1225"/>
    </row>
    <row r="90" spans="1:35" ht="48.75" customHeight="1">
      <c r="A90" s="523"/>
      <c r="B90" s="47" t="s">
        <v>319</v>
      </c>
      <c r="C90" s="373" t="s">
        <v>90</v>
      </c>
      <c r="D90" s="367">
        <v>97934</v>
      </c>
      <c r="E90" s="59" t="s">
        <v>397</v>
      </c>
      <c r="F90" s="20" t="s">
        <v>1</v>
      </c>
      <c r="G90" s="12"/>
      <c r="H90" s="12"/>
      <c r="I90" s="12">
        <v>0</v>
      </c>
      <c r="J90" s="12">
        <f>'MEMO A-18'!I148</f>
        <v>6</v>
      </c>
      <c r="K90" s="12">
        <f>'MEMO A-21'!I163</f>
        <v>3</v>
      </c>
      <c r="L90" s="591"/>
      <c r="M90" s="751">
        <v>0</v>
      </c>
      <c r="N90" s="761">
        <f t="shared" si="77"/>
        <v>9</v>
      </c>
      <c r="O90" s="1270">
        <v>2342.88</v>
      </c>
      <c r="P90" s="559">
        <f t="shared" si="18"/>
        <v>2827.86</v>
      </c>
      <c r="Q90" s="560">
        <f t="shared" si="68"/>
        <v>0</v>
      </c>
      <c r="R90" s="796">
        <f t="shared" si="69"/>
        <v>0</v>
      </c>
      <c r="S90" s="560">
        <f t="shared" si="70"/>
        <v>0</v>
      </c>
      <c r="T90" s="560">
        <f t="shared" si="71"/>
        <v>16967.16</v>
      </c>
      <c r="U90" s="560">
        <f t="shared" si="72"/>
        <v>8483.58</v>
      </c>
      <c r="V90" s="560">
        <f t="shared" si="73"/>
        <v>0</v>
      </c>
      <c r="W90" s="561">
        <f t="shared" si="74"/>
        <v>0</v>
      </c>
      <c r="X90" s="779">
        <f t="shared" si="75"/>
        <v>25450.74</v>
      </c>
      <c r="Y90" s="1096">
        <f t="shared" si="19"/>
        <v>0</v>
      </c>
      <c r="Z90" s="1096">
        <f t="shared" si="20"/>
        <v>0</v>
      </c>
      <c r="AA90" s="1096">
        <f t="shared" si="21"/>
        <v>0</v>
      </c>
      <c r="AB90" s="1096">
        <f t="shared" si="22"/>
        <v>3.6604696286253748E-3</v>
      </c>
      <c r="AC90" s="1096">
        <f t="shared" si="23"/>
        <v>3.0529343048056419E-3</v>
      </c>
      <c r="AD90" s="1096">
        <f t="shared" si="24"/>
        <v>0</v>
      </c>
      <c r="AE90" s="1096">
        <f t="shared" si="25"/>
        <v>0</v>
      </c>
      <c r="AF90" s="191">
        <f t="shared" si="76"/>
        <v>2.0192626902457594E-3</v>
      </c>
      <c r="AG90" s="1369"/>
      <c r="AH90" s="1216" t="s">
        <v>1320</v>
      </c>
      <c r="AI90" s="1225">
        <v>0</v>
      </c>
    </row>
    <row r="91" spans="1:35" s="418" customFormat="1" ht="17.25" customHeight="1">
      <c r="A91" s="524"/>
      <c r="B91" s="44" t="s">
        <v>320</v>
      </c>
      <c r="C91" s="45"/>
      <c r="D91" s="45"/>
      <c r="E91" s="14" t="s">
        <v>72</v>
      </c>
      <c r="F91" s="35"/>
      <c r="G91" s="8"/>
      <c r="H91" s="8"/>
      <c r="I91" s="8"/>
      <c r="J91" s="8"/>
      <c r="K91" s="8"/>
      <c r="L91" s="590"/>
      <c r="M91" s="750"/>
      <c r="N91" s="760">
        <f t="shared" si="77"/>
        <v>0</v>
      </c>
      <c r="O91" s="1300"/>
      <c r="P91" s="559">
        <f t="shared" si="18"/>
        <v>0</v>
      </c>
      <c r="Q91" s="560">
        <f t="shared" si="68"/>
        <v>0</v>
      </c>
      <c r="R91" s="796">
        <f t="shared" si="69"/>
        <v>0</v>
      </c>
      <c r="S91" s="560">
        <f t="shared" si="70"/>
        <v>0</v>
      </c>
      <c r="T91" s="560">
        <f t="shared" si="71"/>
        <v>0</v>
      </c>
      <c r="U91" s="560">
        <f t="shared" si="72"/>
        <v>0</v>
      </c>
      <c r="V91" s="560">
        <f t="shared" si="73"/>
        <v>0</v>
      </c>
      <c r="W91" s="561">
        <f t="shared" si="74"/>
        <v>0</v>
      </c>
      <c r="X91" s="779">
        <f t="shared" si="75"/>
        <v>0</v>
      </c>
      <c r="Y91" s="1096">
        <f t="shared" si="19"/>
        <v>0</v>
      </c>
      <c r="Z91" s="1096">
        <f t="shared" si="20"/>
        <v>0</v>
      </c>
      <c r="AA91" s="1096">
        <f t="shared" si="21"/>
        <v>0</v>
      </c>
      <c r="AB91" s="1096">
        <f t="shared" si="22"/>
        <v>0</v>
      </c>
      <c r="AC91" s="1096">
        <f t="shared" si="23"/>
        <v>0</v>
      </c>
      <c r="AD91" s="1096">
        <f t="shared" si="24"/>
        <v>0</v>
      </c>
      <c r="AE91" s="1096">
        <f t="shared" si="25"/>
        <v>0</v>
      </c>
      <c r="AF91" s="191">
        <f t="shared" si="76"/>
        <v>0</v>
      </c>
      <c r="AG91" s="1369"/>
      <c r="AH91" s="1216"/>
      <c r="AI91" s="1225"/>
    </row>
    <row r="92" spans="1:35" ht="30">
      <c r="A92" s="523"/>
      <c r="B92" s="46" t="s">
        <v>321</v>
      </c>
      <c r="C92" s="363" t="s">
        <v>93</v>
      </c>
      <c r="D92" s="363" t="s">
        <v>529</v>
      </c>
      <c r="E92" s="58" t="s">
        <v>122</v>
      </c>
      <c r="F92" s="61" t="s">
        <v>2</v>
      </c>
      <c r="G92" s="12"/>
      <c r="H92" s="12"/>
      <c r="I92" s="12"/>
      <c r="J92" s="12">
        <f>'MEMO A-18'!I153</f>
        <v>1.5</v>
      </c>
      <c r="K92" s="12"/>
      <c r="L92" s="591"/>
      <c r="M92" s="751"/>
      <c r="N92" s="761">
        <f t="shared" si="77"/>
        <v>1.5</v>
      </c>
      <c r="O92" s="1273">
        <f>CPUS!I471</f>
        <v>1547.69</v>
      </c>
      <c r="P92" s="559">
        <f t="shared" si="18"/>
        <v>1868.06</v>
      </c>
      <c r="Q92" s="560">
        <f t="shared" si="68"/>
        <v>0</v>
      </c>
      <c r="R92" s="796">
        <f t="shared" si="69"/>
        <v>0</v>
      </c>
      <c r="S92" s="560">
        <f t="shared" si="70"/>
        <v>0</v>
      </c>
      <c r="T92" s="560">
        <f t="shared" si="71"/>
        <v>2802.09</v>
      </c>
      <c r="U92" s="560">
        <f t="shared" si="72"/>
        <v>0</v>
      </c>
      <c r="V92" s="560">
        <f t="shared" si="73"/>
        <v>0</v>
      </c>
      <c r="W92" s="561">
        <f t="shared" si="74"/>
        <v>0</v>
      </c>
      <c r="X92" s="779">
        <f t="shared" si="75"/>
        <v>2802.09</v>
      </c>
      <c r="Y92" s="1096">
        <f t="shared" si="19"/>
        <v>0</v>
      </c>
      <c r="Z92" s="1096">
        <f t="shared" si="20"/>
        <v>0</v>
      </c>
      <c r="AA92" s="1096">
        <f t="shared" si="21"/>
        <v>0</v>
      </c>
      <c r="AB92" s="1096">
        <f t="shared" si="22"/>
        <v>6.0451869032147269E-4</v>
      </c>
      <c r="AC92" s="1096">
        <f t="shared" si="23"/>
        <v>0</v>
      </c>
      <c r="AD92" s="1096">
        <f t="shared" si="24"/>
        <v>0</v>
      </c>
      <c r="AE92" s="1096">
        <f t="shared" si="25"/>
        <v>0</v>
      </c>
      <c r="AF92" s="191">
        <f t="shared" si="76"/>
        <v>2.2231792834749556E-4</v>
      </c>
      <c r="AG92" s="1369"/>
      <c r="AH92" s="1216"/>
    </row>
    <row r="93" spans="1:35" s="418" customFormat="1" ht="17.25" customHeight="1">
      <c r="A93" s="524"/>
      <c r="B93" s="44" t="s">
        <v>322</v>
      </c>
      <c r="C93" s="45"/>
      <c r="D93" s="45"/>
      <c r="E93" s="57" t="s">
        <v>74</v>
      </c>
      <c r="F93" s="50"/>
      <c r="G93" s="8"/>
      <c r="H93" s="8"/>
      <c r="I93" s="8"/>
      <c r="J93" s="8"/>
      <c r="K93" s="8"/>
      <c r="L93" s="590"/>
      <c r="M93" s="750"/>
      <c r="N93" s="760">
        <f t="shared" si="77"/>
        <v>0</v>
      </c>
      <c r="O93" s="1303"/>
      <c r="P93" s="559">
        <f t="shared" ref="P93:P153" si="78">ROUND(O93*$P$12,2)</f>
        <v>0</v>
      </c>
      <c r="Q93" s="560">
        <f t="shared" si="68"/>
        <v>0</v>
      </c>
      <c r="R93" s="796">
        <f t="shared" si="69"/>
        <v>0</v>
      </c>
      <c r="S93" s="560">
        <f t="shared" si="70"/>
        <v>0</v>
      </c>
      <c r="T93" s="560">
        <f t="shared" si="71"/>
        <v>0</v>
      </c>
      <c r="U93" s="560">
        <f t="shared" si="72"/>
        <v>0</v>
      </c>
      <c r="V93" s="560">
        <f t="shared" si="73"/>
        <v>0</v>
      </c>
      <c r="W93" s="561">
        <f t="shared" si="74"/>
        <v>0</v>
      </c>
      <c r="X93" s="779">
        <f t="shared" si="75"/>
        <v>0</v>
      </c>
      <c r="Y93" s="1096">
        <f t="shared" si="19"/>
        <v>0</v>
      </c>
      <c r="Z93" s="1096">
        <f t="shared" si="20"/>
        <v>0</v>
      </c>
      <c r="AA93" s="1096">
        <f t="shared" si="21"/>
        <v>0</v>
      </c>
      <c r="AB93" s="1096">
        <f t="shared" si="22"/>
        <v>0</v>
      </c>
      <c r="AC93" s="1096">
        <f t="shared" si="23"/>
        <v>0</v>
      </c>
      <c r="AD93" s="1096">
        <f t="shared" si="24"/>
        <v>0</v>
      </c>
      <c r="AE93" s="1096">
        <f t="shared" si="25"/>
        <v>0</v>
      </c>
      <c r="AF93" s="191">
        <f t="shared" si="76"/>
        <v>0</v>
      </c>
      <c r="AG93" s="1369"/>
      <c r="AH93" s="1216"/>
      <c r="AI93" s="1225"/>
    </row>
    <row r="94" spans="1:35" ht="17.25" customHeight="1">
      <c r="A94" s="523"/>
      <c r="B94" s="46" t="s">
        <v>323</v>
      </c>
      <c r="C94" s="371" t="s">
        <v>93</v>
      </c>
      <c r="D94" s="363" t="s">
        <v>530</v>
      </c>
      <c r="E94" s="58" t="s">
        <v>73</v>
      </c>
      <c r="F94" s="61" t="s">
        <v>1</v>
      </c>
      <c r="G94" s="12"/>
      <c r="H94" s="12"/>
      <c r="I94" s="12"/>
      <c r="J94" s="12">
        <f>'MEMO A-18'!I158</f>
        <v>2</v>
      </c>
      <c r="K94" s="12"/>
      <c r="L94" s="591"/>
      <c r="M94" s="751"/>
      <c r="N94" s="761">
        <f t="shared" si="77"/>
        <v>2</v>
      </c>
      <c r="O94" s="1273">
        <f>CPUS!I505</f>
        <v>2688.1</v>
      </c>
      <c r="P94" s="559">
        <f t="shared" si="78"/>
        <v>3244.54</v>
      </c>
      <c r="Q94" s="560">
        <f t="shared" si="68"/>
        <v>0</v>
      </c>
      <c r="R94" s="796">
        <f t="shared" si="69"/>
        <v>0</v>
      </c>
      <c r="S94" s="560">
        <f t="shared" si="70"/>
        <v>0</v>
      </c>
      <c r="T94" s="560">
        <f t="shared" si="71"/>
        <v>6489.08</v>
      </c>
      <c r="U94" s="560">
        <f t="shared" si="72"/>
        <v>0</v>
      </c>
      <c r="V94" s="560">
        <f t="shared" si="73"/>
        <v>0</v>
      </c>
      <c r="W94" s="561">
        <f t="shared" si="74"/>
        <v>0</v>
      </c>
      <c r="X94" s="779">
        <f t="shared" si="75"/>
        <v>6489.08</v>
      </c>
      <c r="Y94" s="1096">
        <f t="shared" si="19"/>
        <v>0</v>
      </c>
      <c r="Z94" s="1096">
        <f t="shared" si="20"/>
        <v>0</v>
      </c>
      <c r="AA94" s="1096">
        <f t="shared" si="21"/>
        <v>0</v>
      </c>
      <c r="AB94" s="1096">
        <f t="shared" si="22"/>
        <v>1.3999443783002192E-3</v>
      </c>
      <c r="AC94" s="1096">
        <f t="shared" si="23"/>
        <v>0</v>
      </c>
      <c r="AD94" s="1096">
        <f t="shared" si="24"/>
        <v>0</v>
      </c>
      <c r="AE94" s="1096">
        <f t="shared" si="25"/>
        <v>0</v>
      </c>
      <c r="AF94" s="191">
        <f t="shared" si="76"/>
        <v>5.1484385672164942E-4</v>
      </c>
      <c r="AG94" s="1369"/>
      <c r="AH94" s="1216"/>
    </row>
    <row r="95" spans="1:35" s="418" customFormat="1" ht="17.25" customHeight="1">
      <c r="A95" s="524"/>
      <c r="B95" s="862" t="s">
        <v>324</v>
      </c>
      <c r="C95" s="49"/>
      <c r="D95" s="49"/>
      <c r="E95" s="65" t="s">
        <v>75</v>
      </c>
      <c r="F95" s="60"/>
      <c r="G95" s="8"/>
      <c r="H95" s="8"/>
      <c r="I95" s="8"/>
      <c r="J95" s="8"/>
      <c r="K95" s="8"/>
      <c r="L95" s="590"/>
      <c r="M95" s="750"/>
      <c r="N95" s="760">
        <f t="shared" si="77"/>
        <v>0</v>
      </c>
      <c r="O95" s="1272"/>
      <c r="P95" s="559">
        <f t="shared" si="78"/>
        <v>0</v>
      </c>
      <c r="Q95" s="560">
        <f t="shared" si="68"/>
        <v>0</v>
      </c>
      <c r="R95" s="796">
        <f t="shared" si="69"/>
        <v>0</v>
      </c>
      <c r="S95" s="560">
        <f t="shared" si="70"/>
        <v>0</v>
      </c>
      <c r="T95" s="560">
        <f t="shared" si="71"/>
        <v>0</v>
      </c>
      <c r="U95" s="560">
        <f t="shared" si="72"/>
        <v>0</v>
      </c>
      <c r="V95" s="560">
        <f t="shared" si="73"/>
        <v>0</v>
      </c>
      <c r="W95" s="561">
        <f t="shared" si="74"/>
        <v>0</v>
      </c>
      <c r="X95" s="779">
        <f t="shared" si="75"/>
        <v>0</v>
      </c>
      <c r="Y95" s="1096">
        <f t="shared" si="19"/>
        <v>0</v>
      </c>
      <c r="Z95" s="1096">
        <f t="shared" si="20"/>
        <v>0</v>
      </c>
      <c r="AA95" s="1096">
        <f t="shared" si="21"/>
        <v>0</v>
      </c>
      <c r="AB95" s="1096">
        <f t="shared" si="22"/>
        <v>0</v>
      </c>
      <c r="AC95" s="1096">
        <f t="shared" si="23"/>
        <v>0</v>
      </c>
      <c r="AD95" s="1096">
        <f t="shared" si="24"/>
        <v>0</v>
      </c>
      <c r="AE95" s="1096">
        <f t="shared" si="25"/>
        <v>0</v>
      </c>
      <c r="AF95" s="191">
        <f t="shared" si="76"/>
        <v>0</v>
      </c>
      <c r="AG95" s="1369"/>
      <c r="AH95" s="1216"/>
      <c r="AI95" s="1225"/>
    </row>
    <row r="96" spans="1:35" ht="17.25" customHeight="1">
      <c r="A96" s="523"/>
      <c r="B96" s="863" t="s">
        <v>325</v>
      </c>
      <c r="C96" s="371" t="s">
        <v>93</v>
      </c>
      <c r="D96" s="363" t="s">
        <v>531</v>
      </c>
      <c r="E96" s="66" t="s">
        <v>73</v>
      </c>
      <c r="F96" s="421" t="s">
        <v>1</v>
      </c>
      <c r="G96" s="12"/>
      <c r="H96" s="12"/>
      <c r="I96" s="12"/>
      <c r="J96" s="12">
        <f>'MEMO A-18'!I163</f>
        <v>2</v>
      </c>
      <c r="K96" s="12"/>
      <c r="L96" s="591"/>
      <c r="M96" s="751"/>
      <c r="N96" s="761">
        <f t="shared" si="77"/>
        <v>2</v>
      </c>
      <c r="O96" s="1275">
        <f>CPUS!I539</f>
        <v>3913</v>
      </c>
      <c r="P96" s="559">
        <f t="shared" si="78"/>
        <v>4722.99</v>
      </c>
      <c r="Q96" s="560">
        <f t="shared" si="68"/>
        <v>0</v>
      </c>
      <c r="R96" s="796">
        <f t="shared" si="69"/>
        <v>0</v>
      </c>
      <c r="S96" s="560">
        <f t="shared" si="70"/>
        <v>0</v>
      </c>
      <c r="T96" s="560">
        <f t="shared" si="71"/>
        <v>9445.98</v>
      </c>
      <c r="U96" s="560">
        <f t="shared" si="72"/>
        <v>0</v>
      </c>
      <c r="V96" s="560">
        <f t="shared" si="73"/>
        <v>0</v>
      </c>
      <c r="W96" s="561">
        <f t="shared" si="74"/>
        <v>0</v>
      </c>
      <c r="X96" s="779">
        <f t="shared" si="75"/>
        <v>9445.98</v>
      </c>
      <c r="Y96" s="1096">
        <f t="shared" si="19"/>
        <v>0</v>
      </c>
      <c r="Z96" s="1096">
        <f t="shared" si="20"/>
        <v>0</v>
      </c>
      <c r="AA96" s="1096">
        <f t="shared" si="21"/>
        <v>0</v>
      </c>
      <c r="AB96" s="1096">
        <f t="shared" si="22"/>
        <v>2.0378615456330181E-3</v>
      </c>
      <c r="AC96" s="1096">
        <f t="shared" si="23"/>
        <v>0</v>
      </c>
      <c r="AD96" s="1096">
        <f t="shared" si="24"/>
        <v>0</v>
      </c>
      <c r="AE96" s="1096">
        <f t="shared" si="25"/>
        <v>0</v>
      </c>
      <c r="AF96" s="191">
        <f t="shared" si="76"/>
        <v>7.4944441642198364E-4</v>
      </c>
      <c r="AG96" s="1369"/>
      <c r="AH96" s="1216"/>
    </row>
    <row r="97" spans="1:35" s="418" customFormat="1" ht="17.25" customHeight="1">
      <c r="A97" s="524"/>
      <c r="B97" s="44" t="s">
        <v>326</v>
      </c>
      <c r="C97" s="45"/>
      <c r="D97" s="45"/>
      <c r="E97" s="57" t="s">
        <v>549</v>
      </c>
      <c r="F97" s="50"/>
      <c r="G97" s="8"/>
      <c r="H97" s="8"/>
      <c r="I97" s="8"/>
      <c r="J97" s="8"/>
      <c r="K97" s="8"/>
      <c r="L97" s="590"/>
      <c r="M97" s="750"/>
      <c r="N97" s="760">
        <f t="shared" si="77"/>
        <v>0</v>
      </c>
      <c r="O97" s="1303"/>
      <c r="P97" s="559">
        <f t="shared" si="78"/>
        <v>0</v>
      </c>
      <c r="Q97" s="560">
        <f t="shared" si="68"/>
        <v>0</v>
      </c>
      <c r="R97" s="796">
        <f t="shared" si="69"/>
        <v>0</v>
      </c>
      <c r="S97" s="560">
        <f t="shared" si="70"/>
        <v>0</v>
      </c>
      <c r="T97" s="560">
        <f t="shared" si="71"/>
        <v>0</v>
      </c>
      <c r="U97" s="560">
        <f t="shared" si="72"/>
        <v>0</v>
      </c>
      <c r="V97" s="560">
        <f t="shared" si="73"/>
        <v>0</v>
      </c>
      <c r="W97" s="561">
        <f t="shared" si="74"/>
        <v>0</v>
      </c>
      <c r="X97" s="779">
        <f t="shared" si="75"/>
        <v>0</v>
      </c>
      <c r="Y97" s="1096">
        <f t="shared" si="19"/>
        <v>0</v>
      </c>
      <c r="Z97" s="1096">
        <f t="shared" si="20"/>
        <v>0</v>
      </c>
      <c r="AA97" s="1096">
        <f t="shared" si="21"/>
        <v>0</v>
      </c>
      <c r="AB97" s="1096">
        <f t="shared" si="22"/>
        <v>0</v>
      </c>
      <c r="AC97" s="1096">
        <f t="shared" si="23"/>
        <v>0</v>
      </c>
      <c r="AD97" s="1096">
        <f t="shared" si="24"/>
        <v>0</v>
      </c>
      <c r="AE97" s="1096">
        <f t="shared" si="25"/>
        <v>0</v>
      </c>
      <c r="AF97" s="191">
        <f t="shared" si="76"/>
        <v>0</v>
      </c>
      <c r="AG97" s="1369"/>
      <c r="AH97" s="1216"/>
      <c r="AI97" s="1225"/>
    </row>
    <row r="98" spans="1:35" ht="30">
      <c r="A98" s="523"/>
      <c r="B98" s="47" t="s">
        <v>327</v>
      </c>
      <c r="C98" s="373" t="s">
        <v>90</v>
      </c>
      <c r="D98" s="374">
        <v>99318</v>
      </c>
      <c r="E98" s="59" t="s">
        <v>1250</v>
      </c>
      <c r="F98" s="51" t="s">
        <v>2</v>
      </c>
      <c r="G98" s="12"/>
      <c r="H98" s="12"/>
      <c r="I98" s="12"/>
      <c r="J98" s="12">
        <f>'MEMO A-18'!I168</f>
        <v>4</v>
      </c>
      <c r="K98" s="12"/>
      <c r="L98" s="591"/>
      <c r="M98" s="751"/>
      <c r="N98" s="761">
        <f t="shared" si="77"/>
        <v>4</v>
      </c>
      <c r="O98" s="1276">
        <v>264.48</v>
      </c>
      <c r="P98" s="559">
        <f t="shared" si="78"/>
        <v>319.23</v>
      </c>
      <c r="Q98" s="560">
        <f t="shared" si="68"/>
        <v>0</v>
      </c>
      <c r="R98" s="796">
        <f t="shared" si="69"/>
        <v>0</v>
      </c>
      <c r="S98" s="560">
        <f t="shared" si="70"/>
        <v>0</v>
      </c>
      <c r="T98" s="560">
        <f t="shared" si="71"/>
        <v>1276.92</v>
      </c>
      <c r="U98" s="560">
        <f t="shared" si="72"/>
        <v>0</v>
      </c>
      <c r="V98" s="560">
        <f t="shared" si="73"/>
        <v>0</v>
      </c>
      <c r="W98" s="561">
        <f t="shared" si="74"/>
        <v>0</v>
      </c>
      <c r="X98" s="779">
        <f t="shared" si="75"/>
        <v>1276.92</v>
      </c>
      <c r="Y98" s="1096">
        <f t="shared" ref="Y98:Y161" si="79">Q98/$Q$223</f>
        <v>0</v>
      </c>
      <c r="Z98" s="1096">
        <f t="shared" ref="Z98:Z161" si="80">R98/$R$223</f>
        <v>0</v>
      </c>
      <c r="AA98" s="1096">
        <f t="shared" ref="AA98:AA161" si="81">S98/$S$223</f>
        <v>0</v>
      </c>
      <c r="AB98" s="1096">
        <f t="shared" ref="AB98:AB161" si="82">T98/$T$223</f>
        <v>2.7548080398748605E-4</v>
      </c>
      <c r="AC98" s="1096">
        <f t="shared" ref="AC98:AC161" si="83">U98/$U$223</f>
        <v>0</v>
      </c>
      <c r="AD98" s="1096">
        <f t="shared" ref="AD98:AD161" si="84">V98/$V$223</f>
        <v>0</v>
      </c>
      <c r="AE98" s="1096">
        <f t="shared" ref="AE98:AE161" si="85">W98/$W$223</f>
        <v>0</v>
      </c>
      <c r="AF98" s="191">
        <f t="shared" si="76"/>
        <v>1.0131088190082547E-4</v>
      </c>
      <c r="AG98" s="1369"/>
      <c r="AH98" s="1216"/>
    </row>
    <row r="99" spans="1:35" s="418" customFormat="1" ht="16.5" customHeight="1">
      <c r="A99" s="524"/>
      <c r="B99" s="44" t="s">
        <v>328</v>
      </c>
      <c r="C99" s="45"/>
      <c r="D99" s="45"/>
      <c r="E99" s="57" t="s">
        <v>47</v>
      </c>
      <c r="F99" s="50"/>
      <c r="G99" s="8"/>
      <c r="H99" s="8"/>
      <c r="I99" s="8">
        <v>0</v>
      </c>
      <c r="J99" s="8"/>
      <c r="K99" s="8">
        <v>0</v>
      </c>
      <c r="L99" s="590"/>
      <c r="M99" s="750">
        <v>0</v>
      </c>
      <c r="N99" s="760">
        <f t="shared" si="77"/>
        <v>0</v>
      </c>
      <c r="O99" s="1303"/>
      <c r="P99" s="559">
        <f t="shared" si="78"/>
        <v>0</v>
      </c>
      <c r="Q99" s="560">
        <f t="shared" si="68"/>
        <v>0</v>
      </c>
      <c r="R99" s="796">
        <f t="shared" si="69"/>
        <v>0</v>
      </c>
      <c r="S99" s="560">
        <f t="shared" si="70"/>
        <v>0</v>
      </c>
      <c r="T99" s="560">
        <f t="shared" si="71"/>
        <v>0</v>
      </c>
      <c r="U99" s="560">
        <f t="shared" si="72"/>
        <v>0</v>
      </c>
      <c r="V99" s="560">
        <f t="shared" si="73"/>
        <v>0</v>
      </c>
      <c r="W99" s="561">
        <f t="shared" si="74"/>
        <v>0</v>
      </c>
      <c r="X99" s="779">
        <f t="shared" si="75"/>
        <v>0</v>
      </c>
      <c r="Y99" s="1096">
        <f t="shared" si="79"/>
        <v>0</v>
      </c>
      <c r="Z99" s="1096">
        <f t="shared" si="80"/>
        <v>0</v>
      </c>
      <c r="AA99" s="1096">
        <f t="shared" si="81"/>
        <v>0</v>
      </c>
      <c r="AB99" s="1096">
        <f t="shared" si="82"/>
        <v>0</v>
      </c>
      <c r="AC99" s="1096">
        <f t="shared" si="83"/>
        <v>0</v>
      </c>
      <c r="AD99" s="1096">
        <f t="shared" si="84"/>
        <v>0</v>
      </c>
      <c r="AE99" s="1096">
        <f t="shared" si="85"/>
        <v>0</v>
      </c>
      <c r="AF99" s="191">
        <f t="shared" si="76"/>
        <v>0</v>
      </c>
      <c r="AG99" s="1369"/>
      <c r="AH99" s="1216"/>
      <c r="AI99" s="1225"/>
    </row>
    <row r="100" spans="1:35" ht="30">
      <c r="A100" s="523"/>
      <c r="B100" s="47" t="s">
        <v>329</v>
      </c>
      <c r="C100" s="373" t="s">
        <v>90</v>
      </c>
      <c r="D100" s="374">
        <v>98114</v>
      </c>
      <c r="E100" s="59" t="s">
        <v>157</v>
      </c>
      <c r="F100" s="64" t="s">
        <v>1</v>
      </c>
      <c r="G100" s="12"/>
      <c r="H100" s="12"/>
      <c r="I100" s="12"/>
      <c r="J100" s="12">
        <f>'MEMO A-18'!I173</f>
        <v>4</v>
      </c>
      <c r="K100" s="12"/>
      <c r="L100" s="591"/>
      <c r="M100" s="751"/>
      <c r="N100" s="761">
        <f t="shared" si="77"/>
        <v>4</v>
      </c>
      <c r="O100" s="1274">
        <v>528.46</v>
      </c>
      <c r="P100" s="559">
        <f t="shared" si="78"/>
        <v>637.85</v>
      </c>
      <c r="Q100" s="560">
        <f t="shared" si="68"/>
        <v>0</v>
      </c>
      <c r="R100" s="796">
        <f t="shared" si="69"/>
        <v>0</v>
      </c>
      <c r="S100" s="560">
        <f t="shared" si="70"/>
        <v>0</v>
      </c>
      <c r="T100" s="560">
        <f t="shared" si="71"/>
        <v>2551.4</v>
      </c>
      <c r="U100" s="560">
        <f t="shared" si="72"/>
        <v>0</v>
      </c>
      <c r="V100" s="560">
        <f t="shared" si="73"/>
        <v>0</v>
      </c>
      <c r="W100" s="561">
        <f t="shared" si="74"/>
        <v>0</v>
      </c>
      <c r="X100" s="779">
        <f t="shared" si="75"/>
        <v>2551.4</v>
      </c>
      <c r="Y100" s="1096">
        <f t="shared" si="79"/>
        <v>0</v>
      </c>
      <c r="Z100" s="1096">
        <f t="shared" si="80"/>
        <v>0</v>
      </c>
      <c r="AA100" s="1096">
        <f t="shared" si="81"/>
        <v>0</v>
      </c>
      <c r="AB100" s="1096">
        <f t="shared" si="82"/>
        <v>5.5043520603770941E-4</v>
      </c>
      <c r="AC100" s="1096">
        <f t="shared" si="83"/>
        <v>0</v>
      </c>
      <c r="AD100" s="1096">
        <f t="shared" si="84"/>
        <v>0</v>
      </c>
      <c r="AE100" s="1096">
        <f t="shared" si="85"/>
        <v>0</v>
      </c>
      <c r="AF100" s="191">
        <f t="shared" si="76"/>
        <v>2.0242817410782673E-4</v>
      </c>
      <c r="AG100" s="1369"/>
      <c r="AH100" s="1216"/>
    </row>
    <row r="101" spans="1:35" ht="21" customHeight="1">
      <c r="A101" s="523"/>
      <c r="B101" s="47" t="s">
        <v>1130</v>
      </c>
      <c r="C101" s="371" t="s">
        <v>93</v>
      </c>
      <c r="D101" s="363" t="s">
        <v>532</v>
      </c>
      <c r="E101" s="58" t="s">
        <v>48</v>
      </c>
      <c r="F101" s="61" t="s">
        <v>1</v>
      </c>
      <c r="G101" s="12"/>
      <c r="H101" s="12">
        <f>'MEMO  A-09'!I100</f>
        <v>1</v>
      </c>
      <c r="I101" s="12">
        <v>0</v>
      </c>
      <c r="J101" s="12"/>
      <c r="K101" s="12">
        <v>0</v>
      </c>
      <c r="L101" s="591"/>
      <c r="M101" s="751">
        <v>0</v>
      </c>
      <c r="N101" s="761">
        <f t="shared" si="77"/>
        <v>1</v>
      </c>
      <c r="O101" s="1273">
        <f>CPUS!I571</f>
        <v>160.54</v>
      </c>
      <c r="P101" s="559">
        <f t="shared" si="78"/>
        <v>193.77</v>
      </c>
      <c r="Q101" s="560">
        <f t="shared" ref="Q101:Q128" si="86">ROUND(G101*$P101,2)</f>
        <v>0</v>
      </c>
      <c r="R101" s="796">
        <f t="shared" ref="R101:R128" si="87">ROUND(H101*$P101,2)</f>
        <v>193.77</v>
      </c>
      <c r="S101" s="560">
        <f t="shared" ref="S101:S128" si="88">ROUND(I101*$P101,2)</f>
        <v>0</v>
      </c>
      <c r="T101" s="560">
        <f t="shared" ref="T101:T128" si="89">ROUND(J101*$P101,2)</f>
        <v>0</v>
      </c>
      <c r="U101" s="560">
        <f t="shared" ref="U101:U128" si="90">ROUND(K101*$P101,2)</f>
        <v>0</v>
      </c>
      <c r="V101" s="560">
        <f t="shared" ref="V101:V128" si="91">ROUND(L101*$P101,2)</f>
        <v>0</v>
      </c>
      <c r="W101" s="561">
        <f t="shared" ref="W101:W128" si="92">ROUND(M101*$P101,2)</f>
        <v>0</v>
      </c>
      <c r="X101" s="779">
        <f t="shared" ref="X101:X128" si="93">ROUND(N101*$P101,2)</f>
        <v>193.77</v>
      </c>
      <c r="Y101" s="1096">
        <f t="shared" si="79"/>
        <v>0</v>
      </c>
      <c r="Z101" s="1096">
        <f t="shared" si="80"/>
        <v>1.91949115029586E-4</v>
      </c>
      <c r="AA101" s="1096">
        <f t="shared" si="81"/>
        <v>0</v>
      </c>
      <c r="AB101" s="1096">
        <f t="shared" si="82"/>
        <v>0</v>
      </c>
      <c r="AC101" s="1096">
        <f t="shared" si="83"/>
        <v>0</v>
      </c>
      <c r="AD101" s="1096">
        <f t="shared" si="84"/>
        <v>0</v>
      </c>
      <c r="AE101" s="1096">
        <f t="shared" si="85"/>
        <v>0</v>
      </c>
      <c r="AF101" s="191">
        <f t="shared" si="76"/>
        <v>1.5373719250949906E-5</v>
      </c>
      <c r="AG101" s="1369"/>
      <c r="AH101" s="1216"/>
    </row>
    <row r="102" spans="1:35" ht="21" customHeight="1">
      <c r="A102" s="523"/>
      <c r="B102" s="47" t="s">
        <v>1131</v>
      </c>
      <c r="C102" s="371" t="s">
        <v>93</v>
      </c>
      <c r="D102" s="363" t="s">
        <v>533</v>
      </c>
      <c r="E102" s="58" t="s">
        <v>49</v>
      </c>
      <c r="F102" s="61" t="s">
        <v>1</v>
      </c>
      <c r="G102" s="12"/>
      <c r="H102" s="12">
        <f>'MEMO  A-09'!I103</f>
        <v>1</v>
      </c>
      <c r="I102" s="12">
        <v>0</v>
      </c>
      <c r="J102" s="12"/>
      <c r="K102" s="12">
        <v>0</v>
      </c>
      <c r="L102" s="591"/>
      <c r="M102" s="751">
        <v>0</v>
      </c>
      <c r="N102" s="761">
        <f t="shared" si="77"/>
        <v>1</v>
      </c>
      <c r="O102" s="1273">
        <f>CPUS!I603</f>
        <v>257.91000000000003</v>
      </c>
      <c r="P102" s="559">
        <f t="shared" si="78"/>
        <v>311.3</v>
      </c>
      <c r="Q102" s="560">
        <f t="shared" si="86"/>
        <v>0</v>
      </c>
      <c r="R102" s="796">
        <f t="shared" si="87"/>
        <v>311.3</v>
      </c>
      <c r="S102" s="560">
        <f t="shared" si="88"/>
        <v>0</v>
      </c>
      <c r="T102" s="560">
        <f t="shared" si="89"/>
        <v>0</v>
      </c>
      <c r="U102" s="560">
        <f t="shared" si="90"/>
        <v>0</v>
      </c>
      <c r="V102" s="560">
        <f t="shared" si="91"/>
        <v>0</v>
      </c>
      <c r="W102" s="561">
        <f t="shared" si="92"/>
        <v>0</v>
      </c>
      <c r="X102" s="779">
        <f t="shared" si="93"/>
        <v>311.3</v>
      </c>
      <c r="Y102" s="1096">
        <f t="shared" si="79"/>
        <v>0</v>
      </c>
      <c r="Z102" s="1096">
        <f t="shared" si="80"/>
        <v>3.0837466846627505E-4</v>
      </c>
      <c r="AA102" s="1096">
        <f t="shared" si="81"/>
        <v>0</v>
      </c>
      <c r="AB102" s="1096">
        <f t="shared" si="82"/>
        <v>0</v>
      </c>
      <c r="AC102" s="1096">
        <f t="shared" si="83"/>
        <v>0</v>
      </c>
      <c r="AD102" s="1096">
        <f t="shared" si="84"/>
        <v>0</v>
      </c>
      <c r="AE102" s="1096">
        <f t="shared" si="85"/>
        <v>0</v>
      </c>
      <c r="AF102" s="191">
        <f t="shared" si="76"/>
        <v>2.4698553970277677E-5</v>
      </c>
      <c r="AG102" s="1369"/>
      <c r="AH102" s="1216"/>
    </row>
    <row r="103" spans="1:35" s="418" customFormat="1" ht="15">
      <c r="A103" s="524"/>
      <c r="B103" s="864" t="s">
        <v>330</v>
      </c>
      <c r="C103" s="48"/>
      <c r="D103" s="48"/>
      <c r="E103" s="62" t="s">
        <v>815</v>
      </c>
      <c r="F103" s="54"/>
      <c r="G103" s="8"/>
      <c r="H103" s="8"/>
      <c r="I103" s="8"/>
      <c r="J103" s="8"/>
      <c r="K103" s="8"/>
      <c r="L103" s="590"/>
      <c r="M103" s="750"/>
      <c r="N103" s="760">
        <f t="shared" si="77"/>
        <v>0</v>
      </c>
      <c r="O103" s="1304"/>
      <c r="P103" s="559">
        <f t="shared" si="78"/>
        <v>0</v>
      </c>
      <c r="Q103" s="560">
        <f t="shared" si="86"/>
        <v>0</v>
      </c>
      <c r="R103" s="796">
        <f t="shared" si="87"/>
        <v>0</v>
      </c>
      <c r="S103" s="560">
        <f t="shared" si="88"/>
        <v>0</v>
      </c>
      <c r="T103" s="560">
        <f t="shared" si="89"/>
        <v>0</v>
      </c>
      <c r="U103" s="560">
        <f t="shared" si="90"/>
        <v>0</v>
      </c>
      <c r="V103" s="560">
        <f t="shared" si="91"/>
        <v>0</v>
      </c>
      <c r="W103" s="561">
        <f t="shared" si="92"/>
        <v>0</v>
      </c>
      <c r="X103" s="779">
        <f t="shared" si="93"/>
        <v>0</v>
      </c>
      <c r="Y103" s="1096">
        <f t="shared" si="79"/>
        <v>0</v>
      </c>
      <c r="Z103" s="1096">
        <f t="shared" si="80"/>
        <v>0</v>
      </c>
      <c r="AA103" s="1096">
        <f t="shared" si="81"/>
        <v>0</v>
      </c>
      <c r="AB103" s="1096">
        <f t="shared" si="82"/>
        <v>0</v>
      </c>
      <c r="AC103" s="1096">
        <f t="shared" si="83"/>
        <v>0</v>
      </c>
      <c r="AD103" s="1096">
        <f t="shared" si="84"/>
        <v>0</v>
      </c>
      <c r="AE103" s="1096">
        <f t="shared" si="85"/>
        <v>0</v>
      </c>
      <c r="AF103" s="191">
        <f t="shared" si="76"/>
        <v>0</v>
      </c>
      <c r="AG103" s="1369"/>
      <c r="AH103" s="1216"/>
      <c r="AI103" s="1225"/>
    </row>
    <row r="104" spans="1:35" s="417" customFormat="1" ht="30">
      <c r="A104" s="523"/>
      <c r="B104" s="865" t="s">
        <v>331</v>
      </c>
      <c r="C104" s="373" t="s">
        <v>90</v>
      </c>
      <c r="D104" s="603">
        <v>101576</v>
      </c>
      <c r="E104" s="604" t="s">
        <v>1152</v>
      </c>
      <c r="F104" s="51" t="s">
        <v>3</v>
      </c>
      <c r="G104" s="3"/>
      <c r="H104" s="3"/>
      <c r="I104" s="3"/>
      <c r="J104" s="3">
        <f>'MEMO A-18'!I178</f>
        <v>319.5</v>
      </c>
      <c r="K104" s="3"/>
      <c r="L104" s="835"/>
      <c r="M104" s="752"/>
      <c r="N104" s="762">
        <f t="shared" si="77"/>
        <v>319.5</v>
      </c>
      <c r="O104" s="1277">
        <v>50.09</v>
      </c>
      <c r="P104" s="566">
        <f t="shared" si="78"/>
        <v>60.46</v>
      </c>
      <c r="Q104" s="560">
        <f t="shared" si="86"/>
        <v>0</v>
      </c>
      <c r="R104" s="796">
        <f t="shared" si="87"/>
        <v>0</v>
      </c>
      <c r="S104" s="560">
        <f t="shared" si="88"/>
        <v>0</v>
      </c>
      <c r="T104" s="560">
        <f t="shared" si="89"/>
        <v>19316.97</v>
      </c>
      <c r="U104" s="560">
        <f t="shared" si="90"/>
        <v>0</v>
      </c>
      <c r="V104" s="560">
        <f t="shared" si="91"/>
        <v>0</v>
      </c>
      <c r="W104" s="561">
        <f t="shared" si="92"/>
        <v>0</v>
      </c>
      <c r="X104" s="779">
        <f t="shared" si="93"/>
        <v>19316.97</v>
      </c>
      <c r="Y104" s="1096">
        <f t="shared" si="79"/>
        <v>0</v>
      </c>
      <c r="Z104" s="1096">
        <f t="shared" si="80"/>
        <v>0</v>
      </c>
      <c r="AA104" s="1096">
        <f t="shared" si="81"/>
        <v>0</v>
      </c>
      <c r="AB104" s="1096">
        <f t="shared" si="82"/>
        <v>4.1674141106742384E-3</v>
      </c>
      <c r="AC104" s="1096">
        <f t="shared" si="83"/>
        <v>0</v>
      </c>
      <c r="AD104" s="1096">
        <f t="shared" si="84"/>
        <v>0</v>
      </c>
      <c r="AE104" s="1096">
        <f t="shared" si="85"/>
        <v>0</v>
      </c>
      <c r="AF104" s="1387">
        <f t="shared" si="76"/>
        <v>1.5326091425866841E-3</v>
      </c>
      <c r="AG104" s="1369"/>
      <c r="AH104" s="1216"/>
      <c r="AI104" s="1228"/>
    </row>
    <row r="105" spans="1:35" s="418" customFormat="1" ht="15">
      <c r="A105" s="524"/>
      <c r="B105" s="44" t="s">
        <v>332</v>
      </c>
      <c r="C105" s="45"/>
      <c r="D105" s="45"/>
      <c r="E105" s="57" t="s">
        <v>69</v>
      </c>
      <c r="F105" s="50"/>
      <c r="G105" s="8"/>
      <c r="H105" s="8"/>
      <c r="I105" s="8">
        <v>0</v>
      </c>
      <c r="J105" s="8"/>
      <c r="K105" s="8"/>
      <c r="L105" s="590"/>
      <c r="M105" s="750"/>
      <c r="N105" s="760">
        <f t="shared" si="77"/>
        <v>0</v>
      </c>
      <c r="O105" s="1304"/>
      <c r="P105" s="559">
        <f t="shared" si="78"/>
        <v>0</v>
      </c>
      <c r="Q105" s="560">
        <f t="shared" si="86"/>
        <v>0</v>
      </c>
      <c r="R105" s="796">
        <f t="shared" si="87"/>
        <v>0</v>
      </c>
      <c r="S105" s="560">
        <f t="shared" si="88"/>
        <v>0</v>
      </c>
      <c r="T105" s="560">
        <f t="shared" si="89"/>
        <v>0</v>
      </c>
      <c r="U105" s="560">
        <f t="shared" si="90"/>
        <v>0</v>
      </c>
      <c r="V105" s="560">
        <f t="shared" si="91"/>
        <v>0</v>
      </c>
      <c r="W105" s="561">
        <f t="shared" si="92"/>
        <v>0</v>
      </c>
      <c r="X105" s="779">
        <f t="shared" si="93"/>
        <v>0</v>
      </c>
      <c r="Y105" s="1096">
        <f t="shared" si="79"/>
        <v>0</v>
      </c>
      <c r="Z105" s="1096">
        <f t="shared" si="80"/>
        <v>0</v>
      </c>
      <c r="AA105" s="1096">
        <f t="shared" si="81"/>
        <v>0</v>
      </c>
      <c r="AB105" s="1096">
        <f t="shared" si="82"/>
        <v>0</v>
      </c>
      <c r="AC105" s="1096">
        <f t="shared" si="83"/>
        <v>0</v>
      </c>
      <c r="AD105" s="1096">
        <f t="shared" si="84"/>
        <v>0</v>
      </c>
      <c r="AE105" s="1096">
        <f t="shared" si="85"/>
        <v>0</v>
      </c>
      <c r="AF105" s="191">
        <f t="shared" si="76"/>
        <v>0</v>
      </c>
      <c r="AG105" s="1369"/>
      <c r="AH105" s="1215"/>
      <c r="AI105" s="1225"/>
    </row>
    <row r="106" spans="1:35" ht="45">
      <c r="A106" s="523"/>
      <c r="B106" s="866" t="s">
        <v>333</v>
      </c>
      <c r="C106" s="376" t="s">
        <v>90</v>
      </c>
      <c r="D106" s="376">
        <v>90702</v>
      </c>
      <c r="E106" s="377" t="s">
        <v>123</v>
      </c>
      <c r="F106" s="378" t="s">
        <v>2</v>
      </c>
      <c r="G106" s="12"/>
      <c r="H106" s="12"/>
      <c r="I106" s="12">
        <f>'MEMO A-11'!I91</f>
        <v>21.8</v>
      </c>
      <c r="J106" s="12"/>
      <c r="K106" s="12"/>
      <c r="L106" s="591"/>
      <c r="M106" s="751"/>
      <c r="N106" s="761">
        <f t="shared" si="77"/>
        <v>21.8</v>
      </c>
      <c r="O106" s="1277">
        <v>111.73</v>
      </c>
      <c r="P106" s="559">
        <f t="shared" si="78"/>
        <v>134.86000000000001</v>
      </c>
      <c r="Q106" s="560">
        <f t="shared" si="86"/>
        <v>0</v>
      </c>
      <c r="R106" s="796">
        <f t="shared" si="87"/>
        <v>0</v>
      </c>
      <c r="S106" s="560">
        <f t="shared" si="88"/>
        <v>2939.95</v>
      </c>
      <c r="T106" s="560">
        <f t="shared" si="89"/>
        <v>0</v>
      </c>
      <c r="U106" s="560">
        <f t="shared" si="90"/>
        <v>0</v>
      </c>
      <c r="V106" s="560">
        <f t="shared" si="91"/>
        <v>0</v>
      </c>
      <c r="W106" s="561">
        <f t="shared" si="92"/>
        <v>0</v>
      </c>
      <c r="X106" s="779">
        <f t="shared" si="93"/>
        <v>2939.95</v>
      </c>
      <c r="Y106" s="1096">
        <f t="shared" si="79"/>
        <v>0</v>
      </c>
      <c r="Z106" s="1096">
        <f t="shared" si="80"/>
        <v>0</v>
      </c>
      <c r="AA106" s="1096">
        <f t="shared" si="81"/>
        <v>3.9940701992871142E-2</v>
      </c>
      <c r="AB106" s="1096">
        <f t="shared" si="82"/>
        <v>0</v>
      </c>
      <c r="AC106" s="1096">
        <f t="shared" si="83"/>
        <v>0</v>
      </c>
      <c r="AD106" s="1096">
        <f t="shared" si="84"/>
        <v>0</v>
      </c>
      <c r="AE106" s="1096">
        <f t="shared" si="85"/>
        <v>0</v>
      </c>
      <c r="AF106" s="191">
        <f t="shared" si="76"/>
        <v>2.3325574604856359E-4</v>
      </c>
      <c r="AG106" s="1369"/>
    </row>
    <row r="107" spans="1:35" s="418" customFormat="1" ht="18" customHeight="1">
      <c r="A107" s="524"/>
      <c r="B107" s="4" t="s">
        <v>1128</v>
      </c>
      <c r="C107" s="5"/>
      <c r="D107" s="5"/>
      <c r="E107" s="6" t="s">
        <v>50</v>
      </c>
      <c r="F107" s="7"/>
      <c r="G107" s="8"/>
      <c r="H107" s="8"/>
      <c r="I107" s="8">
        <v>0</v>
      </c>
      <c r="J107" s="8"/>
      <c r="K107" s="8">
        <v>0</v>
      </c>
      <c r="L107" s="590"/>
      <c r="M107" s="750"/>
      <c r="N107" s="760">
        <f t="shared" si="77"/>
        <v>0</v>
      </c>
      <c r="O107" s="1304"/>
      <c r="P107" s="559">
        <f t="shared" si="78"/>
        <v>0</v>
      </c>
      <c r="Q107" s="560">
        <f t="shared" si="86"/>
        <v>0</v>
      </c>
      <c r="R107" s="796">
        <f t="shared" si="87"/>
        <v>0</v>
      </c>
      <c r="S107" s="560">
        <f t="shared" si="88"/>
        <v>0</v>
      </c>
      <c r="T107" s="560">
        <f t="shared" si="89"/>
        <v>0</v>
      </c>
      <c r="U107" s="560">
        <f t="shared" si="90"/>
        <v>0</v>
      </c>
      <c r="V107" s="560">
        <f t="shared" si="91"/>
        <v>0</v>
      </c>
      <c r="W107" s="561">
        <f t="shared" si="92"/>
        <v>0</v>
      </c>
      <c r="X107" s="779">
        <f t="shared" si="93"/>
        <v>0</v>
      </c>
      <c r="Y107" s="1096">
        <f t="shared" si="79"/>
        <v>0</v>
      </c>
      <c r="Z107" s="1096">
        <f t="shared" si="80"/>
        <v>0</v>
      </c>
      <c r="AA107" s="1096">
        <f t="shared" si="81"/>
        <v>0</v>
      </c>
      <c r="AB107" s="1096">
        <f t="shared" si="82"/>
        <v>0</v>
      </c>
      <c r="AC107" s="1096">
        <f t="shared" si="83"/>
        <v>0</v>
      </c>
      <c r="AD107" s="1096">
        <f t="shared" si="84"/>
        <v>0</v>
      </c>
      <c r="AE107" s="1096">
        <f t="shared" si="85"/>
        <v>0</v>
      </c>
      <c r="AF107" s="191">
        <f t="shared" si="76"/>
        <v>0</v>
      </c>
      <c r="AG107" s="1369"/>
      <c r="AH107" s="1215"/>
      <c r="AI107" s="1225"/>
    </row>
    <row r="108" spans="1:35" s="419" customFormat="1" ht="18" customHeight="1">
      <c r="A108" s="353"/>
      <c r="B108" s="18" t="s">
        <v>1129</v>
      </c>
      <c r="C108" s="379" t="s">
        <v>90</v>
      </c>
      <c r="D108" s="367">
        <v>93358</v>
      </c>
      <c r="E108" s="380" t="s">
        <v>1164</v>
      </c>
      <c r="F108" s="381" t="s">
        <v>28</v>
      </c>
      <c r="G108" s="12">
        <f>'MEMO A-07'!I80</f>
        <v>91.46</v>
      </c>
      <c r="H108" s="12">
        <f>'MEMO  A-09'!I107</f>
        <v>362.02000000000015</v>
      </c>
      <c r="I108" s="12">
        <f>'MEMO A-11'!I95</f>
        <v>43.46</v>
      </c>
      <c r="J108" s="12">
        <f>'MEMO A-18'!I184</f>
        <v>1595.0700000000002</v>
      </c>
      <c r="K108" s="12">
        <f>'MEMO A-21'!I170</f>
        <v>184.68</v>
      </c>
      <c r="L108" s="591">
        <f>'MEMO A-22'!I90</f>
        <v>38.880000000000003</v>
      </c>
      <c r="M108" s="751"/>
      <c r="N108" s="761">
        <f t="shared" si="77"/>
        <v>2315.5700000000002</v>
      </c>
      <c r="O108" s="1277">
        <v>89.55</v>
      </c>
      <c r="P108" s="559">
        <f t="shared" si="78"/>
        <v>108.09</v>
      </c>
      <c r="Q108" s="560">
        <f t="shared" si="86"/>
        <v>9885.91</v>
      </c>
      <c r="R108" s="796">
        <f t="shared" si="87"/>
        <v>39130.74</v>
      </c>
      <c r="S108" s="560">
        <f t="shared" si="88"/>
        <v>4697.59</v>
      </c>
      <c r="T108" s="560">
        <f t="shared" si="89"/>
        <v>172411.12</v>
      </c>
      <c r="U108" s="560">
        <f t="shared" si="90"/>
        <v>19962.060000000001</v>
      </c>
      <c r="V108" s="560">
        <f t="shared" si="91"/>
        <v>4202.54</v>
      </c>
      <c r="W108" s="561">
        <f t="shared" si="92"/>
        <v>0</v>
      </c>
      <c r="X108" s="779">
        <f t="shared" si="93"/>
        <v>250289.96</v>
      </c>
      <c r="Y108" s="1096">
        <f t="shared" si="79"/>
        <v>3.6767502105856842E-3</v>
      </c>
      <c r="Z108" s="1096">
        <f t="shared" si="80"/>
        <v>3.8763022725152606E-2</v>
      </c>
      <c r="AA108" s="1096">
        <f t="shared" si="81"/>
        <v>6.3819126949333005E-2</v>
      </c>
      <c r="AB108" s="1096">
        <f t="shared" si="82"/>
        <v>3.7195716218700416E-2</v>
      </c>
      <c r="AC108" s="1096">
        <f t="shared" si="83"/>
        <v>7.183625046099467E-3</v>
      </c>
      <c r="AD108" s="1096">
        <f t="shared" si="84"/>
        <v>3.2018487332906038E-3</v>
      </c>
      <c r="AE108" s="1096">
        <f t="shared" si="85"/>
        <v>0</v>
      </c>
      <c r="AF108" s="191">
        <f t="shared" si="76"/>
        <v>1.9858015050686285E-2</v>
      </c>
      <c r="AG108" s="1369"/>
      <c r="AH108" s="745"/>
      <c r="AI108" s="1225"/>
    </row>
    <row r="109" spans="1:35" ht="18" customHeight="1">
      <c r="A109" s="523"/>
      <c r="B109" s="18" t="s">
        <v>1132</v>
      </c>
      <c r="C109" s="371" t="s">
        <v>90</v>
      </c>
      <c r="D109" s="372">
        <v>104737</v>
      </c>
      <c r="E109" s="68" t="s">
        <v>114</v>
      </c>
      <c r="F109" s="11" t="s">
        <v>28</v>
      </c>
      <c r="G109" s="12">
        <f>'MEMO A-07'!I87</f>
        <v>36.08</v>
      </c>
      <c r="H109" s="12">
        <f>'MEMO  A-09'!I141</f>
        <v>67.88</v>
      </c>
      <c r="I109" s="12">
        <f>'MEMO A-11'!I109</f>
        <v>13.250000000000004</v>
      </c>
      <c r="J109" s="12">
        <f>'MEMO A-18'!I239</f>
        <v>425.63000000000005</v>
      </c>
      <c r="K109" s="12">
        <f>'MEMO A-21'!I185</f>
        <v>155.48000000000005</v>
      </c>
      <c r="L109" s="591">
        <f>'MEMO A-22'!I94</f>
        <v>10.8</v>
      </c>
      <c r="M109" s="751"/>
      <c r="N109" s="761">
        <f t="shared" si="77"/>
        <v>709.12</v>
      </c>
      <c r="O109" s="1277">
        <v>22.63</v>
      </c>
      <c r="P109" s="559">
        <f t="shared" si="78"/>
        <v>27.31</v>
      </c>
      <c r="Q109" s="560">
        <f t="shared" si="86"/>
        <v>985.34</v>
      </c>
      <c r="R109" s="796">
        <f t="shared" si="87"/>
        <v>1853.8</v>
      </c>
      <c r="S109" s="560">
        <f t="shared" si="88"/>
        <v>361.86</v>
      </c>
      <c r="T109" s="560">
        <f t="shared" si="89"/>
        <v>11623.96</v>
      </c>
      <c r="U109" s="560">
        <f t="shared" si="90"/>
        <v>4246.16</v>
      </c>
      <c r="V109" s="560">
        <f t="shared" si="91"/>
        <v>294.95</v>
      </c>
      <c r="W109" s="561">
        <f t="shared" si="92"/>
        <v>0</v>
      </c>
      <c r="X109" s="779">
        <f t="shared" si="93"/>
        <v>19366.07</v>
      </c>
      <c r="Y109" s="1096">
        <f t="shared" si="79"/>
        <v>3.6646591487263165E-4</v>
      </c>
      <c r="Z109" s="1096">
        <f t="shared" si="80"/>
        <v>1.8363795708409272E-3</v>
      </c>
      <c r="AA109" s="1096">
        <f t="shared" si="81"/>
        <v>4.9160504168915637E-3</v>
      </c>
      <c r="AB109" s="1096">
        <f t="shared" si="82"/>
        <v>2.5077356814196491E-3</v>
      </c>
      <c r="AC109" s="1096">
        <f t="shared" si="83"/>
        <v>1.528039757707657E-3</v>
      </c>
      <c r="AD109" s="1096">
        <f t="shared" si="84"/>
        <v>2.2471773829257154E-4</v>
      </c>
      <c r="AE109" s="1096">
        <f t="shared" si="85"/>
        <v>0</v>
      </c>
      <c r="AF109" s="191">
        <f t="shared" si="76"/>
        <v>1.5365047384747041E-3</v>
      </c>
      <c r="AG109" s="1369"/>
      <c r="AH109" s="550" t="s">
        <v>1320</v>
      </c>
      <c r="AI109" s="1225">
        <v>0</v>
      </c>
    </row>
    <row r="110" spans="1:35" ht="15">
      <c r="A110" s="523"/>
      <c r="B110" s="18" t="s">
        <v>1133</v>
      </c>
      <c r="C110" s="371" t="s">
        <v>93</v>
      </c>
      <c r="D110" s="363" t="s">
        <v>534</v>
      </c>
      <c r="E110" s="10" t="s">
        <v>1178</v>
      </c>
      <c r="F110" s="20" t="s">
        <v>36</v>
      </c>
      <c r="G110" s="12">
        <f>'MEMO A-07'!I95</f>
        <v>752.28</v>
      </c>
      <c r="H110" s="12"/>
      <c r="I110" s="12">
        <f>'MEMO A-11'!I123</f>
        <v>448.28000000000003</v>
      </c>
      <c r="J110" s="12">
        <f>'MEMO A-18'!I294</f>
        <v>7174.68</v>
      </c>
      <c r="K110" s="12">
        <f>'MEMO A-21'!I219</f>
        <v>502.45000000000005</v>
      </c>
      <c r="L110" s="591">
        <f>'MEMO A-22'!I98</f>
        <v>365.98</v>
      </c>
      <c r="M110" s="751"/>
      <c r="N110" s="761">
        <f t="shared" si="77"/>
        <v>9243.67</v>
      </c>
      <c r="O110" s="1277">
        <f>CPUS!I633</f>
        <v>10.51</v>
      </c>
      <c r="P110" s="559">
        <f t="shared" si="78"/>
        <v>12.69</v>
      </c>
      <c r="Q110" s="560">
        <f t="shared" si="86"/>
        <v>9546.43</v>
      </c>
      <c r="R110" s="796">
        <f t="shared" si="87"/>
        <v>0</v>
      </c>
      <c r="S110" s="560">
        <f t="shared" si="88"/>
        <v>5688.67</v>
      </c>
      <c r="T110" s="560">
        <f t="shared" si="89"/>
        <v>91046.69</v>
      </c>
      <c r="U110" s="560">
        <f t="shared" si="90"/>
        <v>6376.09</v>
      </c>
      <c r="V110" s="560">
        <f t="shared" si="91"/>
        <v>4644.29</v>
      </c>
      <c r="W110" s="561">
        <f t="shared" si="92"/>
        <v>0</v>
      </c>
      <c r="X110" s="779">
        <f t="shared" si="93"/>
        <v>117302.17</v>
      </c>
      <c r="Y110" s="1096">
        <f t="shared" si="79"/>
        <v>3.5504914077552287E-3</v>
      </c>
      <c r="Z110" s="1096">
        <f t="shared" si="80"/>
        <v>0</v>
      </c>
      <c r="AA110" s="1096">
        <f t="shared" si="81"/>
        <v>7.7283448087819964E-2</v>
      </c>
      <c r="AB110" s="1096">
        <f t="shared" si="82"/>
        <v>1.9642276228424183E-2</v>
      </c>
      <c r="AC110" s="1096">
        <f t="shared" si="83"/>
        <v>2.2945247043734138E-3</v>
      </c>
      <c r="AD110" s="1096">
        <f t="shared" si="84"/>
        <v>3.5384110689093309E-3</v>
      </c>
      <c r="AE110" s="1096">
        <f t="shared" si="85"/>
        <v>0</v>
      </c>
      <c r="AF110" s="191">
        <f t="shared" si="76"/>
        <v>9.3067586783671264E-3</v>
      </c>
      <c r="AG110" s="1369"/>
    </row>
    <row r="111" spans="1:35" ht="45">
      <c r="A111" s="523"/>
      <c r="B111" s="18" t="s">
        <v>1134</v>
      </c>
      <c r="C111" s="371" t="s">
        <v>93</v>
      </c>
      <c r="D111" s="363" t="s">
        <v>783</v>
      </c>
      <c r="E111" s="10" t="s">
        <v>1304</v>
      </c>
      <c r="F111" s="20" t="s">
        <v>3</v>
      </c>
      <c r="G111" s="12">
        <f>'MEMO A-07'!I101</f>
        <v>266.39999999999998</v>
      </c>
      <c r="H111" s="12">
        <f>'MEMO  A-09'!I174</f>
        <v>663.49000000000024</v>
      </c>
      <c r="I111" s="12">
        <f>'MEMO A-11'!I132</f>
        <v>93.4</v>
      </c>
      <c r="J111" s="12">
        <f>'MEMO A-18'!I333</f>
        <v>5682.3</v>
      </c>
      <c r="K111" s="12">
        <f>'MEMO A-21'!I225</f>
        <v>461.43999999999994</v>
      </c>
      <c r="L111" s="591">
        <f>'MEMO A-22'!I102</f>
        <v>129.6</v>
      </c>
      <c r="M111" s="751"/>
      <c r="N111" s="761">
        <f t="shared" si="77"/>
        <v>7296.63</v>
      </c>
      <c r="O111" s="1277">
        <f>CPUS!I663</f>
        <v>89.41</v>
      </c>
      <c r="P111" s="559">
        <f t="shared" si="78"/>
        <v>107.92</v>
      </c>
      <c r="Q111" s="560">
        <f t="shared" si="86"/>
        <v>28749.89</v>
      </c>
      <c r="R111" s="796">
        <f t="shared" si="87"/>
        <v>71603.839999999997</v>
      </c>
      <c r="S111" s="560">
        <f t="shared" si="88"/>
        <v>10079.73</v>
      </c>
      <c r="T111" s="560">
        <f t="shared" si="89"/>
        <v>613233.81999999995</v>
      </c>
      <c r="U111" s="560">
        <f t="shared" si="90"/>
        <v>49798.6</v>
      </c>
      <c r="V111" s="560">
        <f t="shared" si="91"/>
        <v>13986.43</v>
      </c>
      <c r="W111" s="561">
        <f t="shared" si="92"/>
        <v>0</v>
      </c>
      <c r="X111" s="779">
        <f t="shared" si="93"/>
        <v>787452.31</v>
      </c>
      <c r="Y111" s="1096">
        <f t="shared" si="79"/>
        <v>1.0692608380191126E-2</v>
      </c>
      <c r="Z111" s="1096">
        <f t="shared" si="80"/>
        <v>7.0930968265056862E-2</v>
      </c>
      <c r="AA111" s="1096">
        <f t="shared" si="81"/>
        <v>0.13693821054732327</v>
      </c>
      <c r="AB111" s="1096">
        <f t="shared" si="82"/>
        <v>0.13229814378811303</v>
      </c>
      <c r="AC111" s="1096">
        <f t="shared" si="83"/>
        <v>1.7920719115195972E-2</v>
      </c>
      <c r="AD111" s="1096">
        <f t="shared" si="84"/>
        <v>1.0656039723300124E-2</v>
      </c>
      <c r="AE111" s="1096">
        <f t="shared" si="85"/>
        <v>0</v>
      </c>
      <c r="AF111" s="191">
        <f t="shared" si="76"/>
        <v>6.2476496554946442E-2</v>
      </c>
      <c r="AG111" s="1369"/>
    </row>
    <row r="112" spans="1:35" ht="30">
      <c r="A112" s="523"/>
      <c r="B112" s="18" t="s">
        <v>1135</v>
      </c>
      <c r="C112" s="366" t="s">
        <v>93</v>
      </c>
      <c r="D112" s="363" t="s">
        <v>784</v>
      </c>
      <c r="E112" s="19" t="s">
        <v>1252</v>
      </c>
      <c r="F112" s="20" t="s">
        <v>28</v>
      </c>
      <c r="G112" s="12">
        <f>'MEMO A-07'!I107</f>
        <v>20.72</v>
      </c>
      <c r="H112" s="12"/>
      <c r="I112" s="12">
        <f>'MEMO A-11'!I141</f>
        <v>8.0299999999999994</v>
      </c>
      <c r="J112" s="12"/>
      <c r="K112" s="12">
        <f>'MEMO A-21'!I278</f>
        <v>39.86999999999999</v>
      </c>
      <c r="L112" s="591"/>
      <c r="M112" s="751"/>
      <c r="N112" s="761">
        <f t="shared" si="77"/>
        <v>68.62</v>
      </c>
      <c r="O112" s="1277">
        <f>CPUS!I695</f>
        <v>725.1</v>
      </c>
      <c r="P112" s="559">
        <f t="shared" si="78"/>
        <v>875.2</v>
      </c>
      <c r="Q112" s="560">
        <f t="shared" si="86"/>
        <v>18134.14</v>
      </c>
      <c r="R112" s="796">
        <f t="shared" si="87"/>
        <v>0</v>
      </c>
      <c r="S112" s="560">
        <f t="shared" si="88"/>
        <v>7027.86</v>
      </c>
      <c r="T112" s="560">
        <f t="shared" si="89"/>
        <v>0</v>
      </c>
      <c r="U112" s="560">
        <f t="shared" si="90"/>
        <v>34894.22</v>
      </c>
      <c r="V112" s="560">
        <f t="shared" si="91"/>
        <v>0</v>
      </c>
      <c r="W112" s="561">
        <f t="shared" si="92"/>
        <v>0</v>
      </c>
      <c r="X112" s="779">
        <f t="shared" si="93"/>
        <v>60056.22</v>
      </c>
      <c r="Y112" s="1096">
        <f t="shared" si="79"/>
        <v>6.7444173640858838E-3</v>
      </c>
      <c r="Z112" s="1096">
        <f t="shared" si="80"/>
        <v>0</v>
      </c>
      <c r="AA112" s="1096">
        <f t="shared" si="81"/>
        <v>9.5477018965499205E-2</v>
      </c>
      <c r="AB112" s="1096">
        <f t="shared" si="82"/>
        <v>0</v>
      </c>
      <c r="AC112" s="1096">
        <f t="shared" si="83"/>
        <v>1.2557170590415265E-2</v>
      </c>
      <c r="AD112" s="1096">
        <f t="shared" si="84"/>
        <v>0</v>
      </c>
      <c r="AE112" s="1096">
        <f t="shared" si="85"/>
        <v>0</v>
      </c>
      <c r="AF112" s="191">
        <f t="shared" ref="AF112:AF146" si="94">X112/$X$223</f>
        <v>4.7648628041145821E-3</v>
      </c>
      <c r="AG112" s="1369"/>
    </row>
    <row r="113" spans="1:35" s="422" customFormat="1" ht="33" customHeight="1">
      <c r="A113" s="523"/>
      <c r="B113" s="18" t="s">
        <v>1136</v>
      </c>
      <c r="C113" s="371" t="s">
        <v>93</v>
      </c>
      <c r="D113" s="363" t="s">
        <v>785</v>
      </c>
      <c r="E113" s="19" t="s">
        <v>1254</v>
      </c>
      <c r="F113" s="273" t="s">
        <v>28</v>
      </c>
      <c r="G113" s="274"/>
      <c r="H113" s="3">
        <f>'MEMO  A-09'!I327</f>
        <v>49.100000000000009</v>
      </c>
      <c r="I113" s="274">
        <v>0</v>
      </c>
      <c r="J113" s="3">
        <f>'MEMO A-18'!I386</f>
        <v>419.36999999999995</v>
      </c>
      <c r="K113" s="274">
        <v>0</v>
      </c>
      <c r="L113" s="835">
        <f>'MEMO A-22'!I106</f>
        <v>10.08</v>
      </c>
      <c r="M113" s="754">
        <v>0</v>
      </c>
      <c r="N113" s="764">
        <f t="shared" si="77"/>
        <v>478.55</v>
      </c>
      <c r="O113" s="1277">
        <f>CPUS!I729</f>
        <v>633.98</v>
      </c>
      <c r="P113" s="566">
        <f t="shared" si="78"/>
        <v>765.21</v>
      </c>
      <c r="Q113" s="560">
        <f t="shared" si="86"/>
        <v>0</v>
      </c>
      <c r="R113" s="796">
        <f t="shared" si="87"/>
        <v>37571.81</v>
      </c>
      <c r="S113" s="560">
        <f t="shared" si="88"/>
        <v>0</v>
      </c>
      <c r="T113" s="560">
        <f t="shared" si="89"/>
        <v>320906.12</v>
      </c>
      <c r="U113" s="560">
        <f t="shared" si="90"/>
        <v>0</v>
      </c>
      <c r="V113" s="560">
        <f t="shared" si="91"/>
        <v>7713.32</v>
      </c>
      <c r="W113" s="561">
        <f t="shared" si="92"/>
        <v>0</v>
      </c>
      <c r="X113" s="779">
        <f t="shared" si="93"/>
        <v>366191.25</v>
      </c>
      <c r="Y113" s="1096">
        <f t="shared" si="79"/>
        <v>0</v>
      </c>
      <c r="Z113" s="1096">
        <f t="shared" si="80"/>
        <v>3.7218742217885889E-2</v>
      </c>
      <c r="AA113" s="1096">
        <f t="shared" si="81"/>
        <v>0</v>
      </c>
      <c r="AB113" s="1096">
        <f t="shared" si="82"/>
        <v>6.9231804609611161E-2</v>
      </c>
      <c r="AC113" s="1096">
        <f t="shared" si="83"/>
        <v>0</v>
      </c>
      <c r="AD113" s="1096">
        <f t="shared" si="84"/>
        <v>5.8766564676279295E-3</v>
      </c>
      <c r="AE113" s="1096">
        <f t="shared" si="85"/>
        <v>0</v>
      </c>
      <c r="AF113" s="191">
        <f t="shared" si="94"/>
        <v>2.905362785598601E-2</v>
      </c>
      <c r="AG113" s="1369"/>
      <c r="AH113" s="1217"/>
      <c r="AI113" s="1229"/>
    </row>
    <row r="114" spans="1:35" s="422" customFormat="1" ht="33" customHeight="1">
      <c r="A114" s="523"/>
      <c r="B114" s="18" t="s">
        <v>1137</v>
      </c>
      <c r="C114" s="371" t="s">
        <v>90</v>
      </c>
      <c r="D114" s="372">
        <v>92767</v>
      </c>
      <c r="E114" s="19" t="s">
        <v>1104</v>
      </c>
      <c r="F114" s="383" t="s">
        <v>36</v>
      </c>
      <c r="G114" s="274"/>
      <c r="H114" s="3"/>
      <c r="I114" s="274"/>
      <c r="J114" s="3"/>
      <c r="K114" s="274">
        <f>'MEMO A-21'!I311</f>
        <v>6.66</v>
      </c>
      <c r="L114" s="835"/>
      <c r="M114" s="754"/>
      <c r="N114" s="764">
        <f t="shared" ref="N114:N150" si="95">ROUND(SUM(G114:M114),2)</f>
        <v>6.66</v>
      </c>
      <c r="O114" s="1277">
        <v>16.010000000000002</v>
      </c>
      <c r="P114" s="566">
        <f>ROUND(O114*$P$12,2)</f>
        <v>19.32</v>
      </c>
      <c r="Q114" s="560">
        <f t="shared" si="86"/>
        <v>0</v>
      </c>
      <c r="R114" s="796">
        <f t="shared" si="87"/>
        <v>0</v>
      </c>
      <c r="S114" s="560">
        <f t="shared" si="88"/>
        <v>0</v>
      </c>
      <c r="T114" s="560">
        <f t="shared" si="89"/>
        <v>0</v>
      </c>
      <c r="U114" s="560">
        <f t="shared" si="90"/>
        <v>128.66999999999999</v>
      </c>
      <c r="V114" s="560">
        <f t="shared" si="91"/>
        <v>0</v>
      </c>
      <c r="W114" s="561">
        <f t="shared" si="92"/>
        <v>0</v>
      </c>
      <c r="X114" s="779">
        <f t="shared" si="93"/>
        <v>128.66999999999999</v>
      </c>
      <c r="Y114" s="1096">
        <f t="shared" si="79"/>
        <v>0</v>
      </c>
      <c r="Z114" s="1096">
        <f t="shared" si="80"/>
        <v>0</v>
      </c>
      <c r="AA114" s="1096">
        <f t="shared" si="81"/>
        <v>0</v>
      </c>
      <c r="AB114" s="1096">
        <f t="shared" si="82"/>
        <v>0</v>
      </c>
      <c r="AC114" s="1096">
        <f t="shared" si="83"/>
        <v>4.6303689833695436E-5</v>
      </c>
      <c r="AD114" s="1096">
        <f t="shared" si="84"/>
        <v>0</v>
      </c>
      <c r="AE114" s="1096">
        <f t="shared" si="85"/>
        <v>0</v>
      </c>
      <c r="AF114" s="1387">
        <f t="shared" si="94"/>
        <v>1.0208682747689135E-5</v>
      </c>
      <c r="AG114" s="1369"/>
      <c r="AH114" s="1217"/>
      <c r="AI114" s="1229"/>
    </row>
    <row r="115" spans="1:35" s="422" customFormat="1" ht="45">
      <c r="A115" s="523"/>
      <c r="B115" s="18" t="s">
        <v>1138</v>
      </c>
      <c r="C115" s="371" t="s">
        <v>90</v>
      </c>
      <c r="D115" s="372">
        <v>92915</v>
      </c>
      <c r="E115" s="19" t="s">
        <v>885</v>
      </c>
      <c r="F115" s="383" t="s">
        <v>36</v>
      </c>
      <c r="G115" s="274"/>
      <c r="H115" s="3"/>
      <c r="I115" s="274"/>
      <c r="J115" s="3"/>
      <c r="K115" s="274">
        <f>'MEMO A-21'!I317</f>
        <v>781.83</v>
      </c>
      <c r="L115" s="835"/>
      <c r="M115" s="754"/>
      <c r="N115" s="764">
        <f t="shared" si="95"/>
        <v>781.83</v>
      </c>
      <c r="O115" s="1277">
        <v>17.5</v>
      </c>
      <c r="P115" s="566">
        <f>ROUND(O115*$P$12,2)</f>
        <v>21.12</v>
      </c>
      <c r="Q115" s="560">
        <f t="shared" si="86"/>
        <v>0</v>
      </c>
      <c r="R115" s="796">
        <f t="shared" si="87"/>
        <v>0</v>
      </c>
      <c r="S115" s="560">
        <f t="shared" si="88"/>
        <v>0</v>
      </c>
      <c r="T115" s="560">
        <f t="shared" si="89"/>
        <v>0</v>
      </c>
      <c r="U115" s="560">
        <f t="shared" si="90"/>
        <v>16512.25</v>
      </c>
      <c r="V115" s="560">
        <f t="shared" si="91"/>
        <v>0</v>
      </c>
      <c r="W115" s="561">
        <f t="shared" si="92"/>
        <v>0</v>
      </c>
      <c r="X115" s="779">
        <f t="shared" si="93"/>
        <v>16512.25</v>
      </c>
      <c r="Y115" s="1096">
        <f t="shared" si="79"/>
        <v>0</v>
      </c>
      <c r="Z115" s="1096">
        <f t="shared" si="80"/>
        <v>0</v>
      </c>
      <c r="AA115" s="1096">
        <f t="shared" si="81"/>
        <v>0</v>
      </c>
      <c r="AB115" s="1096">
        <f t="shared" si="82"/>
        <v>0</v>
      </c>
      <c r="AC115" s="1096">
        <f t="shared" si="83"/>
        <v>5.9421629164252542E-3</v>
      </c>
      <c r="AD115" s="1096">
        <f t="shared" si="84"/>
        <v>0</v>
      </c>
      <c r="AE115" s="1096">
        <f t="shared" si="85"/>
        <v>0</v>
      </c>
      <c r="AF115" s="191">
        <f t="shared" si="94"/>
        <v>1.3100825499380582E-3</v>
      </c>
      <c r="AG115" s="1369"/>
      <c r="AH115" s="1217"/>
      <c r="AI115" s="1229"/>
    </row>
    <row r="116" spans="1:35" s="417" customFormat="1" ht="45">
      <c r="A116" s="523"/>
      <c r="B116" s="18" t="s">
        <v>1139</v>
      </c>
      <c r="C116" s="31" t="s">
        <v>90</v>
      </c>
      <c r="D116" s="372">
        <v>92916</v>
      </c>
      <c r="E116" s="382" t="s">
        <v>517</v>
      </c>
      <c r="F116" s="383" t="s">
        <v>36</v>
      </c>
      <c r="G116" s="3"/>
      <c r="H116" s="3">
        <f>'MEMO  A-09'!I450</f>
        <v>8094.5999999999976</v>
      </c>
      <c r="I116" s="3"/>
      <c r="J116" s="3">
        <f>'MEMO A-18'!I439</f>
        <v>12455.520000000002</v>
      </c>
      <c r="K116" s="3">
        <f>'MEMO A-21'!I323</f>
        <v>169.46</v>
      </c>
      <c r="L116" s="835"/>
      <c r="M116" s="752"/>
      <c r="N116" s="762">
        <f t="shared" si="95"/>
        <v>20719.580000000002</v>
      </c>
      <c r="O116" s="1277">
        <v>15.66</v>
      </c>
      <c r="P116" s="566">
        <f t="shared" si="78"/>
        <v>18.899999999999999</v>
      </c>
      <c r="Q116" s="560">
        <f t="shared" si="86"/>
        <v>0</v>
      </c>
      <c r="R116" s="796">
        <f t="shared" si="87"/>
        <v>152987.94</v>
      </c>
      <c r="S116" s="560">
        <f t="shared" si="88"/>
        <v>0</v>
      </c>
      <c r="T116" s="560">
        <f t="shared" si="89"/>
        <v>235409.33</v>
      </c>
      <c r="U116" s="560">
        <f t="shared" si="90"/>
        <v>3202.79</v>
      </c>
      <c r="V116" s="560">
        <f t="shared" si="91"/>
        <v>0</v>
      </c>
      <c r="W116" s="561">
        <f t="shared" si="92"/>
        <v>0</v>
      </c>
      <c r="X116" s="779">
        <f t="shared" si="93"/>
        <v>391600.06</v>
      </c>
      <c r="Y116" s="1096">
        <f t="shared" si="79"/>
        <v>0</v>
      </c>
      <c r="Z116" s="1096">
        <f t="shared" si="80"/>
        <v>0.15155028999948081</v>
      </c>
      <c r="AA116" s="1096">
        <f t="shared" si="81"/>
        <v>0</v>
      </c>
      <c r="AB116" s="1096">
        <f t="shared" si="82"/>
        <v>5.0786855476110809E-2</v>
      </c>
      <c r="AC116" s="1096">
        <f t="shared" si="83"/>
        <v>1.1525685456008504E-3</v>
      </c>
      <c r="AD116" s="1096">
        <f t="shared" si="84"/>
        <v>0</v>
      </c>
      <c r="AE116" s="1096">
        <f t="shared" si="85"/>
        <v>0</v>
      </c>
      <c r="AF116" s="191">
        <f t="shared" si="94"/>
        <v>3.1069563818419452E-2</v>
      </c>
      <c r="AG116" s="1369"/>
      <c r="AH116" s="1216"/>
      <c r="AI116" s="1228"/>
    </row>
    <row r="117" spans="1:35" s="417" customFormat="1" ht="45">
      <c r="A117" s="523"/>
      <c r="B117" s="18" t="s">
        <v>1140</v>
      </c>
      <c r="C117" s="31" t="s">
        <v>90</v>
      </c>
      <c r="D117" s="372">
        <v>92919</v>
      </c>
      <c r="E117" s="382" t="s">
        <v>518</v>
      </c>
      <c r="F117" s="383" t="s">
        <v>36</v>
      </c>
      <c r="G117" s="3"/>
      <c r="H117" s="3"/>
      <c r="I117" s="3"/>
      <c r="J117" s="3"/>
      <c r="K117" s="3">
        <f>'MEMO A-21'!I330</f>
        <v>1613.1999999999998</v>
      </c>
      <c r="L117" s="835"/>
      <c r="M117" s="752"/>
      <c r="N117" s="762">
        <f t="shared" si="95"/>
        <v>1613.2</v>
      </c>
      <c r="O117" s="1277">
        <v>12.12</v>
      </c>
      <c r="P117" s="566">
        <f>ROUND(O117*$P$12,2)</f>
        <v>14.63</v>
      </c>
      <c r="Q117" s="560">
        <f t="shared" si="86"/>
        <v>0</v>
      </c>
      <c r="R117" s="796">
        <f t="shared" si="87"/>
        <v>0</v>
      </c>
      <c r="S117" s="560">
        <f t="shared" si="88"/>
        <v>0</v>
      </c>
      <c r="T117" s="560">
        <f t="shared" si="89"/>
        <v>0</v>
      </c>
      <c r="U117" s="560">
        <f t="shared" si="90"/>
        <v>23601.119999999999</v>
      </c>
      <c r="V117" s="560">
        <f t="shared" si="91"/>
        <v>0</v>
      </c>
      <c r="W117" s="561">
        <f t="shared" si="92"/>
        <v>0</v>
      </c>
      <c r="X117" s="779">
        <f t="shared" si="93"/>
        <v>23601.119999999999</v>
      </c>
      <c r="Y117" s="1096">
        <f t="shared" si="79"/>
        <v>0</v>
      </c>
      <c r="Z117" s="1096">
        <f t="shared" si="80"/>
        <v>0</v>
      </c>
      <c r="AA117" s="1096">
        <f t="shared" si="81"/>
        <v>0</v>
      </c>
      <c r="AB117" s="1096">
        <f t="shared" si="82"/>
        <v>0</v>
      </c>
      <c r="AC117" s="1096">
        <f t="shared" si="83"/>
        <v>8.4931914215265868E-3</v>
      </c>
      <c r="AD117" s="1096">
        <f t="shared" si="84"/>
        <v>0</v>
      </c>
      <c r="AE117" s="1096">
        <f t="shared" si="85"/>
        <v>0</v>
      </c>
      <c r="AF117" s="191">
        <f t="shared" si="94"/>
        <v>1.8725137683231602E-3</v>
      </c>
      <c r="AG117" s="1369"/>
      <c r="AH117" s="1216"/>
      <c r="AI117" s="1228"/>
    </row>
    <row r="118" spans="1:35" s="417" customFormat="1" ht="45">
      <c r="A118" s="523"/>
      <c r="B118" s="18" t="s">
        <v>1141</v>
      </c>
      <c r="C118" s="31" t="s">
        <v>90</v>
      </c>
      <c r="D118" s="372">
        <v>92921</v>
      </c>
      <c r="E118" s="382" t="s">
        <v>519</v>
      </c>
      <c r="F118" s="383" t="s">
        <v>36</v>
      </c>
      <c r="G118" s="3"/>
      <c r="H118" s="3"/>
      <c r="I118" s="3"/>
      <c r="J118" s="3"/>
      <c r="K118" s="3">
        <f>'MEMO A-21'!I359</f>
        <v>2023.6999999999998</v>
      </c>
      <c r="L118" s="835"/>
      <c r="M118" s="752"/>
      <c r="N118" s="762">
        <f t="shared" si="95"/>
        <v>2023.7</v>
      </c>
      <c r="O118" s="1277">
        <v>9.91</v>
      </c>
      <c r="P118" s="566">
        <f>ROUND(O118*$P$12,2)</f>
        <v>11.96</v>
      </c>
      <c r="Q118" s="560">
        <f t="shared" si="86"/>
        <v>0</v>
      </c>
      <c r="R118" s="796">
        <f t="shared" si="87"/>
        <v>0</v>
      </c>
      <c r="S118" s="560">
        <f t="shared" si="88"/>
        <v>0</v>
      </c>
      <c r="T118" s="560">
        <f t="shared" si="89"/>
        <v>0</v>
      </c>
      <c r="U118" s="560">
        <f t="shared" si="90"/>
        <v>24203.45</v>
      </c>
      <c r="V118" s="560">
        <f t="shared" si="91"/>
        <v>0</v>
      </c>
      <c r="W118" s="561">
        <f t="shared" si="92"/>
        <v>0</v>
      </c>
      <c r="X118" s="779">
        <f t="shared" si="93"/>
        <v>24203.45</v>
      </c>
      <c r="Y118" s="1096">
        <f t="shared" si="79"/>
        <v>0</v>
      </c>
      <c r="Z118" s="1096">
        <f t="shared" si="80"/>
        <v>0</v>
      </c>
      <c r="AA118" s="1096">
        <f t="shared" si="81"/>
        <v>0</v>
      </c>
      <c r="AB118" s="1096">
        <f t="shared" si="82"/>
        <v>0</v>
      </c>
      <c r="AC118" s="1096">
        <f t="shared" si="83"/>
        <v>8.7099482529366268E-3</v>
      </c>
      <c r="AD118" s="1096">
        <f t="shared" si="84"/>
        <v>0</v>
      </c>
      <c r="AE118" s="1096">
        <f t="shared" si="85"/>
        <v>0</v>
      </c>
      <c r="AF118" s="191">
        <f t="shared" si="94"/>
        <v>1.9203026536842827E-3</v>
      </c>
      <c r="AG118" s="1369"/>
      <c r="AH118" s="1216"/>
      <c r="AI118" s="1228"/>
    </row>
    <row r="119" spans="1:35" s="417" customFormat="1" ht="45">
      <c r="A119" s="523"/>
      <c r="B119" s="18" t="s">
        <v>1142</v>
      </c>
      <c r="C119" s="31" t="s">
        <v>90</v>
      </c>
      <c r="D119" s="372">
        <v>92922</v>
      </c>
      <c r="E119" s="382" t="s">
        <v>520</v>
      </c>
      <c r="F119" s="383" t="s">
        <v>36</v>
      </c>
      <c r="G119" s="3"/>
      <c r="H119" s="3"/>
      <c r="I119" s="3"/>
      <c r="J119" s="3"/>
      <c r="K119" s="3">
        <f>'MEMO A-21'!I385</f>
        <v>545.29999999999995</v>
      </c>
      <c r="L119" s="835"/>
      <c r="M119" s="752"/>
      <c r="N119" s="762">
        <f t="shared" si="95"/>
        <v>545.29999999999995</v>
      </c>
      <c r="O119" s="1277">
        <v>9.39</v>
      </c>
      <c r="P119" s="566">
        <f>ROUND(O119*$P$12,2)</f>
        <v>11.33</v>
      </c>
      <c r="Q119" s="560">
        <f t="shared" si="86"/>
        <v>0</v>
      </c>
      <c r="R119" s="796">
        <f t="shared" si="87"/>
        <v>0</v>
      </c>
      <c r="S119" s="560">
        <f t="shared" si="88"/>
        <v>0</v>
      </c>
      <c r="T119" s="560">
        <f t="shared" si="89"/>
        <v>0</v>
      </c>
      <c r="U119" s="560">
        <f t="shared" si="90"/>
        <v>6178.25</v>
      </c>
      <c r="V119" s="560">
        <f t="shared" si="91"/>
        <v>0</v>
      </c>
      <c r="W119" s="561">
        <f t="shared" si="92"/>
        <v>0</v>
      </c>
      <c r="X119" s="779">
        <f t="shared" si="93"/>
        <v>6178.25</v>
      </c>
      <c r="Y119" s="1096">
        <f t="shared" si="79"/>
        <v>0</v>
      </c>
      <c r="Z119" s="1096">
        <f t="shared" si="80"/>
        <v>0</v>
      </c>
      <c r="AA119" s="1096">
        <f t="shared" si="81"/>
        <v>0</v>
      </c>
      <c r="AB119" s="1096">
        <f t="shared" si="82"/>
        <v>0</v>
      </c>
      <c r="AC119" s="1096">
        <f t="shared" si="83"/>
        <v>2.2233292275979548E-3</v>
      </c>
      <c r="AD119" s="1096">
        <f t="shared" si="84"/>
        <v>0</v>
      </c>
      <c r="AE119" s="1096">
        <f t="shared" si="85"/>
        <v>0</v>
      </c>
      <c r="AF119" s="191">
        <f t="shared" si="94"/>
        <v>4.9018259256944439E-4</v>
      </c>
      <c r="AG119" s="1369"/>
      <c r="AH119" s="1216"/>
      <c r="AI119" s="1228"/>
    </row>
    <row r="120" spans="1:35" s="423" customFormat="1" ht="49.5" customHeight="1">
      <c r="A120" s="523"/>
      <c r="B120" s="18" t="s">
        <v>1143</v>
      </c>
      <c r="C120" s="359" t="s">
        <v>93</v>
      </c>
      <c r="D120" s="363" t="s">
        <v>1145</v>
      </c>
      <c r="E120" s="384" t="s">
        <v>575</v>
      </c>
      <c r="F120" s="381" t="s">
        <v>1</v>
      </c>
      <c r="G120" s="12"/>
      <c r="H120" s="12"/>
      <c r="I120" s="12"/>
      <c r="J120" s="12">
        <f>'MEMO A-18'!I456</f>
        <v>5</v>
      </c>
      <c r="K120" s="12"/>
      <c r="L120" s="591"/>
      <c r="M120" s="751"/>
      <c r="N120" s="761">
        <f t="shared" si="95"/>
        <v>5</v>
      </c>
      <c r="O120" s="1277">
        <f>CPUS!I766</f>
        <v>919.21</v>
      </c>
      <c r="P120" s="559">
        <f t="shared" si="78"/>
        <v>1109.49</v>
      </c>
      <c r="Q120" s="560">
        <f t="shared" si="86"/>
        <v>0</v>
      </c>
      <c r="R120" s="796">
        <f t="shared" si="87"/>
        <v>0</v>
      </c>
      <c r="S120" s="560">
        <f t="shared" si="88"/>
        <v>0</v>
      </c>
      <c r="T120" s="560">
        <f t="shared" si="89"/>
        <v>5547.45</v>
      </c>
      <c r="U120" s="560">
        <f t="shared" si="90"/>
        <v>0</v>
      </c>
      <c r="V120" s="560">
        <f t="shared" si="91"/>
        <v>0</v>
      </c>
      <c r="W120" s="561">
        <f t="shared" si="92"/>
        <v>0</v>
      </c>
      <c r="X120" s="779">
        <f t="shared" si="93"/>
        <v>5547.45</v>
      </c>
      <c r="Y120" s="1096">
        <f t="shared" si="79"/>
        <v>0</v>
      </c>
      <c r="Z120" s="1096">
        <f t="shared" si="80"/>
        <v>0</v>
      </c>
      <c r="AA120" s="1096">
        <f t="shared" si="81"/>
        <v>0</v>
      </c>
      <c r="AB120" s="1096">
        <f t="shared" si="82"/>
        <v>1.1967985356015878E-3</v>
      </c>
      <c r="AC120" s="1096">
        <f t="shared" si="83"/>
        <v>0</v>
      </c>
      <c r="AD120" s="1096">
        <f t="shared" si="84"/>
        <v>0</v>
      </c>
      <c r="AE120" s="1096">
        <f t="shared" si="85"/>
        <v>0</v>
      </c>
      <c r="AF120" s="191">
        <f t="shared" si="94"/>
        <v>4.4013489631357817E-4</v>
      </c>
      <c r="AG120" s="1369"/>
      <c r="AH120" s="1218"/>
      <c r="AI120" s="1230"/>
    </row>
    <row r="121" spans="1:35" s="423" customFormat="1" ht="30">
      <c r="A121" s="523"/>
      <c r="B121" s="18" t="s">
        <v>1144</v>
      </c>
      <c r="C121" s="31" t="s">
        <v>90</v>
      </c>
      <c r="D121" s="31">
        <v>102990</v>
      </c>
      <c r="E121" s="385" t="s">
        <v>472</v>
      </c>
      <c r="F121" s="55" t="s">
        <v>2</v>
      </c>
      <c r="G121" s="12">
        <f>'MEMO A-07'!I113</f>
        <v>155.36000000000001</v>
      </c>
      <c r="H121" s="12"/>
      <c r="I121" s="12">
        <v>0</v>
      </c>
      <c r="J121" s="12"/>
      <c r="K121" s="12">
        <v>0</v>
      </c>
      <c r="L121" s="591"/>
      <c r="M121" s="751">
        <v>0</v>
      </c>
      <c r="N121" s="761">
        <f t="shared" si="95"/>
        <v>155.36000000000001</v>
      </c>
      <c r="O121" s="1277">
        <v>65.83</v>
      </c>
      <c r="P121" s="559">
        <f t="shared" si="78"/>
        <v>79.459999999999994</v>
      </c>
      <c r="Q121" s="560">
        <f t="shared" si="86"/>
        <v>12344.91</v>
      </c>
      <c r="R121" s="796">
        <f t="shared" si="87"/>
        <v>0</v>
      </c>
      <c r="S121" s="560">
        <f t="shared" si="88"/>
        <v>0</v>
      </c>
      <c r="T121" s="560">
        <f t="shared" si="89"/>
        <v>0</v>
      </c>
      <c r="U121" s="560">
        <f t="shared" si="90"/>
        <v>0</v>
      </c>
      <c r="V121" s="560">
        <f t="shared" si="91"/>
        <v>0</v>
      </c>
      <c r="W121" s="561">
        <f t="shared" si="92"/>
        <v>0</v>
      </c>
      <c r="X121" s="779">
        <f t="shared" si="93"/>
        <v>12344.91</v>
      </c>
      <c r="Y121" s="1096">
        <f t="shared" si="79"/>
        <v>4.5912971534397256E-3</v>
      </c>
      <c r="Z121" s="1096">
        <f t="shared" si="80"/>
        <v>0</v>
      </c>
      <c r="AA121" s="1096">
        <f t="shared" si="81"/>
        <v>0</v>
      </c>
      <c r="AB121" s="1096">
        <f t="shared" si="82"/>
        <v>0</v>
      </c>
      <c r="AC121" s="1096">
        <f t="shared" si="83"/>
        <v>0</v>
      </c>
      <c r="AD121" s="1096">
        <f t="shared" si="84"/>
        <v>0</v>
      </c>
      <c r="AE121" s="1096">
        <f t="shared" si="85"/>
        <v>0</v>
      </c>
      <c r="AF121" s="191">
        <f t="shared" si="94"/>
        <v>9.7944563409322369E-4</v>
      </c>
      <c r="AG121" s="1369"/>
      <c r="AH121" s="1218"/>
      <c r="AI121" s="1230"/>
    </row>
    <row r="122" spans="1:35" s="423" customFormat="1" ht="30">
      <c r="A122" s="523"/>
      <c r="B122" s="18" t="s">
        <v>1292</v>
      </c>
      <c r="C122" s="31" t="s">
        <v>90</v>
      </c>
      <c r="D122" s="31">
        <v>101126</v>
      </c>
      <c r="E122" s="385" t="s">
        <v>1291</v>
      </c>
      <c r="F122" s="55" t="s">
        <v>28</v>
      </c>
      <c r="G122" s="12"/>
      <c r="H122" s="12">
        <f>'MEMO  A-09'!I574</f>
        <v>80.099999999999994</v>
      </c>
      <c r="I122" s="12"/>
      <c r="J122" s="12"/>
      <c r="K122" s="12"/>
      <c r="L122" s="591"/>
      <c r="M122" s="751"/>
      <c r="N122" s="761">
        <f t="shared" si="95"/>
        <v>80.099999999999994</v>
      </c>
      <c r="O122" s="1277">
        <v>13.51</v>
      </c>
      <c r="P122" s="559">
        <f t="shared" ref="P122:P127" si="96">ROUND(O122*$P$12,2)</f>
        <v>16.309999999999999</v>
      </c>
      <c r="Q122" s="560">
        <f t="shared" ref="Q122:Q127" si="97">ROUND(G122*$P122,2)</f>
        <v>0</v>
      </c>
      <c r="R122" s="796">
        <f t="shared" ref="R122:R127" si="98">ROUND(H122*$P122,2)</f>
        <v>1306.43</v>
      </c>
      <c r="S122" s="560">
        <f t="shared" ref="S122:S127" si="99">ROUND(I122*$P122,2)</f>
        <v>0</v>
      </c>
      <c r="T122" s="560">
        <f t="shared" ref="T122:T127" si="100">ROUND(J122*$P122,2)</f>
        <v>0</v>
      </c>
      <c r="U122" s="560">
        <f t="shared" ref="U122:U127" si="101">ROUND(K122*$P122,2)</f>
        <v>0</v>
      </c>
      <c r="V122" s="560">
        <f t="shared" ref="V122:V127" si="102">ROUND(L122*$P122,2)</f>
        <v>0</v>
      </c>
      <c r="W122" s="561">
        <f t="shared" ref="W122:W127" si="103">ROUND(M122*$P122,2)</f>
        <v>0</v>
      </c>
      <c r="X122" s="779">
        <f t="shared" ref="X122:X127" si="104">ROUND(N122*$P122,2)</f>
        <v>1306.43</v>
      </c>
      <c r="Y122" s="1096">
        <f t="shared" si="79"/>
        <v>0</v>
      </c>
      <c r="Z122" s="1096">
        <f t="shared" si="80"/>
        <v>1.2941532866186821E-3</v>
      </c>
      <c r="AA122" s="1096">
        <f t="shared" si="81"/>
        <v>0</v>
      </c>
      <c r="AB122" s="1096">
        <f t="shared" si="82"/>
        <v>0</v>
      </c>
      <c r="AC122" s="1096">
        <f t="shared" si="83"/>
        <v>0</v>
      </c>
      <c r="AD122" s="1096">
        <f t="shared" si="84"/>
        <v>0</v>
      </c>
      <c r="AE122" s="1096">
        <f t="shared" si="85"/>
        <v>0</v>
      </c>
      <c r="AF122" s="191">
        <f t="shared" si="94"/>
        <v>1.0365220643556011E-4</v>
      </c>
      <c r="AG122" s="1369"/>
      <c r="AH122" s="1218"/>
      <c r="AI122" s="1230"/>
    </row>
    <row r="123" spans="1:35" s="423" customFormat="1" ht="60">
      <c r="A123" s="523"/>
      <c r="B123" s="18" t="s">
        <v>1293</v>
      </c>
      <c r="C123" s="370" t="s">
        <v>90</v>
      </c>
      <c r="D123" s="367">
        <v>100978</v>
      </c>
      <c r="E123" s="19" t="s">
        <v>1266</v>
      </c>
      <c r="F123" s="20" t="s">
        <v>28</v>
      </c>
      <c r="G123" s="12"/>
      <c r="H123" s="12">
        <f>'MEMO  A-09'!I577</f>
        <v>100.12</v>
      </c>
      <c r="I123" s="12"/>
      <c r="J123" s="12"/>
      <c r="K123" s="12"/>
      <c r="L123" s="591"/>
      <c r="M123" s="751"/>
      <c r="N123" s="761">
        <f t="shared" si="95"/>
        <v>100.12</v>
      </c>
      <c r="O123" s="1277">
        <v>7.23</v>
      </c>
      <c r="P123" s="559">
        <f t="shared" si="96"/>
        <v>8.73</v>
      </c>
      <c r="Q123" s="560">
        <f t="shared" si="97"/>
        <v>0</v>
      </c>
      <c r="R123" s="796">
        <f t="shared" si="98"/>
        <v>874.05</v>
      </c>
      <c r="S123" s="560">
        <f t="shared" si="99"/>
        <v>0</v>
      </c>
      <c r="T123" s="560">
        <f t="shared" si="100"/>
        <v>0</v>
      </c>
      <c r="U123" s="560">
        <f t="shared" si="101"/>
        <v>0</v>
      </c>
      <c r="V123" s="560">
        <f t="shared" si="102"/>
        <v>0</v>
      </c>
      <c r="W123" s="561">
        <f t="shared" si="103"/>
        <v>0</v>
      </c>
      <c r="X123" s="779">
        <f t="shared" si="104"/>
        <v>874.05</v>
      </c>
      <c r="Y123" s="1096">
        <f t="shared" si="79"/>
        <v>0</v>
      </c>
      <c r="Z123" s="1096">
        <f t="shared" si="80"/>
        <v>8.6583642458383449E-4</v>
      </c>
      <c r="AA123" s="1096">
        <f t="shared" si="81"/>
        <v>0</v>
      </c>
      <c r="AB123" s="1096">
        <f t="shared" si="82"/>
        <v>0</v>
      </c>
      <c r="AC123" s="1096">
        <f t="shared" si="83"/>
        <v>0</v>
      </c>
      <c r="AD123" s="1096">
        <f t="shared" si="84"/>
        <v>0</v>
      </c>
      <c r="AE123" s="1096">
        <f t="shared" si="85"/>
        <v>0</v>
      </c>
      <c r="AF123" s="191">
        <f t="shared" si="94"/>
        <v>6.9347160609448116E-5</v>
      </c>
      <c r="AG123" s="1369"/>
      <c r="AH123" s="1218"/>
      <c r="AI123" s="1230"/>
    </row>
    <row r="124" spans="1:35" s="423" customFormat="1" ht="30">
      <c r="A124" s="523"/>
      <c r="B124" s="18" t="s">
        <v>1294</v>
      </c>
      <c r="C124" s="867" t="s">
        <v>93</v>
      </c>
      <c r="D124" s="867" t="s">
        <v>524</v>
      </c>
      <c r="E124" s="17" t="s">
        <v>107</v>
      </c>
      <c r="F124" s="20" t="s">
        <v>28</v>
      </c>
      <c r="G124" s="12"/>
      <c r="H124" s="12">
        <f>'MEMO  A-09'!I580</f>
        <v>452.53</v>
      </c>
      <c r="I124" s="12"/>
      <c r="J124" s="12"/>
      <c r="K124" s="12"/>
      <c r="L124" s="591"/>
      <c r="M124" s="751"/>
      <c r="N124" s="761">
        <f t="shared" si="95"/>
        <v>452.53</v>
      </c>
      <c r="O124" s="1277">
        <f>CPUS!I311</f>
        <v>45.28</v>
      </c>
      <c r="P124" s="559">
        <f t="shared" si="96"/>
        <v>54.65</v>
      </c>
      <c r="Q124" s="560">
        <f t="shared" si="97"/>
        <v>0</v>
      </c>
      <c r="R124" s="796">
        <f t="shared" si="98"/>
        <v>24730.76</v>
      </c>
      <c r="S124" s="560">
        <f t="shared" si="99"/>
        <v>0</v>
      </c>
      <c r="T124" s="560">
        <f t="shared" si="100"/>
        <v>0</v>
      </c>
      <c r="U124" s="560">
        <f t="shared" si="101"/>
        <v>0</v>
      </c>
      <c r="V124" s="560">
        <f t="shared" si="102"/>
        <v>0</v>
      </c>
      <c r="W124" s="561">
        <f t="shared" si="103"/>
        <v>0</v>
      </c>
      <c r="X124" s="779">
        <f t="shared" si="104"/>
        <v>24730.76</v>
      </c>
      <c r="Y124" s="1096">
        <f t="shared" si="79"/>
        <v>0</v>
      </c>
      <c r="Z124" s="1096">
        <f t="shared" si="80"/>
        <v>2.4498361438866096E-2</v>
      </c>
      <c r="AA124" s="1096">
        <f t="shared" si="81"/>
        <v>0</v>
      </c>
      <c r="AB124" s="1096">
        <f t="shared" si="82"/>
        <v>0</v>
      </c>
      <c r="AC124" s="1096">
        <f t="shared" si="83"/>
        <v>0</v>
      </c>
      <c r="AD124" s="1096">
        <f t="shared" si="84"/>
        <v>0</v>
      </c>
      <c r="AE124" s="1096">
        <f t="shared" si="85"/>
        <v>0</v>
      </c>
      <c r="AF124" s="191">
        <f t="shared" si="94"/>
        <v>1.9621394493606948E-3</v>
      </c>
      <c r="AG124" s="1369"/>
      <c r="AH124" s="1218"/>
      <c r="AI124" s="1230"/>
    </row>
    <row r="125" spans="1:35" s="423" customFormat="1" ht="30">
      <c r="A125" s="523"/>
      <c r="B125" s="18" t="s">
        <v>1295</v>
      </c>
      <c r="C125" s="1064" t="s">
        <v>90</v>
      </c>
      <c r="D125" s="367">
        <v>95875</v>
      </c>
      <c r="E125" s="19" t="s">
        <v>1265</v>
      </c>
      <c r="F125" s="20" t="s">
        <v>34</v>
      </c>
      <c r="G125" s="12"/>
      <c r="H125" s="12">
        <f>'MEMO  A-09'!I583</f>
        <v>1431.72</v>
      </c>
      <c r="I125" s="12"/>
      <c r="J125" s="12"/>
      <c r="K125" s="12"/>
      <c r="L125" s="591"/>
      <c r="M125" s="751"/>
      <c r="N125" s="761">
        <f t="shared" si="95"/>
        <v>1431.72</v>
      </c>
      <c r="O125" s="1277">
        <v>2.5299999999999998</v>
      </c>
      <c r="P125" s="559">
        <f t="shared" si="96"/>
        <v>3.05</v>
      </c>
      <c r="Q125" s="560">
        <f t="shared" si="97"/>
        <v>0</v>
      </c>
      <c r="R125" s="796">
        <f t="shared" si="98"/>
        <v>4366.75</v>
      </c>
      <c r="S125" s="560">
        <f t="shared" si="99"/>
        <v>0</v>
      </c>
      <c r="T125" s="560">
        <f t="shared" si="100"/>
        <v>0</v>
      </c>
      <c r="U125" s="560">
        <f t="shared" si="101"/>
        <v>0</v>
      </c>
      <c r="V125" s="560">
        <f t="shared" si="102"/>
        <v>0</v>
      </c>
      <c r="W125" s="561">
        <f t="shared" si="103"/>
        <v>0</v>
      </c>
      <c r="X125" s="779">
        <f t="shared" si="104"/>
        <v>4366.75</v>
      </c>
      <c r="Y125" s="1096">
        <f t="shared" si="79"/>
        <v>0</v>
      </c>
      <c r="Z125" s="1096">
        <f t="shared" si="80"/>
        <v>4.3257150129299921E-3</v>
      </c>
      <c r="AA125" s="1096">
        <f t="shared" si="81"/>
        <v>0</v>
      </c>
      <c r="AB125" s="1096">
        <f t="shared" si="82"/>
        <v>0</v>
      </c>
      <c r="AC125" s="1096">
        <f t="shared" si="83"/>
        <v>0</v>
      </c>
      <c r="AD125" s="1096">
        <f t="shared" si="84"/>
        <v>0</v>
      </c>
      <c r="AE125" s="1096">
        <f t="shared" si="85"/>
        <v>0</v>
      </c>
      <c r="AF125" s="191">
        <f t="shared" si="94"/>
        <v>3.4645811291265672E-4</v>
      </c>
      <c r="AG125" s="1369"/>
      <c r="AH125" s="1218"/>
      <c r="AI125" s="1230"/>
    </row>
    <row r="126" spans="1:35" s="423" customFormat="1" ht="45">
      <c r="A126" s="523"/>
      <c r="B126" s="18" t="s">
        <v>1296</v>
      </c>
      <c r="C126" s="1088" t="s">
        <v>93</v>
      </c>
      <c r="D126" s="1088" t="s">
        <v>525</v>
      </c>
      <c r="E126" s="872" t="s">
        <v>1280</v>
      </c>
      <c r="F126" s="869" t="s">
        <v>28</v>
      </c>
      <c r="G126" s="870"/>
      <c r="H126" s="870">
        <f>'MEMO  A-09'!I587</f>
        <v>259.93</v>
      </c>
      <c r="I126" s="870"/>
      <c r="J126" s="870"/>
      <c r="K126" s="870"/>
      <c r="L126" s="871"/>
      <c r="M126" s="751"/>
      <c r="N126" s="761">
        <f t="shared" si="95"/>
        <v>259.93</v>
      </c>
      <c r="O126" s="1277">
        <f>CPUS!I346</f>
        <v>26.78</v>
      </c>
      <c r="P126" s="559">
        <f t="shared" si="96"/>
        <v>32.32</v>
      </c>
      <c r="Q126" s="560">
        <f t="shared" si="97"/>
        <v>0</v>
      </c>
      <c r="R126" s="796">
        <f t="shared" si="98"/>
        <v>8400.94</v>
      </c>
      <c r="S126" s="560">
        <f t="shared" si="99"/>
        <v>0</v>
      </c>
      <c r="T126" s="560">
        <f t="shared" si="100"/>
        <v>0</v>
      </c>
      <c r="U126" s="560">
        <f t="shared" si="101"/>
        <v>0</v>
      </c>
      <c r="V126" s="560">
        <f t="shared" si="102"/>
        <v>0</v>
      </c>
      <c r="W126" s="561">
        <f t="shared" si="103"/>
        <v>0</v>
      </c>
      <c r="X126" s="779">
        <f t="shared" si="104"/>
        <v>8400.94</v>
      </c>
      <c r="Y126" s="1096">
        <f t="shared" si="79"/>
        <v>0</v>
      </c>
      <c r="Z126" s="1096">
        <f t="shared" si="80"/>
        <v>8.3219951407165725E-3</v>
      </c>
      <c r="AA126" s="1096">
        <f t="shared" si="81"/>
        <v>0</v>
      </c>
      <c r="AB126" s="1096">
        <f t="shared" si="82"/>
        <v>0</v>
      </c>
      <c r="AC126" s="1096">
        <f t="shared" si="83"/>
        <v>0</v>
      </c>
      <c r="AD126" s="1096">
        <f t="shared" si="84"/>
        <v>0</v>
      </c>
      <c r="AE126" s="1096">
        <f t="shared" si="85"/>
        <v>0</v>
      </c>
      <c r="AF126" s="191">
        <f t="shared" si="94"/>
        <v>6.6653090263753463E-4</v>
      </c>
      <c r="AG126" s="1369"/>
      <c r="AH126" s="1218"/>
      <c r="AI126" s="1230"/>
    </row>
    <row r="127" spans="1:35" s="423" customFormat="1" ht="45">
      <c r="A127" s="523"/>
      <c r="B127" s="18" t="s">
        <v>1297</v>
      </c>
      <c r="C127" s="867" t="s">
        <v>93</v>
      </c>
      <c r="D127" s="867" t="s">
        <v>526</v>
      </c>
      <c r="E127" s="17" t="s">
        <v>1283</v>
      </c>
      <c r="F127" s="20" t="s">
        <v>28</v>
      </c>
      <c r="G127" s="12"/>
      <c r="H127" s="12">
        <f>'MEMO  A-09'!I591</f>
        <v>192.6</v>
      </c>
      <c r="I127" s="12"/>
      <c r="J127" s="12"/>
      <c r="K127" s="12"/>
      <c r="L127" s="591"/>
      <c r="M127" s="751"/>
      <c r="N127" s="761">
        <f t="shared" si="95"/>
        <v>192.6</v>
      </c>
      <c r="O127" s="1277">
        <f>CPUS!I381</f>
        <v>44.87</v>
      </c>
      <c r="P127" s="559">
        <f t="shared" si="96"/>
        <v>54.16</v>
      </c>
      <c r="Q127" s="560">
        <f t="shared" si="97"/>
        <v>0</v>
      </c>
      <c r="R127" s="796">
        <f t="shared" si="98"/>
        <v>10431.219999999999</v>
      </c>
      <c r="S127" s="560">
        <f t="shared" si="99"/>
        <v>0</v>
      </c>
      <c r="T127" s="560">
        <f t="shared" si="100"/>
        <v>0</v>
      </c>
      <c r="U127" s="560">
        <f t="shared" si="101"/>
        <v>0</v>
      </c>
      <c r="V127" s="560">
        <f t="shared" si="102"/>
        <v>0</v>
      </c>
      <c r="W127" s="561">
        <f t="shared" si="103"/>
        <v>0</v>
      </c>
      <c r="X127" s="779">
        <f t="shared" si="104"/>
        <v>10431.219999999999</v>
      </c>
      <c r="Y127" s="1096">
        <f t="shared" si="79"/>
        <v>0</v>
      </c>
      <c r="Z127" s="1096">
        <f t="shared" si="80"/>
        <v>1.0333196303240531E-2</v>
      </c>
      <c r="AA127" s="1096">
        <f t="shared" si="81"/>
        <v>0</v>
      </c>
      <c r="AB127" s="1096">
        <f t="shared" si="82"/>
        <v>0</v>
      </c>
      <c r="AC127" s="1096">
        <f t="shared" si="83"/>
        <v>0</v>
      </c>
      <c r="AD127" s="1096">
        <f t="shared" si="84"/>
        <v>0</v>
      </c>
      <c r="AE127" s="1096">
        <f t="shared" si="85"/>
        <v>0</v>
      </c>
      <c r="AF127" s="191">
        <f t="shared" si="94"/>
        <v>8.2761339590697034E-4</v>
      </c>
      <c r="AG127" s="1369"/>
      <c r="AH127" s="1218"/>
      <c r="AI127" s="1230"/>
    </row>
    <row r="128" spans="1:35" s="423" customFormat="1" ht="15">
      <c r="A128" s="523"/>
      <c r="B128" s="18"/>
      <c r="C128" s="31"/>
      <c r="D128" s="31"/>
      <c r="E128" s="385"/>
      <c r="F128" s="55"/>
      <c r="G128" s="12"/>
      <c r="H128" s="12"/>
      <c r="I128" s="12">
        <v>0</v>
      </c>
      <c r="J128" s="12"/>
      <c r="K128" s="12">
        <v>0</v>
      </c>
      <c r="L128" s="591"/>
      <c r="M128" s="751">
        <v>0</v>
      </c>
      <c r="N128" s="761">
        <f t="shared" si="95"/>
        <v>0</v>
      </c>
      <c r="O128" s="1304"/>
      <c r="P128" s="559">
        <f t="shared" si="78"/>
        <v>0</v>
      </c>
      <c r="Q128" s="560">
        <f t="shared" si="86"/>
        <v>0</v>
      </c>
      <c r="R128" s="796">
        <f t="shared" si="87"/>
        <v>0</v>
      </c>
      <c r="S128" s="560">
        <f t="shared" si="88"/>
        <v>0</v>
      </c>
      <c r="T128" s="560">
        <f t="shared" si="89"/>
        <v>0</v>
      </c>
      <c r="U128" s="560">
        <f t="shared" si="90"/>
        <v>0</v>
      </c>
      <c r="V128" s="560">
        <f t="shared" si="91"/>
        <v>0</v>
      </c>
      <c r="W128" s="561">
        <f t="shared" si="92"/>
        <v>0</v>
      </c>
      <c r="X128" s="779">
        <f t="shared" si="93"/>
        <v>0</v>
      </c>
      <c r="Y128" s="1096">
        <f t="shared" si="79"/>
        <v>0</v>
      </c>
      <c r="Z128" s="1096">
        <f t="shared" si="80"/>
        <v>0</v>
      </c>
      <c r="AA128" s="1096">
        <f t="shared" si="81"/>
        <v>0</v>
      </c>
      <c r="AB128" s="1096">
        <f t="shared" si="82"/>
        <v>0</v>
      </c>
      <c r="AC128" s="1096">
        <f t="shared" si="83"/>
        <v>0</v>
      </c>
      <c r="AD128" s="1096">
        <f t="shared" si="84"/>
        <v>0</v>
      </c>
      <c r="AE128" s="1096">
        <f t="shared" si="85"/>
        <v>0</v>
      </c>
      <c r="AF128" s="191">
        <f t="shared" si="94"/>
        <v>0</v>
      </c>
      <c r="AG128" s="1369"/>
      <c r="AH128" s="1218"/>
      <c r="AI128" s="1230"/>
    </row>
    <row r="129" spans="1:35" s="420" customFormat="1" ht="15">
      <c r="A129" s="523"/>
      <c r="B129" s="22"/>
      <c r="C129" s="23"/>
      <c r="D129" s="23"/>
      <c r="E129" s="24" t="s">
        <v>334</v>
      </c>
      <c r="F129" s="24"/>
      <c r="G129" s="25"/>
      <c r="H129" s="25"/>
      <c r="I129" s="25">
        <v>0</v>
      </c>
      <c r="J129" s="25"/>
      <c r="K129" s="25">
        <v>0</v>
      </c>
      <c r="L129" s="836"/>
      <c r="M129" s="753">
        <v>0</v>
      </c>
      <c r="N129" s="763">
        <f t="shared" si="95"/>
        <v>0</v>
      </c>
      <c r="O129" s="1298"/>
      <c r="P129" s="562"/>
      <c r="Q129" s="563">
        <f t="shared" ref="Q129:X129" si="105">ROUND(SUM(Q70:Q128),2)</f>
        <v>79646.62</v>
      </c>
      <c r="R129" s="797">
        <f t="shared" si="105"/>
        <v>353763.35</v>
      </c>
      <c r="S129" s="563">
        <f t="shared" si="105"/>
        <v>30795.66</v>
      </c>
      <c r="T129" s="563">
        <f t="shared" si="105"/>
        <v>1574790.03</v>
      </c>
      <c r="U129" s="563">
        <f t="shared" si="105"/>
        <v>258844.18</v>
      </c>
      <c r="V129" s="563">
        <f t="shared" si="105"/>
        <v>30841.53</v>
      </c>
      <c r="W129" s="564">
        <f t="shared" si="105"/>
        <v>0</v>
      </c>
      <c r="X129" s="780">
        <f t="shared" si="105"/>
        <v>2328681.36</v>
      </c>
      <c r="Y129" s="1099">
        <f t="shared" si="79"/>
        <v>2.9622030430930278E-2</v>
      </c>
      <c r="Z129" s="1099">
        <f t="shared" si="80"/>
        <v>0.35043898416886865</v>
      </c>
      <c r="AA129" s="1099">
        <f t="shared" si="81"/>
        <v>0.41837455695973819</v>
      </c>
      <c r="AB129" s="1099">
        <f t="shared" si="82"/>
        <v>0.33974283712047526</v>
      </c>
      <c r="AC129" s="1099">
        <f t="shared" si="83"/>
        <v>9.3148679769777198E-2</v>
      </c>
      <c r="AD129" s="1099">
        <f t="shared" si="84"/>
        <v>2.349767373142056E-2</v>
      </c>
      <c r="AE129" s="1099">
        <f t="shared" si="85"/>
        <v>0</v>
      </c>
      <c r="AF129" s="192">
        <f t="shared" si="94"/>
        <v>0.18475766864612789</v>
      </c>
      <c r="AG129" s="1369"/>
      <c r="AH129" s="1213"/>
      <c r="AI129" s="1226"/>
    </row>
    <row r="130" spans="1:35" ht="15">
      <c r="A130" s="523"/>
      <c r="B130" s="36"/>
      <c r="C130" s="37"/>
      <c r="D130" s="37"/>
      <c r="E130" s="38"/>
      <c r="F130" s="29"/>
      <c r="G130" s="12"/>
      <c r="H130" s="12"/>
      <c r="I130" s="12">
        <v>0</v>
      </c>
      <c r="J130" s="12"/>
      <c r="K130" s="12">
        <v>0</v>
      </c>
      <c r="L130" s="591"/>
      <c r="M130" s="751">
        <v>0</v>
      </c>
      <c r="N130" s="761">
        <f t="shared" si="95"/>
        <v>0</v>
      </c>
      <c r="O130" s="1295"/>
      <c r="P130" s="559">
        <f t="shared" si="78"/>
        <v>0</v>
      </c>
      <c r="Q130" s="560">
        <f t="shared" ref="Q130:Q151" si="106">ROUND(G130*$P130,2)</f>
        <v>0</v>
      </c>
      <c r="R130" s="796">
        <f t="shared" ref="R130:R151" si="107">ROUND(H130*$P130,2)</f>
        <v>0</v>
      </c>
      <c r="S130" s="560">
        <f t="shared" ref="S130:S151" si="108">ROUND(I130*$P130,2)</f>
        <v>0</v>
      </c>
      <c r="T130" s="560">
        <f t="shared" ref="T130:T151" si="109">ROUND(J130*$P130,2)</f>
        <v>0</v>
      </c>
      <c r="U130" s="560">
        <f t="shared" ref="U130:U151" si="110">ROUND(K130*$P130,2)</f>
        <v>0</v>
      </c>
      <c r="V130" s="560">
        <f t="shared" ref="V130:V151" si="111">ROUND(L130*$P130,2)</f>
        <v>0</v>
      </c>
      <c r="W130" s="561">
        <f t="shared" ref="W130:W151" si="112">ROUND(M130*$P130,2)</f>
        <v>0</v>
      </c>
      <c r="X130" s="779">
        <f t="shared" ref="X130:X151" si="113">ROUND(N130*$P130,2)</f>
        <v>0</v>
      </c>
      <c r="Y130" s="1096">
        <f t="shared" si="79"/>
        <v>0</v>
      </c>
      <c r="Z130" s="1096">
        <f t="shared" si="80"/>
        <v>0</v>
      </c>
      <c r="AA130" s="1096">
        <f t="shared" si="81"/>
        <v>0</v>
      </c>
      <c r="AB130" s="1096">
        <f t="shared" si="82"/>
        <v>0</v>
      </c>
      <c r="AC130" s="1096">
        <f t="shared" si="83"/>
        <v>0</v>
      </c>
      <c r="AD130" s="1096">
        <f t="shared" si="84"/>
        <v>0</v>
      </c>
      <c r="AE130" s="1096">
        <f t="shared" si="85"/>
        <v>0</v>
      </c>
      <c r="AF130" s="191">
        <f t="shared" si="94"/>
        <v>0</v>
      </c>
      <c r="AG130" s="1369"/>
    </row>
    <row r="131" spans="1:35" s="587" customFormat="1" ht="15.75">
      <c r="A131" s="575"/>
      <c r="B131" s="576" t="s">
        <v>335</v>
      </c>
      <c r="C131" s="577"/>
      <c r="D131" s="577"/>
      <c r="E131" s="578" t="s">
        <v>51</v>
      </c>
      <c r="F131" s="579"/>
      <c r="G131" s="580"/>
      <c r="H131" s="580"/>
      <c r="I131" s="580">
        <v>0</v>
      </c>
      <c r="J131" s="580"/>
      <c r="K131" s="580">
        <v>0</v>
      </c>
      <c r="L131" s="834"/>
      <c r="M131" s="749">
        <v>0</v>
      </c>
      <c r="N131" s="759">
        <f t="shared" si="95"/>
        <v>0</v>
      </c>
      <c r="O131" s="1299"/>
      <c r="P131" s="588">
        <f t="shared" si="78"/>
        <v>0</v>
      </c>
      <c r="Q131" s="560">
        <f t="shared" si="106"/>
        <v>0</v>
      </c>
      <c r="R131" s="796">
        <f t="shared" si="107"/>
        <v>0</v>
      </c>
      <c r="S131" s="560">
        <f t="shared" si="108"/>
        <v>0</v>
      </c>
      <c r="T131" s="560">
        <f t="shared" si="109"/>
        <v>0</v>
      </c>
      <c r="U131" s="560">
        <f t="shared" si="110"/>
        <v>0</v>
      </c>
      <c r="V131" s="560">
        <f t="shared" si="111"/>
        <v>0</v>
      </c>
      <c r="W131" s="561">
        <f t="shared" si="112"/>
        <v>0</v>
      </c>
      <c r="X131" s="779">
        <f t="shared" si="113"/>
        <v>0</v>
      </c>
      <c r="Y131" s="1096">
        <f t="shared" si="79"/>
        <v>0</v>
      </c>
      <c r="Z131" s="1096">
        <f t="shared" si="80"/>
        <v>0</v>
      </c>
      <c r="AA131" s="1096">
        <f t="shared" si="81"/>
        <v>0</v>
      </c>
      <c r="AB131" s="1096">
        <f t="shared" si="82"/>
        <v>0</v>
      </c>
      <c r="AC131" s="1096">
        <f t="shared" si="83"/>
        <v>0</v>
      </c>
      <c r="AD131" s="1096">
        <f t="shared" si="84"/>
        <v>0</v>
      </c>
      <c r="AE131" s="1096">
        <f t="shared" si="85"/>
        <v>0</v>
      </c>
      <c r="AF131" s="589">
        <f t="shared" si="94"/>
        <v>0</v>
      </c>
      <c r="AG131" s="1369"/>
      <c r="AH131" s="1214"/>
      <c r="AI131" s="1227"/>
    </row>
    <row r="132" spans="1:35" s="418" customFormat="1" ht="15">
      <c r="A132" s="524"/>
      <c r="B132" s="386" t="s">
        <v>336</v>
      </c>
      <c r="C132" s="387"/>
      <c r="D132" s="387"/>
      <c r="E132" s="388" t="s">
        <v>1255</v>
      </c>
      <c r="F132" s="389"/>
      <c r="G132" s="8"/>
      <c r="H132" s="8"/>
      <c r="I132" s="8">
        <v>0</v>
      </c>
      <c r="J132" s="8"/>
      <c r="K132" s="8"/>
      <c r="L132" s="590"/>
      <c r="M132" s="750"/>
      <c r="N132" s="760">
        <f t="shared" si="95"/>
        <v>0</v>
      </c>
      <c r="O132" s="1296"/>
      <c r="P132" s="559">
        <f t="shared" si="78"/>
        <v>0</v>
      </c>
      <c r="Q132" s="560">
        <f t="shared" si="106"/>
        <v>0</v>
      </c>
      <c r="R132" s="796">
        <f t="shared" si="107"/>
        <v>0</v>
      </c>
      <c r="S132" s="560">
        <f t="shared" si="108"/>
        <v>0</v>
      </c>
      <c r="T132" s="560">
        <f t="shared" si="109"/>
        <v>0</v>
      </c>
      <c r="U132" s="560">
        <f t="shared" si="110"/>
        <v>0</v>
      </c>
      <c r="V132" s="560">
        <f t="shared" si="111"/>
        <v>0</v>
      </c>
      <c r="W132" s="561">
        <f t="shared" si="112"/>
        <v>0</v>
      </c>
      <c r="X132" s="779">
        <f t="shared" si="113"/>
        <v>0</v>
      </c>
      <c r="Y132" s="1096">
        <f t="shared" si="79"/>
        <v>0</v>
      </c>
      <c r="Z132" s="1096">
        <f t="shared" si="80"/>
        <v>0</v>
      </c>
      <c r="AA132" s="1096">
        <f t="shared" si="81"/>
        <v>0</v>
      </c>
      <c r="AB132" s="1096">
        <f t="shared" si="82"/>
        <v>0</v>
      </c>
      <c r="AC132" s="1096">
        <f t="shared" si="83"/>
        <v>0</v>
      </c>
      <c r="AD132" s="1096">
        <f t="shared" si="84"/>
        <v>0</v>
      </c>
      <c r="AE132" s="1096">
        <f t="shared" si="85"/>
        <v>0</v>
      </c>
      <c r="AF132" s="191">
        <f t="shared" si="94"/>
        <v>0</v>
      </c>
      <c r="AG132" s="1369"/>
      <c r="AH132" s="1215"/>
      <c r="AI132" s="1225"/>
    </row>
    <row r="133" spans="1:35" ht="60">
      <c r="A133" s="523"/>
      <c r="B133" s="390" t="s">
        <v>337</v>
      </c>
      <c r="C133" s="371" t="s">
        <v>90</v>
      </c>
      <c r="D133" s="1336">
        <v>94273</v>
      </c>
      <c r="E133" s="391" t="s">
        <v>764</v>
      </c>
      <c r="F133" s="381" t="s">
        <v>2</v>
      </c>
      <c r="G133" s="12"/>
      <c r="H133" s="12"/>
      <c r="I133" s="12">
        <v>0</v>
      </c>
      <c r="J133" s="12"/>
      <c r="K133" s="12">
        <f>'MEMO A-21'!I398</f>
        <v>28.2</v>
      </c>
      <c r="L133" s="591"/>
      <c r="M133" s="751"/>
      <c r="N133" s="761">
        <f t="shared" si="95"/>
        <v>28.2</v>
      </c>
      <c r="O133" s="1269">
        <v>64.41</v>
      </c>
      <c r="P133" s="559">
        <f t="shared" si="78"/>
        <v>77.739999999999995</v>
      </c>
      <c r="Q133" s="560">
        <f t="shared" si="106"/>
        <v>0</v>
      </c>
      <c r="R133" s="796">
        <f t="shared" si="107"/>
        <v>0</v>
      </c>
      <c r="S133" s="560">
        <f t="shared" si="108"/>
        <v>0</v>
      </c>
      <c r="T133" s="560">
        <f t="shared" si="109"/>
        <v>0</v>
      </c>
      <c r="U133" s="560">
        <f t="shared" si="110"/>
        <v>2192.27</v>
      </c>
      <c r="V133" s="560">
        <f t="shared" si="111"/>
        <v>0</v>
      </c>
      <c r="W133" s="561">
        <f t="shared" si="112"/>
        <v>0</v>
      </c>
      <c r="X133" s="779">
        <f t="shared" si="113"/>
        <v>2192.27</v>
      </c>
      <c r="Y133" s="1096">
        <f t="shared" si="79"/>
        <v>0</v>
      </c>
      <c r="Z133" s="1096">
        <f t="shared" si="80"/>
        <v>0</v>
      </c>
      <c r="AA133" s="1096">
        <f t="shared" si="81"/>
        <v>0</v>
      </c>
      <c r="AB133" s="1096">
        <f t="shared" si="82"/>
        <v>0</v>
      </c>
      <c r="AC133" s="1096">
        <f t="shared" si="83"/>
        <v>7.8891886307387506E-4</v>
      </c>
      <c r="AD133" s="1096">
        <f t="shared" si="84"/>
        <v>0</v>
      </c>
      <c r="AE133" s="1096">
        <f t="shared" si="85"/>
        <v>0</v>
      </c>
      <c r="AF133" s="191">
        <f t="shared" si="94"/>
        <v>1.7393478609836375E-4</v>
      </c>
      <c r="AG133" s="1369"/>
    </row>
    <row r="134" spans="1:35" s="418" customFormat="1" ht="15">
      <c r="A134" s="524"/>
      <c r="B134" s="4" t="s">
        <v>338</v>
      </c>
      <c r="C134" s="5"/>
      <c r="D134" s="5"/>
      <c r="E134" s="6" t="s">
        <v>76</v>
      </c>
      <c r="F134" s="7"/>
      <c r="G134" s="8"/>
      <c r="H134" s="8"/>
      <c r="I134" s="8"/>
      <c r="J134" s="8"/>
      <c r="K134" s="8"/>
      <c r="L134" s="590"/>
      <c r="M134" s="750"/>
      <c r="N134" s="760">
        <f t="shared" si="95"/>
        <v>0</v>
      </c>
      <c r="O134" s="1296"/>
      <c r="P134" s="559">
        <f t="shared" si="78"/>
        <v>0</v>
      </c>
      <c r="Q134" s="560">
        <f t="shared" si="106"/>
        <v>0</v>
      </c>
      <c r="R134" s="796">
        <f t="shared" si="107"/>
        <v>0</v>
      </c>
      <c r="S134" s="560">
        <f t="shared" si="108"/>
        <v>0</v>
      </c>
      <c r="T134" s="560">
        <f t="shared" si="109"/>
        <v>0</v>
      </c>
      <c r="U134" s="560">
        <f t="shared" si="110"/>
        <v>0</v>
      </c>
      <c r="V134" s="560">
        <f t="shared" si="111"/>
        <v>0</v>
      </c>
      <c r="W134" s="561">
        <f t="shared" si="112"/>
        <v>0</v>
      </c>
      <c r="X134" s="779">
        <f t="shared" si="113"/>
        <v>0</v>
      </c>
      <c r="Y134" s="1096">
        <f t="shared" si="79"/>
        <v>0</v>
      </c>
      <c r="Z134" s="1096">
        <f t="shared" si="80"/>
        <v>0</v>
      </c>
      <c r="AA134" s="1096">
        <f t="shared" si="81"/>
        <v>0</v>
      </c>
      <c r="AB134" s="1096">
        <f t="shared" si="82"/>
        <v>0</v>
      </c>
      <c r="AC134" s="1096">
        <f t="shared" si="83"/>
        <v>0</v>
      </c>
      <c r="AD134" s="1096">
        <f t="shared" si="84"/>
        <v>0</v>
      </c>
      <c r="AE134" s="1096">
        <f t="shared" si="85"/>
        <v>0</v>
      </c>
      <c r="AF134" s="191">
        <f t="shared" si="94"/>
        <v>0</v>
      </c>
      <c r="AG134" s="1369"/>
      <c r="AH134" s="1215"/>
      <c r="AI134" s="1225"/>
    </row>
    <row r="135" spans="1:35" ht="30">
      <c r="A135" s="523"/>
      <c r="B135" s="18" t="s">
        <v>339</v>
      </c>
      <c r="C135" s="373" t="s">
        <v>90</v>
      </c>
      <c r="D135" s="1336">
        <v>100576</v>
      </c>
      <c r="E135" s="59" t="s">
        <v>124</v>
      </c>
      <c r="F135" s="20" t="s">
        <v>3</v>
      </c>
      <c r="G135" s="12"/>
      <c r="H135" s="12"/>
      <c r="I135" s="12"/>
      <c r="J135" s="12">
        <f>'MEMO A-18'!I462</f>
        <v>196.4</v>
      </c>
      <c r="K135" s="12"/>
      <c r="L135" s="591"/>
      <c r="M135" s="751"/>
      <c r="N135" s="761">
        <f t="shared" si="95"/>
        <v>196.4</v>
      </c>
      <c r="O135" s="1270">
        <v>2.86</v>
      </c>
      <c r="P135" s="559">
        <f t="shared" si="78"/>
        <v>3.45</v>
      </c>
      <c r="Q135" s="560">
        <f t="shared" si="106"/>
        <v>0</v>
      </c>
      <c r="R135" s="796">
        <f t="shared" si="107"/>
        <v>0</v>
      </c>
      <c r="S135" s="560">
        <f t="shared" si="108"/>
        <v>0</v>
      </c>
      <c r="T135" s="560">
        <f t="shared" si="109"/>
        <v>677.58</v>
      </c>
      <c r="U135" s="560">
        <f t="shared" si="110"/>
        <v>0</v>
      </c>
      <c r="V135" s="560">
        <f t="shared" si="111"/>
        <v>0</v>
      </c>
      <c r="W135" s="561">
        <f t="shared" si="112"/>
        <v>0</v>
      </c>
      <c r="X135" s="779">
        <f t="shared" si="113"/>
        <v>677.58</v>
      </c>
      <c r="Y135" s="1096">
        <f t="shared" si="79"/>
        <v>0</v>
      </c>
      <c r="Z135" s="1096">
        <f t="shared" si="80"/>
        <v>0</v>
      </c>
      <c r="AA135" s="1096">
        <f t="shared" si="81"/>
        <v>0</v>
      </c>
      <c r="AB135" s="1096">
        <f t="shared" si="82"/>
        <v>1.4618009206985623E-4</v>
      </c>
      <c r="AC135" s="1096">
        <f t="shared" si="83"/>
        <v>0</v>
      </c>
      <c r="AD135" s="1096">
        <f t="shared" si="84"/>
        <v>0</v>
      </c>
      <c r="AE135" s="1096">
        <f t="shared" si="85"/>
        <v>0</v>
      </c>
      <c r="AF135" s="191">
        <f t="shared" si="94"/>
        <v>5.3759223254676347E-5</v>
      </c>
      <c r="AG135" s="1369"/>
      <c r="AH135" s="550" t="s">
        <v>1320</v>
      </c>
      <c r="AI135" s="1225">
        <v>0.18</v>
      </c>
    </row>
    <row r="136" spans="1:35" ht="45">
      <c r="A136" s="523"/>
      <c r="B136" s="18" t="s">
        <v>340</v>
      </c>
      <c r="C136" s="373" t="s">
        <v>90</v>
      </c>
      <c r="D136" s="1336">
        <v>96396</v>
      </c>
      <c r="E136" s="59" t="s">
        <v>126</v>
      </c>
      <c r="F136" s="20" t="s">
        <v>28</v>
      </c>
      <c r="G136" s="12"/>
      <c r="H136" s="12"/>
      <c r="I136" s="12"/>
      <c r="J136" s="12">
        <f>'MEMO A-18'!I466</f>
        <v>29.46</v>
      </c>
      <c r="K136" s="12"/>
      <c r="L136" s="591"/>
      <c r="M136" s="751"/>
      <c r="N136" s="761">
        <f t="shared" si="95"/>
        <v>29.46</v>
      </c>
      <c r="O136" s="1270">
        <v>214.43</v>
      </c>
      <c r="P136" s="559">
        <f t="shared" si="78"/>
        <v>258.82</v>
      </c>
      <c r="Q136" s="560">
        <f t="shared" si="106"/>
        <v>0</v>
      </c>
      <c r="R136" s="796">
        <f t="shared" si="107"/>
        <v>0</v>
      </c>
      <c r="S136" s="560">
        <f t="shared" si="108"/>
        <v>0</v>
      </c>
      <c r="T136" s="560">
        <f t="shared" si="109"/>
        <v>7624.84</v>
      </c>
      <c r="U136" s="560">
        <f t="shared" si="110"/>
        <v>0</v>
      </c>
      <c r="V136" s="560">
        <f t="shared" si="111"/>
        <v>0</v>
      </c>
      <c r="W136" s="561">
        <f t="shared" si="112"/>
        <v>0</v>
      </c>
      <c r="X136" s="779">
        <f t="shared" si="113"/>
        <v>7624.84</v>
      </c>
      <c r="Y136" s="1096">
        <f t="shared" si="79"/>
        <v>0</v>
      </c>
      <c r="Z136" s="1096">
        <f t="shared" si="80"/>
        <v>0</v>
      </c>
      <c r="AA136" s="1096">
        <f t="shared" si="81"/>
        <v>0</v>
      </c>
      <c r="AB136" s="1096">
        <f t="shared" si="82"/>
        <v>1.644971535786066E-3</v>
      </c>
      <c r="AC136" s="1096">
        <f t="shared" si="83"/>
        <v>0</v>
      </c>
      <c r="AD136" s="1096">
        <f t="shared" si="84"/>
        <v>0</v>
      </c>
      <c r="AE136" s="1096">
        <f t="shared" si="85"/>
        <v>0</v>
      </c>
      <c r="AF136" s="191">
        <f t="shared" si="94"/>
        <v>6.0495509879451338E-4</v>
      </c>
      <c r="AG136" s="1369"/>
      <c r="AH136" s="550" t="s">
        <v>1320</v>
      </c>
      <c r="AI136" s="1225">
        <v>0.03</v>
      </c>
    </row>
    <row r="137" spans="1:35" ht="60">
      <c r="A137" s="523"/>
      <c r="B137" s="18" t="s">
        <v>341</v>
      </c>
      <c r="C137" s="370" t="s">
        <v>90</v>
      </c>
      <c r="D137" s="1336">
        <v>100978</v>
      </c>
      <c r="E137" s="19" t="s">
        <v>1266</v>
      </c>
      <c r="F137" s="869" t="s">
        <v>28</v>
      </c>
      <c r="G137" s="870"/>
      <c r="H137" s="870"/>
      <c r="I137" s="870"/>
      <c r="J137" s="870">
        <f>'MEMO A-18'!I470</f>
        <v>29.46</v>
      </c>
      <c r="K137" s="870"/>
      <c r="L137" s="871"/>
      <c r="M137" s="751"/>
      <c r="N137" s="761">
        <f t="shared" si="95"/>
        <v>29.46</v>
      </c>
      <c r="O137" s="1277">
        <v>7.23</v>
      </c>
      <c r="P137" s="559">
        <f t="shared" ref="P137:P138" si="114">ROUND(O137*$P$12,2)</f>
        <v>8.73</v>
      </c>
      <c r="Q137" s="560">
        <f t="shared" si="106"/>
        <v>0</v>
      </c>
      <c r="R137" s="796">
        <f t="shared" si="107"/>
        <v>0</v>
      </c>
      <c r="S137" s="560">
        <f t="shared" si="108"/>
        <v>0</v>
      </c>
      <c r="T137" s="560">
        <f t="shared" si="109"/>
        <v>257.19</v>
      </c>
      <c r="U137" s="560">
        <f t="shared" si="110"/>
        <v>0</v>
      </c>
      <c r="V137" s="560">
        <f t="shared" si="111"/>
        <v>0</v>
      </c>
      <c r="W137" s="561">
        <f t="shared" si="112"/>
        <v>0</v>
      </c>
      <c r="X137" s="779">
        <f t="shared" si="113"/>
        <v>257.19</v>
      </c>
      <c r="Y137" s="1096">
        <f t="shared" si="79"/>
        <v>0</v>
      </c>
      <c r="Z137" s="1096">
        <f t="shared" si="80"/>
        <v>0</v>
      </c>
      <c r="AA137" s="1096">
        <f t="shared" si="81"/>
        <v>0</v>
      </c>
      <c r="AB137" s="1096">
        <f t="shared" si="82"/>
        <v>5.5485784526471146E-5</v>
      </c>
      <c r="AC137" s="1096">
        <f t="shared" si="83"/>
        <v>0</v>
      </c>
      <c r="AD137" s="1096">
        <f t="shared" si="84"/>
        <v>0</v>
      </c>
      <c r="AE137" s="1096">
        <f t="shared" si="85"/>
        <v>0</v>
      </c>
      <c r="AF137" s="191">
        <f t="shared" si="94"/>
        <v>2.0405464489610391E-5</v>
      </c>
      <c r="AG137" s="1369"/>
    </row>
    <row r="138" spans="1:35" s="419" customFormat="1" ht="45">
      <c r="A138" s="353"/>
      <c r="B138" s="18" t="s">
        <v>342</v>
      </c>
      <c r="C138" s="373" t="s">
        <v>90</v>
      </c>
      <c r="D138" s="1336">
        <v>95875</v>
      </c>
      <c r="E138" s="19" t="s">
        <v>128</v>
      </c>
      <c r="F138" s="20" t="s">
        <v>32</v>
      </c>
      <c r="G138" s="12"/>
      <c r="H138" s="12"/>
      <c r="I138" s="12"/>
      <c r="J138" s="12">
        <f>'MEMO A-18'!I474</f>
        <v>465.47</v>
      </c>
      <c r="K138" s="12"/>
      <c r="L138" s="591"/>
      <c r="M138" s="751"/>
      <c r="N138" s="761">
        <f t="shared" si="95"/>
        <v>465.47</v>
      </c>
      <c r="O138" s="1270">
        <v>2.5299999999999998</v>
      </c>
      <c r="P138" s="559">
        <f t="shared" si="114"/>
        <v>3.05</v>
      </c>
      <c r="Q138" s="560">
        <f t="shared" si="106"/>
        <v>0</v>
      </c>
      <c r="R138" s="796">
        <f t="shared" si="107"/>
        <v>0</v>
      </c>
      <c r="S138" s="560">
        <f t="shared" si="108"/>
        <v>0</v>
      </c>
      <c r="T138" s="560">
        <f t="shared" si="109"/>
        <v>1419.68</v>
      </c>
      <c r="U138" s="560">
        <f t="shared" si="110"/>
        <v>0</v>
      </c>
      <c r="V138" s="560">
        <f t="shared" si="111"/>
        <v>0</v>
      </c>
      <c r="W138" s="561">
        <f t="shared" si="112"/>
        <v>0</v>
      </c>
      <c r="X138" s="779">
        <f t="shared" si="113"/>
        <v>1419.68</v>
      </c>
      <c r="Y138" s="1096">
        <f t="shared" si="79"/>
        <v>0</v>
      </c>
      <c r="Z138" s="1096">
        <f t="shared" si="80"/>
        <v>0</v>
      </c>
      <c r="AA138" s="1096">
        <f t="shared" si="81"/>
        <v>0</v>
      </c>
      <c r="AB138" s="1096">
        <f t="shared" si="82"/>
        <v>3.0627963208733062E-4</v>
      </c>
      <c r="AC138" s="1096">
        <f t="shared" si="83"/>
        <v>0</v>
      </c>
      <c r="AD138" s="1096">
        <f t="shared" si="84"/>
        <v>0</v>
      </c>
      <c r="AE138" s="1096">
        <f t="shared" si="85"/>
        <v>0</v>
      </c>
      <c r="AF138" s="191">
        <f t="shared" si="94"/>
        <v>1.1263746579031098E-4</v>
      </c>
      <c r="AG138" s="1369"/>
      <c r="AH138" s="745"/>
      <c r="AI138" s="1225"/>
    </row>
    <row r="139" spans="1:35" s="419" customFormat="1" ht="15">
      <c r="A139" s="353"/>
      <c r="B139" s="18" t="s">
        <v>343</v>
      </c>
      <c r="C139" s="371" t="s">
        <v>93</v>
      </c>
      <c r="D139" s="363" t="s">
        <v>786</v>
      </c>
      <c r="E139" s="59" t="s">
        <v>1167</v>
      </c>
      <c r="F139" s="20" t="s">
        <v>3</v>
      </c>
      <c r="G139" s="12"/>
      <c r="H139" s="12"/>
      <c r="I139" s="12"/>
      <c r="J139" s="12">
        <f>'MEMO A-18'!I479</f>
        <v>196.4</v>
      </c>
      <c r="K139" s="12"/>
      <c r="L139" s="591"/>
      <c r="M139" s="751"/>
      <c r="N139" s="761">
        <f t="shared" si="95"/>
        <v>196.4</v>
      </c>
      <c r="O139" s="1270">
        <f>CPUS!I801</f>
        <v>9.4499999999999993</v>
      </c>
      <c r="P139" s="559">
        <f t="shared" si="78"/>
        <v>11.41</v>
      </c>
      <c r="Q139" s="560">
        <f t="shared" si="106"/>
        <v>0</v>
      </c>
      <c r="R139" s="796">
        <f t="shared" si="107"/>
        <v>0</v>
      </c>
      <c r="S139" s="560">
        <f t="shared" si="108"/>
        <v>0</v>
      </c>
      <c r="T139" s="560">
        <f t="shared" si="109"/>
        <v>2240.92</v>
      </c>
      <c r="U139" s="560">
        <f t="shared" si="110"/>
        <v>0</v>
      </c>
      <c r="V139" s="560">
        <f t="shared" si="111"/>
        <v>0</v>
      </c>
      <c r="W139" s="561">
        <f t="shared" si="112"/>
        <v>0</v>
      </c>
      <c r="X139" s="779">
        <f t="shared" si="113"/>
        <v>2240.92</v>
      </c>
      <c r="Y139" s="1096">
        <f t="shared" si="79"/>
        <v>0</v>
      </c>
      <c r="Z139" s="1096">
        <f t="shared" si="80"/>
        <v>0</v>
      </c>
      <c r="AA139" s="1096">
        <f t="shared" si="81"/>
        <v>0</v>
      </c>
      <c r="AB139" s="1096">
        <f t="shared" si="82"/>
        <v>4.8345271690602174E-4</v>
      </c>
      <c r="AC139" s="1096">
        <f t="shared" si="83"/>
        <v>0</v>
      </c>
      <c r="AD139" s="1096">
        <f t="shared" si="84"/>
        <v>0</v>
      </c>
      <c r="AE139" s="1096">
        <f t="shared" si="85"/>
        <v>0</v>
      </c>
      <c r="AF139" s="191">
        <f t="shared" si="94"/>
        <v>1.7779467896908015E-4</v>
      </c>
      <c r="AG139" s="1369"/>
      <c r="AH139" s="745"/>
      <c r="AI139" s="1225"/>
    </row>
    <row r="140" spans="1:35" ht="15">
      <c r="A140" s="523"/>
      <c r="B140" s="18" t="s">
        <v>344</v>
      </c>
      <c r="C140" s="371" t="s">
        <v>93</v>
      </c>
      <c r="D140" s="363" t="s">
        <v>787</v>
      </c>
      <c r="E140" s="59" t="s">
        <v>78</v>
      </c>
      <c r="F140" s="20" t="s">
        <v>3</v>
      </c>
      <c r="G140" s="12"/>
      <c r="H140" s="12"/>
      <c r="I140" s="12"/>
      <c r="J140" s="12">
        <f>'MEMO A-18'!I483</f>
        <v>196.4</v>
      </c>
      <c r="K140" s="12"/>
      <c r="L140" s="591"/>
      <c r="M140" s="751"/>
      <c r="N140" s="761">
        <f t="shared" si="95"/>
        <v>196.4</v>
      </c>
      <c r="O140" s="1270">
        <f>CPUS!I833</f>
        <v>2.54</v>
      </c>
      <c r="P140" s="559">
        <f t="shared" si="78"/>
        <v>3.07</v>
      </c>
      <c r="Q140" s="560">
        <f t="shared" si="106"/>
        <v>0</v>
      </c>
      <c r="R140" s="796">
        <f t="shared" si="107"/>
        <v>0</v>
      </c>
      <c r="S140" s="560">
        <f t="shared" si="108"/>
        <v>0</v>
      </c>
      <c r="T140" s="560">
        <f t="shared" si="109"/>
        <v>602.95000000000005</v>
      </c>
      <c r="U140" s="560">
        <f t="shared" si="110"/>
        <v>0</v>
      </c>
      <c r="V140" s="560">
        <f t="shared" si="111"/>
        <v>0</v>
      </c>
      <c r="W140" s="561">
        <f t="shared" si="112"/>
        <v>0</v>
      </c>
      <c r="X140" s="779">
        <f t="shared" si="113"/>
        <v>602.95000000000005</v>
      </c>
      <c r="Y140" s="1096">
        <f t="shared" si="79"/>
        <v>0</v>
      </c>
      <c r="Z140" s="1096">
        <f t="shared" si="80"/>
        <v>0</v>
      </c>
      <c r="AA140" s="1096">
        <f t="shared" si="81"/>
        <v>0</v>
      </c>
      <c r="AB140" s="1096">
        <f t="shared" si="82"/>
        <v>1.3007952789857998E-4</v>
      </c>
      <c r="AC140" s="1096">
        <f t="shared" si="83"/>
        <v>0</v>
      </c>
      <c r="AD140" s="1096">
        <f t="shared" si="84"/>
        <v>0</v>
      </c>
      <c r="AE140" s="1096">
        <f t="shared" si="85"/>
        <v>0</v>
      </c>
      <c r="AF140" s="191">
        <f t="shared" si="94"/>
        <v>4.7838076184962817E-5</v>
      </c>
      <c r="AG140" s="1369"/>
    </row>
    <row r="141" spans="1:35" ht="45">
      <c r="A141" s="523"/>
      <c r="B141" s="18" t="s">
        <v>345</v>
      </c>
      <c r="C141" s="373" t="s">
        <v>90</v>
      </c>
      <c r="D141" s="1336">
        <v>95995</v>
      </c>
      <c r="E141" s="19" t="s">
        <v>117</v>
      </c>
      <c r="F141" s="20" t="s">
        <v>28</v>
      </c>
      <c r="G141" s="12"/>
      <c r="H141" s="12"/>
      <c r="I141" s="12"/>
      <c r="J141" s="12">
        <f>'MEMO A-18'!I487</f>
        <v>9.82</v>
      </c>
      <c r="K141" s="12"/>
      <c r="L141" s="591"/>
      <c r="M141" s="751"/>
      <c r="N141" s="761">
        <f t="shared" si="95"/>
        <v>9.82</v>
      </c>
      <c r="O141" s="1270">
        <v>1961.03</v>
      </c>
      <c r="P141" s="559">
        <f t="shared" si="78"/>
        <v>2366.96</v>
      </c>
      <c r="Q141" s="560">
        <f t="shared" si="106"/>
        <v>0</v>
      </c>
      <c r="R141" s="796">
        <f t="shared" si="107"/>
        <v>0</v>
      </c>
      <c r="S141" s="560">
        <f t="shared" si="108"/>
        <v>0</v>
      </c>
      <c r="T141" s="560">
        <f t="shared" si="109"/>
        <v>23243.55</v>
      </c>
      <c r="U141" s="560">
        <f t="shared" si="110"/>
        <v>0</v>
      </c>
      <c r="V141" s="560">
        <f t="shared" si="111"/>
        <v>0</v>
      </c>
      <c r="W141" s="561">
        <f t="shared" si="112"/>
        <v>0</v>
      </c>
      <c r="X141" s="779">
        <f t="shared" si="113"/>
        <v>23243.55</v>
      </c>
      <c r="Y141" s="1096">
        <f t="shared" si="79"/>
        <v>0</v>
      </c>
      <c r="Z141" s="1096">
        <f t="shared" si="80"/>
        <v>0</v>
      </c>
      <c r="AA141" s="1096">
        <f t="shared" si="81"/>
        <v>0</v>
      </c>
      <c r="AB141" s="1096">
        <f t="shared" si="82"/>
        <v>5.0145285855992009E-3</v>
      </c>
      <c r="AC141" s="1096">
        <f t="shared" si="83"/>
        <v>0</v>
      </c>
      <c r="AD141" s="1096">
        <f t="shared" si="84"/>
        <v>0</v>
      </c>
      <c r="AE141" s="1096">
        <f t="shared" si="85"/>
        <v>0</v>
      </c>
      <c r="AF141" s="191">
        <f t="shared" si="94"/>
        <v>1.8441441507736833E-3</v>
      </c>
      <c r="AG141" s="1369"/>
      <c r="AH141" s="550" t="s">
        <v>1320</v>
      </c>
      <c r="AI141" s="1225">
        <v>0.02</v>
      </c>
    </row>
    <row r="142" spans="1:35" s="419" customFormat="1" ht="30">
      <c r="A142" s="353"/>
      <c r="B142" s="18" t="s">
        <v>1147</v>
      </c>
      <c r="C142" s="373" t="s">
        <v>90</v>
      </c>
      <c r="D142" s="1336">
        <v>101002</v>
      </c>
      <c r="E142" s="872" t="s">
        <v>1146</v>
      </c>
      <c r="F142" s="869" t="s">
        <v>407</v>
      </c>
      <c r="G142" s="870"/>
      <c r="H142" s="870"/>
      <c r="I142" s="870"/>
      <c r="J142" s="870">
        <f>'MEMO A-18'!I491</f>
        <v>23.57</v>
      </c>
      <c r="K142" s="870"/>
      <c r="L142" s="871"/>
      <c r="M142" s="751"/>
      <c r="N142" s="761">
        <f t="shared" si="95"/>
        <v>23.57</v>
      </c>
      <c r="O142" s="1270">
        <v>6.17</v>
      </c>
      <c r="P142" s="559">
        <f t="shared" ref="P142" si="115">ROUND(O142*$P$12,2)</f>
        <v>7.45</v>
      </c>
      <c r="Q142" s="560">
        <f t="shared" si="106"/>
        <v>0</v>
      </c>
      <c r="R142" s="796">
        <f t="shared" si="107"/>
        <v>0</v>
      </c>
      <c r="S142" s="560">
        <f t="shared" si="108"/>
        <v>0</v>
      </c>
      <c r="T142" s="560">
        <f t="shared" si="109"/>
        <v>175.6</v>
      </c>
      <c r="U142" s="560">
        <f t="shared" si="110"/>
        <v>0</v>
      </c>
      <c r="V142" s="560">
        <f t="shared" si="111"/>
        <v>0</v>
      </c>
      <c r="W142" s="561">
        <f t="shared" si="112"/>
        <v>0</v>
      </c>
      <c r="X142" s="779">
        <f t="shared" si="113"/>
        <v>175.6</v>
      </c>
      <c r="Y142" s="1096">
        <f t="shared" si="79"/>
        <v>0</v>
      </c>
      <c r="Z142" s="1096">
        <f t="shared" si="80"/>
        <v>0</v>
      </c>
      <c r="AA142" s="1096">
        <f t="shared" si="81"/>
        <v>0</v>
      </c>
      <c r="AB142" s="1096">
        <f t="shared" si="82"/>
        <v>3.7883680403002965E-5</v>
      </c>
      <c r="AC142" s="1096">
        <f t="shared" si="83"/>
        <v>0</v>
      </c>
      <c r="AD142" s="1096">
        <f t="shared" si="84"/>
        <v>0</v>
      </c>
      <c r="AE142" s="1096">
        <f t="shared" si="85"/>
        <v>0</v>
      </c>
      <c r="AF142" s="191">
        <f t="shared" si="94"/>
        <v>1.3932110752267136E-5</v>
      </c>
      <c r="AG142" s="1369"/>
      <c r="AH142" s="745"/>
      <c r="AI142" s="1225"/>
    </row>
    <row r="143" spans="1:35" s="419" customFormat="1" ht="45">
      <c r="A143" s="353"/>
      <c r="B143" s="18" t="s">
        <v>1148</v>
      </c>
      <c r="C143" s="373" t="s">
        <v>90</v>
      </c>
      <c r="D143" s="1336">
        <v>95878</v>
      </c>
      <c r="E143" s="19" t="s">
        <v>129</v>
      </c>
      <c r="F143" s="20" t="s">
        <v>77</v>
      </c>
      <c r="G143" s="12"/>
      <c r="H143" s="12"/>
      <c r="I143" s="12"/>
      <c r="J143" s="12">
        <f>'MEMO A-18'!I495</f>
        <v>431.33</v>
      </c>
      <c r="K143" s="12"/>
      <c r="L143" s="591"/>
      <c r="M143" s="751"/>
      <c r="N143" s="761">
        <f t="shared" si="95"/>
        <v>431.33</v>
      </c>
      <c r="O143" s="1270">
        <v>1.7</v>
      </c>
      <c r="P143" s="559">
        <f>ROUND(O143*$P$12,2)</f>
        <v>2.0499999999999998</v>
      </c>
      <c r="Q143" s="560">
        <f t="shared" si="106"/>
        <v>0</v>
      </c>
      <c r="R143" s="796">
        <f t="shared" si="107"/>
        <v>0</v>
      </c>
      <c r="S143" s="560">
        <f t="shared" si="108"/>
        <v>0</v>
      </c>
      <c r="T143" s="560">
        <f t="shared" si="109"/>
        <v>884.23</v>
      </c>
      <c r="U143" s="560">
        <f t="shared" si="110"/>
        <v>0</v>
      </c>
      <c r="V143" s="560">
        <f t="shared" si="111"/>
        <v>0</v>
      </c>
      <c r="W143" s="561">
        <f t="shared" si="112"/>
        <v>0</v>
      </c>
      <c r="X143" s="779">
        <f t="shared" si="113"/>
        <v>884.23</v>
      </c>
      <c r="Y143" s="1096">
        <f t="shared" si="79"/>
        <v>0</v>
      </c>
      <c r="Z143" s="1096">
        <f t="shared" si="80"/>
        <v>0</v>
      </c>
      <c r="AA143" s="1096">
        <f t="shared" si="81"/>
        <v>0</v>
      </c>
      <c r="AB143" s="1096">
        <f t="shared" si="82"/>
        <v>1.9076245286302573E-4</v>
      </c>
      <c r="AC143" s="1096">
        <f t="shared" si="83"/>
        <v>0</v>
      </c>
      <c r="AD143" s="1096">
        <f t="shared" si="84"/>
        <v>0</v>
      </c>
      <c r="AE143" s="1096">
        <f t="shared" si="85"/>
        <v>0</v>
      </c>
      <c r="AF143" s="191">
        <f t="shared" si="94"/>
        <v>7.0154842200895049E-5</v>
      </c>
      <c r="AG143" s="1369"/>
      <c r="AH143" s="745"/>
      <c r="AI143" s="1225"/>
    </row>
    <row r="144" spans="1:35" s="424" customFormat="1" ht="15">
      <c r="A144" s="524"/>
      <c r="B144" s="386" t="s">
        <v>346</v>
      </c>
      <c r="C144" s="33"/>
      <c r="D144" s="1336"/>
      <c r="E144" s="1039" t="s">
        <v>67</v>
      </c>
      <c r="F144" s="392"/>
      <c r="G144" s="8"/>
      <c r="H144" s="8"/>
      <c r="I144" s="8">
        <v>0</v>
      </c>
      <c r="J144" s="8"/>
      <c r="K144" s="8">
        <v>0</v>
      </c>
      <c r="L144" s="590"/>
      <c r="M144" s="750">
        <v>0</v>
      </c>
      <c r="N144" s="760">
        <f t="shared" si="95"/>
        <v>0</v>
      </c>
      <c r="O144" s="1300"/>
      <c r="P144" s="559">
        <f t="shared" si="78"/>
        <v>0</v>
      </c>
      <c r="Q144" s="560">
        <f t="shared" si="106"/>
        <v>0</v>
      </c>
      <c r="R144" s="796">
        <f t="shared" si="107"/>
        <v>0</v>
      </c>
      <c r="S144" s="560">
        <f t="shared" si="108"/>
        <v>0</v>
      </c>
      <c r="T144" s="560">
        <f t="shared" si="109"/>
        <v>0</v>
      </c>
      <c r="U144" s="560">
        <f t="shared" si="110"/>
        <v>0</v>
      </c>
      <c r="V144" s="560">
        <f t="shared" si="111"/>
        <v>0</v>
      </c>
      <c r="W144" s="561">
        <f t="shared" si="112"/>
        <v>0</v>
      </c>
      <c r="X144" s="779">
        <f t="shared" si="113"/>
        <v>0</v>
      </c>
      <c r="Y144" s="1096">
        <f t="shared" si="79"/>
        <v>0</v>
      </c>
      <c r="Z144" s="1096">
        <f t="shared" si="80"/>
        <v>0</v>
      </c>
      <c r="AA144" s="1096">
        <f t="shared" si="81"/>
        <v>0</v>
      </c>
      <c r="AB144" s="1096">
        <f t="shared" si="82"/>
        <v>0</v>
      </c>
      <c r="AC144" s="1096">
        <f t="shared" si="83"/>
        <v>0</v>
      </c>
      <c r="AD144" s="1096">
        <f t="shared" si="84"/>
        <v>0</v>
      </c>
      <c r="AE144" s="1096">
        <f t="shared" si="85"/>
        <v>0</v>
      </c>
      <c r="AF144" s="191">
        <f t="shared" si="94"/>
        <v>0</v>
      </c>
      <c r="AG144" s="1369"/>
      <c r="AH144" s="1219"/>
      <c r="AI144" s="1230"/>
    </row>
    <row r="145" spans="1:35" s="423" customFormat="1" ht="45">
      <c r="A145" s="523"/>
      <c r="B145" s="390" t="s">
        <v>347</v>
      </c>
      <c r="C145" s="31" t="s">
        <v>90</v>
      </c>
      <c r="D145" s="1336">
        <v>97084</v>
      </c>
      <c r="E145" s="385" t="s">
        <v>521</v>
      </c>
      <c r="F145" s="393" t="s">
        <v>3</v>
      </c>
      <c r="G145" s="12"/>
      <c r="H145" s="12">
        <f>'MEMO  A-09'!I597</f>
        <v>565.6</v>
      </c>
      <c r="I145" s="12">
        <v>0</v>
      </c>
      <c r="J145" s="12"/>
      <c r="K145" s="12">
        <f>'MEMO A-21'!I403</f>
        <v>56.4</v>
      </c>
      <c r="L145" s="591"/>
      <c r="M145" s="751">
        <v>0</v>
      </c>
      <c r="N145" s="761">
        <f t="shared" si="95"/>
        <v>622</v>
      </c>
      <c r="O145" s="1270">
        <v>0.75</v>
      </c>
      <c r="P145" s="559">
        <f t="shared" si="78"/>
        <v>0.91</v>
      </c>
      <c r="Q145" s="560">
        <f t="shared" si="106"/>
        <v>0</v>
      </c>
      <c r="R145" s="796">
        <f t="shared" si="107"/>
        <v>514.70000000000005</v>
      </c>
      <c r="S145" s="560">
        <f t="shared" si="108"/>
        <v>0</v>
      </c>
      <c r="T145" s="560">
        <f t="shared" si="109"/>
        <v>0</v>
      </c>
      <c r="U145" s="560">
        <f t="shared" si="110"/>
        <v>51.32</v>
      </c>
      <c r="V145" s="560">
        <f t="shared" si="111"/>
        <v>0</v>
      </c>
      <c r="W145" s="561">
        <f t="shared" si="112"/>
        <v>0</v>
      </c>
      <c r="X145" s="779">
        <f t="shared" si="113"/>
        <v>566.02</v>
      </c>
      <c r="Y145" s="1096">
        <f t="shared" si="79"/>
        <v>0</v>
      </c>
      <c r="Z145" s="1096">
        <f t="shared" si="80"/>
        <v>5.098632889803783E-4</v>
      </c>
      <c r="AA145" s="1096">
        <f t="shared" si="81"/>
        <v>0</v>
      </c>
      <c r="AB145" s="1096">
        <f t="shared" si="82"/>
        <v>0</v>
      </c>
      <c r="AC145" s="1096">
        <f t="shared" si="83"/>
        <v>1.846821607418396E-5</v>
      </c>
      <c r="AD145" s="1096">
        <f t="shared" si="84"/>
        <v>0</v>
      </c>
      <c r="AE145" s="1096">
        <f t="shared" si="85"/>
        <v>0</v>
      </c>
      <c r="AF145" s="191">
        <f t="shared" si="94"/>
        <v>4.4908048564910276E-5</v>
      </c>
      <c r="AG145" s="1369"/>
      <c r="AH145" s="1218"/>
      <c r="AI145" s="1230"/>
    </row>
    <row r="146" spans="1:35" s="423" customFormat="1" ht="45">
      <c r="A146" s="523"/>
      <c r="B146" s="390" t="s">
        <v>1203</v>
      </c>
      <c r="C146" s="31" t="s">
        <v>90</v>
      </c>
      <c r="D146" s="1336">
        <v>94993</v>
      </c>
      <c r="E146" s="385" t="s">
        <v>151</v>
      </c>
      <c r="F146" s="393" t="s">
        <v>3</v>
      </c>
      <c r="G146" s="12"/>
      <c r="H146" s="12">
        <f>'MEMO  A-09'!I602</f>
        <v>565.6</v>
      </c>
      <c r="I146" s="12">
        <v>0</v>
      </c>
      <c r="J146" s="12"/>
      <c r="K146" s="12">
        <f>'MEMO A-21'!I407</f>
        <v>56.4</v>
      </c>
      <c r="L146" s="591"/>
      <c r="M146" s="751">
        <v>0</v>
      </c>
      <c r="N146" s="761">
        <f t="shared" si="95"/>
        <v>622</v>
      </c>
      <c r="O146" s="1270">
        <v>76.150000000000006</v>
      </c>
      <c r="P146" s="559">
        <f t="shared" si="78"/>
        <v>91.91</v>
      </c>
      <c r="Q146" s="560">
        <f t="shared" si="106"/>
        <v>0</v>
      </c>
      <c r="R146" s="796">
        <f t="shared" si="107"/>
        <v>51984.3</v>
      </c>
      <c r="S146" s="560">
        <f t="shared" si="108"/>
        <v>0</v>
      </c>
      <c r="T146" s="560">
        <f t="shared" si="109"/>
        <v>0</v>
      </c>
      <c r="U146" s="560">
        <f t="shared" si="110"/>
        <v>5183.72</v>
      </c>
      <c r="V146" s="560">
        <f t="shared" si="111"/>
        <v>0</v>
      </c>
      <c r="W146" s="561">
        <f t="shared" si="112"/>
        <v>0</v>
      </c>
      <c r="X146" s="779">
        <f t="shared" si="113"/>
        <v>57168.02</v>
      </c>
      <c r="Y146" s="1096">
        <f t="shared" si="79"/>
        <v>0</v>
      </c>
      <c r="Z146" s="1096">
        <f t="shared" si="80"/>
        <v>5.1495795945876589E-2</v>
      </c>
      <c r="AA146" s="1096">
        <f t="shared" si="81"/>
        <v>0</v>
      </c>
      <c r="AB146" s="1096">
        <f t="shared" si="82"/>
        <v>0</v>
      </c>
      <c r="AC146" s="1096">
        <f t="shared" si="83"/>
        <v>1.8654337690582399E-3</v>
      </c>
      <c r="AD146" s="1096">
        <f t="shared" si="84"/>
        <v>0</v>
      </c>
      <c r="AE146" s="1096">
        <f t="shared" si="85"/>
        <v>0</v>
      </c>
      <c r="AF146" s="191">
        <f t="shared" si="94"/>
        <v>4.5357129050559381E-3</v>
      </c>
      <c r="AG146" s="1369"/>
      <c r="AH146" s="1218"/>
      <c r="AI146" s="1230"/>
    </row>
    <row r="147" spans="1:35" s="423" customFormat="1" ht="15">
      <c r="A147" s="523"/>
      <c r="B147" s="386" t="s">
        <v>1256</v>
      </c>
      <c r="C147" s="31"/>
      <c r="D147" s="1336"/>
      <c r="E147" s="1039" t="s">
        <v>1257</v>
      </c>
      <c r="F147" s="393"/>
      <c r="G147" s="12"/>
      <c r="H147" s="12"/>
      <c r="I147" s="12"/>
      <c r="J147" s="12"/>
      <c r="K147" s="12"/>
      <c r="L147" s="591"/>
      <c r="M147" s="810"/>
      <c r="N147" s="761"/>
      <c r="O147" s="1297"/>
      <c r="P147" s="559"/>
      <c r="Q147" s="560"/>
      <c r="R147" s="796"/>
      <c r="S147" s="560"/>
      <c r="T147" s="560"/>
      <c r="U147" s="560"/>
      <c r="V147" s="560"/>
      <c r="W147" s="561"/>
      <c r="X147" s="779"/>
      <c r="Y147" s="1096">
        <f t="shared" si="79"/>
        <v>0</v>
      </c>
      <c r="Z147" s="1096">
        <f t="shared" si="80"/>
        <v>0</v>
      </c>
      <c r="AA147" s="1096">
        <f t="shared" si="81"/>
        <v>0</v>
      </c>
      <c r="AB147" s="1096">
        <f t="shared" si="82"/>
        <v>0</v>
      </c>
      <c r="AC147" s="1096">
        <f t="shared" si="83"/>
        <v>0</v>
      </c>
      <c r="AD147" s="1096">
        <f t="shared" si="84"/>
        <v>0</v>
      </c>
      <c r="AE147" s="1096">
        <f t="shared" si="85"/>
        <v>0</v>
      </c>
      <c r="AF147" s="191"/>
      <c r="AG147" s="1369"/>
      <c r="AH147" s="1218"/>
      <c r="AI147" s="1230"/>
    </row>
    <row r="148" spans="1:35" s="423" customFormat="1" ht="63.75" customHeight="1">
      <c r="A148" s="523"/>
      <c r="B148" s="390" t="s">
        <v>1258</v>
      </c>
      <c r="C148" s="31" t="s">
        <v>90</v>
      </c>
      <c r="D148" s="1336">
        <v>99837</v>
      </c>
      <c r="E148" s="385" t="s">
        <v>550</v>
      </c>
      <c r="F148" s="393" t="s">
        <v>2</v>
      </c>
      <c r="G148" s="12"/>
      <c r="H148" s="12">
        <f>'MEMO  A-09'!I608</f>
        <v>282.8</v>
      </c>
      <c r="I148" s="12"/>
      <c r="J148" s="12"/>
      <c r="K148" s="12">
        <v>0</v>
      </c>
      <c r="L148" s="591"/>
      <c r="M148" s="751">
        <f>'MEMO A-23'!I33</f>
        <v>88</v>
      </c>
      <c r="N148" s="761">
        <f t="shared" si="95"/>
        <v>370.8</v>
      </c>
      <c r="O148" s="1270">
        <v>709.44</v>
      </c>
      <c r="P148" s="559">
        <f t="shared" si="78"/>
        <v>856.29</v>
      </c>
      <c r="Q148" s="560">
        <f t="shared" si="106"/>
        <v>0</v>
      </c>
      <c r="R148" s="796">
        <f t="shared" si="107"/>
        <v>242158.81</v>
      </c>
      <c r="S148" s="560">
        <f t="shared" si="108"/>
        <v>0</v>
      </c>
      <c r="T148" s="560">
        <f t="shared" si="109"/>
        <v>0</v>
      </c>
      <c r="U148" s="560">
        <f t="shared" si="110"/>
        <v>0</v>
      </c>
      <c r="V148" s="560">
        <f t="shared" si="111"/>
        <v>0</v>
      </c>
      <c r="W148" s="561">
        <f t="shared" si="112"/>
        <v>75353.52</v>
      </c>
      <c r="X148" s="779">
        <f t="shared" si="113"/>
        <v>317512.33</v>
      </c>
      <c r="Y148" s="1096">
        <f t="shared" si="79"/>
        <v>0</v>
      </c>
      <c r="Z148" s="1096">
        <f t="shared" si="80"/>
        <v>0.23988320831974844</v>
      </c>
      <c r="AA148" s="1096">
        <f t="shared" si="81"/>
        <v>0</v>
      </c>
      <c r="AB148" s="1096">
        <f t="shared" si="82"/>
        <v>0</v>
      </c>
      <c r="AC148" s="1096">
        <f t="shared" si="83"/>
        <v>0</v>
      </c>
      <c r="AD148" s="1096">
        <f t="shared" si="84"/>
        <v>0</v>
      </c>
      <c r="AE148" s="1096">
        <f t="shared" si="85"/>
        <v>0.71415261150140474</v>
      </c>
      <c r="AF148" s="191">
        <f t="shared" ref="AF148:AF160" si="116">X148/$X$223</f>
        <v>2.5191440471357584E-2</v>
      </c>
      <c r="AG148" s="1369"/>
      <c r="AH148" s="1218"/>
      <c r="AI148" s="1230"/>
    </row>
    <row r="149" spans="1:35" s="423" customFormat="1" ht="31.5" customHeight="1">
      <c r="A149" s="523"/>
      <c r="B149" s="390" t="s">
        <v>1259</v>
      </c>
      <c r="C149" s="31" t="s">
        <v>90</v>
      </c>
      <c r="D149" s="1336">
        <v>99855</v>
      </c>
      <c r="E149" s="385" t="s">
        <v>152</v>
      </c>
      <c r="F149" s="393" t="s">
        <v>2</v>
      </c>
      <c r="G149" s="12"/>
      <c r="H149" s="12"/>
      <c r="I149" s="12"/>
      <c r="J149" s="12"/>
      <c r="K149" s="12">
        <v>0</v>
      </c>
      <c r="L149" s="591"/>
      <c r="M149" s="751">
        <f>'MEMO A-23'!I37</f>
        <v>88</v>
      </c>
      <c r="N149" s="761">
        <f t="shared" si="95"/>
        <v>88</v>
      </c>
      <c r="O149" s="1270">
        <v>131.27000000000001</v>
      </c>
      <c r="P149" s="559">
        <f t="shared" si="78"/>
        <v>158.44</v>
      </c>
      <c r="Q149" s="560">
        <f t="shared" si="106"/>
        <v>0</v>
      </c>
      <c r="R149" s="796">
        <f t="shared" si="107"/>
        <v>0</v>
      </c>
      <c r="S149" s="560">
        <f t="shared" si="108"/>
        <v>0</v>
      </c>
      <c r="T149" s="560">
        <f t="shared" si="109"/>
        <v>0</v>
      </c>
      <c r="U149" s="560">
        <f t="shared" si="110"/>
        <v>0</v>
      </c>
      <c r="V149" s="560">
        <f t="shared" si="111"/>
        <v>0</v>
      </c>
      <c r="W149" s="561">
        <f t="shared" si="112"/>
        <v>13942.72</v>
      </c>
      <c r="X149" s="779">
        <f t="shared" si="113"/>
        <v>13942.72</v>
      </c>
      <c r="Y149" s="1096">
        <f t="shared" si="79"/>
        <v>0</v>
      </c>
      <c r="Z149" s="1096">
        <f t="shared" si="80"/>
        <v>0</v>
      </c>
      <c r="AA149" s="1096">
        <f t="shared" si="81"/>
        <v>0</v>
      </c>
      <c r="AB149" s="1096">
        <f t="shared" si="82"/>
        <v>0</v>
      </c>
      <c r="AC149" s="1096">
        <f t="shared" si="83"/>
        <v>0</v>
      </c>
      <c r="AD149" s="1096">
        <f t="shared" si="84"/>
        <v>0</v>
      </c>
      <c r="AE149" s="1096">
        <f t="shared" si="85"/>
        <v>0.132140209235519</v>
      </c>
      <c r="AF149" s="191">
        <f t="shared" si="116"/>
        <v>1.1062159409330869E-3</v>
      </c>
      <c r="AG149" s="1369"/>
      <c r="AH149" s="1218"/>
      <c r="AI149" s="1230"/>
    </row>
    <row r="150" spans="1:35" s="423" customFormat="1" ht="45">
      <c r="A150" s="523"/>
      <c r="B150" s="390" t="s">
        <v>1260</v>
      </c>
      <c r="C150" s="31" t="s">
        <v>90</v>
      </c>
      <c r="D150" s="1336">
        <v>100749</v>
      </c>
      <c r="E150" s="385" t="s">
        <v>213</v>
      </c>
      <c r="F150" s="393" t="s">
        <v>3</v>
      </c>
      <c r="G150" s="12"/>
      <c r="H150" s="12">
        <f>'MEMO  A-09'!I613</f>
        <v>622.16</v>
      </c>
      <c r="I150" s="12"/>
      <c r="J150" s="12"/>
      <c r="K150" s="12">
        <v>0</v>
      </c>
      <c r="L150" s="591"/>
      <c r="M150" s="751">
        <f>'MEMO A-23'!I41</f>
        <v>174.19000000000003</v>
      </c>
      <c r="N150" s="761">
        <f t="shared" si="95"/>
        <v>796.35</v>
      </c>
      <c r="O150" s="1270">
        <v>29.19</v>
      </c>
      <c r="P150" s="559">
        <f t="shared" si="78"/>
        <v>35.229999999999997</v>
      </c>
      <c r="Q150" s="560">
        <f t="shared" si="106"/>
        <v>0</v>
      </c>
      <c r="R150" s="796">
        <f t="shared" si="107"/>
        <v>21918.7</v>
      </c>
      <c r="S150" s="560">
        <f t="shared" si="108"/>
        <v>0</v>
      </c>
      <c r="T150" s="560">
        <f t="shared" si="109"/>
        <v>0</v>
      </c>
      <c r="U150" s="560">
        <f t="shared" si="110"/>
        <v>0</v>
      </c>
      <c r="V150" s="560">
        <f t="shared" si="111"/>
        <v>0</v>
      </c>
      <c r="W150" s="561">
        <f t="shared" si="112"/>
        <v>6136.71</v>
      </c>
      <c r="X150" s="779">
        <f t="shared" si="113"/>
        <v>28055.41</v>
      </c>
      <c r="Y150" s="1096">
        <f t="shared" si="79"/>
        <v>0</v>
      </c>
      <c r="Z150" s="1096">
        <f t="shared" si="80"/>
        <v>2.1712726777101649E-2</v>
      </c>
      <c r="AA150" s="1096">
        <f t="shared" si="81"/>
        <v>0</v>
      </c>
      <c r="AB150" s="1096">
        <f t="shared" si="82"/>
        <v>0</v>
      </c>
      <c r="AC150" s="1096">
        <f t="shared" si="83"/>
        <v>0</v>
      </c>
      <c r="AD150" s="1096">
        <f t="shared" si="84"/>
        <v>0</v>
      </c>
      <c r="AE150" s="1096">
        <f t="shared" si="85"/>
        <v>5.8159824153228477E-2</v>
      </c>
      <c r="AF150" s="191">
        <f t="shared" si="116"/>
        <v>2.2259173082019531E-3</v>
      </c>
      <c r="AG150" s="1369"/>
      <c r="AH150" s="1218"/>
      <c r="AI150" s="1230"/>
    </row>
    <row r="151" spans="1:35" ht="15">
      <c r="A151" s="523"/>
      <c r="B151" s="18"/>
      <c r="C151" s="31"/>
      <c r="D151" s="31"/>
      <c r="E151" s="19"/>
      <c r="F151" s="20"/>
      <c r="G151" s="12"/>
      <c r="H151" s="12"/>
      <c r="I151" s="12">
        <v>0</v>
      </c>
      <c r="J151" s="12"/>
      <c r="K151" s="12">
        <v>0</v>
      </c>
      <c r="L151" s="591"/>
      <c r="M151" s="751">
        <v>0</v>
      </c>
      <c r="N151" s="761">
        <f t="shared" ref="N151:N160" si="117">ROUND(SUM(G151:M151),2)</f>
        <v>0</v>
      </c>
      <c r="O151" s="1297"/>
      <c r="P151" s="559">
        <f t="shared" si="78"/>
        <v>0</v>
      </c>
      <c r="Q151" s="560">
        <f t="shared" si="106"/>
        <v>0</v>
      </c>
      <c r="R151" s="796">
        <f t="shared" si="107"/>
        <v>0</v>
      </c>
      <c r="S151" s="560">
        <f t="shared" si="108"/>
        <v>0</v>
      </c>
      <c r="T151" s="560">
        <f t="shared" si="109"/>
        <v>0</v>
      </c>
      <c r="U151" s="560">
        <f t="shared" si="110"/>
        <v>0</v>
      </c>
      <c r="V151" s="560">
        <f t="shared" si="111"/>
        <v>0</v>
      </c>
      <c r="W151" s="561">
        <f t="shared" si="112"/>
        <v>0</v>
      </c>
      <c r="X151" s="779">
        <f t="shared" si="113"/>
        <v>0</v>
      </c>
      <c r="Y151" s="1096">
        <f t="shared" si="79"/>
        <v>0</v>
      </c>
      <c r="Z151" s="1096">
        <f t="shared" si="80"/>
        <v>0</v>
      </c>
      <c r="AA151" s="1096">
        <f t="shared" si="81"/>
        <v>0</v>
      </c>
      <c r="AB151" s="1096">
        <f t="shared" si="82"/>
        <v>0</v>
      </c>
      <c r="AC151" s="1096">
        <f t="shared" si="83"/>
        <v>0</v>
      </c>
      <c r="AD151" s="1096">
        <f t="shared" si="84"/>
        <v>0</v>
      </c>
      <c r="AE151" s="1096">
        <f t="shared" si="85"/>
        <v>0</v>
      </c>
      <c r="AF151" s="191">
        <f t="shared" si="116"/>
        <v>0</v>
      </c>
      <c r="AG151" s="1369"/>
    </row>
    <row r="152" spans="1:35" s="420" customFormat="1" ht="15">
      <c r="A152" s="523"/>
      <c r="B152" s="22"/>
      <c r="C152" s="23"/>
      <c r="D152" s="23"/>
      <c r="E152" s="24" t="s">
        <v>348</v>
      </c>
      <c r="F152" s="24"/>
      <c r="G152" s="25"/>
      <c r="H152" s="25"/>
      <c r="I152" s="25">
        <v>0</v>
      </c>
      <c r="J152" s="25"/>
      <c r="K152" s="25">
        <v>0</v>
      </c>
      <c r="L152" s="836"/>
      <c r="M152" s="753">
        <v>0</v>
      </c>
      <c r="N152" s="763">
        <f t="shared" si="117"/>
        <v>0</v>
      </c>
      <c r="O152" s="1298"/>
      <c r="P152" s="562"/>
      <c r="Q152" s="563">
        <f t="shared" ref="Q152:X152" si="118">ROUND(SUM(Q130:Q151),2)</f>
        <v>0</v>
      </c>
      <c r="R152" s="797">
        <f t="shared" si="118"/>
        <v>316576.51</v>
      </c>
      <c r="S152" s="563">
        <f t="shared" si="118"/>
        <v>0</v>
      </c>
      <c r="T152" s="563">
        <f t="shared" si="118"/>
        <v>37126.54</v>
      </c>
      <c r="U152" s="563">
        <f t="shared" si="118"/>
        <v>7427.31</v>
      </c>
      <c r="V152" s="563">
        <f t="shared" si="118"/>
        <v>0</v>
      </c>
      <c r="W152" s="564">
        <f t="shared" si="118"/>
        <v>95432.95</v>
      </c>
      <c r="X152" s="780">
        <f t="shared" si="118"/>
        <v>456563.31</v>
      </c>
      <c r="Y152" s="1099">
        <f t="shared" si="79"/>
        <v>0</v>
      </c>
      <c r="Z152" s="1099">
        <f t="shared" si="80"/>
        <v>0.31360159433170709</v>
      </c>
      <c r="AA152" s="1099">
        <f t="shared" si="81"/>
        <v>0</v>
      </c>
      <c r="AB152" s="1099">
        <f t="shared" si="82"/>
        <v>8.0096240081395549E-3</v>
      </c>
      <c r="AC152" s="1099">
        <f t="shared" si="83"/>
        <v>2.6728208482062988E-3</v>
      </c>
      <c r="AD152" s="1099">
        <f t="shared" si="84"/>
        <v>0</v>
      </c>
      <c r="AE152" s="1099">
        <f t="shared" si="85"/>
        <v>0.9044526448901522</v>
      </c>
      <c r="AF152" s="192">
        <f t="shared" si="116"/>
        <v>3.6223750571421832E-2</v>
      </c>
      <c r="AG152" s="1369"/>
      <c r="AH152" s="1213"/>
      <c r="AI152" s="1226"/>
    </row>
    <row r="153" spans="1:35" ht="15">
      <c r="A153" s="523"/>
      <c r="B153" s="36"/>
      <c r="C153" s="37"/>
      <c r="D153" s="37"/>
      <c r="E153" s="38"/>
      <c r="F153" s="29"/>
      <c r="G153" s="12"/>
      <c r="H153" s="12"/>
      <c r="I153" s="12">
        <v>0</v>
      </c>
      <c r="J153" s="12"/>
      <c r="K153" s="12">
        <v>0</v>
      </c>
      <c r="L153" s="591"/>
      <c r="M153" s="751">
        <v>0</v>
      </c>
      <c r="N153" s="761">
        <f t="shared" si="117"/>
        <v>0</v>
      </c>
      <c r="O153" s="1295"/>
      <c r="P153" s="559">
        <f t="shared" si="78"/>
        <v>0</v>
      </c>
      <c r="Q153" s="560">
        <f t="shared" ref="Q153:Q185" si="119">ROUND(G153*$P153,2)</f>
        <v>0</v>
      </c>
      <c r="R153" s="796">
        <f t="shared" ref="R153:R185" si="120">ROUND(H153*$P153,2)</f>
        <v>0</v>
      </c>
      <c r="S153" s="560">
        <f t="shared" ref="S153:S185" si="121">ROUND(I153*$P153,2)</f>
        <v>0</v>
      </c>
      <c r="T153" s="560">
        <f t="shared" ref="T153:T185" si="122">ROUND(J153*$P153,2)</f>
        <v>0</v>
      </c>
      <c r="U153" s="560">
        <f t="shared" ref="U153:U185" si="123">ROUND(K153*$P153,2)</f>
        <v>0</v>
      </c>
      <c r="V153" s="560">
        <f t="shared" ref="V153:V185" si="124">ROUND(L153*$P153,2)</f>
        <v>0</v>
      </c>
      <c r="W153" s="561">
        <f t="shared" ref="W153:W185" si="125">ROUND(M153*$P153,2)</f>
        <v>0</v>
      </c>
      <c r="X153" s="779">
        <f t="shared" ref="X153:X185" si="126">ROUND(N153*$P153,2)</f>
        <v>0</v>
      </c>
      <c r="Y153" s="1096">
        <f t="shared" si="79"/>
        <v>0</v>
      </c>
      <c r="Z153" s="1096">
        <f t="shared" si="80"/>
        <v>0</v>
      </c>
      <c r="AA153" s="1096">
        <f t="shared" si="81"/>
        <v>0</v>
      </c>
      <c r="AB153" s="1096">
        <f t="shared" si="82"/>
        <v>0</v>
      </c>
      <c r="AC153" s="1096">
        <f t="shared" si="83"/>
        <v>0</v>
      </c>
      <c r="AD153" s="1096">
        <f t="shared" si="84"/>
        <v>0</v>
      </c>
      <c r="AE153" s="1096">
        <f t="shared" si="85"/>
        <v>0</v>
      </c>
      <c r="AF153" s="191">
        <f t="shared" si="116"/>
        <v>0</v>
      </c>
      <c r="AG153" s="1369"/>
    </row>
    <row r="154" spans="1:35" s="587" customFormat="1" ht="15.75">
      <c r="A154" s="575"/>
      <c r="B154" s="576" t="s">
        <v>349</v>
      </c>
      <c r="C154" s="577"/>
      <c r="D154" s="577"/>
      <c r="E154" s="578" t="s">
        <v>14</v>
      </c>
      <c r="F154" s="579"/>
      <c r="G154" s="580"/>
      <c r="H154" s="580"/>
      <c r="I154" s="580">
        <v>0</v>
      </c>
      <c r="J154" s="580"/>
      <c r="K154" s="580">
        <v>0</v>
      </c>
      <c r="L154" s="834"/>
      <c r="M154" s="749">
        <v>0</v>
      </c>
      <c r="N154" s="759">
        <f t="shared" si="117"/>
        <v>0</v>
      </c>
      <c r="O154" s="1299"/>
      <c r="P154" s="588">
        <f t="shared" ref="P154:P160" si="127">ROUND(O154*$P$12,2)</f>
        <v>0</v>
      </c>
      <c r="Q154" s="560">
        <f t="shared" si="119"/>
        <v>0</v>
      </c>
      <c r="R154" s="796">
        <f t="shared" si="120"/>
        <v>0</v>
      </c>
      <c r="S154" s="560">
        <f t="shared" si="121"/>
        <v>0</v>
      </c>
      <c r="T154" s="560">
        <f t="shared" si="122"/>
        <v>0</v>
      </c>
      <c r="U154" s="560">
        <f t="shared" si="123"/>
        <v>0</v>
      </c>
      <c r="V154" s="560">
        <f t="shared" si="124"/>
        <v>0</v>
      </c>
      <c r="W154" s="561">
        <f t="shared" si="125"/>
        <v>0</v>
      </c>
      <c r="X154" s="779">
        <f t="shared" si="126"/>
        <v>0</v>
      </c>
      <c r="Y154" s="1096">
        <f t="shared" si="79"/>
        <v>0</v>
      </c>
      <c r="Z154" s="1096">
        <f t="shared" si="80"/>
        <v>0</v>
      </c>
      <c r="AA154" s="1096">
        <f t="shared" si="81"/>
        <v>0</v>
      </c>
      <c r="AB154" s="1096">
        <f t="shared" si="82"/>
        <v>0</v>
      </c>
      <c r="AC154" s="1096">
        <f t="shared" si="83"/>
        <v>0</v>
      </c>
      <c r="AD154" s="1096">
        <f t="shared" si="84"/>
        <v>0</v>
      </c>
      <c r="AE154" s="1096">
        <f t="shared" si="85"/>
        <v>0</v>
      </c>
      <c r="AF154" s="589">
        <f t="shared" si="116"/>
        <v>0</v>
      </c>
      <c r="AG154" s="1369"/>
      <c r="AH154" s="1214"/>
      <c r="AI154" s="1227"/>
    </row>
    <row r="155" spans="1:35" s="418" customFormat="1" ht="15">
      <c r="A155" s="524"/>
      <c r="B155" s="13" t="s">
        <v>350</v>
      </c>
      <c r="C155" s="30"/>
      <c r="D155" s="30"/>
      <c r="E155" s="206" t="s">
        <v>39</v>
      </c>
      <c r="F155" s="15"/>
      <c r="G155" s="8"/>
      <c r="H155" s="8"/>
      <c r="I155" s="8">
        <v>0</v>
      </c>
      <c r="J155" s="8"/>
      <c r="K155" s="8">
        <v>0</v>
      </c>
      <c r="L155" s="590"/>
      <c r="M155" s="750">
        <v>0</v>
      </c>
      <c r="N155" s="760">
        <f t="shared" si="117"/>
        <v>0</v>
      </c>
      <c r="O155" s="1296"/>
      <c r="P155" s="559">
        <f t="shared" si="127"/>
        <v>0</v>
      </c>
      <c r="Q155" s="560">
        <f t="shared" si="119"/>
        <v>0</v>
      </c>
      <c r="R155" s="796">
        <f t="shared" si="120"/>
        <v>0</v>
      </c>
      <c r="S155" s="560">
        <f t="shared" si="121"/>
        <v>0</v>
      </c>
      <c r="T155" s="560">
        <f t="shared" si="122"/>
        <v>0</v>
      </c>
      <c r="U155" s="560">
        <f t="shared" si="123"/>
        <v>0</v>
      </c>
      <c r="V155" s="560">
        <f t="shared" si="124"/>
        <v>0</v>
      </c>
      <c r="W155" s="561">
        <f t="shared" si="125"/>
        <v>0</v>
      </c>
      <c r="X155" s="779">
        <f t="shared" si="126"/>
        <v>0</v>
      </c>
      <c r="Y155" s="1096">
        <f t="shared" si="79"/>
        <v>0</v>
      </c>
      <c r="Z155" s="1096">
        <f t="shared" si="80"/>
        <v>0</v>
      </c>
      <c r="AA155" s="1096">
        <f t="shared" si="81"/>
        <v>0</v>
      </c>
      <c r="AB155" s="1096">
        <f t="shared" si="82"/>
        <v>0</v>
      </c>
      <c r="AC155" s="1096">
        <f t="shared" si="83"/>
        <v>0</v>
      </c>
      <c r="AD155" s="1096">
        <f t="shared" si="84"/>
        <v>0</v>
      </c>
      <c r="AE155" s="1096">
        <f t="shared" si="85"/>
        <v>0</v>
      </c>
      <c r="AF155" s="191">
        <f t="shared" si="116"/>
        <v>0</v>
      </c>
      <c r="AG155" s="1369"/>
      <c r="AH155" s="1215"/>
      <c r="AI155" s="1225"/>
    </row>
    <row r="156" spans="1:35" ht="60">
      <c r="A156" s="523"/>
      <c r="B156" s="18" t="s">
        <v>351</v>
      </c>
      <c r="C156" s="371" t="s">
        <v>90</v>
      </c>
      <c r="D156" s="1336" t="s">
        <v>112</v>
      </c>
      <c r="E156" s="58" t="s">
        <v>113</v>
      </c>
      <c r="F156" s="20" t="s">
        <v>28</v>
      </c>
      <c r="G156" s="12"/>
      <c r="H156" s="12"/>
      <c r="I156" s="12"/>
      <c r="J156" s="12"/>
      <c r="K156" s="12">
        <v>0</v>
      </c>
      <c r="L156" s="591">
        <f>'MEMO A-22'!I112</f>
        <v>60.03</v>
      </c>
      <c r="M156" s="751">
        <v>0</v>
      </c>
      <c r="N156" s="761">
        <f t="shared" si="117"/>
        <v>60.03</v>
      </c>
      <c r="O156" s="1270">
        <v>10.029999999999999</v>
      </c>
      <c r="P156" s="559">
        <f t="shared" si="127"/>
        <v>12.11</v>
      </c>
      <c r="Q156" s="560">
        <f t="shared" si="119"/>
        <v>0</v>
      </c>
      <c r="R156" s="796">
        <f t="shared" si="120"/>
        <v>0</v>
      </c>
      <c r="S156" s="560">
        <f t="shared" si="121"/>
        <v>0</v>
      </c>
      <c r="T156" s="560">
        <f t="shared" si="122"/>
        <v>0</v>
      </c>
      <c r="U156" s="560">
        <f t="shared" si="123"/>
        <v>0</v>
      </c>
      <c r="V156" s="560">
        <f t="shared" si="124"/>
        <v>726.96</v>
      </c>
      <c r="W156" s="561">
        <f t="shared" si="125"/>
        <v>0</v>
      </c>
      <c r="X156" s="779">
        <f t="shared" si="126"/>
        <v>726.96</v>
      </c>
      <c r="Y156" s="1096">
        <f t="shared" si="79"/>
        <v>0</v>
      </c>
      <c r="Z156" s="1096">
        <f t="shared" si="80"/>
        <v>0</v>
      </c>
      <c r="AA156" s="1096">
        <f t="shared" si="81"/>
        <v>0</v>
      </c>
      <c r="AB156" s="1096">
        <f t="shared" si="82"/>
        <v>0</v>
      </c>
      <c r="AC156" s="1096">
        <f t="shared" si="83"/>
        <v>0</v>
      </c>
      <c r="AD156" s="1096">
        <f t="shared" si="84"/>
        <v>5.5385932201786005E-4</v>
      </c>
      <c r="AE156" s="1096">
        <f t="shared" si="85"/>
        <v>0</v>
      </c>
      <c r="AF156" s="191">
        <f t="shared" si="116"/>
        <v>5.7677034353463085E-5</v>
      </c>
      <c r="AG156" s="1369"/>
    </row>
    <row r="157" spans="1:35" s="418" customFormat="1" ht="15">
      <c r="A157" s="524"/>
      <c r="B157" s="13" t="s">
        <v>352</v>
      </c>
      <c r="C157" s="30"/>
      <c r="D157" s="1336"/>
      <c r="E157" s="206" t="s">
        <v>52</v>
      </c>
      <c r="F157" s="15"/>
      <c r="G157" s="8"/>
      <c r="H157" s="8"/>
      <c r="I157" s="8"/>
      <c r="J157" s="8"/>
      <c r="K157" s="8"/>
      <c r="L157" s="590"/>
      <c r="M157" s="750"/>
      <c r="N157" s="760">
        <f t="shared" si="117"/>
        <v>0</v>
      </c>
      <c r="O157" s="1296"/>
      <c r="P157" s="559">
        <f t="shared" si="127"/>
        <v>0</v>
      </c>
      <c r="Q157" s="560">
        <f t="shared" si="119"/>
        <v>0</v>
      </c>
      <c r="R157" s="796">
        <f t="shared" si="120"/>
        <v>0</v>
      </c>
      <c r="S157" s="560">
        <f t="shared" si="121"/>
        <v>0</v>
      </c>
      <c r="T157" s="560">
        <f t="shared" si="122"/>
        <v>0</v>
      </c>
      <c r="U157" s="560">
        <f t="shared" si="123"/>
        <v>0</v>
      </c>
      <c r="V157" s="560">
        <f t="shared" si="124"/>
        <v>0</v>
      </c>
      <c r="W157" s="561">
        <f t="shared" si="125"/>
        <v>0</v>
      </c>
      <c r="X157" s="779">
        <f t="shared" si="126"/>
        <v>0</v>
      </c>
      <c r="Y157" s="1096">
        <f t="shared" si="79"/>
        <v>0</v>
      </c>
      <c r="Z157" s="1096">
        <f t="shared" si="80"/>
        <v>0</v>
      </c>
      <c r="AA157" s="1096">
        <f t="shared" si="81"/>
        <v>0</v>
      </c>
      <c r="AB157" s="1096">
        <f t="shared" si="82"/>
        <v>0</v>
      </c>
      <c r="AC157" s="1096">
        <f t="shared" si="83"/>
        <v>0</v>
      </c>
      <c r="AD157" s="1096">
        <f t="shared" si="84"/>
        <v>0</v>
      </c>
      <c r="AE157" s="1096">
        <f t="shared" si="85"/>
        <v>0</v>
      </c>
      <c r="AF157" s="191">
        <f t="shared" si="116"/>
        <v>0</v>
      </c>
      <c r="AG157" s="1369"/>
      <c r="AH157" s="1215"/>
      <c r="AI157" s="1225"/>
    </row>
    <row r="158" spans="1:35" ht="15">
      <c r="A158" s="523"/>
      <c r="B158" s="390" t="s">
        <v>353</v>
      </c>
      <c r="C158" s="379" t="s">
        <v>90</v>
      </c>
      <c r="D158" s="1336" t="s">
        <v>156</v>
      </c>
      <c r="E158" s="380" t="s">
        <v>1164</v>
      </c>
      <c r="F158" s="381" t="s">
        <v>28</v>
      </c>
      <c r="G158" s="12"/>
      <c r="H158" s="12">
        <f>'MEMO  A-09'!I619</f>
        <v>282.45999999999998</v>
      </c>
      <c r="I158" s="12"/>
      <c r="J158" s="12">
        <f>'MEMO A-18'!I502</f>
        <v>436.80999999999989</v>
      </c>
      <c r="K158" s="12"/>
      <c r="L158" s="591"/>
      <c r="M158" s="751"/>
      <c r="N158" s="761">
        <f t="shared" si="117"/>
        <v>719.27</v>
      </c>
      <c r="O158" s="1269">
        <v>89.55</v>
      </c>
      <c r="P158" s="559">
        <f t="shared" si="127"/>
        <v>108.09</v>
      </c>
      <c r="Q158" s="560">
        <f t="shared" si="119"/>
        <v>0</v>
      </c>
      <c r="R158" s="796">
        <f t="shared" si="120"/>
        <v>30531.1</v>
      </c>
      <c r="S158" s="560">
        <f t="shared" si="121"/>
        <v>0</v>
      </c>
      <c r="T158" s="560">
        <f t="shared" si="122"/>
        <v>47214.79</v>
      </c>
      <c r="U158" s="560">
        <f t="shared" si="123"/>
        <v>0</v>
      </c>
      <c r="V158" s="560">
        <f t="shared" si="124"/>
        <v>0</v>
      </c>
      <c r="W158" s="561">
        <f t="shared" si="125"/>
        <v>0</v>
      </c>
      <c r="X158" s="779">
        <f t="shared" si="126"/>
        <v>77745.89</v>
      </c>
      <c r="Y158" s="1096">
        <f t="shared" si="79"/>
        <v>0</v>
      </c>
      <c r="Z158" s="1096">
        <f t="shared" si="80"/>
        <v>3.0244194797335977E-2</v>
      </c>
      <c r="AA158" s="1096">
        <f t="shared" si="81"/>
        <v>0</v>
      </c>
      <c r="AB158" s="1096">
        <f t="shared" si="82"/>
        <v>1.0186047919447043E-2</v>
      </c>
      <c r="AC158" s="1096">
        <f t="shared" si="83"/>
        <v>0</v>
      </c>
      <c r="AD158" s="1096">
        <f t="shared" si="84"/>
        <v>0</v>
      </c>
      <c r="AE158" s="1096">
        <f t="shared" si="85"/>
        <v>0</v>
      </c>
      <c r="AF158" s="191">
        <f t="shared" si="116"/>
        <v>6.1683619021274377E-3</v>
      </c>
      <c r="AG158" s="1369"/>
    </row>
    <row r="159" spans="1:35" s="418" customFormat="1" ht="15">
      <c r="A159" s="524"/>
      <c r="B159" s="4" t="s">
        <v>354</v>
      </c>
      <c r="C159" s="5"/>
      <c r="D159" s="1336"/>
      <c r="E159" s="67" t="s">
        <v>42</v>
      </c>
      <c r="F159" s="7"/>
      <c r="G159" s="8"/>
      <c r="H159" s="8"/>
      <c r="I159" s="8"/>
      <c r="J159" s="8"/>
      <c r="K159" s="8">
        <v>0</v>
      </c>
      <c r="L159" s="590"/>
      <c r="M159" s="750">
        <v>0</v>
      </c>
      <c r="N159" s="760">
        <f t="shared" si="117"/>
        <v>0</v>
      </c>
      <c r="O159" s="1296"/>
      <c r="P159" s="559">
        <f t="shared" si="127"/>
        <v>0</v>
      </c>
      <c r="Q159" s="560">
        <f t="shared" si="119"/>
        <v>0</v>
      </c>
      <c r="R159" s="796">
        <f t="shared" si="120"/>
        <v>0</v>
      </c>
      <c r="S159" s="560">
        <f t="shared" si="121"/>
        <v>0</v>
      </c>
      <c r="T159" s="560">
        <f t="shared" si="122"/>
        <v>0</v>
      </c>
      <c r="U159" s="560">
        <f t="shared" si="123"/>
        <v>0</v>
      </c>
      <c r="V159" s="560">
        <f t="shared" si="124"/>
        <v>0</v>
      </c>
      <c r="W159" s="561">
        <f t="shared" si="125"/>
        <v>0</v>
      </c>
      <c r="X159" s="779">
        <f t="shared" si="126"/>
        <v>0</v>
      </c>
      <c r="Y159" s="1096">
        <f t="shared" si="79"/>
        <v>0</v>
      </c>
      <c r="Z159" s="1096">
        <f t="shared" si="80"/>
        <v>0</v>
      </c>
      <c r="AA159" s="1096">
        <f t="shared" si="81"/>
        <v>0</v>
      </c>
      <c r="AB159" s="1096">
        <f t="shared" si="82"/>
        <v>0</v>
      </c>
      <c r="AC159" s="1096">
        <f t="shared" si="83"/>
        <v>0</v>
      </c>
      <c r="AD159" s="1096">
        <f t="shared" si="84"/>
        <v>0</v>
      </c>
      <c r="AE159" s="1096">
        <f t="shared" si="85"/>
        <v>0</v>
      </c>
      <c r="AF159" s="191">
        <f t="shared" si="116"/>
        <v>0</v>
      </c>
      <c r="AG159" s="1369"/>
      <c r="AH159" s="1215"/>
      <c r="AI159" s="1225"/>
    </row>
    <row r="160" spans="1:35" ht="45">
      <c r="A160" s="523"/>
      <c r="B160" s="9" t="s">
        <v>355</v>
      </c>
      <c r="C160" s="394" t="s">
        <v>90</v>
      </c>
      <c r="D160" s="1336">
        <v>97083</v>
      </c>
      <c r="E160" s="68" t="s">
        <v>816</v>
      </c>
      <c r="F160" s="11" t="s">
        <v>3</v>
      </c>
      <c r="G160" s="12"/>
      <c r="H160" s="12">
        <f>'MEMO  A-09'!I719</f>
        <v>432.29999999999995</v>
      </c>
      <c r="I160" s="12"/>
      <c r="J160" s="12">
        <f>'MEMO A-18'!I560</f>
        <v>629.15</v>
      </c>
      <c r="K160" s="12">
        <v>0</v>
      </c>
      <c r="L160" s="591">
        <f>'MEMO A-22'!I136</f>
        <v>95.75</v>
      </c>
      <c r="M160" s="751">
        <v>0</v>
      </c>
      <c r="N160" s="761">
        <f t="shared" si="117"/>
        <v>1157.2</v>
      </c>
      <c r="O160" s="1268">
        <v>3.58</v>
      </c>
      <c r="P160" s="559">
        <f t="shared" si="127"/>
        <v>4.32</v>
      </c>
      <c r="Q160" s="560">
        <f t="shared" si="119"/>
        <v>0</v>
      </c>
      <c r="R160" s="796">
        <f t="shared" si="120"/>
        <v>1867.54</v>
      </c>
      <c r="S160" s="560">
        <f t="shared" si="121"/>
        <v>0</v>
      </c>
      <c r="T160" s="560">
        <f t="shared" si="122"/>
        <v>2717.93</v>
      </c>
      <c r="U160" s="560">
        <f t="shared" si="123"/>
        <v>0</v>
      </c>
      <c r="V160" s="560">
        <f t="shared" si="124"/>
        <v>413.64</v>
      </c>
      <c r="W160" s="561">
        <f t="shared" si="125"/>
        <v>0</v>
      </c>
      <c r="X160" s="779">
        <f t="shared" si="126"/>
        <v>4999.1000000000004</v>
      </c>
      <c r="Y160" s="1096">
        <f t="shared" si="79"/>
        <v>0</v>
      </c>
      <c r="Z160" s="1096">
        <f t="shared" si="80"/>
        <v>1.8499904540555969E-3</v>
      </c>
      <c r="AA160" s="1096">
        <f t="shared" si="81"/>
        <v>0</v>
      </c>
      <c r="AB160" s="1096">
        <f t="shared" si="82"/>
        <v>5.8636213825588753E-4</v>
      </c>
      <c r="AC160" s="1096">
        <f t="shared" si="83"/>
        <v>0</v>
      </c>
      <c r="AD160" s="1096">
        <f t="shared" si="84"/>
        <v>3.151457713759596E-4</v>
      </c>
      <c r="AE160" s="1096">
        <f t="shared" si="85"/>
        <v>0</v>
      </c>
      <c r="AF160" s="191">
        <f t="shared" si="116"/>
        <v>3.9662878622812443E-4</v>
      </c>
      <c r="AG160" s="1369"/>
    </row>
    <row r="161" spans="1:35" ht="15">
      <c r="A161" s="523"/>
      <c r="B161" s="248" t="s">
        <v>357</v>
      </c>
      <c r="C161" s="394"/>
      <c r="D161" s="1336"/>
      <c r="E161" s="247" t="s">
        <v>356</v>
      </c>
      <c r="F161" s="11"/>
      <c r="G161" s="12"/>
      <c r="H161" s="12"/>
      <c r="I161" s="12"/>
      <c r="J161" s="12"/>
      <c r="K161" s="12"/>
      <c r="L161" s="591"/>
      <c r="M161" s="751"/>
      <c r="N161" s="761"/>
      <c r="O161" s="1294"/>
      <c r="P161" s="559"/>
      <c r="Q161" s="560">
        <f t="shared" si="119"/>
        <v>0</v>
      </c>
      <c r="R161" s="796">
        <f t="shared" si="120"/>
        <v>0</v>
      </c>
      <c r="S161" s="560">
        <f t="shared" si="121"/>
        <v>0</v>
      </c>
      <c r="T161" s="560">
        <f t="shared" si="122"/>
        <v>0</v>
      </c>
      <c r="U161" s="560">
        <f t="shared" si="123"/>
        <v>0</v>
      </c>
      <c r="V161" s="560">
        <f t="shared" si="124"/>
        <v>0</v>
      </c>
      <c r="W161" s="561">
        <f t="shared" si="125"/>
        <v>0</v>
      </c>
      <c r="X161" s="779">
        <f t="shared" si="126"/>
        <v>0</v>
      </c>
      <c r="Y161" s="1096">
        <f t="shared" si="79"/>
        <v>0</v>
      </c>
      <c r="Z161" s="1096">
        <f t="shared" si="80"/>
        <v>0</v>
      </c>
      <c r="AA161" s="1096">
        <f t="shared" si="81"/>
        <v>0</v>
      </c>
      <c r="AB161" s="1096">
        <f t="shared" si="82"/>
        <v>0</v>
      </c>
      <c r="AC161" s="1096">
        <f t="shared" si="83"/>
        <v>0</v>
      </c>
      <c r="AD161" s="1096">
        <f t="shared" si="84"/>
        <v>0</v>
      </c>
      <c r="AE161" s="1096">
        <f t="shared" si="85"/>
        <v>0</v>
      </c>
      <c r="AF161" s="191"/>
      <c r="AG161" s="1369"/>
    </row>
    <row r="162" spans="1:35" ht="15">
      <c r="A162" s="523"/>
      <c r="B162" s="390" t="s">
        <v>358</v>
      </c>
      <c r="C162" s="395" t="s">
        <v>90</v>
      </c>
      <c r="D162" s="1336">
        <v>104737</v>
      </c>
      <c r="E162" s="10" t="s">
        <v>114</v>
      </c>
      <c r="F162" s="11" t="s">
        <v>28</v>
      </c>
      <c r="G162" s="12"/>
      <c r="H162" s="12">
        <f>'MEMO  A-09'!I819</f>
        <v>282.45999999999998</v>
      </c>
      <c r="I162" s="12"/>
      <c r="J162" s="12">
        <f>'MEMO A-18'!I618</f>
        <v>436.80999999999989</v>
      </c>
      <c r="K162" s="12">
        <v>0</v>
      </c>
      <c r="L162" s="591">
        <f>'MEMO A-22'!I160</f>
        <v>60.03</v>
      </c>
      <c r="M162" s="751">
        <v>0</v>
      </c>
      <c r="N162" s="761">
        <f t="shared" ref="N162:N205" si="128">ROUND(SUM(G162:M162),2)</f>
        <v>779.3</v>
      </c>
      <c r="O162" s="1268">
        <v>22.63</v>
      </c>
      <c r="P162" s="559">
        <f>ROUND(O162*$P$12,2)</f>
        <v>27.31</v>
      </c>
      <c r="Q162" s="560">
        <f t="shared" si="119"/>
        <v>0</v>
      </c>
      <c r="R162" s="796">
        <f t="shared" si="120"/>
        <v>7713.98</v>
      </c>
      <c r="S162" s="560">
        <f t="shared" si="121"/>
        <v>0</v>
      </c>
      <c r="T162" s="560">
        <f t="shared" si="122"/>
        <v>11929.28</v>
      </c>
      <c r="U162" s="560">
        <f t="shared" si="123"/>
        <v>0</v>
      </c>
      <c r="V162" s="560">
        <f t="shared" si="124"/>
        <v>1639.42</v>
      </c>
      <c r="W162" s="561">
        <f t="shared" si="125"/>
        <v>0</v>
      </c>
      <c r="X162" s="779">
        <f t="shared" si="126"/>
        <v>21282.68</v>
      </c>
      <c r="Y162" s="1096">
        <f t="shared" ref="Y162:Y221" si="129">Q162/$Q$223</f>
        <v>0</v>
      </c>
      <c r="Z162" s="1096">
        <f t="shared" ref="Z162:Z221" si="130">R162/$R$223</f>
        <v>7.6414906040972574E-3</v>
      </c>
      <c r="AA162" s="1096">
        <f t="shared" ref="AA162:AA221" si="131">S162/$S$223</f>
        <v>0</v>
      </c>
      <c r="AB162" s="1096">
        <f t="shared" ref="AB162:AB221" si="132">T162/$T$223</f>
        <v>2.5736049598971259E-3</v>
      </c>
      <c r="AC162" s="1096">
        <f t="shared" ref="AC162:AC221" si="133">U162/$U$223</f>
        <v>0</v>
      </c>
      <c r="AD162" s="1096">
        <f t="shared" ref="AD162:AD221" si="134">V162/$V$223</f>
        <v>1.2490481590493564E-3</v>
      </c>
      <c r="AE162" s="1096">
        <f t="shared" ref="AE162:AE221" si="135">W162/$W$223</f>
        <v>0</v>
      </c>
      <c r="AF162" s="191">
        <f t="shared" ref="AF162:AF193" si="136">X162/$X$223</f>
        <v>1.6885686495732388E-3</v>
      </c>
      <c r="AG162" s="1369"/>
      <c r="AH162" s="550" t="s">
        <v>1320</v>
      </c>
      <c r="AI162" s="1225">
        <v>0</v>
      </c>
    </row>
    <row r="163" spans="1:35" s="418" customFormat="1" ht="15">
      <c r="A163" s="524"/>
      <c r="B163" s="4" t="s">
        <v>359</v>
      </c>
      <c r="C163" s="5"/>
      <c r="D163" s="1336"/>
      <c r="E163" s="6" t="s">
        <v>53</v>
      </c>
      <c r="F163" s="7"/>
      <c r="G163" s="8"/>
      <c r="H163" s="8"/>
      <c r="I163" s="8"/>
      <c r="J163" s="8"/>
      <c r="K163" s="8">
        <v>0</v>
      </c>
      <c r="L163" s="590"/>
      <c r="M163" s="750">
        <v>0</v>
      </c>
      <c r="N163" s="760">
        <f t="shared" si="128"/>
        <v>0</v>
      </c>
      <c r="O163" s="1295"/>
      <c r="P163" s="559">
        <f>ROUND(O163*$P$12,2)</f>
        <v>0</v>
      </c>
      <c r="Q163" s="560">
        <f t="shared" si="119"/>
        <v>0</v>
      </c>
      <c r="R163" s="796">
        <f t="shared" si="120"/>
        <v>0</v>
      </c>
      <c r="S163" s="560">
        <f t="shared" si="121"/>
        <v>0</v>
      </c>
      <c r="T163" s="560">
        <f t="shared" si="122"/>
        <v>0</v>
      </c>
      <c r="U163" s="560">
        <f t="shared" si="123"/>
        <v>0</v>
      </c>
      <c r="V163" s="560">
        <f t="shared" si="124"/>
        <v>0</v>
      </c>
      <c r="W163" s="561">
        <f t="shared" si="125"/>
        <v>0</v>
      </c>
      <c r="X163" s="779">
        <f t="shared" si="126"/>
        <v>0</v>
      </c>
      <c r="Y163" s="1096">
        <f t="shared" si="129"/>
        <v>0</v>
      </c>
      <c r="Z163" s="1096">
        <f t="shared" si="130"/>
        <v>0</v>
      </c>
      <c r="AA163" s="1096">
        <f t="shared" si="131"/>
        <v>0</v>
      </c>
      <c r="AB163" s="1096">
        <f t="shared" si="132"/>
        <v>0</v>
      </c>
      <c r="AC163" s="1096">
        <f t="shared" si="133"/>
        <v>0</v>
      </c>
      <c r="AD163" s="1096">
        <f t="shared" si="134"/>
        <v>0</v>
      </c>
      <c r="AE163" s="1096">
        <f t="shared" si="135"/>
        <v>0</v>
      </c>
      <c r="AF163" s="191">
        <f t="shared" si="136"/>
        <v>0</v>
      </c>
      <c r="AG163" s="1369"/>
      <c r="AH163" s="1215"/>
      <c r="AI163" s="1225"/>
    </row>
    <row r="164" spans="1:35" ht="50.25" customHeight="1">
      <c r="A164" s="523"/>
      <c r="B164" s="18" t="s">
        <v>360</v>
      </c>
      <c r="C164" s="379" t="s">
        <v>90</v>
      </c>
      <c r="D164" s="1336">
        <v>90694</v>
      </c>
      <c r="E164" s="19" t="s">
        <v>214</v>
      </c>
      <c r="F164" s="20" t="s">
        <v>2</v>
      </c>
      <c r="G164" s="12"/>
      <c r="H164" s="12">
        <f>'MEMO  A-09'!I919</f>
        <v>684.5</v>
      </c>
      <c r="I164" s="12"/>
      <c r="J164" s="12">
        <f>'MEMO A-18'!I676</f>
        <v>565</v>
      </c>
      <c r="K164" s="12">
        <v>0</v>
      </c>
      <c r="L164" s="591">
        <f>'MEMO A-22'!I184</f>
        <v>175</v>
      </c>
      <c r="M164" s="751">
        <v>0</v>
      </c>
      <c r="N164" s="761">
        <f t="shared" si="128"/>
        <v>1424.5</v>
      </c>
      <c r="O164" s="1270">
        <v>45.23</v>
      </c>
      <c r="P164" s="559">
        <f>ROUND(O164*$P$12,2)</f>
        <v>54.59</v>
      </c>
      <c r="Q164" s="560">
        <f t="shared" si="119"/>
        <v>0</v>
      </c>
      <c r="R164" s="796">
        <f t="shared" si="120"/>
        <v>37366.86</v>
      </c>
      <c r="S164" s="560">
        <f t="shared" si="121"/>
        <v>0</v>
      </c>
      <c r="T164" s="560">
        <f t="shared" si="122"/>
        <v>30843.35</v>
      </c>
      <c r="U164" s="560">
        <f t="shared" si="123"/>
        <v>0</v>
      </c>
      <c r="V164" s="560">
        <f t="shared" si="124"/>
        <v>9553.25</v>
      </c>
      <c r="W164" s="561">
        <f t="shared" si="125"/>
        <v>0</v>
      </c>
      <c r="X164" s="779">
        <f t="shared" si="126"/>
        <v>77763.460000000006</v>
      </c>
      <c r="Y164" s="1096">
        <f t="shared" si="129"/>
        <v>0</v>
      </c>
      <c r="Z164" s="1096">
        <f t="shared" si="130"/>
        <v>3.7015718162948005E-2</v>
      </c>
      <c r="AA164" s="1096">
        <f t="shared" si="131"/>
        <v>0</v>
      </c>
      <c r="AB164" s="1096">
        <f t="shared" si="132"/>
        <v>6.6540980293733577E-3</v>
      </c>
      <c r="AC164" s="1096">
        <f t="shared" si="133"/>
        <v>0</v>
      </c>
      <c r="AD164" s="1096">
        <f t="shared" si="134"/>
        <v>7.2784700232022687E-3</v>
      </c>
      <c r="AE164" s="1096">
        <f t="shared" si="135"/>
        <v>0</v>
      </c>
      <c r="AF164" s="191">
        <f t="shared" si="136"/>
        <v>6.1697559066030494E-3</v>
      </c>
      <c r="AG164" s="1369"/>
    </row>
    <row r="165" spans="1:35" ht="50.25" customHeight="1">
      <c r="A165" s="523"/>
      <c r="B165" s="18" t="s">
        <v>1168</v>
      </c>
      <c r="C165" s="379" t="s">
        <v>90</v>
      </c>
      <c r="D165" s="1336">
        <v>90695</v>
      </c>
      <c r="E165" s="19" t="s">
        <v>215</v>
      </c>
      <c r="F165" s="20" t="s">
        <v>2</v>
      </c>
      <c r="G165" s="12"/>
      <c r="H165" s="12">
        <f>'MEMO  A-09'!I981</f>
        <v>173</v>
      </c>
      <c r="I165" s="12"/>
      <c r="J165" s="12">
        <f>'MEMO A-18'!I700</f>
        <v>426.5</v>
      </c>
      <c r="K165" s="12">
        <v>0</v>
      </c>
      <c r="L165" s="591">
        <f>'MEMO A-22'!I203</f>
        <v>51.5</v>
      </c>
      <c r="M165" s="751">
        <v>0</v>
      </c>
      <c r="N165" s="761">
        <f t="shared" si="128"/>
        <v>651</v>
      </c>
      <c r="O165" s="1270">
        <v>85.87</v>
      </c>
      <c r="P165" s="559">
        <f>ROUND(O165*$P$12,2)</f>
        <v>103.65</v>
      </c>
      <c r="Q165" s="560">
        <f t="shared" si="119"/>
        <v>0</v>
      </c>
      <c r="R165" s="796">
        <f t="shared" si="120"/>
        <v>17931.45</v>
      </c>
      <c r="S165" s="560">
        <f t="shared" si="121"/>
        <v>0</v>
      </c>
      <c r="T165" s="560">
        <f t="shared" si="122"/>
        <v>44206.73</v>
      </c>
      <c r="U165" s="560">
        <f t="shared" si="123"/>
        <v>0</v>
      </c>
      <c r="V165" s="560">
        <f t="shared" si="124"/>
        <v>5337.98</v>
      </c>
      <c r="W165" s="561">
        <f t="shared" si="125"/>
        <v>0</v>
      </c>
      <c r="X165" s="779">
        <f t="shared" si="126"/>
        <v>67476.149999999994</v>
      </c>
      <c r="Y165" s="1096">
        <f t="shared" si="129"/>
        <v>0</v>
      </c>
      <c r="Z165" s="1096">
        <f t="shared" si="130"/>
        <v>1.7762945547284251E-2</v>
      </c>
      <c r="AA165" s="1096">
        <f t="shared" si="131"/>
        <v>0</v>
      </c>
      <c r="AB165" s="1096">
        <f t="shared" si="132"/>
        <v>9.5370935705116379E-3</v>
      </c>
      <c r="AC165" s="1096">
        <f t="shared" si="133"/>
        <v>0</v>
      </c>
      <c r="AD165" s="1096">
        <f t="shared" si="134"/>
        <v>4.0669225043260928E-3</v>
      </c>
      <c r="AE165" s="1096">
        <f t="shared" si="135"/>
        <v>0</v>
      </c>
      <c r="AF165" s="191">
        <f t="shared" si="136"/>
        <v>5.3535603356297838E-3</v>
      </c>
      <c r="AG165" s="1369"/>
    </row>
    <row r="166" spans="1:35" ht="50.25" customHeight="1">
      <c r="A166" s="523"/>
      <c r="B166" s="18" t="s">
        <v>1169</v>
      </c>
      <c r="C166" s="379" t="s">
        <v>90</v>
      </c>
      <c r="D166" s="1336">
        <v>90696</v>
      </c>
      <c r="E166" s="19" t="s">
        <v>119</v>
      </c>
      <c r="F166" s="20" t="s">
        <v>2</v>
      </c>
      <c r="G166" s="12"/>
      <c r="H166" s="12">
        <f>'MEMO  A-09'!I998</f>
        <v>39</v>
      </c>
      <c r="I166" s="12">
        <v>0</v>
      </c>
      <c r="J166" s="12">
        <f>'MEMO A-18'!I716</f>
        <v>146.5</v>
      </c>
      <c r="K166" s="12">
        <v>0</v>
      </c>
      <c r="L166" s="591"/>
      <c r="M166" s="751">
        <v>0</v>
      </c>
      <c r="N166" s="761">
        <f t="shared" si="128"/>
        <v>185.5</v>
      </c>
      <c r="O166" s="1270">
        <v>143.37</v>
      </c>
      <c r="P166" s="559">
        <f>ROUND(O166*$P$12,2)</f>
        <v>173.05</v>
      </c>
      <c r="Q166" s="560">
        <f t="shared" si="119"/>
        <v>0</v>
      </c>
      <c r="R166" s="796">
        <f t="shared" si="120"/>
        <v>6748.95</v>
      </c>
      <c r="S166" s="560">
        <f t="shared" si="121"/>
        <v>0</v>
      </c>
      <c r="T166" s="560">
        <f t="shared" si="122"/>
        <v>25351.83</v>
      </c>
      <c r="U166" s="560">
        <f t="shared" si="123"/>
        <v>0</v>
      </c>
      <c r="V166" s="560">
        <f t="shared" si="124"/>
        <v>0</v>
      </c>
      <c r="W166" s="561">
        <f t="shared" si="125"/>
        <v>0</v>
      </c>
      <c r="X166" s="779">
        <f t="shared" si="126"/>
        <v>32100.78</v>
      </c>
      <c r="Y166" s="1096">
        <f t="shared" si="129"/>
        <v>0</v>
      </c>
      <c r="Z166" s="1096">
        <f t="shared" si="130"/>
        <v>6.6855291318518055E-3</v>
      </c>
      <c r="AA166" s="1096">
        <f t="shared" si="131"/>
        <v>0</v>
      </c>
      <c r="AB166" s="1096">
        <f t="shared" si="132"/>
        <v>5.4693657480140252E-3</v>
      </c>
      <c r="AC166" s="1096">
        <f t="shared" si="133"/>
        <v>0</v>
      </c>
      <c r="AD166" s="1096">
        <f t="shared" si="134"/>
        <v>0</v>
      </c>
      <c r="AE166" s="1096">
        <f t="shared" si="135"/>
        <v>0</v>
      </c>
      <c r="AF166" s="191">
        <f t="shared" si="136"/>
        <v>2.5468771195567303E-3</v>
      </c>
      <c r="AG166" s="1369"/>
    </row>
    <row r="167" spans="1:35" s="419" customFormat="1" ht="45" customHeight="1">
      <c r="A167" s="353"/>
      <c r="B167" s="18" t="s">
        <v>1170</v>
      </c>
      <c r="C167" s="379" t="s">
        <v>90</v>
      </c>
      <c r="D167" s="1336">
        <v>90697</v>
      </c>
      <c r="E167" s="19" t="s">
        <v>887</v>
      </c>
      <c r="F167" s="20" t="s">
        <v>2</v>
      </c>
      <c r="G167" s="12"/>
      <c r="H167" s="12">
        <f>'MEMO  A-09'!I1007</f>
        <v>58</v>
      </c>
      <c r="I167" s="12"/>
      <c r="J167" s="12">
        <f>'MEMO A-18'!I727</f>
        <v>124</v>
      </c>
      <c r="K167" s="12"/>
      <c r="L167" s="591"/>
      <c r="M167" s="810"/>
      <c r="N167" s="761">
        <f t="shared" si="128"/>
        <v>182</v>
      </c>
      <c r="O167" s="1270">
        <v>222.36</v>
      </c>
      <c r="P167" s="559">
        <f t="shared" ref="P167:P169" si="137">ROUND(O167*$P$12,2)</f>
        <v>268.39</v>
      </c>
      <c r="Q167" s="560">
        <f t="shared" si="119"/>
        <v>0</v>
      </c>
      <c r="R167" s="796">
        <f t="shared" si="120"/>
        <v>15566.62</v>
      </c>
      <c r="S167" s="560">
        <f t="shared" si="121"/>
        <v>0</v>
      </c>
      <c r="T167" s="560">
        <f t="shared" si="122"/>
        <v>33280.36</v>
      </c>
      <c r="U167" s="560">
        <f t="shared" si="123"/>
        <v>0</v>
      </c>
      <c r="V167" s="560">
        <f t="shared" si="124"/>
        <v>0</v>
      </c>
      <c r="W167" s="561">
        <f t="shared" si="125"/>
        <v>0</v>
      </c>
      <c r="X167" s="779">
        <f t="shared" si="126"/>
        <v>48846.98</v>
      </c>
      <c r="Y167" s="1096">
        <f t="shared" si="129"/>
        <v>0</v>
      </c>
      <c r="Z167" s="1096">
        <f t="shared" si="130"/>
        <v>1.5420338199937317E-2</v>
      </c>
      <c r="AA167" s="1096">
        <f t="shared" si="131"/>
        <v>0</v>
      </c>
      <c r="AB167" s="1096">
        <f t="shared" si="132"/>
        <v>7.1798549085243957E-3</v>
      </c>
      <c r="AC167" s="1096">
        <f t="shared" si="133"/>
        <v>0</v>
      </c>
      <c r="AD167" s="1096">
        <f t="shared" si="134"/>
        <v>0</v>
      </c>
      <c r="AE167" s="1096">
        <f t="shared" si="135"/>
        <v>0</v>
      </c>
      <c r="AF167" s="191">
        <f t="shared" si="136"/>
        <v>3.875521271490762E-3</v>
      </c>
      <c r="AG167" s="1369"/>
      <c r="AH167" s="745"/>
      <c r="AI167" s="1225"/>
    </row>
    <row r="168" spans="1:35" s="419" customFormat="1" ht="45" customHeight="1">
      <c r="A168" s="353"/>
      <c r="B168" s="18" t="s">
        <v>1171</v>
      </c>
      <c r="C168" s="379" t="s">
        <v>90</v>
      </c>
      <c r="D168" s="1336">
        <v>90698</v>
      </c>
      <c r="E168" s="19" t="s">
        <v>888</v>
      </c>
      <c r="F168" s="20" t="s">
        <v>2</v>
      </c>
      <c r="G168" s="12"/>
      <c r="H168" s="12">
        <f>'MEMO  A-09'!I1016</f>
        <v>23</v>
      </c>
      <c r="I168" s="12"/>
      <c r="J168" s="12">
        <f>'MEMO A-18'!I735</f>
        <v>46</v>
      </c>
      <c r="K168" s="12"/>
      <c r="L168" s="591"/>
      <c r="M168" s="810"/>
      <c r="N168" s="761">
        <f t="shared" si="128"/>
        <v>69</v>
      </c>
      <c r="O168" s="1270">
        <v>339.81</v>
      </c>
      <c r="P168" s="559">
        <f t="shared" si="137"/>
        <v>410.15</v>
      </c>
      <c r="Q168" s="560">
        <f t="shared" si="119"/>
        <v>0</v>
      </c>
      <c r="R168" s="796">
        <f t="shared" si="120"/>
        <v>9433.4500000000007</v>
      </c>
      <c r="S168" s="560">
        <f t="shared" si="121"/>
        <v>0</v>
      </c>
      <c r="T168" s="560">
        <f t="shared" si="122"/>
        <v>18866.900000000001</v>
      </c>
      <c r="U168" s="560">
        <f t="shared" si="123"/>
        <v>0</v>
      </c>
      <c r="V168" s="560">
        <f t="shared" si="124"/>
        <v>0</v>
      </c>
      <c r="W168" s="561">
        <f t="shared" si="125"/>
        <v>0</v>
      </c>
      <c r="X168" s="779">
        <f t="shared" si="126"/>
        <v>28300.35</v>
      </c>
      <c r="Y168" s="1096">
        <f t="shared" si="129"/>
        <v>0</v>
      </c>
      <c r="Z168" s="1096">
        <f t="shared" si="130"/>
        <v>9.34480249355343E-3</v>
      </c>
      <c r="AA168" s="1096">
        <f t="shared" si="131"/>
        <v>0</v>
      </c>
      <c r="AB168" s="1096">
        <f t="shared" si="132"/>
        <v>4.07031668448415E-3</v>
      </c>
      <c r="AC168" s="1096">
        <f t="shared" si="133"/>
        <v>0</v>
      </c>
      <c r="AD168" s="1096">
        <f t="shared" si="134"/>
        <v>0</v>
      </c>
      <c r="AE168" s="1096">
        <f t="shared" si="135"/>
        <v>0</v>
      </c>
      <c r="AF168" s="191">
        <f t="shared" si="136"/>
        <v>2.2453508572205195E-3</v>
      </c>
      <c r="AG168" s="1369"/>
      <c r="AH168" s="745"/>
      <c r="AI168" s="1225"/>
    </row>
    <row r="169" spans="1:35" s="418" customFormat="1" ht="15">
      <c r="A169" s="524"/>
      <c r="B169" s="4" t="s">
        <v>361</v>
      </c>
      <c r="C169" s="5"/>
      <c r="D169" s="1336"/>
      <c r="E169" s="6" t="s">
        <v>54</v>
      </c>
      <c r="F169" s="7"/>
      <c r="G169" s="8"/>
      <c r="H169" s="8"/>
      <c r="I169" s="8">
        <v>0</v>
      </c>
      <c r="J169" s="8"/>
      <c r="K169" s="8">
        <v>0</v>
      </c>
      <c r="L169" s="590"/>
      <c r="M169" s="750">
        <v>0</v>
      </c>
      <c r="N169" s="761">
        <f t="shared" si="128"/>
        <v>0</v>
      </c>
      <c r="O169" s="1295"/>
      <c r="P169" s="559">
        <f t="shared" si="137"/>
        <v>0</v>
      </c>
      <c r="Q169" s="560">
        <f t="shared" si="119"/>
        <v>0</v>
      </c>
      <c r="R169" s="796">
        <f t="shared" si="120"/>
        <v>0</v>
      </c>
      <c r="S169" s="560">
        <f t="shared" si="121"/>
        <v>0</v>
      </c>
      <c r="T169" s="560">
        <f t="shared" si="122"/>
        <v>0</v>
      </c>
      <c r="U169" s="560">
        <f t="shared" si="123"/>
        <v>0</v>
      </c>
      <c r="V169" s="560">
        <f t="shared" si="124"/>
        <v>0</v>
      </c>
      <c r="W169" s="561">
        <f t="shared" si="125"/>
        <v>0</v>
      </c>
      <c r="X169" s="779">
        <f t="shared" si="126"/>
        <v>0</v>
      </c>
      <c r="Y169" s="1096">
        <f t="shared" si="129"/>
        <v>0</v>
      </c>
      <c r="Z169" s="1096">
        <f t="shared" si="130"/>
        <v>0</v>
      </c>
      <c r="AA169" s="1096">
        <f t="shared" si="131"/>
        <v>0</v>
      </c>
      <c r="AB169" s="1096">
        <f t="shared" si="132"/>
        <v>0</v>
      </c>
      <c r="AC169" s="1096">
        <f t="shared" si="133"/>
        <v>0</v>
      </c>
      <c r="AD169" s="1096">
        <f t="shared" si="134"/>
        <v>0</v>
      </c>
      <c r="AE169" s="1096">
        <f t="shared" si="135"/>
        <v>0</v>
      </c>
      <c r="AF169" s="191">
        <f t="shared" si="136"/>
        <v>0</v>
      </c>
      <c r="AG169" s="1369"/>
      <c r="AH169" s="1215"/>
      <c r="AI169" s="1225"/>
    </row>
    <row r="170" spans="1:35" ht="45">
      <c r="A170" s="523"/>
      <c r="B170" s="9" t="s">
        <v>362</v>
      </c>
      <c r="C170" s="395" t="s">
        <v>90</v>
      </c>
      <c r="D170" s="1336">
        <v>97902</v>
      </c>
      <c r="E170" s="10" t="s">
        <v>522</v>
      </c>
      <c r="F170" s="11" t="s">
        <v>1</v>
      </c>
      <c r="G170" s="12"/>
      <c r="H170" s="12">
        <f>'MEMO  A-09'!I1022</f>
        <v>62</v>
      </c>
      <c r="I170" s="12"/>
      <c r="J170" s="12">
        <f>'MEMO A-18'!I742</f>
        <v>73</v>
      </c>
      <c r="K170" s="12">
        <v>0</v>
      </c>
      <c r="L170" s="591">
        <f>'MEMO A-22'!I210</f>
        <v>17</v>
      </c>
      <c r="M170" s="751">
        <v>0</v>
      </c>
      <c r="N170" s="761">
        <f t="shared" si="128"/>
        <v>152</v>
      </c>
      <c r="O170" s="1268">
        <v>596.72</v>
      </c>
      <c r="P170" s="559">
        <f t="shared" ref="P170:P185" si="138">ROUND(O170*$P$12,2)</f>
        <v>720.24</v>
      </c>
      <c r="Q170" s="560">
        <f t="shared" si="119"/>
        <v>0</v>
      </c>
      <c r="R170" s="796">
        <f t="shared" si="120"/>
        <v>44654.879999999997</v>
      </c>
      <c r="S170" s="560">
        <f t="shared" si="121"/>
        <v>0</v>
      </c>
      <c r="T170" s="560">
        <f t="shared" si="122"/>
        <v>52577.52</v>
      </c>
      <c r="U170" s="560">
        <f t="shared" si="123"/>
        <v>0</v>
      </c>
      <c r="V170" s="560">
        <f t="shared" si="124"/>
        <v>12244.08</v>
      </c>
      <c r="W170" s="561">
        <f t="shared" si="125"/>
        <v>0</v>
      </c>
      <c r="X170" s="779">
        <f t="shared" si="126"/>
        <v>109476.48</v>
      </c>
      <c r="Y170" s="1096">
        <f t="shared" si="129"/>
        <v>0</v>
      </c>
      <c r="Z170" s="1096">
        <f t="shared" si="130"/>
        <v>4.4235251575333423E-2</v>
      </c>
      <c r="AA170" s="1096">
        <f t="shared" si="131"/>
        <v>0</v>
      </c>
      <c r="AB170" s="1096">
        <f t="shared" si="132"/>
        <v>1.1342995239535858E-2</v>
      </c>
      <c r="AC170" s="1096">
        <f t="shared" si="133"/>
        <v>0</v>
      </c>
      <c r="AD170" s="1096">
        <f t="shared" si="134"/>
        <v>9.3285708258122029E-3</v>
      </c>
      <c r="AE170" s="1096">
        <f t="shared" si="135"/>
        <v>0</v>
      </c>
      <c r="AF170" s="191">
        <f t="shared" si="136"/>
        <v>8.6858681328494201E-3</v>
      </c>
      <c r="AG170" s="1369"/>
      <c r="AH170" s="550" t="s">
        <v>1320</v>
      </c>
      <c r="AI170" s="1225">
        <v>0</v>
      </c>
    </row>
    <row r="171" spans="1:35" s="418" customFormat="1" ht="22.5" customHeight="1">
      <c r="A171" s="524"/>
      <c r="B171" s="396" t="s">
        <v>363</v>
      </c>
      <c r="C171" s="397"/>
      <c r="D171" s="1336"/>
      <c r="E171" s="399" t="s">
        <v>79</v>
      </c>
      <c r="F171" s="400"/>
      <c r="G171" s="8"/>
      <c r="H171" s="8"/>
      <c r="I171" s="8"/>
      <c r="J171" s="8"/>
      <c r="K171" s="8"/>
      <c r="L171" s="590"/>
      <c r="M171" s="750"/>
      <c r="N171" s="761">
        <f t="shared" si="128"/>
        <v>0</v>
      </c>
      <c r="O171" s="1305"/>
      <c r="P171" s="565">
        <f t="shared" si="138"/>
        <v>0</v>
      </c>
      <c r="Q171" s="560">
        <f t="shared" si="119"/>
        <v>0</v>
      </c>
      <c r="R171" s="796">
        <f t="shared" si="120"/>
        <v>0</v>
      </c>
      <c r="S171" s="560">
        <f t="shared" si="121"/>
        <v>0</v>
      </c>
      <c r="T171" s="560">
        <f t="shared" si="122"/>
        <v>0</v>
      </c>
      <c r="U171" s="560">
        <f t="shared" si="123"/>
        <v>0</v>
      </c>
      <c r="V171" s="560">
        <f t="shared" si="124"/>
        <v>0</v>
      </c>
      <c r="W171" s="561">
        <f t="shared" si="125"/>
        <v>0</v>
      </c>
      <c r="X171" s="779">
        <f t="shared" si="126"/>
        <v>0</v>
      </c>
      <c r="Y171" s="1096">
        <f t="shared" si="129"/>
        <v>0</v>
      </c>
      <c r="Z171" s="1096">
        <f t="shared" si="130"/>
        <v>0</v>
      </c>
      <c r="AA171" s="1096">
        <f t="shared" si="131"/>
        <v>0</v>
      </c>
      <c r="AB171" s="1096">
        <f t="shared" si="132"/>
        <v>0</v>
      </c>
      <c r="AC171" s="1096">
        <f t="shared" si="133"/>
        <v>0</v>
      </c>
      <c r="AD171" s="1096">
        <f t="shared" si="134"/>
        <v>0</v>
      </c>
      <c r="AE171" s="1096">
        <f t="shared" si="135"/>
        <v>0</v>
      </c>
      <c r="AF171" s="191">
        <f t="shared" si="136"/>
        <v>0</v>
      </c>
      <c r="AG171" s="1369"/>
      <c r="AH171" s="1215"/>
      <c r="AI171" s="1225"/>
    </row>
    <row r="172" spans="1:35" ht="33.75" customHeight="1">
      <c r="A172" s="523"/>
      <c r="B172" s="401" t="s">
        <v>364</v>
      </c>
      <c r="C172" s="394" t="s">
        <v>90</v>
      </c>
      <c r="D172" s="1336">
        <v>101570</v>
      </c>
      <c r="E172" s="377" t="s">
        <v>159</v>
      </c>
      <c r="F172" s="378" t="s">
        <v>3</v>
      </c>
      <c r="G172" s="12"/>
      <c r="H172" s="12"/>
      <c r="I172" s="12"/>
      <c r="J172" s="12">
        <f>'MEMO A-18'!I766</f>
        <v>20</v>
      </c>
      <c r="K172" s="12"/>
      <c r="L172" s="591"/>
      <c r="M172" s="751"/>
      <c r="N172" s="761">
        <f t="shared" si="128"/>
        <v>20</v>
      </c>
      <c r="O172" s="1278">
        <v>27.24</v>
      </c>
      <c r="P172" s="559">
        <f t="shared" si="138"/>
        <v>32.880000000000003</v>
      </c>
      <c r="Q172" s="560">
        <f t="shared" si="119"/>
        <v>0</v>
      </c>
      <c r="R172" s="796">
        <f t="shared" si="120"/>
        <v>0</v>
      </c>
      <c r="S172" s="560">
        <f t="shared" si="121"/>
        <v>0</v>
      </c>
      <c r="T172" s="560">
        <f t="shared" si="122"/>
        <v>657.6</v>
      </c>
      <c r="U172" s="560">
        <f t="shared" si="123"/>
        <v>0</v>
      </c>
      <c r="V172" s="560">
        <f t="shared" si="124"/>
        <v>0</v>
      </c>
      <c r="W172" s="561">
        <f t="shared" si="125"/>
        <v>0</v>
      </c>
      <c r="X172" s="779">
        <f t="shared" si="126"/>
        <v>657.6</v>
      </c>
      <c r="Y172" s="1096">
        <f t="shared" si="129"/>
        <v>0</v>
      </c>
      <c r="Z172" s="1096">
        <f t="shared" si="130"/>
        <v>0</v>
      </c>
      <c r="AA172" s="1096">
        <f t="shared" si="131"/>
        <v>0</v>
      </c>
      <c r="AB172" s="1096">
        <f t="shared" si="132"/>
        <v>1.418696368622708E-4</v>
      </c>
      <c r="AC172" s="1096">
        <f t="shared" si="133"/>
        <v>0</v>
      </c>
      <c r="AD172" s="1096">
        <f t="shared" si="134"/>
        <v>0</v>
      </c>
      <c r="AE172" s="1096">
        <f t="shared" si="135"/>
        <v>0</v>
      </c>
      <c r="AF172" s="191">
        <f t="shared" si="136"/>
        <v>5.2174009286394474E-5</v>
      </c>
      <c r="AG172" s="1369"/>
    </row>
    <row r="173" spans="1:35" s="418" customFormat="1" ht="31.5" customHeight="1">
      <c r="A173" s="524"/>
      <c r="B173" s="396" t="s">
        <v>365</v>
      </c>
      <c r="C173" s="397"/>
      <c r="D173" s="1336"/>
      <c r="E173" s="399" t="s">
        <v>576</v>
      </c>
      <c r="F173" s="400"/>
      <c r="G173" s="8"/>
      <c r="H173" s="8"/>
      <c r="I173" s="8"/>
      <c r="J173" s="8"/>
      <c r="K173" s="8"/>
      <c r="L173" s="590"/>
      <c r="M173" s="750"/>
      <c r="N173" s="760">
        <f t="shared" si="128"/>
        <v>0</v>
      </c>
      <c r="O173" s="1305"/>
      <c r="P173" s="565">
        <f t="shared" si="138"/>
        <v>0</v>
      </c>
      <c r="Q173" s="560">
        <f t="shared" si="119"/>
        <v>0</v>
      </c>
      <c r="R173" s="796">
        <f t="shared" si="120"/>
        <v>0</v>
      </c>
      <c r="S173" s="560">
        <f t="shared" si="121"/>
        <v>0</v>
      </c>
      <c r="T173" s="560">
        <f t="shared" si="122"/>
        <v>0</v>
      </c>
      <c r="U173" s="560">
        <f t="shared" si="123"/>
        <v>0</v>
      </c>
      <c r="V173" s="560">
        <f t="shared" si="124"/>
        <v>0</v>
      </c>
      <c r="W173" s="561">
        <f t="shared" si="125"/>
        <v>0</v>
      </c>
      <c r="X173" s="779">
        <f t="shared" si="126"/>
        <v>0</v>
      </c>
      <c r="Y173" s="1096">
        <f t="shared" si="129"/>
        <v>0</v>
      </c>
      <c r="Z173" s="1096">
        <f t="shared" si="130"/>
        <v>0</v>
      </c>
      <c r="AA173" s="1096">
        <f t="shared" si="131"/>
        <v>0</v>
      </c>
      <c r="AB173" s="1096">
        <f t="shared" si="132"/>
        <v>0</v>
      </c>
      <c r="AC173" s="1096">
        <f t="shared" si="133"/>
        <v>0</v>
      </c>
      <c r="AD173" s="1096">
        <f t="shared" si="134"/>
        <v>0</v>
      </c>
      <c r="AE173" s="1096">
        <f t="shared" si="135"/>
        <v>0</v>
      </c>
      <c r="AF173" s="191">
        <f t="shared" si="136"/>
        <v>0</v>
      </c>
      <c r="AG173" s="1369"/>
      <c r="AH173" s="1215"/>
      <c r="AI173" s="1225"/>
    </row>
    <row r="174" spans="1:35" ht="19.5" customHeight="1">
      <c r="A174" s="523"/>
      <c r="B174" s="401" t="s">
        <v>366</v>
      </c>
      <c r="C174" s="371" t="s">
        <v>93</v>
      </c>
      <c r="D174" s="363" t="s">
        <v>535</v>
      </c>
      <c r="E174" s="377" t="s">
        <v>160</v>
      </c>
      <c r="F174" s="378" t="s">
        <v>1</v>
      </c>
      <c r="G174" s="12"/>
      <c r="H174" s="12"/>
      <c r="I174" s="12"/>
      <c r="J174" s="12">
        <f>'MEMO A-18'!I771</f>
        <v>9</v>
      </c>
      <c r="K174" s="12"/>
      <c r="L174" s="591"/>
      <c r="M174" s="751"/>
      <c r="N174" s="761">
        <f t="shared" si="128"/>
        <v>9</v>
      </c>
      <c r="O174" s="1279">
        <f>CPUS!I871</f>
        <v>1077.47</v>
      </c>
      <c r="P174" s="559">
        <f t="shared" si="138"/>
        <v>1300.51</v>
      </c>
      <c r="Q174" s="560">
        <f t="shared" si="119"/>
        <v>0</v>
      </c>
      <c r="R174" s="796">
        <f t="shared" si="120"/>
        <v>0</v>
      </c>
      <c r="S174" s="560">
        <f t="shared" si="121"/>
        <v>0</v>
      </c>
      <c r="T174" s="560">
        <f t="shared" si="122"/>
        <v>11704.59</v>
      </c>
      <c r="U174" s="560">
        <f t="shared" si="123"/>
        <v>0</v>
      </c>
      <c r="V174" s="560">
        <f t="shared" si="124"/>
        <v>0</v>
      </c>
      <c r="W174" s="561">
        <f t="shared" si="125"/>
        <v>0</v>
      </c>
      <c r="X174" s="779">
        <f t="shared" si="126"/>
        <v>11704.59</v>
      </c>
      <c r="Y174" s="1096">
        <f t="shared" si="129"/>
        <v>0</v>
      </c>
      <c r="Z174" s="1096">
        <f t="shared" si="130"/>
        <v>0</v>
      </c>
      <c r="AA174" s="1096">
        <f t="shared" si="131"/>
        <v>0</v>
      </c>
      <c r="AB174" s="1096">
        <f t="shared" si="132"/>
        <v>2.5251306765841945E-3</v>
      </c>
      <c r="AC174" s="1096">
        <f t="shared" si="133"/>
        <v>0</v>
      </c>
      <c r="AD174" s="1096">
        <f t="shared" si="134"/>
        <v>0</v>
      </c>
      <c r="AE174" s="1096">
        <f t="shared" si="135"/>
        <v>0</v>
      </c>
      <c r="AF174" s="191">
        <f t="shared" si="136"/>
        <v>9.2864262067128935E-4</v>
      </c>
      <c r="AG174" s="1369"/>
    </row>
    <row r="175" spans="1:35" ht="19.5" customHeight="1">
      <c r="A175" s="523"/>
      <c r="B175" s="401" t="s">
        <v>1172</v>
      </c>
      <c r="C175" s="371" t="s">
        <v>93</v>
      </c>
      <c r="D175" s="363" t="s">
        <v>536</v>
      </c>
      <c r="E175" s="377" t="s">
        <v>81</v>
      </c>
      <c r="F175" s="378" t="s">
        <v>2</v>
      </c>
      <c r="G175" s="12"/>
      <c r="H175" s="12"/>
      <c r="I175" s="12"/>
      <c r="J175" s="12">
        <f>'MEMO A-18'!I775</f>
        <v>2.5</v>
      </c>
      <c r="K175" s="12"/>
      <c r="L175" s="591"/>
      <c r="M175" s="751"/>
      <c r="N175" s="761">
        <f t="shared" si="128"/>
        <v>2.5</v>
      </c>
      <c r="O175" s="1279">
        <f>CPUS!I906</f>
        <v>339.66</v>
      </c>
      <c r="P175" s="559">
        <f t="shared" si="138"/>
        <v>409.97</v>
      </c>
      <c r="Q175" s="560">
        <f t="shared" si="119"/>
        <v>0</v>
      </c>
      <c r="R175" s="796">
        <f t="shared" si="120"/>
        <v>0</v>
      </c>
      <c r="S175" s="560">
        <f t="shared" si="121"/>
        <v>0</v>
      </c>
      <c r="T175" s="560">
        <f t="shared" si="122"/>
        <v>1024.93</v>
      </c>
      <c r="U175" s="560">
        <f t="shared" si="123"/>
        <v>0</v>
      </c>
      <c r="V175" s="560">
        <f t="shared" si="124"/>
        <v>0</v>
      </c>
      <c r="W175" s="561">
        <f t="shared" si="125"/>
        <v>0</v>
      </c>
      <c r="X175" s="779">
        <f t="shared" si="126"/>
        <v>1024.93</v>
      </c>
      <c r="Y175" s="1096">
        <f t="shared" si="129"/>
        <v>0</v>
      </c>
      <c r="Z175" s="1096">
        <f t="shared" si="130"/>
        <v>0</v>
      </c>
      <c r="AA175" s="1096">
        <f t="shared" si="131"/>
        <v>0</v>
      </c>
      <c r="AB175" s="1096">
        <f t="shared" si="132"/>
        <v>2.2111685965518128E-4</v>
      </c>
      <c r="AC175" s="1096">
        <f t="shared" si="133"/>
        <v>0</v>
      </c>
      <c r="AD175" s="1096">
        <f t="shared" si="134"/>
        <v>0</v>
      </c>
      <c r="AE175" s="1096">
        <f t="shared" si="135"/>
        <v>0</v>
      </c>
      <c r="AF175" s="191">
        <f t="shared" si="136"/>
        <v>8.1317985611168317E-5</v>
      </c>
      <c r="AG175" s="1369"/>
    </row>
    <row r="176" spans="1:35" ht="19.5" customHeight="1">
      <c r="A176" s="523"/>
      <c r="B176" s="401" t="s">
        <v>1173</v>
      </c>
      <c r="C176" s="371" t="s">
        <v>93</v>
      </c>
      <c r="D176" s="363" t="s">
        <v>537</v>
      </c>
      <c r="E176" s="377" t="s">
        <v>161</v>
      </c>
      <c r="F176" s="378" t="s">
        <v>1</v>
      </c>
      <c r="G176" s="12"/>
      <c r="H176" s="12"/>
      <c r="I176" s="12"/>
      <c r="J176" s="12">
        <f>'MEMO A-18'!I779</f>
        <v>1</v>
      </c>
      <c r="K176" s="12"/>
      <c r="L176" s="591"/>
      <c r="M176" s="751"/>
      <c r="N176" s="761">
        <f t="shared" si="128"/>
        <v>1</v>
      </c>
      <c r="O176" s="1279">
        <f>CPUS!I945</f>
        <v>1865.88</v>
      </c>
      <c r="P176" s="559">
        <f t="shared" si="138"/>
        <v>2252.12</v>
      </c>
      <c r="Q176" s="560">
        <f t="shared" si="119"/>
        <v>0</v>
      </c>
      <c r="R176" s="796">
        <f t="shared" si="120"/>
        <v>0</v>
      </c>
      <c r="S176" s="560">
        <f t="shared" si="121"/>
        <v>0</v>
      </c>
      <c r="T176" s="560">
        <f t="shared" si="122"/>
        <v>2252.12</v>
      </c>
      <c r="U176" s="560">
        <f t="shared" si="123"/>
        <v>0</v>
      </c>
      <c r="V176" s="560">
        <f t="shared" si="124"/>
        <v>0</v>
      </c>
      <c r="W176" s="561">
        <f t="shared" si="125"/>
        <v>0</v>
      </c>
      <c r="X176" s="779">
        <f t="shared" si="126"/>
        <v>2252.12</v>
      </c>
      <c r="Y176" s="1096">
        <f t="shared" si="129"/>
        <v>0</v>
      </c>
      <c r="Z176" s="1096">
        <f t="shared" si="130"/>
        <v>0</v>
      </c>
      <c r="AA176" s="1096">
        <f t="shared" si="131"/>
        <v>0</v>
      </c>
      <c r="AB176" s="1096">
        <f t="shared" si="132"/>
        <v>4.8586898809345697E-4</v>
      </c>
      <c r="AC176" s="1096">
        <f t="shared" si="133"/>
        <v>0</v>
      </c>
      <c r="AD176" s="1096">
        <f t="shared" si="134"/>
        <v>0</v>
      </c>
      <c r="AE176" s="1096">
        <f t="shared" si="135"/>
        <v>0</v>
      </c>
      <c r="AF176" s="191">
        <f t="shared" si="136"/>
        <v>1.7868328739974865E-4</v>
      </c>
      <c r="AG176" s="1369"/>
    </row>
    <row r="177" spans="1:35" ht="19.5" customHeight="1">
      <c r="A177" s="523"/>
      <c r="B177" s="401" t="s">
        <v>1174</v>
      </c>
      <c r="C177" s="371" t="s">
        <v>93</v>
      </c>
      <c r="D177" s="363" t="s">
        <v>538</v>
      </c>
      <c r="E177" s="377" t="s">
        <v>82</v>
      </c>
      <c r="F177" s="378" t="s">
        <v>2</v>
      </c>
      <c r="G177" s="12"/>
      <c r="H177" s="12"/>
      <c r="I177" s="12"/>
      <c r="J177" s="12">
        <f>'MEMO A-18'!I783</f>
        <v>2.5</v>
      </c>
      <c r="K177" s="12"/>
      <c r="L177" s="591"/>
      <c r="M177" s="751"/>
      <c r="N177" s="761">
        <f t="shared" si="128"/>
        <v>2.5</v>
      </c>
      <c r="O177" s="1279">
        <f>CPUS!I981</f>
        <v>580.49</v>
      </c>
      <c r="P177" s="559">
        <f t="shared" si="138"/>
        <v>700.65</v>
      </c>
      <c r="Q177" s="560">
        <f t="shared" si="119"/>
        <v>0</v>
      </c>
      <c r="R177" s="796">
        <f t="shared" si="120"/>
        <v>0</v>
      </c>
      <c r="S177" s="560">
        <f t="shared" si="121"/>
        <v>0</v>
      </c>
      <c r="T177" s="560">
        <f t="shared" si="122"/>
        <v>1751.63</v>
      </c>
      <c r="U177" s="560">
        <f t="shared" si="123"/>
        <v>0</v>
      </c>
      <c r="V177" s="560">
        <f t="shared" si="124"/>
        <v>0</v>
      </c>
      <c r="W177" s="561">
        <f t="shared" si="125"/>
        <v>0</v>
      </c>
      <c r="X177" s="779">
        <f t="shared" si="126"/>
        <v>1751.63</v>
      </c>
      <c r="Y177" s="1096">
        <f t="shared" si="129"/>
        <v>0</v>
      </c>
      <c r="Z177" s="1096">
        <f t="shared" si="130"/>
        <v>0</v>
      </c>
      <c r="AA177" s="1096">
        <f t="shared" si="131"/>
        <v>0</v>
      </c>
      <c r="AB177" s="1096">
        <f t="shared" si="132"/>
        <v>3.7789402678993218E-4</v>
      </c>
      <c r="AC177" s="1096">
        <f t="shared" si="133"/>
        <v>0</v>
      </c>
      <c r="AD177" s="1096">
        <f t="shared" si="134"/>
        <v>0</v>
      </c>
      <c r="AE177" s="1096">
        <f t="shared" si="135"/>
        <v>0</v>
      </c>
      <c r="AF177" s="191">
        <f t="shared" si="136"/>
        <v>1.3897439155463376E-4</v>
      </c>
      <c r="AG177" s="1369"/>
    </row>
    <row r="178" spans="1:35" s="418" customFormat="1" ht="15">
      <c r="A178" s="524"/>
      <c r="B178" s="26" t="s">
        <v>367</v>
      </c>
      <c r="C178" s="27"/>
      <c r="D178" s="27"/>
      <c r="E178" s="67" t="s">
        <v>55</v>
      </c>
      <c r="F178" s="52"/>
      <c r="G178" s="8"/>
      <c r="H178" s="8"/>
      <c r="I178" s="8">
        <v>0</v>
      </c>
      <c r="J178" s="8"/>
      <c r="K178" s="8">
        <v>0</v>
      </c>
      <c r="L178" s="590"/>
      <c r="M178" s="750">
        <v>0</v>
      </c>
      <c r="N178" s="760">
        <f t="shared" si="128"/>
        <v>0</v>
      </c>
      <c r="O178" s="1306"/>
      <c r="P178" s="565">
        <f t="shared" si="138"/>
        <v>0</v>
      </c>
      <c r="Q178" s="560">
        <f t="shared" si="119"/>
        <v>0</v>
      </c>
      <c r="R178" s="796">
        <f t="shared" si="120"/>
        <v>0</v>
      </c>
      <c r="S178" s="560">
        <f t="shared" si="121"/>
        <v>0</v>
      </c>
      <c r="T178" s="560">
        <f t="shared" si="122"/>
        <v>0</v>
      </c>
      <c r="U178" s="560">
        <f t="shared" si="123"/>
        <v>0</v>
      </c>
      <c r="V178" s="560">
        <f t="shared" si="124"/>
        <v>0</v>
      </c>
      <c r="W178" s="561">
        <f t="shared" si="125"/>
        <v>0</v>
      </c>
      <c r="X178" s="779">
        <f t="shared" si="126"/>
        <v>0</v>
      </c>
      <c r="Y178" s="1096">
        <f t="shared" si="129"/>
        <v>0</v>
      </c>
      <c r="Z178" s="1096">
        <f t="shared" si="130"/>
        <v>0</v>
      </c>
      <c r="AA178" s="1096">
        <f t="shared" si="131"/>
        <v>0</v>
      </c>
      <c r="AB178" s="1096">
        <f t="shared" si="132"/>
        <v>0</v>
      </c>
      <c r="AC178" s="1096">
        <f t="shared" si="133"/>
        <v>0</v>
      </c>
      <c r="AD178" s="1096">
        <f t="shared" si="134"/>
        <v>0</v>
      </c>
      <c r="AE178" s="1096">
        <f t="shared" si="135"/>
        <v>0</v>
      </c>
      <c r="AF178" s="191">
        <f t="shared" si="136"/>
        <v>0</v>
      </c>
      <c r="AG178" s="1369"/>
      <c r="AH178" s="1215"/>
      <c r="AI178" s="1225"/>
    </row>
    <row r="179" spans="1:35" ht="30">
      <c r="A179" s="523"/>
      <c r="B179" s="56" t="s">
        <v>368</v>
      </c>
      <c r="C179" s="371" t="s">
        <v>90</v>
      </c>
      <c r="D179" s="1336">
        <v>101619</v>
      </c>
      <c r="E179" s="58" t="s">
        <v>121</v>
      </c>
      <c r="F179" s="51" t="s">
        <v>28</v>
      </c>
      <c r="G179" s="12"/>
      <c r="H179" s="12">
        <f>'MEMO  A-09'!I1028</f>
        <v>113.12</v>
      </c>
      <c r="I179" s="12"/>
      <c r="J179" s="12">
        <f>'MEMO A-18'!I788</f>
        <v>31.509999999999998</v>
      </c>
      <c r="K179" s="12">
        <v>0</v>
      </c>
      <c r="L179" s="591">
        <f>'MEMO A-22'!I229</f>
        <v>4.7899999999999991</v>
      </c>
      <c r="M179" s="751">
        <v>0</v>
      </c>
      <c r="N179" s="761">
        <f t="shared" si="128"/>
        <v>149.41999999999999</v>
      </c>
      <c r="O179" s="1276">
        <v>329.38</v>
      </c>
      <c r="P179" s="559">
        <f t="shared" si="138"/>
        <v>397.56</v>
      </c>
      <c r="Q179" s="560">
        <f t="shared" si="119"/>
        <v>0</v>
      </c>
      <c r="R179" s="796">
        <f t="shared" si="120"/>
        <v>44971.99</v>
      </c>
      <c r="S179" s="560">
        <f t="shared" si="121"/>
        <v>0</v>
      </c>
      <c r="T179" s="560">
        <f t="shared" si="122"/>
        <v>12527.12</v>
      </c>
      <c r="U179" s="560">
        <f t="shared" si="123"/>
        <v>0</v>
      </c>
      <c r="V179" s="560">
        <f t="shared" si="124"/>
        <v>1904.31</v>
      </c>
      <c r="W179" s="561">
        <f t="shared" si="125"/>
        <v>0</v>
      </c>
      <c r="X179" s="779">
        <f t="shared" si="126"/>
        <v>59403.42</v>
      </c>
      <c r="Y179" s="1096">
        <f t="shared" si="129"/>
        <v>0</v>
      </c>
      <c r="Z179" s="1096">
        <f t="shared" si="130"/>
        <v>4.4549381646381739E-2</v>
      </c>
      <c r="AA179" s="1096">
        <f t="shared" si="131"/>
        <v>0</v>
      </c>
      <c r="AB179" s="1096">
        <f t="shared" si="132"/>
        <v>2.7025820640664386E-3</v>
      </c>
      <c r="AC179" s="1096">
        <f t="shared" si="133"/>
        <v>0</v>
      </c>
      <c r="AD179" s="1096">
        <f t="shared" si="134"/>
        <v>1.450863658952117E-3</v>
      </c>
      <c r="AE179" s="1096">
        <f t="shared" si="135"/>
        <v>0</v>
      </c>
      <c r="AF179" s="191">
        <f t="shared" si="136"/>
        <v>4.7130696270127597E-3</v>
      </c>
      <c r="AG179" s="1369"/>
    </row>
    <row r="180" spans="1:35" s="418" customFormat="1" ht="15">
      <c r="A180" s="524"/>
      <c r="B180" s="402" t="s">
        <v>369</v>
      </c>
      <c r="C180" s="397"/>
      <c r="D180" s="398"/>
      <c r="E180" s="399" t="s">
        <v>83</v>
      </c>
      <c r="F180" s="400"/>
      <c r="G180" s="8"/>
      <c r="H180" s="8"/>
      <c r="I180" s="8"/>
      <c r="J180" s="8"/>
      <c r="K180" s="8"/>
      <c r="L180" s="590"/>
      <c r="M180" s="750"/>
      <c r="N180" s="760">
        <f t="shared" si="128"/>
        <v>0</v>
      </c>
      <c r="O180" s="1305"/>
      <c r="P180" s="565">
        <f t="shared" si="138"/>
        <v>0</v>
      </c>
      <c r="Q180" s="560">
        <f t="shared" si="119"/>
        <v>0</v>
      </c>
      <c r="R180" s="796">
        <f t="shared" si="120"/>
        <v>0</v>
      </c>
      <c r="S180" s="560">
        <f t="shared" si="121"/>
        <v>0</v>
      </c>
      <c r="T180" s="560">
        <f t="shared" si="122"/>
        <v>0</v>
      </c>
      <c r="U180" s="560">
        <f t="shared" si="123"/>
        <v>0</v>
      </c>
      <c r="V180" s="560">
        <f t="shared" si="124"/>
        <v>0</v>
      </c>
      <c r="W180" s="561">
        <f t="shared" si="125"/>
        <v>0</v>
      </c>
      <c r="X180" s="779">
        <f t="shared" si="126"/>
        <v>0</v>
      </c>
      <c r="Y180" s="1096">
        <f t="shared" si="129"/>
        <v>0</v>
      </c>
      <c r="Z180" s="1096">
        <f t="shared" si="130"/>
        <v>0</v>
      </c>
      <c r="AA180" s="1096">
        <f t="shared" si="131"/>
        <v>0</v>
      </c>
      <c r="AB180" s="1096">
        <f t="shared" si="132"/>
        <v>0</v>
      </c>
      <c r="AC180" s="1096">
        <f t="shared" si="133"/>
        <v>0</v>
      </c>
      <c r="AD180" s="1096">
        <f t="shared" si="134"/>
        <v>0</v>
      </c>
      <c r="AE180" s="1096">
        <f t="shared" si="135"/>
        <v>0</v>
      </c>
      <c r="AF180" s="191">
        <f t="shared" si="136"/>
        <v>0</v>
      </c>
      <c r="AG180" s="1369"/>
      <c r="AH180" s="1215"/>
      <c r="AI180" s="1225"/>
    </row>
    <row r="181" spans="1:35" ht="15">
      <c r="A181" s="523"/>
      <c r="B181" s="403" t="s">
        <v>370</v>
      </c>
      <c r="C181" s="371" t="s">
        <v>93</v>
      </c>
      <c r="D181" s="363" t="s">
        <v>551</v>
      </c>
      <c r="E181" s="377" t="s">
        <v>84</v>
      </c>
      <c r="F181" s="378" t="s">
        <v>1</v>
      </c>
      <c r="G181" s="12"/>
      <c r="H181" s="12"/>
      <c r="I181" s="12"/>
      <c r="J181" s="12">
        <f>'MEMO A-18'!I846</f>
        <v>2</v>
      </c>
      <c r="K181" s="12"/>
      <c r="L181" s="591"/>
      <c r="M181" s="751"/>
      <c r="N181" s="761">
        <f t="shared" si="128"/>
        <v>2</v>
      </c>
      <c r="O181" s="1278">
        <f>CPUS!I1016</f>
        <v>260.10000000000002</v>
      </c>
      <c r="P181" s="559">
        <f t="shared" si="138"/>
        <v>313.94</v>
      </c>
      <c r="Q181" s="560">
        <f t="shared" si="119"/>
        <v>0</v>
      </c>
      <c r="R181" s="796">
        <f t="shared" si="120"/>
        <v>0</v>
      </c>
      <c r="S181" s="560">
        <f t="shared" si="121"/>
        <v>0</v>
      </c>
      <c r="T181" s="560">
        <f t="shared" si="122"/>
        <v>627.88</v>
      </c>
      <c r="U181" s="560">
        <f t="shared" si="123"/>
        <v>0</v>
      </c>
      <c r="V181" s="560">
        <f t="shared" si="124"/>
        <v>0</v>
      </c>
      <c r="W181" s="561">
        <f t="shared" si="125"/>
        <v>0</v>
      </c>
      <c r="X181" s="779">
        <f t="shared" si="126"/>
        <v>627.88</v>
      </c>
      <c r="Y181" s="1096">
        <f t="shared" si="129"/>
        <v>0</v>
      </c>
      <c r="Z181" s="1096">
        <f t="shared" si="130"/>
        <v>0</v>
      </c>
      <c r="AA181" s="1096">
        <f t="shared" si="131"/>
        <v>0</v>
      </c>
      <c r="AB181" s="1096">
        <f t="shared" si="132"/>
        <v>1.354578886756122E-4</v>
      </c>
      <c r="AC181" s="1096">
        <f t="shared" si="133"/>
        <v>0</v>
      </c>
      <c r="AD181" s="1096">
        <f t="shared" si="134"/>
        <v>0</v>
      </c>
      <c r="AE181" s="1096">
        <f t="shared" si="135"/>
        <v>0</v>
      </c>
      <c r="AF181" s="191">
        <f t="shared" si="136"/>
        <v>4.9816023343584795E-5</v>
      </c>
      <c r="AG181" s="1369"/>
    </row>
    <row r="182" spans="1:35" ht="15">
      <c r="A182" s="523"/>
      <c r="B182" s="403" t="s">
        <v>1175</v>
      </c>
      <c r="C182" s="371" t="s">
        <v>93</v>
      </c>
      <c r="D182" s="363" t="s">
        <v>539</v>
      </c>
      <c r="E182" s="377" t="s">
        <v>85</v>
      </c>
      <c r="F182" s="378" t="s">
        <v>1</v>
      </c>
      <c r="G182" s="12"/>
      <c r="H182" s="12"/>
      <c r="I182" s="12"/>
      <c r="J182" s="12">
        <f>'MEMO A-18'!I850</f>
        <v>1</v>
      </c>
      <c r="K182" s="12"/>
      <c r="L182" s="591"/>
      <c r="M182" s="751"/>
      <c r="N182" s="761">
        <f t="shared" si="128"/>
        <v>1</v>
      </c>
      <c r="O182" s="1278">
        <f>CPUS!I1051</f>
        <v>359.3</v>
      </c>
      <c r="P182" s="559">
        <f t="shared" si="138"/>
        <v>433.68</v>
      </c>
      <c r="Q182" s="560">
        <f t="shared" si="119"/>
        <v>0</v>
      </c>
      <c r="R182" s="796">
        <f t="shared" si="120"/>
        <v>0</v>
      </c>
      <c r="S182" s="560">
        <f t="shared" si="121"/>
        <v>0</v>
      </c>
      <c r="T182" s="560">
        <f t="shared" si="122"/>
        <v>433.68</v>
      </c>
      <c r="U182" s="560">
        <f t="shared" si="123"/>
        <v>0</v>
      </c>
      <c r="V182" s="560">
        <f t="shared" si="124"/>
        <v>0</v>
      </c>
      <c r="W182" s="561">
        <f t="shared" si="125"/>
        <v>0</v>
      </c>
      <c r="X182" s="779">
        <f t="shared" si="126"/>
        <v>433.68</v>
      </c>
      <c r="Y182" s="1096">
        <f t="shared" si="129"/>
        <v>0</v>
      </c>
      <c r="Z182" s="1096">
        <f t="shared" si="130"/>
        <v>0</v>
      </c>
      <c r="AA182" s="1096">
        <f t="shared" si="131"/>
        <v>0</v>
      </c>
      <c r="AB182" s="1096">
        <f t="shared" si="132"/>
        <v>9.3561472193475666E-5</v>
      </c>
      <c r="AC182" s="1096">
        <f t="shared" si="133"/>
        <v>0</v>
      </c>
      <c r="AD182" s="1096">
        <f t="shared" si="134"/>
        <v>0</v>
      </c>
      <c r="AE182" s="1096">
        <f t="shared" si="135"/>
        <v>0</v>
      </c>
      <c r="AF182" s="191">
        <f t="shared" si="136"/>
        <v>3.4408187876100297E-5</v>
      </c>
      <c r="AG182" s="1369"/>
    </row>
    <row r="183" spans="1:35" ht="15">
      <c r="A183" s="523"/>
      <c r="B183" s="403" t="s">
        <v>1176</v>
      </c>
      <c r="C183" s="371" t="s">
        <v>93</v>
      </c>
      <c r="D183" s="363" t="s">
        <v>540</v>
      </c>
      <c r="E183" s="377" t="s">
        <v>86</v>
      </c>
      <c r="F183" s="378" t="s">
        <v>2</v>
      </c>
      <c r="G183" s="12"/>
      <c r="H183" s="12"/>
      <c r="I183" s="12"/>
      <c r="J183" s="12">
        <f>'MEMO A-18'!I854</f>
        <v>1</v>
      </c>
      <c r="K183" s="12"/>
      <c r="L183" s="591"/>
      <c r="M183" s="751"/>
      <c r="N183" s="761">
        <f t="shared" si="128"/>
        <v>1</v>
      </c>
      <c r="O183" s="1278">
        <f>CPUS!I1086</f>
        <v>241.26</v>
      </c>
      <c r="P183" s="559">
        <f t="shared" si="138"/>
        <v>291.2</v>
      </c>
      <c r="Q183" s="560">
        <f t="shared" si="119"/>
        <v>0</v>
      </c>
      <c r="R183" s="796">
        <f t="shared" si="120"/>
        <v>0</v>
      </c>
      <c r="S183" s="560">
        <f t="shared" si="121"/>
        <v>0</v>
      </c>
      <c r="T183" s="560">
        <f t="shared" si="122"/>
        <v>291.2</v>
      </c>
      <c r="U183" s="560">
        <f t="shared" si="123"/>
        <v>0</v>
      </c>
      <c r="V183" s="560">
        <f t="shared" si="124"/>
        <v>0</v>
      </c>
      <c r="W183" s="561">
        <f t="shared" si="125"/>
        <v>0</v>
      </c>
      <c r="X183" s="779">
        <f t="shared" si="126"/>
        <v>291.2</v>
      </c>
      <c r="Y183" s="1096">
        <f t="shared" si="129"/>
        <v>0</v>
      </c>
      <c r="Z183" s="1096">
        <f t="shared" si="130"/>
        <v>0</v>
      </c>
      <c r="AA183" s="1096">
        <f t="shared" si="131"/>
        <v>0</v>
      </c>
      <c r="AB183" s="1096">
        <f t="shared" si="132"/>
        <v>6.2823050873316998E-5</v>
      </c>
      <c r="AC183" s="1096">
        <f t="shared" si="133"/>
        <v>0</v>
      </c>
      <c r="AD183" s="1096">
        <f t="shared" si="134"/>
        <v>0</v>
      </c>
      <c r="AE183" s="1096">
        <f t="shared" si="135"/>
        <v>0</v>
      </c>
      <c r="AF183" s="191">
        <f t="shared" si="136"/>
        <v>2.3103819197381492E-5</v>
      </c>
      <c r="AG183" s="1369"/>
    </row>
    <row r="184" spans="1:35" ht="15">
      <c r="A184" s="523"/>
      <c r="B184" s="403" t="s">
        <v>1177</v>
      </c>
      <c r="C184" s="371" t="s">
        <v>93</v>
      </c>
      <c r="D184" s="363" t="s">
        <v>541</v>
      </c>
      <c r="E184" s="377" t="s">
        <v>87</v>
      </c>
      <c r="F184" s="378" t="s">
        <v>2</v>
      </c>
      <c r="G184" s="12"/>
      <c r="H184" s="12"/>
      <c r="I184" s="12"/>
      <c r="J184" s="12">
        <f>'MEMO A-18'!I858</f>
        <v>1.5</v>
      </c>
      <c r="K184" s="12"/>
      <c r="L184" s="591"/>
      <c r="M184" s="751"/>
      <c r="N184" s="761">
        <f t="shared" si="128"/>
        <v>1.5</v>
      </c>
      <c r="O184" s="1278">
        <f>CPUS!I1121</f>
        <v>324.39</v>
      </c>
      <c r="P184" s="559">
        <f t="shared" si="138"/>
        <v>391.54</v>
      </c>
      <c r="Q184" s="560">
        <f t="shared" si="119"/>
        <v>0</v>
      </c>
      <c r="R184" s="796">
        <f t="shared" si="120"/>
        <v>0</v>
      </c>
      <c r="S184" s="560">
        <f t="shared" si="121"/>
        <v>0</v>
      </c>
      <c r="T184" s="560">
        <f t="shared" si="122"/>
        <v>587.30999999999995</v>
      </c>
      <c r="U184" s="560">
        <f t="shared" si="123"/>
        <v>0</v>
      </c>
      <c r="V184" s="560">
        <f t="shared" si="124"/>
        <v>0</v>
      </c>
      <c r="W184" s="561">
        <f t="shared" si="125"/>
        <v>0</v>
      </c>
      <c r="X184" s="779">
        <f t="shared" si="126"/>
        <v>587.30999999999995</v>
      </c>
      <c r="Y184" s="1096">
        <f t="shared" si="129"/>
        <v>0</v>
      </c>
      <c r="Z184" s="1096">
        <f t="shared" si="130"/>
        <v>0</v>
      </c>
      <c r="AA184" s="1096">
        <f t="shared" si="131"/>
        <v>0</v>
      </c>
      <c r="AB184" s="1096">
        <f t="shared" si="132"/>
        <v>1.2670537777612569E-4</v>
      </c>
      <c r="AC184" s="1096">
        <f t="shared" si="133"/>
        <v>0</v>
      </c>
      <c r="AD184" s="1096">
        <f t="shared" si="134"/>
        <v>0</v>
      </c>
      <c r="AE184" s="1096">
        <f t="shared" si="135"/>
        <v>0</v>
      </c>
      <c r="AF184" s="191">
        <f t="shared" si="136"/>
        <v>4.6597197983564982E-5</v>
      </c>
      <c r="AG184" s="1369"/>
    </row>
    <row r="185" spans="1:35" ht="15">
      <c r="A185" s="523"/>
      <c r="B185" s="36"/>
      <c r="C185" s="37"/>
      <c r="D185" s="37"/>
      <c r="E185" s="68"/>
      <c r="F185" s="53"/>
      <c r="G185" s="12"/>
      <c r="H185" s="12"/>
      <c r="I185" s="12">
        <v>0</v>
      </c>
      <c r="J185" s="12"/>
      <c r="K185" s="12">
        <v>0</v>
      </c>
      <c r="L185" s="591"/>
      <c r="M185" s="751">
        <v>0</v>
      </c>
      <c r="N185" s="761">
        <f t="shared" si="128"/>
        <v>0</v>
      </c>
      <c r="O185" s="1307"/>
      <c r="P185" s="559">
        <f t="shared" si="138"/>
        <v>0</v>
      </c>
      <c r="Q185" s="560">
        <f t="shared" si="119"/>
        <v>0</v>
      </c>
      <c r="R185" s="796">
        <f t="shared" si="120"/>
        <v>0</v>
      </c>
      <c r="S185" s="560">
        <f t="shared" si="121"/>
        <v>0</v>
      </c>
      <c r="T185" s="560">
        <f t="shared" si="122"/>
        <v>0</v>
      </c>
      <c r="U185" s="560">
        <f t="shared" si="123"/>
        <v>0</v>
      </c>
      <c r="V185" s="560">
        <f t="shared" si="124"/>
        <v>0</v>
      </c>
      <c r="W185" s="561">
        <f t="shared" si="125"/>
        <v>0</v>
      </c>
      <c r="X185" s="779">
        <f t="shared" si="126"/>
        <v>0</v>
      </c>
      <c r="Y185" s="1096">
        <f t="shared" si="129"/>
        <v>0</v>
      </c>
      <c r="Z185" s="1096">
        <f t="shared" si="130"/>
        <v>0</v>
      </c>
      <c r="AA185" s="1096">
        <f t="shared" si="131"/>
        <v>0</v>
      </c>
      <c r="AB185" s="1096">
        <f t="shared" si="132"/>
        <v>0</v>
      </c>
      <c r="AC185" s="1096">
        <f t="shared" si="133"/>
        <v>0</v>
      </c>
      <c r="AD185" s="1096">
        <f t="shared" si="134"/>
        <v>0</v>
      </c>
      <c r="AE185" s="1096">
        <f t="shared" si="135"/>
        <v>0</v>
      </c>
      <c r="AF185" s="191">
        <f t="shared" si="136"/>
        <v>0</v>
      </c>
      <c r="AG185" s="1369"/>
    </row>
    <row r="186" spans="1:35" s="420" customFormat="1" ht="15">
      <c r="A186" s="523"/>
      <c r="B186" s="22"/>
      <c r="C186" s="23"/>
      <c r="D186" s="23"/>
      <c r="E186" s="24" t="s">
        <v>371</v>
      </c>
      <c r="F186" s="24"/>
      <c r="G186" s="25"/>
      <c r="H186" s="25"/>
      <c r="I186" s="25">
        <v>0</v>
      </c>
      <c r="J186" s="25"/>
      <c r="K186" s="25">
        <v>0</v>
      </c>
      <c r="L186" s="836"/>
      <c r="M186" s="753">
        <v>0</v>
      </c>
      <c r="N186" s="763">
        <f t="shared" si="128"/>
        <v>0</v>
      </c>
      <c r="O186" s="1298"/>
      <c r="P186" s="562"/>
      <c r="Q186" s="563">
        <f t="shared" ref="Q186:X186" si="139">ROUND(SUM(Q153:Q185),2)</f>
        <v>0</v>
      </c>
      <c r="R186" s="797">
        <f t="shared" si="139"/>
        <v>216786.82</v>
      </c>
      <c r="S186" s="563">
        <f t="shared" si="139"/>
        <v>0</v>
      </c>
      <c r="T186" s="563">
        <f t="shared" si="139"/>
        <v>298846.75</v>
      </c>
      <c r="U186" s="563">
        <f t="shared" si="139"/>
        <v>0</v>
      </c>
      <c r="V186" s="563">
        <f t="shared" si="139"/>
        <v>31819.64</v>
      </c>
      <c r="W186" s="564">
        <f t="shared" si="139"/>
        <v>0</v>
      </c>
      <c r="X186" s="780">
        <f t="shared" si="139"/>
        <v>547453.18999999994</v>
      </c>
      <c r="Y186" s="1099">
        <f t="shared" ref="Y186" si="140">Q186/$Q$223</f>
        <v>0</v>
      </c>
      <c r="Z186" s="1099">
        <f t="shared" ref="Z186" si="141">R186/$R$223</f>
        <v>0.21474964261277882</v>
      </c>
      <c r="AA186" s="1099">
        <f t="shared" ref="AA186" si="142">S186/$S$223</f>
        <v>0</v>
      </c>
      <c r="AB186" s="1099">
        <f t="shared" ref="AB186" si="143">T186/$T$223</f>
        <v>6.4472749239613478E-2</v>
      </c>
      <c r="AC186" s="1099">
        <f t="shared" ref="AC186" si="144">U186/$U$223</f>
        <v>0</v>
      </c>
      <c r="AD186" s="1099">
        <f t="shared" ref="AD186" si="145">V186/$V$223</f>
        <v>2.4242880264735856E-2</v>
      </c>
      <c r="AE186" s="1099">
        <f t="shared" ref="AE186" si="146">W186/$W$223</f>
        <v>0</v>
      </c>
      <c r="AF186" s="192">
        <f t="shared" si="136"/>
        <v>4.343495714556915E-2</v>
      </c>
      <c r="AG186" s="1369"/>
      <c r="AH186" s="1213"/>
      <c r="AI186" s="1226"/>
    </row>
    <row r="187" spans="1:35" ht="15">
      <c r="A187" s="523"/>
      <c r="B187" s="36"/>
      <c r="C187" s="37"/>
      <c r="D187" s="37"/>
      <c r="E187" s="38"/>
      <c r="F187" s="29"/>
      <c r="G187" s="12"/>
      <c r="H187" s="12"/>
      <c r="I187" s="12">
        <v>0</v>
      </c>
      <c r="J187" s="12"/>
      <c r="K187" s="12">
        <v>0</v>
      </c>
      <c r="L187" s="591"/>
      <c r="M187" s="751">
        <v>0</v>
      </c>
      <c r="N187" s="761">
        <f t="shared" si="128"/>
        <v>0</v>
      </c>
      <c r="O187" s="1295"/>
      <c r="P187" s="559">
        <f t="shared" ref="P187:P208" si="147">ROUND(O187*$P$12,2)</f>
        <v>0</v>
      </c>
      <c r="Q187" s="560">
        <f t="shared" ref="Q187:Q208" si="148">ROUND(G187*$P187,2)</f>
        <v>0</v>
      </c>
      <c r="R187" s="796">
        <f t="shared" ref="R187:R208" si="149">ROUND(H187*$P187,2)</f>
        <v>0</v>
      </c>
      <c r="S187" s="560">
        <f t="shared" ref="S187:S208" si="150">ROUND(I187*$P187,2)</f>
        <v>0</v>
      </c>
      <c r="T187" s="560">
        <f t="shared" ref="T187:T208" si="151">ROUND(J187*$P187,2)</f>
        <v>0</v>
      </c>
      <c r="U187" s="560">
        <f t="shared" ref="U187:U208" si="152">ROUND(K187*$P187,2)</f>
        <v>0</v>
      </c>
      <c r="V187" s="560">
        <f t="shared" ref="V187:V208" si="153">ROUND(L187*$P187,2)</f>
        <v>0</v>
      </c>
      <c r="W187" s="561">
        <f t="shared" ref="W187:W208" si="154">ROUND(M187*$P187,2)</f>
        <v>0</v>
      </c>
      <c r="X187" s="779">
        <f t="shared" ref="X187:X208" si="155">ROUND(N187*$P187,2)</f>
        <v>0</v>
      </c>
      <c r="Y187" s="1096">
        <f t="shared" si="129"/>
        <v>0</v>
      </c>
      <c r="Z187" s="1096">
        <f t="shared" si="130"/>
        <v>0</v>
      </c>
      <c r="AA187" s="1096">
        <f t="shared" si="131"/>
        <v>0</v>
      </c>
      <c r="AB187" s="1096">
        <f t="shared" si="132"/>
        <v>0</v>
      </c>
      <c r="AC187" s="1096">
        <f t="shared" si="133"/>
        <v>0</v>
      </c>
      <c r="AD187" s="1096">
        <f t="shared" si="134"/>
        <v>0</v>
      </c>
      <c r="AE187" s="1096">
        <f t="shared" si="135"/>
        <v>0</v>
      </c>
      <c r="AF187" s="191">
        <f t="shared" si="136"/>
        <v>0</v>
      </c>
      <c r="AG187" s="1369"/>
    </row>
    <row r="188" spans="1:35" s="587" customFormat="1" ht="16.5" customHeight="1">
      <c r="A188" s="575"/>
      <c r="B188" s="576" t="s">
        <v>372</v>
      </c>
      <c r="C188" s="577"/>
      <c r="D188" s="577"/>
      <c r="E188" s="578" t="s">
        <v>56</v>
      </c>
      <c r="F188" s="579"/>
      <c r="G188" s="580"/>
      <c r="H188" s="580"/>
      <c r="I188" s="580">
        <v>0</v>
      </c>
      <c r="J188" s="580"/>
      <c r="K188" s="580">
        <v>0</v>
      </c>
      <c r="L188" s="834"/>
      <c r="M188" s="749">
        <v>0</v>
      </c>
      <c r="N188" s="759">
        <f t="shared" si="128"/>
        <v>0</v>
      </c>
      <c r="O188" s="1299"/>
      <c r="P188" s="588">
        <f t="shared" si="147"/>
        <v>0</v>
      </c>
      <c r="Q188" s="560">
        <f t="shared" si="148"/>
        <v>0</v>
      </c>
      <c r="R188" s="796">
        <f t="shared" si="149"/>
        <v>0</v>
      </c>
      <c r="S188" s="560">
        <f t="shared" si="150"/>
        <v>0</v>
      </c>
      <c r="T188" s="560">
        <f t="shared" si="151"/>
        <v>0</v>
      </c>
      <c r="U188" s="560">
        <f t="shared" si="152"/>
        <v>0</v>
      </c>
      <c r="V188" s="560">
        <f t="shared" si="153"/>
        <v>0</v>
      </c>
      <c r="W188" s="561">
        <f t="shared" si="154"/>
        <v>0</v>
      </c>
      <c r="X188" s="779">
        <f t="shared" si="155"/>
        <v>0</v>
      </c>
      <c r="Y188" s="1096">
        <f t="shared" si="129"/>
        <v>0</v>
      </c>
      <c r="Z188" s="1096">
        <f t="shared" si="130"/>
        <v>0</v>
      </c>
      <c r="AA188" s="1096">
        <f t="shared" si="131"/>
        <v>0</v>
      </c>
      <c r="AB188" s="1096">
        <f t="shared" si="132"/>
        <v>0</v>
      </c>
      <c r="AC188" s="1096">
        <f t="shared" si="133"/>
        <v>0</v>
      </c>
      <c r="AD188" s="1096">
        <f t="shared" si="134"/>
        <v>0</v>
      </c>
      <c r="AE188" s="1096">
        <f t="shared" si="135"/>
        <v>0</v>
      </c>
      <c r="AF188" s="589">
        <f t="shared" si="136"/>
        <v>0</v>
      </c>
      <c r="AG188" s="1369"/>
      <c r="AH188" s="1214"/>
      <c r="AI188" s="1227"/>
    </row>
    <row r="189" spans="1:35" s="418" customFormat="1" ht="15" customHeight="1">
      <c r="A189" s="524"/>
      <c r="B189" s="4" t="s">
        <v>373</v>
      </c>
      <c r="C189" s="5"/>
      <c r="D189" s="5"/>
      <c r="E189" s="6" t="s">
        <v>57</v>
      </c>
      <c r="F189" s="7"/>
      <c r="G189" s="8"/>
      <c r="H189" s="8"/>
      <c r="I189" s="8">
        <v>0</v>
      </c>
      <c r="J189" s="8"/>
      <c r="K189" s="8">
        <v>0</v>
      </c>
      <c r="L189" s="590"/>
      <c r="M189" s="750">
        <v>0</v>
      </c>
      <c r="N189" s="760">
        <f t="shared" si="128"/>
        <v>0</v>
      </c>
      <c r="O189" s="1295"/>
      <c r="P189" s="565">
        <f t="shared" si="147"/>
        <v>0</v>
      </c>
      <c r="Q189" s="560">
        <f t="shared" si="148"/>
        <v>0</v>
      </c>
      <c r="R189" s="796">
        <f t="shared" si="149"/>
        <v>0</v>
      </c>
      <c r="S189" s="560">
        <f t="shared" si="150"/>
        <v>0</v>
      </c>
      <c r="T189" s="560">
        <f t="shared" si="151"/>
        <v>0</v>
      </c>
      <c r="U189" s="560">
        <f t="shared" si="152"/>
        <v>0</v>
      </c>
      <c r="V189" s="560">
        <f t="shared" si="153"/>
        <v>0</v>
      </c>
      <c r="W189" s="561">
        <f t="shared" si="154"/>
        <v>0</v>
      </c>
      <c r="X189" s="779">
        <f t="shared" si="155"/>
        <v>0</v>
      </c>
      <c r="Y189" s="1096">
        <f t="shared" si="129"/>
        <v>0</v>
      </c>
      <c r="Z189" s="1096">
        <f t="shared" si="130"/>
        <v>0</v>
      </c>
      <c r="AA189" s="1096">
        <f t="shared" si="131"/>
        <v>0</v>
      </c>
      <c r="AB189" s="1096">
        <f t="shared" si="132"/>
        <v>0</v>
      </c>
      <c r="AC189" s="1096">
        <f t="shared" si="133"/>
        <v>0</v>
      </c>
      <c r="AD189" s="1096">
        <f t="shared" si="134"/>
        <v>0</v>
      </c>
      <c r="AE189" s="1096">
        <f t="shared" si="135"/>
        <v>0</v>
      </c>
      <c r="AF189" s="191">
        <f t="shared" si="136"/>
        <v>0</v>
      </c>
      <c r="AG189" s="1369"/>
      <c r="AH189" s="1215"/>
      <c r="AI189" s="1225"/>
    </row>
    <row r="190" spans="1:35" ht="15" customHeight="1">
      <c r="A190" s="523"/>
      <c r="B190" s="16" t="s">
        <v>374</v>
      </c>
      <c r="C190" s="368" t="s">
        <v>90</v>
      </c>
      <c r="D190" s="1336">
        <v>98504</v>
      </c>
      <c r="E190" s="17" t="s">
        <v>118</v>
      </c>
      <c r="F190" s="2" t="s">
        <v>3</v>
      </c>
      <c r="G190" s="12"/>
      <c r="H190" s="12"/>
      <c r="I190" s="12">
        <f>'MEMO A-11'!I154</f>
        <v>805</v>
      </c>
      <c r="J190" s="12">
        <f>'MEMO A-18'!I864</f>
        <v>14308.36</v>
      </c>
      <c r="K190" s="12">
        <v>0</v>
      </c>
      <c r="L190" s="591"/>
      <c r="M190" s="751"/>
      <c r="N190" s="761">
        <f t="shared" si="128"/>
        <v>15113.36</v>
      </c>
      <c r="O190" s="1269">
        <v>12.6</v>
      </c>
      <c r="P190" s="559">
        <f t="shared" si="147"/>
        <v>15.21</v>
      </c>
      <c r="Q190" s="560">
        <f t="shared" si="148"/>
        <v>0</v>
      </c>
      <c r="R190" s="796">
        <f t="shared" si="149"/>
        <v>0</v>
      </c>
      <c r="S190" s="560">
        <f t="shared" si="150"/>
        <v>12244.05</v>
      </c>
      <c r="T190" s="560">
        <f t="shared" si="151"/>
        <v>217630.16</v>
      </c>
      <c r="U190" s="560">
        <f t="shared" si="152"/>
        <v>0</v>
      </c>
      <c r="V190" s="560">
        <f t="shared" si="153"/>
        <v>0</v>
      </c>
      <c r="W190" s="561">
        <f t="shared" si="154"/>
        <v>0</v>
      </c>
      <c r="X190" s="779">
        <f t="shared" si="155"/>
        <v>229874.21</v>
      </c>
      <c r="Y190" s="1096">
        <f t="shared" si="129"/>
        <v>0</v>
      </c>
      <c r="Z190" s="1096">
        <f t="shared" si="130"/>
        <v>0</v>
      </c>
      <c r="AA190" s="1096">
        <f t="shared" si="131"/>
        <v>0.16634158820245715</v>
      </c>
      <c r="AB190" s="1096">
        <f t="shared" si="132"/>
        <v>4.6951204029011394E-2</v>
      </c>
      <c r="AC190" s="1096">
        <f t="shared" si="133"/>
        <v>0</v>
      </c>
      <c r="AD190" s="1096">
        <f t="shared" si="134"/>
        <v>0</v>
      </c>
      <c r="AE190" s="1096">
        <f t="shared" si="135"/>
        <v>0</v>
      </c>
      <c r="AF190" s="191">
        <f t="shared" si="136"/>
        <v>1.8238228660648712E-2</v>
      </c>
      <c r="AG190" s="1369"/>
    </row>
    <row r="191" spans="1:35" ht="15" customHeight="1">
      <c r="A191" s="523"/>
      <c r="B191" s="16" t="s">
        <v>375</v>
      </c>
      <c r="C191" s="371" t="s">
        <v>93</v>
      </c>
      <c r="D191" s="363" t="s">
        <v>542</v>
      </c>
      <c r="E191" s="17" t="s">
        <v>58</v>
      </c>
      <c r="F191" s="2" t="s">
        <v>3</v>
      </c>
      <c r="G191" s="12">
        <f>'MEMO A-07'!I119</f>
        <v>3699</v>
      </c>
      <c r="H191" s="12"/>
      <c r="I191" s="12">
        <v>0</v>
      </c>
      <c r="J191" s="12">
        <f>'MEMO A-18'!I868</f>
        <v>21462.54</v>
      </c>
      <c r="K191" s="12">
        <f>'MEMO A-21'!I413</f>
        <v>436.4</v>
      </c>
      <c r="L191" s="591"/>
      <c r="M191" s="751">
        <v>0</v>
      </c>
      <c r="N191" s="761">
        <f t="shared" si="128"/>
        <v>25597.94</v>
      </c>
      <c r="O191" s="1268">
        <f>CPUS!I1170</f>
        <v>7.29</v>
      </c>
      <c r="P191" s="559">
        <f t="shared" si="147"/>
        <v>8.8000000000000007</v>
      </c>
      <c r="Q191" s="560">
        <f t="shared" si="148"/>
        <v>32551.200000000001</v>
      </c>
      <c r="R191" s="796">
        <f t="shared" si="149"/>
        <v>0</v>
      </c>
      <c r="S191" s="560">
        <f t="shared" si="150"/>
        <v>0</v>
      </c>
      <c r="T191" s="560">
        <f t="shared" si="151"/>
        <v>188870.35</v>
      </c>
      <c r="U191" s="560">
        <f t="shared" si="152"/>
        <v>3840.32</v>
      </c>
      <c r="V191" s="560">
        <f t="shared" si="153"/>
        <v>0</v>
      </c>
      <c r="W191" s="561">
        <f t="shared" si="154"/>
        <v>0</v>
      </c>
      <c r="X191" s="779">
        <f t="shared" si="155"/>
        <v>225261.87</v>
      </c>
      <c r="Y191" s="1096">
        <f t="shared" si="129"/>
        <v>1.2106384890699665E-2</v>
      </c>
      <c r="Z191" s="1096">
        <f t="shared" si="130"/>
        <v>0</v>
      </c>
      <c r="AA191" s="1096">
        <f t="shared" si="131"/>
        <v>0</v>
      </c>
      <c r="AB191" s="1096">
        <f t="shared" si="132"/>
        <v>4.0746605791590618E-2</v>
      </c>
      <c r="AC191" s="1096">
        <f t="shared" si="133"/>
        <v>1.3819925867889738E-3</v>
      </c>
      <c r="AD191" s="1096">
        <f t="shared" si="134"/>
        <v>0</v>
      </c>
      <c r="AE191" s="1096">
        <f t="shared" si="135"/>
        <v>0</v>
      </c>
      <c r="AF191" s="191">
        <f t="shared" si="136"/>
        <v>1.7872285427692494E-2</v>
      </c>
      <c r="AG191" s="1369"/>
    </row>
    <row r="192" spans="1:35" s="418" customFormat="1" ht="15" customHeight="1">
      <c r="A192" s="524"/>
      <c r="B192" s="4" t="s">
        <v>376</v>
      </c>
      <c r="C192" s="5"/>
      <c r="D192" s="5"/>
      <c r="E192" s="6" t="s">
        <v>52</v>
      </c>
      <c r="F192" s="7"/>
      <c r="G192" s="8"/>
      <c r="H192" s="8"/>
      <c r="I192" s="8">
        <v>0</v>
      </c>
      <c r="J192" s="8"/>
      <c r="K192" s="8">
        <v>0</v>
      </c>
      <c r="L192" s="590"/>
      <c r="M192" s="750">
        <v>0</v>
      </c>
      <c r="N192" s="760">
        <f t="shared" si="128"/>
        <v>0</v>
      </c>
      <c r="O192" s="1295"/>
      <c r="P192" s="565">
        <f t="shared" si="147"/>
        <v>0</v>
      </c>
      <c r="Q192" s="560">
        <f t="shared" si="148"/>
        <v>0</v>
      </c>
      <c r="R192" s="796">
        <f t="shared" si="149"/>
        <v>0</v>
      </c>
      <c r="S192" s="560">
        <f t="shared" si="150"/>
        <v>0</v>
      </c>
      <c r="T192" s="560">
        <f t="shared" si="151"/>
        <v>0</v>
      </c>
      <c r="U192" s="560">
        <f t="shared" si="152"/>
        <v>0</v>
      </c>
      <c r="V192" s="560">
        <f t="shared" si="153"/>
        <v>0</v>
      </c>
      <c r="W192" s="561">
        <f t="shared" si="154"/>
        <v>0</v>
      </c>
      <c r="X192" s="779">
        <f t="shared" si="155"/>
        <v>0</v>
      </c>
      <c r="Y192" s="1096">
        <f t="shared" si="129"/>
        <v>0</v>
      </c>
      <c r="Z192" s="1096">
        <f t="shared" si="130"/>
        <v>0</v>
      </c>
      <c r="AA192" s="1096">
        <f t="shared" si="131"/>
        <v>0</v>
      </c>
      <c r="AB192" s="1096">
        <f t="shared" si="132"/>
        <v>0</v>
      </c>
      <c r="AC192" s="1096">
        <f t="shared" si="133"/>
        <v>0</v>
      </c>
      <c r="AD192" s="1096">
        <f t="shared" si="134"/>
        <v>0</v>
      </c>
      <c r="AE192" s="1096">
        <f t="shared" si="135"/>
        <v>0</v>
      </c>
      <c r="AF192" s="191">
        <f t="shared" si="136"/>
        <v>0</v>
      </c>
      <c r="AG192" s="1369"/>
      <c r="AH192" s="1215"/>
      <c r="AI192" s="1225"/>
    </row>
    <row r="193" spans="1:35" ht="15" customHeight="1">
      <c r="A193" s="523"/>
      <c r="B193" s="9" t="s">
        <v>377</v>
      </c>
      <c r="C193" s="379" t="s">
        <v>90</v>
      </c>
      <c r="D193" s="1336">
        <v>93358</v>
      </c>
      <c r="E193" s="380" t="s">
        <v>1164</v>
      </c>
      <c r="F193" s="11" t="s">
        <v>28</v>
      </c>
      <c r="G193" s="12">
        <f>'MEMO A-07'!I124</f>
        <v>185</v>
      </c>
      <c r="H193" s="12"/>
      <c r="I193" s="12">
        <v>0</v>
      </c>
      <c r="J193" s="12">
        <f>'MEMO A-18'!I873</f>
        <v>259.5</v>
      </c>
      <c r="K193" s="12">
        <f>'MEMO A-21'!I418</f>
        <v>218</v>
      </c>
      <c r="L193" s="591"/>
      <c r="M193" s="751">
        <v>0</v>
      </c>
      <c r="N193" s="761">
        <f t="shared" si="128"/>
        <v>662.5</v>
      </c>
      <c r="O193" s="1269">
        <v>89.55</v>
      </c>
      <c r="P193" s="559">
        <f t="shared" si="147"/>
        <v>108.09</v>
      </c>
      <c r="Q193" s="560">
        <f t="shared" si="148"/>
        <v>19996.650000000001</v>
      </c>
      <c r="R193" s="796">
        <f t="shared" si="149"/>
        <v>0</v>
      </c>
      <c r="S193" s="560">
        <f t="shared" si="150"/>
        <v>0</v>
      </c>
      <c r="T193" s="560">
        <f t="shared" si="151"/>
        <v>28049.360000000001</v>
      </c>
      <c r="U193" s="560">
        <f t="shared" si="152"/>
        <v>23563.62</v>
      </c>
      <c r="V193" s="560">
        <f t="shared" si="153"/>
        <v>0</v>
      </c>
      <c r="W193" s="561">
        <f t="shared" si="154"/>
        <v>0</v>
      </c>
      <c r="X193" s="779">
        <f t="shared" si="155"/>
        <v>71609.63</v>
      </c>
      <c r="Y193" s="1096">
        <f t="shared" si="129"/>
        <v>7.4371187982197112E-3</v>
      </c>
      <c r="Z193" s="1096">
        <f t="shared" si="130"/>
        <v>0</v>
      </c>
      <c r="AA193" s="1096">
        <f t="shared" si="131"/>
        <v>0</v>
      </c>
      <c r="AB193" s="1096">
        <f t="shared" si="132"/>
        <v>6.0513268208927983E-3</v>
      </c>
      <c r="AC193" s="1096">
        <f t="shared" si="133"/>
        <v>8.4796965247459586E-3</v>
      </c>
      <c r="AD193" s="1096">
        <f t="shared" si="134"/>
        <v>0</v>
      </c>
      <c r="AE193" s="1096">
        <f t="shared" si="135"/>
        <v>0</v>
      </c>
      <c r="AF193" s="191">
        <f t="shared" si="136"/>
        <v>5.6815107977726161E-3</v>
      </c>
      <c r="AG193" s="1369"/>
    </row>
    <row r="194" spans="1:35" s="418" customFormat="1" ht="15" customHeight="1">
      <c r="A194" s="524"/>
      <c r="B194" s="4" t="s">
        <v>378</v>
      </c>
      <c r="C194" s="5"/>
      <c r="D194" s="1336"/>
      <c r="E194" s="207" t="s">
        <v>59</v>
      </c>
      <c r="F194" s="7"/>
      <c r="G194" s="8"/>
      <c r="H194" s="8"/>
      <c r="I194" s="8">
        <v>0</v>
      </c>
      <c r="J194" s="8"/>
      <c r="K194" s="8">
        <v>0</v>
      </c>
      <c r="L194" s="590"/>
      <c r="M194" s="750">
        <v>0</v>
      </c>
      <c r="N194" s="760">
        <f t="shared" si="128"/>
        <v>0</v>
      </c>
      <c r="O194" s="1295"/>
      <c r="P194" s="565">
        <f t="shared" si="147"/>
        <v>0</v>
      </c>
      <c r="Q194" s="560">
        <f t="shared" si="148"/>
        <v>0</v>
      </c>
      <c r="R194" s="796">
        <f t="shared" si="149"/>
        <v>0</v>
      </c>
      <c r="S194" s="560">
        <f t="shared" si="150"/>
        <v>0</v>
      </c>
      <c r="T194" s="560">
        <f t="shared" si="151"/>
        <v>0</v>
      </c>
      <c r="U194" s="560">
        <f t="shared" si="152"/>
        <v>0</v>
      </c>
      <c r="V194" s="560">
        <f t="shared" si="153"/>
        <v>0</v>
      </c>
      <c r="W194" s="561">
        <f t="shared" si="154"/>
        <v>0</v>
      </c>
      <c r="X194" s="779">
        <f t="shared" si="155"/>
        <v>0</v>
      </c>
      <c r="Y194" s="1096">
        <f t="shared" si="129"/>
        <v>0</v>
      </c>
      <c r="Z194" s="1096">
        <f t="shared" si="130"/>
        <v>0</v>
      </c>
      <c r="AA194" s="1096">
        <f t="shared" si="131"/>
        <v>0</v>
      </c>
      <c r="AB194" s="1096">
        <f t="shared" si="132"/>
        <v>0</v>
      </c>
      <c r="AC194" s="1096">
        <f t="shared" si="133"/>
        <v>0</v>
      </c>
      <c r="AD194" s="1096">
        <f t="shared" si="134"/>
        <v>0</v>
      </c>
      <c r="AE194" s="1096">
        <f t="shared" si="135"/>
        <v>0</v>
      </c>
      <c r="AF194" s="191">
        <f t="shared" ref="AF194:AF217" si="156">X194/$X$223</f>
        <v>0</v>
      </c>
      <c r="AG194" s="1369"/>
      <c r="AH194" s="1215"/>
      <c r="AI194" s="1225"/>
    </row>
    <row r="195" spans="1:35" ht="15" customHeight="1">
      <c r="A195" s="523"/>
      <c r="B195" s="9" t="s">
        <v>379</v>
      </c>
      <c r="C195" s="395" t="s">
        <v>90</v>
      </c>
      <c r="D195" s="1336">
        <v>104737</v>
      </c>
      <c r="E195" s="10" t="s">
        <v>114</v>
      </c>
      <c r="F195" s="11" t="s">
        <v>28</v>
      </c>
      <c r="G195" s="12">
        <f>'MEMO A-07'!I132</f>
        <v>10098.27</v>
      </c>
      <c r="H195" s="12"/>
      <c r="I195" s="12">
        <v>0</v>
      </c>
      <c r="J195" s="12">
        <f>'MEMO A-18'!I884</f>
        <v>3306.47</v>
      </c>
      <c r="K195" s="12">
        <f>'MEMO A-21'!I426</f>
        <v>4672.28</v>
      </c>
      <c r="L195" s="591"/>
      <c r="M195" s="751">
        <v>0</v>
      </c>
      <c r="N195" s="761">
        <f t="shared" si="128"/>
        <v>18077.02</v>
      </c>
      <c r="O195" s="1268">
        <v>22.63</v>
      </c>
      <c r="P195" s="559">
        <f t="shared" si="147"/>
        <v>27.31</v>
      </c>
      <c r="Q195" s="560">
        <f t="shared" si="148"/>
        <v>275783.75</v>
      </c>
      <c r="R195" s="796">
        <f t="shared" si="149"/>
        <v>0</v>
      </c>
      <c r="S195" s="560">
        <f t="shared" si="150"/>
        <v>0</v>
      </c>
      <c r="T195" s="560">
        <f t="shared" si="151"/>
        <v>90299.7</v>
      </c>
      <c r="U195" s="560">
        <f t="shared" si="152"/>
        <v>127599.97</v>
      </c>
      <c r="V195" s="560">
        <f t="shared" si="153"/>
        <v>0</v>
      </c>
      <c r="W195" s="561">
        <f t="shared" si="154"/>
        <v>0</v>
      </c>
      <c r="X195" s="779">
        <f t="shared" si="155"/>
        <v>493683.42</v>
      </c>
      <c r="Y195" s="1096">
        <f t="shared" si="129"/>
        <v>0.10256900587691063</v>
      </c>
      <c r="Z195" s="1096">
        <f t="shared" si="130"/>
        <v>0</v>
      </c>
      <c r="AA195" s="1096">
        <f t="shared" si="131"/>
        <v>0</v>
      </c>
      <c r="AB195" s="1096">
        <f t="shared" si="132"/>
        <v>1.9481121727147194E-2</v>
      </c>
      <c r="AC195" s="1096">
        <f t="shared" si="133"/>
        <v>4.5918624649637391E-2</v>
      </c>
      <c r="AD195" s="1096">
        <f t="shared" si="134"/>
        <v>0</v>
      </c>
      <c r="AE195" s="1096">
        <f t="shared" si="135"/>
        <v>0</v>
      </c>
      <c r="AF195" s="191">
        <f t="shared" si="156"/>
        <v>3.9168861526184581E-2</v>
      </c>
      <c r="AG195" s="1369"/>
      <c r="AH195" s="550" t="s">
        <v>1320</v>
      </c>
      <c r="AI195" s="1225">
        <v>0</v>
      </c>
    </row>
    <row r="196" spans="1:35" s="418" customFormat="1" ht="15" customHeight="1">
      <c r="A196" s="524"/>
      <c r="B196" s="4" t="s">
        <v>380</v>
      </c>
      <c r="C196" s="5"/>
      <c r="D196" s="1336"/>
      <c r="E196" s="6" t="s">
        <v>60</v>
      </c>
      <c r="F196" s="7"/>
      <c r="G196" s="8"/>
      <c r="H196" s="8"/>
      <c r="I196" s="8">
        <v>0</v>
      </c>
      <c r="J196" s="8"/>
      <c r="K196" s="8">
        <v>0</v>
      </c>
      <c r="L196" s="590"/>
      <c r="M196" s="750">
        <v>0</v>
      </c>
      <c r="N196" s="760">
        <f t="shared" si="128"/>
        <v>0</v>
      </c>
      <c r="O196" s="1295"/>
      <c r="P196" s="565">
        <f t="shared" si="147"/>
        <v>0</v>
      </c>
      <c r="Q196" s="560">
        <f t="shared" si="148"/>
        <v>0</v>
      </c>
      <c r="R196" s="796">
        <f t="shared" si="149"/>
        <v>0</v>
      </c>
      <c r="S196" s="560">
        <f t="shared" si="150"/>
        <v>0</v>
      </c>
      <c r="T196" s="560">
        <f t="shared" si="151"/>
        <v>0</v>
      </c>
      <c r="U196" s="560">
        <f t="shared" si="152"/>
        <v>0</v>
      </c>
      <c r="V196" s="560">
        <f t="shared" si="153"/>
        <v>0</v>
      </c>
      <c r="W196" s="561">
        <f t="shared" si="154"/>
        <v>0</v>
      </c>
      <c r="X196" s="779">
        <f t="shared" si="155"/>
        <v>0</v>
      </c>
      <c r="Y196" s="1096">
        <f t="shared" si="129"/>
        <v>0</v>
      </c>
      <c r="Z196" s="1096">
        <f t="shared" si="130"/>
        <v>0</v>
      </c>
      <c r="AA196" s="1096">
        <f t="shared" si="131"/>
        <v>0</v>
      </c>
      <c r="AB196" s="1096">
        <f t="shared" si="132"/>
        <v>0</v>
      </c>
      <c r="AC196" s="1096">
        <f t="shared" si="133"/>
        <v>0</v>
      </c>
      <c r="AD196" s="1096">
        <f t="shared" si="134"/>
        <v>0</v>
      </c>
      <c r="AE196" s="1096">
        <f t="shared" si="135"/>
        <v>0</v>
      </c>
      <c r="AF196" s="191">
        <f t="shared" si="156"/>
        <v>0</v>
      </c>
      <c r="AG196" s="1369"/>
      <c r="AH196" s="1215"/>
      <c r="AI196" s="1225"/>
    </row>
    <row r="197" spans="1:35" ht="45">
      <c r="A197" s="523"/>
      <c r="B197" s="9" t="s">
        <v>381</v>
      </c>
      <c r="C197" s="359" t="s">
        <v>90</v>
      </c>
      <c r="D197" s="1336">
        <v>92749</v>
      </c>
      <c r="E197" s="10" t="s">
        <v>765</v>
      </c>
      <c r="F197" s="11" t="s">
        <v>28</v>
      </c>
      <c r="G197" s="12">
        <f>'MEMO A-07'!I137</f>
        <v>1176</v>
      </c>
      <c r="H197" s="12"/>
      <c r="I197" s="12">
        <v>0</v>
      </c>
      <c r="J197" s="12">
        <f>'MEMO A-18'!I893</f>
        <v>1211</v>
      </c>
      <c r="K197" s="12">
        <f>'MEMO A-21'!I431</f>
        <v>914</v>
      </c>
      <c r="L197" s="591"/>
      <c r="M197" s="751">
        <v>0</v>
      </c>
      <c r="N197" s="761">
        <f t="shared" si="128"/>
        <v>3301</v>
      </c>
      <c r="O197" s="1268">
        <v>964.1</v>
      </c>
      <c r="P197" s="559">
        <f t="shared" si="147"/>
        <v>1163.67</v>
      </c>
      <c r="Q197" s="560">
        <f t="shared" si="148"/>
        <v>1368475.92</v>
      </c>
      <c r="R197" s="796">
        <f t="shared" si="149"/>
        <v>0</v>
      </c>
      <c r="S197" s="560">
        <f t="shared" si="150"/>
        <v>0</v>
      </c>
      <c r="T197" s="560">
        <f t="shared" si="151"/>
        <v>1409204.37</v>
      </c>
      <c r="U197" s="560">
        <f t="shared" si="152"/>
        <v>1063594.3799999999</v>
      </c>
      <c r="V197" s="560">
        <f t="shared" si="153"/>
        <v>0</v>
      </c>
      <c r="W197" s="561">
        <f t="shared" si="154"/>
        <v>0</v>
      </c>
      <c r="X197" s="779">
        <f t="shared" si="155"/>
        <v>3841274.67</v>
      </c>
      <c r="Y197" s="1096">
        <f t="shared" si="129"/>
        <v>0.50896115046985435</v>
      </c>
      <c r="Z197" s="1096">
        <f t="shared" si="130"/>
        <v>0</v>
      </c>
      <c r="AA197" s="1096">
        <f t="shared" si="131"/>
        <v>0</v>
      </c>
      <c r="AB197" s="1096">
        <f t="shared" si="132"/>
        <v>0.30401963539632776</v>
      </c>
      <c r="AC197" s="1096">
        <f t="shared" si="133"/>
        <v>0.38274923665486593</v>
      </c>
      <c r="AD197" s="1096">
        <f t="shared" si="134"/>
        <v>0</v>
      </c>
      <c r="AE197" s="1096">
        <f t="shared" si="135"/>
        <v>0</v>
      </c>
      <c r="AF197" s="191">
        <f t="shared" si="156"/>
        <v>0.30476688002459223</v>
      </c>
      <c r="AG197" s="1369"/>
    </row>
    <row r="198" spans="1:35" s="425" customFormat="1" ht="15">
      <c r="A198" s="524"/>
      <c r="B198" s="4" t="s">
        <v>382</v>
      </c>
      <c r="C198" s="370"/>
      <c r="D198" s="1336"/>
      <c r="E198" s="14" t="s">
        <v>70</v>
      </c>
      <c r="F198" s="404"/>
      <c r="G198" s="103"/>
      <c r="H198" s="103"/>
      <c r="I198" s="103"/>
      <c r="J198" s="103"/>
      <c r="K198" s="103"/>
      <c r="L198" s="820"/>
      <c r="M198" s="755"/>
      <c r="N198" s="765"/>
      <c r="O198" s="1308"/>
      <c r="P198" s="567">
        <f>ROUND(O198*$P$12,2)</f>
        <v>0</v>
      </c>
      <c r="Q198" s="560">
        <f t="shared" ref="Q198:X199" si="157">ROUND(G198*$P198,2)</f>
        <v>0</v>
      </c>
      <c r="R198" s="796">
        <f t="shared" si="157"/>
        <v>0</v>
      </c>
      <c r="S198" s="560">
        <f t="shared" si="157"/>
        <v>0</v>
      </c>
      <c r="T198" s="560">
        <f t="shared" si="157"/>
        <v>0</v>
      </c>
      <c r="U198" s="560">
        <f t="shared" si="157"/>
        <v>0</v>
      </c>
      <c r="V198" s="560">
        <f t="shared" si="157"/>
        <v>0</v>
      </c>
      <c r="W198" s="561">
        <f t="shared" si="157"/>
        <v>0</v>
      </c>
      <c r="X198" s="779">
        <f t="shared" si="157"/>
        <v>0</v>
      </c>
      <c r="Y198" s="1096">
        <f t="shared" si="129"/>
        <v>0</v>
      </c>
      <c r="Z198" s="1096">
        <f t="shared" si="130"/>
        <v>0</v>
      </c>
      <c r="AA198" s="1096">
        <f t="shared" si="131"/>
        <v>0</v>
      </c>
      <c r="AB198" s="1096">
        <f t="shared" si="132"/>
        <v>0</v>
      </c>
      <c r="AC198" s="1096">
        <f t="shared" si="133"/>
        <v>0</v>
      </c>
      <c r="AD198" s="1096">
        <f t="shared" si="134"/>
        <v>0</v>
      </c>
      <c r="AE198" s="1096">
        <f t="shared" si="135"/>
        <v>0</v>
      </c>
      <c r="AF198" s="191">
        <f t="shared" si="156"/>
        <v>0</v>
      </c>
      <c r="AG198" s="1369"/>
      <c r="AH198" s="1220"/>
      <c r="AI198" s="1228"/>
    </row>
    <row r="199" spans="1:35" s="417" customFormat="1" ht="45">
      <c r="A199" s="523"/>
      <c r="B199" s="18" t="s">
        <v>383</v>
      </c>
      <c r="C199" s="370" t="s">
        <v>90</v>
      </c>
      <c r="D199" s="1336">
        <v>92756</v>
      </c>
      <c r="E199" s="17" t="s">
        <v>1185</v>
      </c>
      <c r="F199" s="383" t="s">
        <v>3</v>
      </c>
      <c r="G199" s="3"/>
      <c r="H199" s="3"/>
      <c r="I199" s="3"/>
      <c r="J199" s="3"/>
      <c r="K199" s="3">
        <f>'MEMO A-21'!I453</f>
        <v>436</v>
      </c>
      <c r="L199" s="835"/>
      <c r="M199" s="752"/>
      <c r="N199" s="762">
        <f>ROUND(SUM(G199:M199),2)</f>
        <v>436</v>
      </c>
      <c r="O199" s="1280">
        <v>283.23</v>
      </c>
      <c r="P199" s="566">
        <f>ROUND(O199*$P$12,2)</f>
        <v>341.86</v>
      </c>
      <c r="Q199" s="560">
        <f t="shared" si="157"/>
        <v>0</v>
      </c>
      <c r="R199" s="796">
        <f t="shared" si="157"/>
        <v>0</v>
      </c>
      <c r="S199" s="560">
        <f t="shared" si="157"/>
        <v>0</v>
      </c>
      <c r="T199" s="560">
        <f t="shared" si="157"/>
        <v>0</v>
      </c>
      <c r="U199" s="560">
        <f t="shared" si="157"/>
        <v>149050.96</v>
      </c>
      <c r="V199" s="560">
        <f t="shared" si="157"/>
        <v>0</v>
      </c>
      <c r="W199" s="561">
        <f t="shared" si="157"/>
        <v>0</v>
      </c>
      <c r="X199" s="779">
        <f t="shared" si="157"/>
        <v>149050.96</v>
      </c>
      <c r="Y199" s="1096">
        <f t="shared" si="129"/>
        <v>0</v>
      </c>
      <c r="Z199" s="1096">
        <f t="shared" si="130"/>
        <v>0</v>
      </c>
      <c r="AA199" s="1096">
        <f t="shared" si="131"/>
        <v>0</v>
      </c>
      <c r="AB199" s="1096">
        <f t="shared" si="132"/>
        <v>0</v>
      </c>
      <c r="AC199" s="1096">
        <f t="shared" si="133"/>
        <v>5.3638061873432383E-2</v>
      </c>
      <c r="AD199" s="1096">
        <f t="shared" si="134"/>
        <v>0</v>
      </c>
      <c r="AE199" s="1096">
        <f t="shared" si="135"/>
        <v>0</v>
      </c>
      <c r="AF199" s="191">
        <f t="shared" si="156"/>
        <v>1.1825708897788945E-2</v>
      </c>
      <c r="AG199" s="1369"/>
      <c r="AH199" s="1216"/>
      <c r="AI199" s="1228"/>
    </row>
    <row r="200" spans="1:35" s="424" customFormat="1" ht="15">
      <c r="A200" s="524"/>
      <c r="B200" s="386" t="s">
        <v>384</v>
      </c>
      <c r="C200" s="387"/>
      <c r="D200" s="1336"/>
      <c r="E200" s="388" t="s">
        <v>236</v>
      </c>
      <c r="F200" s="389"/>
      <c r="G200" s="8"/>
      <c r="H200" s="8"/>
      <c r="I200" s="8">
        <v>0</v>
      </c>
      <c r="J200" s="8"/>
      <c r="K200" s="8">
        <v>0</v>
      </c>
      <c r="L200" s="590"/>
      <c r="M200" s="750">
        <v>0</v>
      </c>
      <c r="N200" s="760">
        <f t="shared" si="128"/>
        <v>0</v>
      </c>
      <c r="O200" s="1309"/>
      <c r="P200" s="565">
        <f t="shared" si="147"/>
        <v>0</v>
      </c>
      <c r="Q200" s="560">
        <f t="shared" si="148"/>
        <v>0</v>
      </c>
      <c r="R200" s="796">
        <f t="shared" si="149"/>
        <v>0</v>
      </c>
      <c r="S200" s="560">
        <f t="shared" si="150"/>
        <v>0</v>
      </c>
      <c r="T200" s="560">
        <f t="shared" si="151"/>
        <v>0</v>
      </c>
      <c r="U200" s="560">
        <f t="shared" si="152"/>
        <v>0</v>
      </c>
      <c r="V200" s="560">
        <f t="shared" si="153"/>
        <v>0</v>
      </c>
      <c r="W200" s="561">
        <f t="shared" si="154"/>
        <v>0</v>
      </c>
      <c r="X200" s="779">
        <f t="shared" si="155"/>
        <v>0</v>
      </c>
      <c r="Y200" s="1096">
        <f t="shared" si="129"/>
        <v>0</v>
      </c>
      <c r="Z200" s="1096">
        <f t="shared" si="130"/>
        <v>0</v>
      </c>
      <c r="AA200" s="1096">
        <f t="shared" si="131"/>
        <v>0</v>
      </c>
      <c r="AB200" s="1096">
        <f t="shared" si="132"/>
        <v>0</v>
      </c>
      <c r="AC200" s="1096">
        <f t="shared" si="133"/>
        <v>0</v>
      </c>
      <c r="AD200" s="1096">
        <f t="shared" si="134"/>
        <v>0</v>
      </c>
      <c r="AE200" s="1096">
        <f t="shared" si="135"/>
        <v>0</v>
      </c>
      <c r="AF200" s="191">
        <f t="shared" si="156"/>
        <v>0</v>
      </c>
      <c r="AG200" s="1369"/>
      <c r="AH200" s="1219"/>
      <c r="AI200" s="1230"/>
    </row>
    <row r="201" spans="1:35" s="818" customFormat="1" ht="30">
      <c r="A201" s="353"/>
      <c r="B201" s="405" t="s">
        <v>385</v>
      </c>
      <c r="C201" s="868" t="s">
        <v>90</v>
      </c>
      <c r="D201" s="1336">
        <v>101114</v>
      </c>
      <c r="E201" s="384" t="s">
        <v>821</v>
      </c>
      <c r="F201" s="383" t="s">
        <v>28</v>
      </c>
      <c r="G201" s="3">
        <f>'MEMO A-07'!I162</f>
        <v>14601.429999999998</v>
      </c>
      <c r="H201" s="3"/>
      <c r="I201" s="3">
        <v>0</v>
      </c>
      <c r="J201" s="3">
        <f>'MEMO A-18'!I927</f>
        <v>3401.3199999999997</v>
      </c>
      <c r="K201" s="3">
        <f>'MEMO A-21'!I462</f>
        <v>10970.17</v>
      </c>
      <c r="L201" s="835"/>
      <c r="M201" s="752"/>
      <c r="N201" s="762">
        <f t="shared" si="128"/>
        <v>28972.92</v>
      </c>
      <c r="O201" s="1270">
        <v>4.7300000000000004</v>
      </c>
      <c r="P201" s="566">
        <f t="shared" si="147"/>
        <v>5.71</v>
      </c>
      <c r="Q201" s="560">
        <f t="shared" si="148"/>
        <v>83374.17</v>
      </c>
      <c r="R201" s="796">
        <f t="shared" si="149"/>
        <v>0</v>
      </c>
      <c r="S201" s="560">
        <f t="shared" si="150"/>
        <v>0</v>
      </c>
      <c r="T201" s="560">
        <f t="shared" si="151"/>
        <v>19421.54</v>
      </c>
      <c r="U201" s="560">
        <f t="shared" si="152"/>
        <v>62639.67</v>
      </c>
      <c r="V201" s="560">
        <f t="shared" si="153"/>
        <v>0</v>
      </c>
      <c r="W201" s="561">
        <f t="shared" si="154"/>
        <v>0</v>
      </c>
      <c r="X201" s="779">
        <f t="shared" si="155"/>
        <v>165435.37</v>
      </c>
      <c r="Y201" s="1096">
        <f t="shared" si="129"/>
        <v>3.1008374252335557E-2</v>
      </c>
      <c r="Z201" s="1096">
        <f t="shared" si="130"/>
        <v>0</v>
      </c>
      <c r="AA201" s="1096">
        <f t="shared" si="131"/>
        <v>0</v>
      </c>
      <c r="AB201" s="1096">
        <f t="shared" si="132"/>
        <v>4.1899738855019266E-3</v>
      </c>
      <c r="AC201" s="1096">
        <f t="shared" si="133"/>
        <v>2.2541756827271602E-2</v>
      </c>
      <c r="AD201" s="1096">
        <f t="shared" si="134"/>
        <v>0</v>
      </c>
      <c r="AE201" s="1096">
        <f t="shared" si="135"/>
        <v>0</v>
      </c>
      <c r="AF201" s="1387">
        <f t="shared" si="156"/>
        <v>1.312564861721123E-2</v>
      </c>
      <c r="AG201" s="1369"/>
      <c r="AH201" s="1221"/>
      <c r="AI201" s="1228"/>
    </row>
    <row r="202" spans="1:35" s="418" customFormat="1" ht="15">
      <c r="A202" s="524"/>
      <c r="B202" s="386" t="s">
        <v>386</v>
      </c>
      <c r="C202" s="387"/>
      <c r="D202" s="1336"/>
      <c r="E202" s="388" t="s">
        <v>1149</v>
      </c>
      <c r="F202" s="389"/>
      <c r="G202" s="8"/>
      <c r="H202" s="8"/>
      <c r="I202" s="8">
        <v>0</v>
      </c>
      <c r="J202" s="8"/>
      <c r="K202" s="8"/>
      <c r="L202" s="590"/>
      <c r="M202" s="750"/>
      <c r="N202" s="760">
        <f t="shared" si="128"/>
        <v>0</v>
      </c>
      <c r="O202" s="1309"/>
      <c r="P202" s="565">
        <f t="shared" si="147"/>
        <v>0</v>
      </c>
      <c r="Q202" s="560">
        <f t="shared" si="148"/>
        <v>0</v>
      </c>
      <c r="R202" s="796">
        <f t="shared" si="149"/>
        <v>0</v>
      </c>
      <c r="S202" s="560">
        <f t="shared" si="150"/>
        <v>0</v>
      </c>
      <c r="T202" s="560">
        <f t="shared" si="151"/>
        <v>0</v>
      </c>
      <c r="U202" s="560">
        <f t="shared" si="152"/>
        <v>0</v>
      </c>
      <c r="V202" s="560">
        <f t="shared" si="153"/>
        <v>0</v>
      </c>
      <c r="W202" s="561">
        <f t="shared" si="154"/>
        <v>0</v>
      </c>
      <c r="X202" s="779">
        <f t="shared" si="155"/>
        <v>0</v>
      </c>
      <c r="Y202" s="1096">
        <f t="shared" si="129"/>
        <v>0</v>
      </c>
      <c r="Z202" s="1096">
        <f t="shared" si="130"/>
        <v>0</v>
      </c>
      <c r="AA202" s="1096">
        <f t="shared" si="131"/>
        <v>0</v>
      </c>
      <c r="AB202" s="1096">
        <f t="shared" si="132"/>
        <v>0</v>
      </c>
      <c r="AC202" s="1096">
        <f t="shared" si="133"/>
        <v>0</v>
      </c>
      <c r="AD202" s="1096">
        <f t="shared" si="134"/>
        <v>0</v>
      </c>
      <c r="AE202" s="1096">
        <f t="shared" si="135"/>
        <v>0</v>
      </c>
      <c r="AF202" s="191">
        <f t="shared" si="156"/>
        <v>0</v>
      </c>
      <c r="AG202" s="1369"/>
      <c r="AH202" s="1215"/>
      <c r="AI202" s="1225"/>
    </row>
    <row r="203" spans="1:35" ht="60">
      <c r="A203" s="523"/>
      <c r="B203" s="390" t="s">
        <v>387</v>
      </c>
      <c r="C203" s="370" t="s">
        <v>90</v>
      </c>
      <c r="D203" s="1336">
        <v>100978</v>
      </c>
      <c r="E203" s="19" t="s">
        <v>1266</v>
      </c>
      <c r="F203" s="381" t="s">
        <v>28</v>
      </c>
      <c r="G203" s="12">
        <f>'MEMO A-07'!I167</f>
        <v>18483.05</v>
      </c>
      <c r="H203" s="12"/>
      <c r="I203" s="12"/>
      <c r="J203" s="12">
        <f>'MEMO A-18'!I936</f>
        <v>118.56</v>
      </c>
      <c r="K203" s="12">
        <f>'MEMO A-21'!I470</f>
        <v>13712.71</v>
      </c>
      <c r="L203" s="591"/>
      <c r="M203" s="751"/>
      <c r="N203" s="761">
        <f t="shared" si="128"/>
        <v>32314.32</v>
      </c>
      <c r="O203" s="1281">
        <v>7.23</v>
      </c>
      <c r="P203" s="559">
        <f t="shared" si="147"/>
        <v>8.73</v>
      </c>
      <c r="Q203" s="560">
        <f t="shared" si="148"/>
        <v>161357.03</v>
      </c>
      <c r="R203" s="796">
        <f t="shared" si="149"/>
        <v>0</v>
      </c>
      <c r="S203" s="560">
        <f t="shared" si="150"/>
        <v>0</v>
      </c>
      <c r="T203" s="560">
        <f t="shared" si="151"/>
        <v>1035.03</v>
      </c>
      <c r="U203" s="560">
        <f t="shared" si="152"/>
        <v>119711.96</v>
      </c>
      <c r="V203" s="560">
        <f t="shared" si="153"/>
        <v>0</v>
      </c>
      <c r="W203" s="561">
        <f t="shared" si="154"/>
        <v>0</v>
      </c>
      <c r="X203" s="779">
        <f t="shared" si="155"/>
        <v>282104.01</v>
      </c>
      <c r="Y203" s="1096">
        <f t="shared" si="129"/>
        <v>6.0011621998579852E-2</v>
      </c>
      <c r="Z203" s="1096">
        <f t="shared" si="130"/>
        <v>0</v>
      </c>
      <c r="AA203" s="1096">
        <f t="shared" si="131"/>
        <v>0</v>
      </c>
      <c r="AB203" s="1096">
        <f t="shared" si="132"/>
        <v>2.2329581849385059E-4</v>
      </c>
      <c r="AC203" s="1096">
        <f t="shared" si="133"/>
        <v>4.3080014496182137E-2</v>
      </c>
      <c r="AD203" s="1096">
        <f t="shared" si="134"/>
        <v>0</v>
      </c>
      <c r="AE203" s="1096">
        <f t="shared" si="135"/>
        <v>0</v>
      </c>
      <c r="AF203" s="191">
        <f t="shared" si="156"/>
        <v>2.2382143001017516E-2</v>
      </c>
      <c r="AG203" s="1369"/>
    </row>
    <row r="204" spans="1:35" s="418" customFormat="1" ht="15">
      <c r="A204" s="524"/>
      <c r="B204" s="386" t="s">
        <v>388</v>
      </c>
      <c r="C204" s="387"/>
      <c r="D204" s="1336"/>
      <c r="E204" s="388" t="s">
        <v>1150</v>
      </c>
      <c r="F204" s="389"/>
      <c r="G204" s="8"/>
      <c r="H204" s="8"/>
      <c r="I204" s="8">
        <v>0</v>
      </c>
      <c r="J204" s="8"/>
      <c r="K204" s="8"/>
      <c r="L204" s="590"/>
      <c r="M204" s="750"/>
      <c r="N204" s="760">
        <f t="shared" si="128"/>
        <v>0</v>
      </c>
      <c r="O204" s="1309"/>
      <c r="P204" s="565">
        <f t="shared" si="147"/>
        <v>0</v>
      </c>
      <c r="Q204" s="560">
        <f t="shared" si="148"/>
        <v>0</v>
      </c>
      <c r="R204" s="796">
        <f t="shared" si="149"/>
        <v>0</v>
      </c>
      <c r="S204" s="560">
        <f t="shared" si="150"/>
        <v>0</v>
      </c>
      <c r="T204" s="560">
        <f t="shared" si="151"/>
        <v>0</v>
      </c>
      <c r="U204" s="560">
        <f t="shared" si="152"/>
        <v>0</v>
      </c>
      <c r="V204" s="560">
        <f t="shared" si="153"/>
        <v>0</v>
      </c>
      <c r="W204" s="561">
        <f t="shared" si="154"/>
        <v>0</v>
      </c>
      <c r="X204" s="779">
        <f t="shared" si="155"/>
        <v>0</v>
      </c>
      <c r="Y204" s="1096">
        <f t="shared" si="129"/>
        <v>0</v>
      </c>
      <c r="Z204" s="1096">
        <f t="shared" si="130"/>
        <v>0</v>
      </c>
      <c r="AA204" s="1096">
        <f t="shared" si="131"/>
        <v>0</v>
      </c>
      <c r="AB204" s="1096">
        <f t="shared" si="132"/>
        <v>0</v>
      </c>
      <c r="AC204" s="1096">
        <f t="shared" si="133"/>
        <v>0</v>
      </c>
      <c r="AD204" s="1096">
        <f t="shared" si="134"/>
        <v>0</v>
      </c>
      <c r="AE204" s="1096">
        <f t="shared" si="135"/>
        <v>0</v>
      </c>
      <c r="AF204" s="191">
        <f t="shared" si="156"/>
        <v>0</v>
      </c>
      <c r="AG204" s="1369"/>
      <c r="AH204" s="1215"/>
      <c r="AI204" s="1225"/>
    </row>
    <row r="205" spans="1:35" ht="30">
      <c r="A205" s="523"/>
      <c r="B205" s="390" t="s">
        <v>389</v>
      </c>
      <c r="C205" s="1064" t="s">
        <v>90</v>
      </c>
      <c r="D205" s="1336">
        <v>95875</v>
      </c>
      <c r="E205" s="19" t="s">
        <v>1265</v>
      </c>
      <c r="F205" s="381" t="s">
        <v>34</v>
      </c>
      <c r="G205" s="12">
        <f>'MEMO A-07'!I177</f>
        <v>157105.93</v>
      </c>
      <c r="H205" s="12"/>
      <c r="I205" s="12">
        <v>0</v>
      </c>
      <c r="J205" s="12">
        <f>'MEMO A-18'!I944</f>
        <v>675.81</v>
      </c>
      <c r="K205" s="12">
        <f>'MEMO A-21'!I478</f>
        <v>245457.51</v>
      </c>
      <c r="L205" s="591"/>
      <c r="M205" s="751"/>
      <c r="N205" s="761">
        <f t="shared" si="128"/>
        <v>403239.25</v>
      </c>
      <c r="O205" s="1281">
        <v>2.5299999999999998</v>
      </c>
      <c r="P205" s="559">
        <f t="shared" si="147"/>
        <v>3.05</v>
      </c>
      <c r="Q205" s="560">
        <f t="shared" si="148"/>
        <v>479173.09</v>
      </c>
      <c r="R205" s="796">
        <f t="shared" si="149"/>
        <v>0</v>
      </c>
      <c r="S205" s="560">
        <f t="shared" si="150"/>
        <v>0</v>
      </c>
      <c r="T205" s="560">
        <f t="shared" si="151"/>
        <v>2061.2199999999998</v>
      </c>
      <c r="U205" s="560">
        <f t="shared" si="152"/>
        <v>748645.41</v>
      </c>
      <c r="V205" s="560">
        <f t="shared" si="153"/>
        <v>0</v>
      </c>
      <c r="W205" s="561">
        <f t="shared" si="154"/>
        <v>0</v>
      </c>
      <c r="X205" s="779">
        <f t="shared" si="155"/>
        <v>1229879.71</v>
      </c>
      <c r="Y205" s="1096">
        <f t="shared" si="129"/>
        <v>0.1782132104747558</v>
      </c>
      <c r="Z205" s="1096">
        <f t="shared" si="130"/>
        <v>0</v>
      </c>
      <c r="AA205" s="1096">
        <f t="shared" si="131"/>
        <v>0</v>
      </c>
      <c r="AB205" s="1096">
        <f t="shared" si="132"/>
        <v>4.4468450865761829E-4</v>
      </c>
      <c r="AC205" s="1096">
        <f t="shared" si="133"/>
        <v>0.26941046755311848</v>
      </c>
      <c r="AD205" s="1096">
        <f t="shared" si="134"/>
        <v>0</v>
      </c>
      <c r="AE205" s="1096">
        <f t="shared" si="135"/>
        <v>0</v>
      </c>
      <c r="AF205" s="191">
        <f t="shared" si="156"/>
        <v>9.757870348340654E-2</v>
      </c>
      <c r="AG205" s="1369"/>
    </row>
    <row r="206" spans="1:35" s="418" customFormat="1" ht="15">
      <c r="A206" s="524"/>
      <c r="B206" s="4" t="s">
        <v>390</v>
      </c>
      <c r="C206" s="5"/>
      <c r="D206" s="5"/>
      <c r="E206" s="6" t="s">
        <v>61</v>
      </c>
      <c r="F206" s="7"/>
      <c r="G206" s="8"/>
      <c r="H206" s="8"/>
      <c r="I206" s="8">
        <v>0</v>
      </c>
      <c r="J206" s="8"/>
      <c r="K206" s="8">
        <v>0</v>
      </c>
      <c r="L206" s="590"/>
      <c r="M206" s="750">
        <v>0</v>
      </c>
      <c r="N206" s="760">
        <f>ROUND(SUM(G206:M206),2)</f>
        <v>0</v>
      </c>
      <c r="O206" s="1295"/>
      <c r="P206" s="565">
        <f>ROUND(O206*$P$12,2)</f>
        <v>0</v>
      </c>
      <c r="Q206" s="560">
        <f t="shared" ref="Q206:X207" si="158">ROUND(G206*$P206,2)</f>
        <v>0</v>
      </c>
      <c r="R206" s="796">
        <f t="shared" si="158"/>
        <v>0</v>
      </c>
      <c r="S206" s="560">
        <f t="shared" si="158"/>
        <v>0</v>
      </c>
      <c r="T206" s="560">
        <f t="shared" si="158"/>
        <v>0</v>
      </c>
      <c r="U206" s="560">
        <f t="shared" si="158"/>
        <v>0</v>
      </c>
      <c r="V206" s="560">
        <f t="shared" si="158"/>
        <v>0</v>
      </c>
      <c r="W206" s="561">
        <f t="shared" si="158"/>
        <v>0</v>
      </c>
      <c r="X206" s="779">
        <f t="shared" si="158"/>
        <v>0</v>
      </c>
      <c r="Y206" s="1096">
        <f t="shared" si="129"/>
        <v>0</v>
      </c>
      <c r="Z206" s="1096">
        <f t="shared" si="130"/>
        <v>0</v>
      </c>
      <c r="AA206" s="1096">
        <f t="shared" si="131"/>
        <v>0</v>
      </c>
      <c r="AB206" s="1096">
        <f t="shared" si="132"/>
        <v>0</v>
      </c>
      <c r="AC206" s="1096">
        <f t="shared" si="133"/>
        <v>0</v>
      </c>
      <c r="AD206" s="1096">
        <f t="shared" si="134"/>
        <v>0</v>
      </c>
      <c r="AE206" s="1096">
        <f t="shared" si="135"/>
        <v>0</v>
      </c>
      <c r="AF206" s="191">
        <f t="shared" si="156"/>
        <v>0</v>
      </c>
      <c r="AG206" s="1369"/>
      <c r="AH206" s="1215"/>
      <c r="AI206" s="1225"/>
    </row>
    <row r="207" spans="1:35" ht="45">
      <c r="A207" s="523"/>
      <c r="B207" s="18" t="s">
        <v>391</v>
      </c>
      <c r="C207" s="366" t="s">
        <v>90</v>
      </c>
      <c r="D207" s="1336">
        <v>103653</v>
      </c>
      <c r="E207" s="19" t="s">
        <v>577</v>
      </c>
      <c r="F207" s="20" t="s">
        <v>3</v>
      </c>
      <c r="G207" s="12"/>
      <c r="H207" s="12"/>
      <c r="I207" s="12">
        <v>0</v>
      </c>
      <c r="J207" s="12">
        <f>'MEMO A-18'!I950</f>
        <v>1038</v>
      </c>
      <c r="K207" s="12"/>
      <c r="L207" s="591"/>
      <c r="M207" s="751">
        <v>0</v>
      </c>
      <c r="N207" s="761">
        <f>ROUND(SUM(G207:M207),2)</f>
        <v>1038</v>
      </c>
      <c r="O207" s="1270">
        <v>26.98</v>
      </c>
      <c r="P207" s="559">
        <f>ROUND(O207*$P$12,2)</f>
        <v>32.56</v>
      </c>
      <c r="Q207" s="560">
        <f t="shared" si="158"/>
        <v>0</v>
      </c>
      <c r="R207" s="796">
        <f t="shared" si="158"/>
        <v>0</v>
      </c>
      <c r="S207" s="560">
        <f t="shared" si="158"/>
        <v>0</v>
      </c>
      <c r="T207" s="560">
        <f t="shared" si="158"/>
        <v>33797.279999999999</v>
      </c>
      <c r="U207" s="560">
        <f t="shared" si="158"/>
        <v>0</v>
      </c>
      <c r="V207" s="560">
        <f t="shared" si="158"/>
        <v>0</v>
      </c>
      <c r="W207" s="561">
        <f t="shared" si="158"/>
        <v>0</v>
      </c>
      <c r="X207" s="779">
        <f t="shared" si="158"/>
        <v>33797.279999999999</v>
      </c>
      <c r="Y207" s="1096">
        <f t="shared" si="129"/>
        <v>0</v>
      </c>
      <c r="Z207" s="1096">
        <f t="shared" si="130"/>
        <v>0</v>
      </c>
      <c r="AA207" s="1096">
        <f t="shared" si="131"/>
        <v>0</v>
      </c>
      <c r="AB207" s="1096">
        <f t="shared" si="132"/>
        <v>7.2913744533644881E-3</v>
      </c>
      <c r="AC207" s="1096">
        <f t="shared" si="133"/>
        <v>0</v>
      </c>
      <c r="AD207" s="1096">
        <f t="shared" si="134"/>
        <v>0</v>
      </c>
      <c r="AE207" s="1096">
        <f t="shared" si="135"/>
        <v>0</v>
      </c>
      <c r="AF207" s="191">
        <f t="shared" si="156"/>
        <v>2.681477494791475E-3</v>
      </c>
      <c r="AG207" s="1369"/>
    </row>
    <row r="208" spans="1:35" ht="15">
      <c r="A208" s="523"/>
      <c r="B208" s="9"/>
      <c r="C208" s="21"/>
      <c r="D208" s="21"/>
      <c r="E208" s="10"/>
      <c r="F208" s="11"/>
      <c r="G208" s="12"/>
      <c r="H208" s="12"/>
      <c r="I208" s="12">
        <v>0</v>
      </c>
      <c r="J208" s="12"/>
      <c r="K208" s="12"/>
      <c r="L208" s="591"/>
      <c r="M208" s="751"/>
      <c r="N208" s="761">
        <f t="shared" ref="N208:N221" si="159">ROUND(SUM(G208:M208),2)</f>
        <v>0</v>
      </c>
      <c r="O208" s="1294"/>
      <c r="P208" s="559">
        <f t="shared" si="147"/>
        <v>0</v>
      </c>
      <c r="Q208" s="560">
        <f t="shared" si="148"/>
        <v>0</v>
      </c>
      <c r="R208" s="796">
        <f t="shared" si="149"/>
        <v>0</v>
      </c>
      <c r="S208" s="560">
        <f t="shared" si="150"/>
        <v>0</v>
      </c>
      <c r="T208" s="560">
        <f t="shared" si="151"/>
        <v>0</v>
      </c>
      <c r="U208" s="560">
        <f t="shared" si="152"/>
        <v>0</v>
      </c>
      <c r="V208" s="560">
        <f t="shared" si="153"/>
        <v>0</v>
      </c>
      <c r="W208" s="561">
        <f t="shared" si="154"/>
        <v>0</v>
      </c>
      <c r="X208" s="779">
        <f t="shared" si="155"/>
        <v>0</v>
      </c>
      <c r="Y208" s="1096">
        <f t="shared" si="129"/>
        <v>0</v>
      </c>
      <c r="Z208" s="1096">
        <f t="shared" si="130"/>
        <v>0</v>
      </c>
      <c r="AA208" s="1096">
        <f t="shared" si="131"/>
        <v>0</v>
      </c>
      <c r="AB208" s="1096">
        <f t="shared" si="132"/>
        <v>0</v>
      </c>
      <c r="AC208" s="1096">
        <f t="shared" si="133"/>
        <v>0</v>
      </c>
      <c r="AD208" s="1096">
        <f t="shared" si="134"/>
        <v>0</v>
      </c>
      <c r="AE208" s="1096">
        <f t="shared" si="135"/>
        <v>0</v>
      </c>
      <c r="AF208" s="191">
        <f t="shared" si="156"/>
        <v>0</v>
      </c>
      <c r="AG208" s="1369"/>
    </row>
    <row r="209" spans="1:35" s="420" customFormat="1" ht="15">
      <c r="A209" s="523"/>
      <c r="B209" s="22"/>
      <c r="C209" s="23"/>
      <c r="D209" s="23"/>
      <c r="E209" s="24" t="s">
        <v>392</v>
      </c>
      <c r="F209" s="24"/>
      <c r="G209" s="25"/>
      <c r="H209" s="25"/>
      <c r="I209" s="25">
        <v>0</v>
      </c>
      <c r="J209" s="25"/>
      <c r="K209" s="25">
        <v>0</v>
      </c>
      <c r="L209" s="836"/>
      <c r="M209" s="753">
        <v>0</v>
      </c>
      <c r="N209" s="763">
        <f t="shared" si="159"/>
        <v>0</v>
      </c>
      <c r="O209" s="1298"/>
      <c r="P209" s="562"/>
      <c r="Q209" s="563">
        <f t="shared" ref="Q209:X209" si="160">ROUND(SUM(Q187:Q208),2)</f>
        <v>2420711.81</v>
      </c>
      <c r="R209" s="797">
        <f t="shared" si="160"/>
        <v>0</v>
      </c>
      <c r="S209" s="563">
        <f t="shared" si="160"/>
        <v>12244.05</v>
      </c>
      <c r="T209" s="563">
        <f t="shared" si="160"/>
        <v>1990369.01</v>
      </c>
      <c r="U209" s="563">
        <f t="shared" si="160"/>
        <v>2298646.29</v>
      </c>
      <c r="V209" s="563">
        <f t="shared" si="160"/>
        <v>0</v>
      </c>
      <c r="W209" s="564">
        <f t="shared" si="160"/>
        <v>0</v>
      </c>
      <c r="X209" s="780">
        <f t="shared" si="160"/>
        <v>6721971.1299999999</v>
      </c>
      <c r="Y209" s="1099">
        <f>Q209/$Q$223</f>
        <v>0.90030686676135563</v>
      </c>
      <c r="Z209" s="1099">
        <f t="shared" ref="Z209" si="161">R209/$R$223</f>
        <v>0</v>
      </c>
      <c r="AA209" s="1099">
        <f t="shared" ref="AA209" si="162">S209/$S$223</f>
        <v>0.16634158820245715</v>
      </c>
      <c r="AB209" s="1099">
        <f t="shared" ref="AB209" si="163">T209/$T$223</f>
        <v>0.4293992224309876</v>
      </c>
      <c r="AC209" s="1099">
        <f t="shared" ref="AC209" si="164">U209/$U$223</f>
        <v>0.82719985116604289</v>
      </c>
      <c r="AD209" s="1099">
        <f t="shared" ref="AD209" si="165">V209/$V$223</f>
        <v>0</v>
      </c>
      <c r="AE209" s="1099">
        <f t="shared" ref="AE209" si="166">W209/$W$223</f>
        <v>0</v>
      </c>
      <c r="AF209" s="192">
        <f t="shared" si="156"/>
        <v>0.53332144793110636</v>
      </c>
      <c r="AG209" s="1369"/>
      <c r="AH209" s="1213"/>
      <c r="AI209" s="1226"/>
    </row>
    <row r="210" spans="1:35" ht="15">
      <c r="A210" s="523"/>
      <c r="B210" s="36"/>
      <c r="C210" s="37"/>
      <c r="D210" s="37"/>
      <c r="E210" s="38"/>
      <c r="F210" s="29"/>
      <c r="G210" s="12"/>
      <c r="H210" s="12"/>
      <c r="I210" s="12">
        <v>0</v>
      </c>
      <c r="J210" s="12"/>
      <c r="K210" s="12">
        <v>0</v>
      </c>
      <c r="L210" s="591"/>
      <c r="M210" s="751">
        <v>0</v>
      </c>
      <c r="N210" s="761">
        <f t="shared" si="159"/>
        <v>0</v>
      </c>
      <c r="O210" s="1295"/>
      <c r="P210" s="559">
        <f t="shared" ref="P210:P213" si="167">ROUND(O210*$P$12,2)</f>
        <v>0</v>
      </c>
      <c r="Q210" s="560">
        <f t="shared" ref="Q210:Q220" si="168">ROUND(G210*$P210,2)</f>
        <v>0</v>
      </c>
      <c r="R210" s="796">
        <f t="shared" ref="R210:R220" si="169">ROUND(H210*$P210,2)</f>
        <v>0</v>
      </c>
      <c r="S210" s="560">
        <f t="shared" ref="S210:S220" si="170">ROUND(I210*$P210,2)</f>
        <v>0</v>
      </c>
      <c r="T210" s="560">
        <f t="shared" ref="T210:T220" si="171">ROUND(J210*$P210,2)</f>
        <v>0</v>
      </c>
      <c r="U210" s="560">
        <f t="shared" ref="U210:U220" si="172">ROUND(K210*$P210,2)</f>
        <v>0</v>
      </c>
      <c r="V210" s="560">
        <f t="shared" ref="V210:V220" si="173">ROUND(L210*$P210,2)</f>
        <v>0</v>
      </c>
      <c r="W210" s="561">
        <f t="shared" ref="W210:W220" si="174">ROUND(M210*$P210,2)</f>
        <v>0</v>
      </c>
      <c r="X210" s="779">
        <f t="shared" ref="X210:X220" si="175">ROUND(N210*$P210,2)</f>
        <v>0</v>
      </c>
      <c r="Y210" s="1096">
        <f t="shared" si="129"/>
        <v>0</v>
      </c>
      <c r="Z210" s="1096">
        <f t="shared" si="130"/>
        <v>0</v>
      </c>
      <c r="AA210" s="1096">
        <f t="shared" si="131"/>
        <v>0</v>
      </c>
      <c r="AB210" s="1096">
        <f t="shared" si="132"/>
        <v>0</v>
      </c>
      <c r="AC210" s="1096">
        <f t="shared" si="133"/>
        <v>0</v>
      </c>
      <c r="AD210" s="1096">
        <f t="shared" si="134"/>
        <v>0</v>
      </c>
      <c r="AE210" s="1096">
        <f t="shared" si="135"/>
        <v>0</v>
      </c>
      <c r="AF210" s="191">
        <f t="shared" si="156"/>
        <v>0</v>
      </c>
      <c r="AG210" s="1368"/>
    </row>
    <row r="211" spans="1:35" s="599" customFormat="1" ht="33.75" customHeight="1">
      <c r="A211" s="592"/>
      <c r="B211" s="593" t="s">
        <v>393</v>
      </c>
      <c r="C211" s="594"/>
      <c r="D211" s="594"/>
      <c r="E211" s="595" t="s">
        <v>204</v>
      </c>
      <c r="F211" s="596"/>
      <c r="G211" s="597"/>
      <c r="H211" s="597"/>
      <c r="I211" s="597"/>
      <c r="J211" s="597"/>
      <c r="K211" s="597">
        <v>0</v>
      </c>
      <c r="L211" s="598"/>
      <c r="M211" s="756">
        <v>0</v>
      </c>
      <c r="N211" s="766">
        <f t="shared" si="159"/>
        <v>0</v>
      </c>
      <c r="O211" s="1310"/>
      <c r="P211" s="588">
        <f t="shared" si="167"/>
        <v>0</v>
      </c>
      <c r="Q211" s="560">
        <f t="shared" si="168"/>
        <v>0</v>
      </c>
      <c r="R211" s="796">
        <f t="shared" si="169"/>
        <v>0</v>
      </c>
      <c r="S211" s="560">
        <f t="shared" si="170"/>
        <v>0</v>
      </c>
      <c r="T211" s="560">
        <f t="shared" si="171"/>
        <v>0</v>
      </c>
      <c r="U211" s="560">
        <f t="shared" si="172"/>
        <v>0</v>
      </c>
      <c r="V211" s="560">
        <f t="shared" si="173"/>
        <v>0</v>
      </c>
      <c r="W211" s="561">
        <f t="shared" si="174"/>
        <v>0</v>
      </c>
      <c r="X211" s="779">
        <f t="shared" si="175"/>
        <v>0</v>
      </c>
      <c r="Y211" s="1096">
        <f t="shared" si="129"/>
        <v>0</v>
      </c>
      <c r="Z211" s="1096">
        <f t="shared" si="130"/>
        <v>0</v>
      </c>
      <c r="AA211" s="1096">
        <f t="shared" si="131"/>
        <v>0</v>
      </c>
      <c r="AB211" s="1096">
        <f t="shared" si="132"/>
        <v>0</v>
      </c>
      <c r="AC211" s="1096">
        <f t="shared" si="133"/>
        <v>0</v>
      </c>
      <c r="AD211" s="1096">
        <f t="shared" si="134"/>
        <v>0</v>
      </c>
      <c r="AE211" s="1096">
        <f t="shared" si="135"/>
        <v>0</v>
      </c>
      <c r="AF211" s="589">
        <f t="shared" si="156"/>
        <v>0</v>
      </c>
      <c r="AG211" s="1370"/>
      <c r="AH211" s="1222"/>
      <c r="AI211" s="1231"/>
    </row>
    <row r="212" spans="1:35" s="424" customFormat="1" ht="15">
      <c r="A212" s="600"/>
      <c r="B212" s="4" t="s">
        <v>394</v>
      </c>
      <c r="C212" s="5"/>
      <c r="D212" s="5"/>
      <c r="E212" s="6" t="s">
        <v>61</v>
      </c>
      <c r="F212" s="7"/>
      <c r="G212" s="8"/>
      <c r="H212" s="8"/>
      <c r="I212" s="8"/>
      <c r="J212" s="8"/>
      <c r="K212" s="8">
        <v>0</v>
      </c>
      <c r="L212" s="590"/>
      <c r="M212" s="750">
        <v>0</v>
      </c>
      <c r="N212" s="760">
        <f t="shared" si="159"/>
        <v>0</v>
      </c>
      <c r="O212" s="1295"/>
      <c r="P212" s="565">
        <f t="shared" si="167"/>
        <v>0</v>
      </c>
      <c r="Q212" s="560">
        <f t="shared" si="168"/>
        <v>0</v>
      </c>
      <c r="R212" s="796">
        <f t="shared" si="169"/>
        <v>0</v>
      </c>
      <c r="S212" s="560">
        <f t="shared" si="170"/>
        <v>0</v>
      </c>
      <c r="T212" s="560">
        <f t="shared" si="171"/>
        <v>0</v>
      </c>
      <c r="U212" s="560">
        <f t="shared" si="172"/>
        <v>0</v>
      </c>
      <c r="V212" s="560">
        <f t="shared" si="173"/>
        <v>0</v>
      </c>
      <c r="W212" s="561">
        <f t="shared" si="174"/>
        <v>0</v>
      </c>
      <c r="X212" s="779">
        <f t="shared" si="175"/>
        <v>0</v>
      </c>
      <c r="Y212" s="1096">
        <f t="shared" si="129"/>
        <v>0</v>
      </c>
      <c r="Z212" s="1096">
        <f t="shared" si="130"/>
        <v>0</v>
      </c>
      <c r="AA212" s="1096">
        <f t="shared" si="131"/>
        <v>0</v>
      </c>
      <c r="AB212" s="1096">
        <f t="shared" si="132"/>
        <v>0</v>
      </c>
      <c r="AC212" s="1096">
        <f t="shared" si="133"/>
        <v>0</v>
      </c>
      <c r="AD212" s="1096">
        <f t="shared" si="134"/>
        <v>0</v>
      </c>
      <c r="AE212" s="1096">
        <f t="shared" si="135"/>
        <v>0</v>
      </c>
      <c r="AF212" s="191">
        <f t="shared" si="156"/>
        <v>0</v>
      </c>
      <c r="AG212" s="1368"/>
      <c r="AH212" s="1219"/>
      <c r="AI212" s="1230"/>
    </row>
    <row r="213" spans="1:35" s="602" customFormat="1" ht="15">
      <c r="A213" s="601"/>
      <c r="B213" s="9" t="s">
        <v>395</v>
      </c>
      <c r="C213" s="359" t="s">
        <v>90</v>
      </c>
      <c r="D213" s="1336">
        <v>102726</v>
      </c>
      <c r="E213" s="10" t="s">
        <v>120</v>
      </c>
      <c r="F213" s="11" t="s">
        <v>1</v>
      </c>
      <c r="G213" s="12"/>
      <c r="H213" s="12">
        <f>'MEMO  A-09'!I1034</f>
        <v>141</v>
      </c>
      <c r="I213" s="12"/>
      <c r="J213" s="12"/>
      <c r="K213" s="12">
        <v>0</v>
      </c>
      <c r="L213" s="591"/>
      <c r="M213" s="751"/>
      <c r="N213" s="761">
        <f t="shared" si="159"/>
        <v>141</v>
      </c>
      <c r="O213" s="1268">
        <v>27.59</v>
      </c>
      <c r="P213" s="559">
        <f t="shared" si="167"/>
        <v>33.299999999999997</v>
      </c>
      <c r="Q213" s="560">
        <f t="shared" si="168"/>
        <v>0</v>
      </c>
      <c r="R213" s="796">
        <f t="shared" si="169"/>
        <v>4695.3</v>
      </c>
      <c r="S213" s="560">
        <f t="shared" si="170"/>
        <v>0</v>
      </c>
      <c r="T213" s="560">
        <f t="shared" si="171"/>
        <v>0</v>
      </c>
      <c r="U213" s="560">
        <f t="shared" si="172"/>
        <v>0</v>
      </c>
      <c r="V213" s="560">
        <f t="shared" si="173"/>
        <v>0</v>
      </c>
      <c r="W213" s="561">
        <f t="shared" si="174"/>
        <v>0</v>
      </c>
      <c r="X213" s="779">
        <f t="shared" si="175"/>
        <v>4695.3</v>
      </c>
      <c r="Y213" s="1096">
        <f t="shared" si="129"/>
        <v>0</v>
      </c>
      <c r="Z213" s="1096">
        <f t="shared" si="130"/>
        <v>4.6511775806286583E-3</v>
      </c>
      <c r="AA213" s="1096">
        <f t="shared" si="131"/>
        <v>0</v>
      </c>
      <c r="AB213" s="1096">
        <f t="shared" si="132"/>
        <v>0</v>
      </c>
      <c r="AC213" s="1096">
        <f t="shared" si="133"/>
        <v>0</v>
      </c>
      <c r="AD213" s="1096">
        <f t="shared" si="134"/>
        <v>0</v>
      </c>
      <c r="AE213" s="1096">
        <f t="shared" si="135"/>
        <v>0</v>
      </c>
      <c r="AF213" s="191">
        <f t="shared" si="156"/>
        <v>3.7252528254624081E-4</v>
      </c>
      <c r="AG213" s="1368"/>
      <c r="AH213" s="1223"/>
      <c r="AI213" s="1230"/>
    </row>
    <row r="214" spans="1:35" s="425" customFormat="1" ht="15">
      <c r="A214" s="819"/>
      <c r="B214" s="13" t="s">
        <v>1107</v>
      </c>
      <c r="C214" s="30"/>
      <c r="D214" s="30"/>
      <c r="E214" s="14" t="s">
        <v>15</v>
      </c>
      <c r="F214" s="15"/>
      <c r="G214" s="103"/>
      <c r="H214" s="103"/>
      <c r="I214" s="103"/>
      <c r="J214" s="103"/>
      <c r="K214" s="103">
        <v>0</v>
      </c>
      <c r="L214" s="820"/>
      <c r="M214" s="755"/>
      <c r="N214" s="761">
        <f t="shared" si="159"/>
        <v>0</v>
      </c>
      <c r="O214" s="1296"/>
      <c r="P214" s="559">
        <f t="shared" ref="P214:P217" si="176">ROUND(O214*$P$12,2)</f>
        <v>0</v>
      </c>
      <c r="Q214" s="560">
        <f t="shared" si="168"/>
        <v>0</v>
      </c>
      <c r="R214" s="796">
        <f t="shared" si="169"/>
        <v>0</v>
      </c>
      <c r="S214" s="560">
        <f t="shared" si="170"/>
        <v>0</v>
      </c>
      <c r="T214" s="560">
        <f t="shared" si="171"/>
        <v>0</v>
      </c>
      <c r="U214" s="560">
        <f t="shared" si="172"/>
        <v>0</v>
      </c>
      <c r="V214" s="560">
        <f t="shared" si="173"/>
        <v>0</v>
      </c>
      <c r="W214" s="561">
        <f t="shared" si="174"/>
        <v>0</v>
      </c>
      <c r="X214" s="779">
        <f t="shared" si="175"/>
        <v>0</v>
      </c>
      <c r="Y214" s="1096">
        <f t="shared" si="129"/>
        <v>0</v>
      </c>
      <c r="Z214" s="1096">
        <f t="shared" si="130"/>
        <v>0</v>
      </c>
      <c r="AA214" s="1096">
        <f t="shared" si="131"/>
        <v>0</v>
      </c>
      <c r="AB214" s="1096">
        <f t="shared" si="132"/>
        <v>0</v>
      </c>
      <c r="AC214" s="1096">
        <f t="shared" si="133"/>
        <v>0</v>
      </c>
      <c r="AD214" s="1096">
        <f t="shared" si="134"/>
        <v>0</v>
      </c>
      <c r="AE214" s="1096">
        <f t="shared" si="135"/>
        <v>0</v>
      </c>
      <c r="AF214" s="191">
        <f t="shared" si="156"/>
        <v>0</v>
      </c>
      <c r="AG214" s="1368"/>
      <c r="AH214" s="1220"/>
      <c r="AI214" s="1228"/>
    </row>
    <row r="215" spans="1:35" s="602" customFormat="1" ht="64.5" customHeight="1">
      <c r="A215" s="601"/>
      <c r="B215" s="16" t="s">
        <v>1108</v>
      </c>
      <c r="C215" s="813" t="s">
        <v>93</v>
      </c>
      <c r="D215" s="363" t="s">
        <v>1205</v>
      </c>
      <c r="E215" s="10" t="s">
        <v>1223</v>
      </c>
      <c r="F215" s="11" t="s">
        <v>2</v>
      </c>
      <c r="G215" s="12"/>
      <c r="H215" s="12"/>
      <c r="I215" s="12"/>
      <c r="J215" s="12"/>
      <c r="K215" s="12"/>
      <c r="L215" s="591">
        <f>'MEMO A-22'!I254</f>
        <v>1220</v>
      </c>
      <c r="M215" s="751"/>
      <c r="N215" s="761">
        <f t="shared" si="159"/>
        <v>1220</v>
      </c>
      <c r="O215" s="1268">
        <f>CPUS!I1208</f>
        <v>406.08</v>
      </c>
      <c r="P215" s="559">
        <f t="shared" si="176"/>
        <v>490.14</v>
      </c>
      <c r="Q215" s="560">
        <f t="shared" si="168"/>
        <v>0</v>
      </c>
      <c r="R215" s="796">
        <f t="shared" si="169"/>
        <v>0</v>
      </c>
      <c r="S215" s="560">
        <f t="shared" si="170"/>
        <v>0</v>
      </c>
      <c r="T215" s="560">
        <f t="shared" si="171"/>
        <v>0</v>
      </c>
      <c r="U215" s="560">
        <f t="shared" si="172"/>
        <v>0</v>
      </c>
      <c r="V215" s="560">
        <f t="shared" si="173"/>
        <v>597970.80000000005</v>
      </c>
      <c r="W215" s="561">
        <f t="shared" si="174"/>
        <v>0</v>
      </c>
      <c r="X215" s="779">
        <f t="shared" si="175"/>
        <v>597970.80000000005</v>
      </c>
      <c r="Y215" s="1096">
        <f t="shared" si="129"/>
        <v>0</v>
      </c>
      <c r="Z215" s="1096">
        <f t="shared" si="130"/>
        <v>0</v>
      </c>
      <c r="AA215" s="1096">
        <f t="shared" si="131"/>
        <v>0</v>
      </c>
      <c r="AB215" s="1096">
        <f t="shared" si="132"/>
        <v>0</v>
      </c>
      <c r="AC215" s="1096">
        <f t="shared" si="133"/>
        <v>0</v>
      </c>
      <c r="AD215" s="1096">
        <f t="shared" si="134"/>
        <v>0.45558449140871216</v>
      </c>
      <c r="AE215" s="1096">
        <f t="shared" si="135"/>
        <v>0</v>
      </c>
      <c r="AF215" s="191">
        <f t="shared" si="156"/>
        <v>4.7443026265499899E-2</v>
      </c>
      <c r="AG215" s="1368"/>
      <c r="AH215" s="1223"/>
      <c r="AI215" s="1230"/>
    </row>
    <row r="216" spans="1:35" s="818" customFormat="1" ht="26.25" customHeight="1">
      <c r="A216" s="353"/>
      <c r="B216" s="16" t="s">
        <v>1109</v>
      </c>
      <c r="C216" s="813" t="s">
        <v>93</v>
      </c>
      <c r="D216" s="363" t="s">
        <v>1284</v>
      </c>
      <c r="E216" s="814" t="s">
        <v>1119</v>
      </c>
      <c r="F216" s="815" t="s">
        <v>36</v>
      </c>
      <c r="G216" s="816"/>
      <c r="H216" s="816"/>
      <c r="I216" s="816"/>
      <c r="J216" s="816"/>
      <c r="K216" s="816"/>
      <c r="L216" s="817">
        <f>'MEMO A-22'!I257</f>
        <v>46360</v>
      </c>
      <c r="M216" s="752"/>
      <c r="N216" s="761">
        <f t="shared" si="159"/>
        <v>46360</v>
      </c>
      <c r="O216" s="1269">
        <f>CPUS!I1236</f>
        <v>7.08</v>
      </c>
      <c r="P216" s="559">
        <f t="shared" si="176"/>
        <v>8.5500000000000007</v>
      </c>
      <c r="Q216" s="560">
        <f t="shared" si="168"/>
        <v>0</v>
      </c>
      <c r="R216" s="796">
        <f t="shared" si="169"/>
        <v>0</v>
      </c>
      <c r="S216" s="560">
        <f t="shared" si="170"/>
        <v>0</v>
      </c>
      <c r="T216" s="560">
        <f t="shared" si="171"/>
        <v>0</v>
      </c>
      <c r="U216" s="560">
        <f t="shared" si="172"/>
        <v>0</v>
      </c>
      <c r="V216" s="560">
        <f t="shared" si="173"/>
        <v>396378</v>
      </c>
      <c r="W216" s="561">
        <f t="shared" si="174"/>
        <v>0</v>
      </c>
      <c r="X216" s="779">
        <f t="shared" si="175"/>
        <v>396378</v>
      </c>
      <c r="Y216" s="1096">
        <f t="shared" si="129"/>
        <v>0</v>
      </c>
      <c r="Z216" s="1096">
        <f t="shared" si="130"/>
        <v>0</v>
      </c>
      <c r="AA216" s="1096">
        <f t="shared" si="131"/>
        <v>0</v>
      </c>
      <c r="AB216" s="1096">
        <f t="shared" si="132"/>
        <v>0</v>
      </c>
      <c r="AC216" s="1096">
        <f t="shared" si="133"/>
        <v>0</v>
      </c>
      <c r="AD216" s="1096">
        <f t="shared" si="134"/>
        <v>0.30199412669582276</v>
      </c>
      <c r="AE216" s="1096">
        <f t="shared" si="135"/>
        <v>0</v>
      </c>
      <c r="AF216" s="191">
        <f t="shared" si="156"/>
        <v>3.1448645761743409E-2</v>
      </c>
      <c r="AG216" s="1368"/>
      <c r="AH216" s="1221"/>
      <c r="AI216" s="1228"/>
    </row>
    <row r="217" spans="1:35" s="602" customFormat="1" ht="56.25" customHeight="1">
      <c r="A217" s="601"/>
      <c r="B217" s="16" t="s">
        <v>1110</v>
      </c>
      <c r="C217" s="359" t="s">
        <v>93</v>
      </c>
      <c r="D217" s="363" t="s">
        <v>1285</v>
      </c>
      <c r="E217" s="10" t="s">
        <v>63</v>
      </c>
      <c r="F217" s="11" t="s">
        <v>3</v>
      </c>
      <c r="G217" s="12"/>
      <c r="H217" s="12"/>
      <c r="I217" s="12"/>
      <c r="J217" s="12"/>
      <c r="K217" s="12">
        <v>0</v>
      </c>
      <c r="L217" s="591">
        <f>'MEMO A-22'!I260</f>
        <v>1120.47</v>
      </c>
      <c r="M217" s="751"/>
      <c r="N217" s="761">
        <f t="shared" si="159"/>
        <v>1120.47</v>
      </c>
      <c r="O217" s="1268">
        <f>CPUS!I1266</f>
        <v>79.89</v>
      </c>
      <c r="P217" s="559">
        <f t="shared" si="176"/>
        <v>96.43</v>
      </c>
      <c r="Q217" s="560">
        <f t="shared" si="168"/>
        <v>0</v>
      </c>
      <c r="R217" s="796">
        <f t="shared" si="169"/>
        <v>0</v>
      </c>
      <c r="S217" s="560">
        <f t="shared" si="170"/>
        <v>0</v>
      </c>
      <c r="T217" s="560">
        <f t="shared" si="171"/>
        <v>0</v>
      </c>
      <c r="U217" s="560">
        <f t="shared" si="172"/>
        <v>0</v>
      </c>
      <c r="V217" s="560">
        <f t="shared" si="173"/>
        <v>108046.92</v>
      </c>
      <c r="W217" s="561">
        <f t="shared" si="174"/>
        <v>0</v>
      </c>
      <c r="X217" s="779">
        <f t="shared" si="175"/>
        <v>108046.92</v>
      </c>
      <c r="Y217" s="1096">
        <f t="shared" si="129"/>
        <v>0</v>
      </c>
      <c r="Z217" s="1096">
        <f t="shared" si="130"/>
        <v>0</v>
      </c>
      <c r="AA217" s="1096">
        <f t="shared" si="131"/>
        <v>0</v>
      </c>
      <c r="AB217" s="1096">
        <f t="shared" si="132"/>
        <v>0</v>
      </c>
      <c r="AC217" s="1096">
        <f t="shared" si="133"/>
        <v>0</v>
      </c>
      <c r="AD217" s="1096">
        <f t="shared" si="134"/>
        <v>8.2319238826507588E-2</v>
      </c>
      <c r="AE217" s="1096">
        <f t="shared" si="135"/>
        <v>0</v>
      </c>
      <c r="AF217" s="191">
        <f t="shared" si="156"/>
        <v>8.5724467874791974E-3</v>
      </c>
      <c r="AG217" s="1368"/>
      <c r="AH217" s="1223"/>
      <c r="AI217" s="1353"/>
    </row>
    <row r="218" spans="1:35" s="818" customFormat="1" ht="37.5" customHeight="1">
      <c r="A218" s="353"/>
      <c r="B218" s="16" t="s">
        <v>1156</v>
      </c>
      <c r="C218" s="813" t="s">
        <v>90</v>
      </c>
      <c r="D218" s="1336">
        <v>97064</v>
      </c>
      <c r="E218" s="1255" t="s">
        <v>1153</v>
      </c>
      <c r="F218" s="815" t="s">
        <v>2</v>
      </c>
      <c r="G218" s="816"/>
      <c r="H218" s="816"/>
      <c r="I218" s="816"/>
      <c r="J218" s="816"/>
      <c r="K218" s="816"/>
      <c r="L218" s="817">
        <f>'MEMO A-22'!I263</f>
        <v>360</v>
      </c>
      <c r="M218" s="752"/>
      <c r="N218" s="761">
        <f t="shared" si="159"/>
        <v>360</v>
      </c>
      <c r="O218" s="1269">
        <v>26.96</v>
      </c>
      <c r="P218" s="559">
        <f t="shared" ref="P218:P219" si="177">ROUND(O218*$P$12,2)</f>
        <v>32.54</v>
      </c>
      <c r="Q218" s="560">
        <f t="shared" si="168"/>
        <v>0</v>
      </c>
      <c r="R218" s="796">
        <f t="shared" si="169"/>
        <v>0</v>
      </c>
      <c r="S218" s="560">
        <f t="shared" si="170"/>
        <v>0</v>
      </c>
      <c r="T218" s="560">
        <f t="shared" si="171"/>
        <v>0</v>
      </c>
      <c r="U218" s="560">
        <f t="shared" si="172"/>
        <v>0</v>
      </c>
      <c r="V218" s="560">
        <f t="shared" si="173"/>
        <v>11714.4</v>
      </c>
      <c r="W218" s="561">
        <f t="shared" si="174"/>
        <v>0</v>
      </c>
      <c r="X218" s="779">
        <f t="shared" si="175"/>
        <v>11714.4</v>
      </c>
      <c r="Y218" s="1096">
        <f t="shared" si="129"/>
        <v>0</v>
      </c>
      <c r="Z218" s="1096">
        <f t="shared" si="130"/>
        <v>0</v>
      </c>
      <c r="AA218" s="1096">
        <f t="shared" si="131"/>
        <v>0</v>
      </c>
      <c r="AB218" s="1096">
        <f t="shared" si="132"/>
        <v>0</v>
      </c>
      <c r="AC218" s="1096">
        <f t="shared" si="133"/>
        <v>0</v>
      </c>
      <c r="AD218" s="1096">
        <f t="shared" si="134"/>
        <v>8.9250160144244781E-3</v>
      </c>
      <c r="AE218" s="1096">
        <f t="shared" si="135"/>
        <v>0</v>
      </c>
      <c r="AF218" s="191">
        <f t="shared" ref="AF218:AF219" si="178">X218/$X$223</f>
        <v>9.2942094644850879E-4</v>
      </c>
      <c r="AG218" s="1368"/>
      <c r="AH218" s="1221"/>
      <c r="AI218" s="1354"/>
    </row>
    <row r="219" spans="1:35" s="818" customFormat="1" ht="75">
      <c r="A219" s="353"/>
      <c r="B219" s="16" t="s">
        <v>1157</v>
      </c>
      <c r="C219" s="813" t="s">
        <v>90</v>
      </c>
      <c r="D219" s="1336">
        <v>10527</v>
      </c>
      <c r="E219" s="1255" t="s">
        <v>1154</v>
      </c>
      <c r="F219" s="815" t="s">
        <v>1155</v>
      </c>
      <c r="G219" s="816"/>
      <c r="H219" s="816"/>
      <c r="I219" s="816"/>
      <c r="J219" s="816"/>
      <c r="K219" s="816"/>
      <c r="L219" s="817">
        <f>'MEMO A-22'!I266</f>
        <v>120</v>
      </c>
      <c r="M219" s="752"/>
      <c r="N219" s="761">
        <f t="shared" si="159"/>
        <v>120</v>
      </c>
      <c r="O219" s="1269">
        <v>22</v>
      </c>
      <c r="P219" s="559">
        <f t="shared" si="177"/>
        <v>26.55</v>
      </c>
      <c r="Q219" s="560">
        <f t="shared" si="168"/>
        <v>0</v>
      </c>
      <c r="R219" s="796">
        <f t="shared" si="169"/>
        <v>0</v>
      </c>
      <c r="S219" s="560">
        <f t="shared" si="170"/>
        <v>0</v>
      </c>
      <c r="T219" s="560">
        <f t="shared" si="171"/>
        <v>0</v>
      </c>
      <c r="U219" s="560">
        <f t="shared" si="172"/>
        <v>0</v>
      </c>
      <c r="V219" s="560">
        <f t="shared" si="173"/>
        <v>3186</v>
      </c>
      <c r="W219" s="561">
        <f t="shared" si="174"/>
        <v>0</v>
      </c>
      <c r="X219" s="779">
        <f t="shared" si="175"/>
        <v>3186</v>
      </c>
      <c r="Y219" s="1096">
        <f t="shared" si="129"/>
        <v>0</v>
      </c>
      <c r="Z219" s="1096">
        <f t="shared" si="130"/>
        <v>0</v>
      </c>
      <c r="AA219" s="1096">
        <f t="shared" si="131"/>
        <v>0</v>
      </c>
      <c r="AB219" s="1096">
        <f t="shared" si="132"/>
        <v>0</v>
      </c>
      <c r="AC219" s="1096">
        <f t="shared" si="133"/>
        <v>0</v>
      </c>
      <c r="AD219" s="1096">
        <f t="shared" si="134"/>
        <v>2.4273629910158772E-3</v>
      </c>
      <c r="AE219" s="1096">
        <f t="shared" si="135"/>
        <v>0</v>
      </c>
      <c r="AF219" s="191">
        <f t="shared" si="178"/>
        <v>2.5277736250981262E-4</v>
      </c>
      <c r="AG219" s="1368"/>
      <c r="AH219" s="1221"/>
      <c r="AI219" s="1354"/>
    </row>
    <row r="220" spans="1:35" ht="15">
      <c r="A220" s="523"/>
      <c r="B220" s="9"/>
      <c r="C220" s="21"/>
      <c r="D220" s="21"/>
      <c r="E220" s="10"/>
      <c r="F220" s="11"/>
      <c r="G220" s="12"/>
      <c r="H220" s="455"/>
      <c r="I220" s="12"/>
      <c r="J220" s="12"/>
      <c r="K220" s="12">
        <v>0</v>
      </c>
      <c r="L220" s="591"/>
      <c r="M220" s="751"/>
      <c r="N220" s="761">
        <f t="shared" si="159"/>
        <v>0</v>
      </c>
      <c r="O220" s="1294"/>
      <c r="P220" s="559">
        <f t="shared" ref="P220" si="179">ROUND(O220*$P$12,2)</f>
        <v>0</v>
      </c>
      <c r="Q220" s="560">
        <f t="shared" si="168"/>
        <v>0</v>
      </c>
      <c r="R220" s="796">
        <f t="shared" si="169"/>
        <v>0</v>
      </c>
      <c r="S220" s="560">
        <f t="shared" si="170"/>
        <v>0</v>
      </c>
      <c r="T220" s="560">
        <f t="shared" si="171"/>
        <v>0</v>
      </c>
      <c r="U220" s="560">
        <f t="shared" si="172"/>
        <v>0</v>
      </c>
      <c r="V220" s="560">
        <f t="shared" si="173"/>
        <v>0</v>
      </c>
      <c r="W220" s="561">
        <f t="shared" si="174"/>
        <v>0</v>
      </c>
      <c r="X220" s="779">
        <f t="shared" si="175"/>
        <v>0</v>
      </c>
      <c r="Y220" s="1096">
        <f t="shared" si="129"/>
        <v>0</v>
      </c>
      <c r="Z220" s="1096">
        <f t="shared" si="130"/>
        <v>0</v>
      </c>
      <c r="AA220" s="1096">
        <f t="shared" si="131"/>
        <v>0</v>
      </c>
      <c r="AB220" s="1096">
        <f t="shared" si="132"/>
        <v>0</v>
      </c>
      <c r="AC220" s="1096">
        <f t="shared" si="133"/>
        <v>0</v>
      </c>
      <c r="AD220" s="1096">
        <f t="shared" si="134"/>
        <v>0</v>
      </c>
      <c r="AE220" s="1096">
        <f t="shared" si="135"/>
        <v>0</v>
      </c>
      <c r="AF220" s="191">
        <f t="shared" ref="AF220" si="180">X220/$X$223</f>
        <v>0</v>
      </c>
      <c r="AG220" s="1368"/>
      <c r="AI220" s="1355"/>
    </row>
    <row r="221" spans="1:35" s="420" customFormat="1" ht="15">
      <c r="A221" s="523"/>
      <c r="B221" s="22"/>
      <c r="C221" s="23"/>
      <c r="D221" s="23"/>
      <c r="E221" s="24" t="s">
        <v>396</v>
      </c>
      <c r="F221" s="24"/>
      <c r="G221" s="25"/>
      <c r="H221" s="457"/>
      <c r="I221" s="25"/>
      <c r="J221" s="25"/>
      <c r="K221" s="25">
        <v>0</v>
      </c>
      <c r="L221" s="836"/>
      <c r="M221" s="753"/>
      <c r="N221" s="763">
        <f t="shared" si="159"/>
        <v>0</v>
      </c>
      <c r="O221" s="1298"/>
      <c r="P221" s="562"/>
      <c r="Q221" s="563">
        <f t="shared" ref="Q221:X221" si="181">ROUND(SUM(Q210:Q220),2)</f>
        <v>0</v>
      </c>
      <c r="R221" s="797">
        <f t="shared" si="181"/>
        <v>4695.3</v>
      </c>
      <c r="S221" s="563">
        <f t="shared" si="181"/>
        <v>0</v>
      </c>
      <c r="T221" s="563">
        <f t="shared" si="181"/>
        <v>0</v>
      </c>
      <c r="U221" s="563">
        <f t="shared" si="181"/>
        <v>0</v>
      </c>
      <c r="V221" s="563">
        <f>ROUND(SUM(V210:V220),2)</f>
        <v>1117296.1200000001</v>
      </c>
      <c r="W221" s="564">
        <f t="shared" si="181"/>
        <v>0</v>
      </c>
      <c r="X221" s="780">
        <f t="shared" si="181"/>
        <v>1121991.42</v>
      </c>
      <c r="Y221" s="1099">
        <f t="shared" si="129"/>
        <v>0</v>
      </c>
      <c r="Z221" s="1099">
        <f t="shared" si="130"/>
        <v>4.6511775806286583E-3</v>
      </c>
      <c r="AA221" s="1099">
        <f t="shared" si="131"/>
        <v>0</v>
      </c>
      <c r="AB221" s="1099">
        <f t="shared" si="132"/>
        <v>0</v>
      </c>
      <c r="AC221" s="1099">
        <f t="shared" si="133"/>
        <v>0</v>
      </c>
      <c r="AD221" s="1099">
        <f t="shared" si="134"/>
        <v>0.85125023593648297</v>
      </c>
      <c r="AE221" s="1099">
        <f t="shared" si="135"/>
        <v>0</v>
      </c>
      <c r="AF221" s="192">
        <f>X221/$X$223</f>
        <v>8.9018842406227067E-2</v>
      </c>
      <c r="AG221" s="1369"/>
      <c r="AH221" s="1213"/>
      <c r="AI221" s="1356"/>
    </row>
    <row r="222" spans="1:35" s="417" customFormat="1" ht="15">
      <c r="A222" s="523"/>
      <c r="B222" s="406"/>
      <c r="C222" s="275"/>
      <c r="D222" s="275"/>
      <c r="E222" s="276"/>
      <c r="F222" s="276"/>
      <c r="G222" s="277"/>
      <c r="H222" s="458"/>
      <c r="I222" s="277"/>
      <c r="J222" s="277"/>
      <c r="K222" s="277"/>
      <c r="L222" s="837"/>
      <c r="M222" s="757"/>
      <c r="N222" s="767"/>
      <c r="O222" s="1311"/>
      <c r="P222" s="568"/>
      <c r="Q222" s="569"/>
      <c r="R222" s="798"/>
      <c r="S222" s="569"/>
      <c r="T222" s="569"/>
      <c r="U222" s="569"/>
      <c r="V222" s="569"/>
      <c r="W222" s="776"/>
      <c r="X222" s="781"/>
      <c r="Y222" s="1095"/>
      <c r="Z222" s="1095"/>
      <c r="AA222" s="1095"/>
      <c r="AB222" s="1095"/>
      <c r="AC222" s="1095"/>
      <c r="AD222" s="1095"/>
      <c r="AE222" s="1095"/>
      <c r="AF222" s="782"/>
      <c r="AG222" s="1371"/>
      <c r="AH222" s="1216"/>
      <c r="AI222" s="1354"/>
    </row>
    <row r="223" spans="1:35" s="426" customFormat="1" ht="32.25" customHeight="1" thickBot="1">
      <c r="A223" s="525"/>
      <c r="B223" s="407"/>
      <c r="C223" s="408"/>
      <c r="D223" s="408"/>
      <c r="E223" s="409" t="s">
        <v>188</v>
      </c>
      <c r="F223" s="409"/>
      <c r="G223" s="410"/>
      <c r="H223" s="459"/>
      <c r="I223" s="410"/>
      <c r="J223" s="410"/>
      <c r="K223" s="410"/>
      <c r="L223" s="838"/>
      <c r="M223" s="411"/>
      <c r="N223" s="768"/>
      <c r="O223" s="1312"/>
      <c r="P223" s="570"/>
      <c r="Q223" s="571">
        <f t="shared" ref="Q223:X223" si="182">ROUND(Q35+Q47+Q61+Q69+Q129+Q152+Q186+Q209+Q221,2)</f>
        <v>2688763.02</v>
      </c>
      <c r="R223" s="799">
        <f t="shared" si="182"/>
        <v>1009486.29</v>
      </c>
      <c r="S223" s="571">
        <f t="shared" si="182"/>
        <v>73607.87</v>
      </c>
      <c r="T223" s="571">
        <f t="shared" si="182"/>
        <v>4635241.3</v>
      </c>
      <c r="U223" s="571">
        <f t="shared" si="182"/>
        <v>2778828.22</v>
      </c>
      <c r="V223" s="571">
        <f t="shared" si="182"/>
        <v>1312535.46</v>
      </c>
      <c r="W223" s="572">
        <f t="shared" si="182"/>
        <v>105514.59</v>
      </c>
      <c r="X223" s="783">
        <f t="shared" si="182"/>
        <v>12603976.75</v>
      </c>
      <c r="Y223" s="1097">
        <f t="shared" ref="Y223:AE223" si="183">ROUND(Y35+Y47+Y61+Y69+Y129+Y152+Y186+Y209+Y221,2)</f>
        <v>1</v>
      </c>
      <c r="Z223" s="1097">
        <f t="shared" si="183"/>
        <v>1</v>
      </c>
      <c r="AA223" s="1097">
        <f t="shared" si="183"/>
        <v>1</v>
      </c>
      <c r="AB223" s="1097">
        <f t="shared" si="183"/>
        <v>1</v>
      </c>
      <c r="AC223" s="1097">
        <f t="shared" si="183"/>
        <v>1</v>
      </c>
      <c r="AD223" s="1097">
        <f t="shared" si="183"/>
        <v>1</v>
      </c>
      <c r="AE223" s="1097">
        <f t="shared" si="183"/>
        <v>1</v>
      </c>
      <c r="AF223" s="1098">
        <f>ROUND(AF35+AF47+AF61+AF69+AF129+AF152+AF186+AF209+AF221,2)</f>
        <v>1</v>
      </c>
      <c r="AG223" s="1372"/>
      <c r="AH223" s="1224"/>
      <c r="AI223" s="1357">
        <f>SUM(Q223:W223)</f>
        <v>12603976.75</v>
      </c>
    </row>
    <row r="224" spans="1:35" ht="18">
      <c r="A224" s="523"/>
      <c r="B224" s="430">
        <f>SUM(G224:M224)</f>
        <v>0</v>
      </c>
      <c r="C224" s="430"/>
      <c r="D224" s="430"/>
      <c r="E224" s="430"/>
      <c r="F224" s="430"/>
      <c r="G224" s="430"/>
      <c r="H224" s="460"/>
      <c r="I224" s="430"/>
      <c r="J224" s="430"/>
      <c r="K224" s="430"/>
      <c r="L224" s="430"/>
      <c r="M224" s="430"/>
      <c r="N224" s="430"/>
      <c r="O224" s="574"/>
      <c r="P224" s="573"/>
      <c r="Q224" s="573"/>
      <c r="R224" s="574"/>
      <c r="S224" s="573"/>
      <c r="T224" s="573"/>
      <c r="U224" s="573"/>
      <c r="V224" s="573"/>
      <c r="W224" s="573"/>
      <c r="X224" s="573"/>
      <c r="Y224" s="573"/>
      <c r="Z224" s="573"/>
      <c r="AA224" s="573"/>
      <c r="AB224" s="573"/>
      <c r="AC224" s="573"/>
      <c r="AD224" s="573"/>
      <c r="AE224" s="573"/>
      <c r="AF224" s="430"/>
      <c r="AG224" s="1358"/>
      <c r="AI224" s="1357">
        <f>X223-AI223</f>
        <v>0</v>
      </c>
    </row>
    <row r="225" spans="1:35" s="772" customFormat="1">
      <c r="A225" s="770"/>
      <c r="B225" s="771"/>
      <c r="C225" s="771"/>
      <c r="D225" s="771"/>
      <c r="E225" s="771"/>
      <c r="F225" s="915"/>
      <c r="G225" s="773"/>
      <c r="H225" s="774"/>
      <c r="I225" s="773"/>
      <c r="J225" s="807"/>
      <c r="K225" s="773"/>
      <c r="L225" s="807"/>
      <c r="M225" s="773"/>
      <c r="N225" s="773"/>
      <c r="O225" s="915"/>
      <c r="P225" s="771"/>
      <c r="Q225" s="773"/>
      <c r="R225" s="773"/>
      <c r="S225" s="773"/>
      <c r="T225" s="773"/>
      <c r="U225" s="773"/>
      <c r="V225" s="773"/>
      <c r="W225" s="773"/>
      <c r="X225" s="773"/>
      <c r="Y225" s="773"/>
      <c r="Z225" s="773"/>
      <c r="AA225" s="773"/>
      <c r="AB225" s="773"/>
      <c r="AC225" s="773"/>
      <c r="AD225" s="773"/>
      <c r="AE225" s="773"/>
      <c r="AF225" s="1388"/>
      <c r="AG225" s="773"/>
      <c r="AH225" s="550"/>
      <c r="AI225" s="1225"/>
    </row>
    <row r="226" spans="1:35" ht="18">
      <c r="D226" s="427"/>
      <c r="E226" s="1380"/>
      <c r="F226" s="1381"/>
      <c r="Q226" s="841"/>
      <c r="R226" s="841"/>
      <c r="S226" s="841"/>
      <c r="T226" s="841"/>
      <c r="U226" s="841"/>
      <c r="V226" s="841"/>
      <c r="W226" s="841"/>
      <c r="X226" s="841"/>
      <c r="Y226" s="841"/>
      <c r="Z226" s="841"/>
      <c r="AA226" s="841"/>
      <c r="AB226" s="841"/>
      <c r="AC226" s="841"/>
      <c r="AD226" s="841"/>
      <c r="AE226" s="841"/>
      <c r="AI226" s="1357">
        <f>AI224/1.207</f>
        <v>0</v>
      </c>
    </row>
    <row r="227" spans="1:35">
      <c r="F227" s="1382"/>
      <c r="P227" s="745" t="s">
        <v>1162</v>
      </c>
      <c r="Q227" s="839">
        <f>Q33/Q223</f>
        <v>4.9880669661991998E-2</v>
      </c>
      <c r="R227" s="839">
        <f t="shared" ref="R227:X227" si="184">R33/R223</f>
        <v>4.9880697240573715E-2</v>
      </c>
      <c r="S227" s="839">
        <f t="shared" si="184"/>
        <v>4.9880671727085713E-2</v>
      </c>
      <c r="T227" s="839">
        <f t="shared" si="184"/>
        <v>4.9880693374042898E-2</v>
      </c>
      <c r="U227" s="839">
        <f t="shared" si="184"/>
        <v>4.9880693956677893E-2</v>
      </c>
      <c r="V227" s="839">
        <f t="shared" si="184"/>
        <v>4.9880694270918978E-2</v>
      </c>
      <c r="W227" s="839">
        <f t="shared" si="184"/>
        <v>4.9880684747009872E-2</v>
      </c>
      <c r="X227" s="839">
        <f t="shared" si="184"/>
        <v>4.9880694202327845E-2</v>
      </c>
      <c r="Y227" s="839"/>
      <c r="Z227" s="839"/>
      <c r="AA227" s="839"/>
      <c r="AB227" s="839"/>
      <c r="AC227" s="839"/>
      <c r="AD227" s="839"/>
      <c r="AE227" s="839"/>
    </row>
    <row r="228" spans="1:35">
      <c r="F228" s="1383"/>
    </row>
    <row r="229" spans="1:35">
      <c r="F229" s="1379"/>
      <c r="Q229" s="841">
        <f>Q223-Q33</f>
        <v>2554645.7200000002</v>
      </c>
      <c r="R229" s="841">
        <f t="shared" ref="R229:X229" si="185">R223-R33</f>
        <v>959132.41</v>
      </c>
      <c r="S229" s="841">
        <f t="shared" si="185"/>
        <v>69936.259999999995</v>
      </c>
      <c r="T229" s="841">
        <f t="shared" si="185"/>
        <v>4404032.25</v>
      </c>
      <c r="U229" s="841">
        <f t="shared" si="185"/>
        <v>2640218.3400000003</v>
      </c>
      <c r="V229" s="841">
        <f t="shared" si="185"/>
        <v>1247065.28</v>
      </c>
      <c r="W229" s="841">
        <f t="shared" si="185"/>
        <v>100251.45</v>
      </c>
      <c r="X229" s="841">
        <f t="shared" si="185"/>
        <v>11975281.640000001</v>
      </c>
      <c r="Y229" s="841"/>
      <c r="Z229" s="841"/>
      <c r="AA229" s="841"/>
      <c r="AB229" s="841"/>
      <c r="AC229" s="841"/>
      <c r="AD229" s="841"/>
      <c r="AE229" s="841"/>
    </row>
    <row r="230" spans="1:35">
      <c r="F230" s="1384"/>
      <c r="P230" s="745" t="s">
        <v>1183</v>
      </c>
      <c r="Q230" s="550">
        <f>Q229/$X$229</f>
        <v>0.21332656690652999</v>
      </c>
      <c r="R230" s="550">
        <f>R229/$X$229</f>
        <v>8.0092680809801808E-2</v>
      </c>
      <c r="S230" s="550">
        <f t="shared" ref="S230:X230" si="186">S229/$X$229</f>
        <v>5.8400513743574875E-3</v>
      </c>
      <c r="T230" s="550">
        <f t="shared" si="186"/>
        <v>0.36776022329943298</v>
      </c>
      <c r="U230" s="550">
        <f t="shared" si="186"/>
        <v>0.22047233788482323</v>
      </c>
      <c r="V230" s="550">
        <f>V229/$X$229</f>
        <v>0.10413661385921275</v>
      </c>
      <c r="W230" s="550">
        <f t="shared" si="186"/>
        <v>8.3715317112157701E-3</v>
      </c>
      <c r="X230" s="550">
        <f t="shared" si="186"/>
        <v>1</v>
      </c>
    </row>
    <row r="231" spans="1:35">
      <c r="F231" s="1379"/>
      <c r="Q231" s="550" t="s">
        <v>1321</v>
      </c>
      <c r="R231" s="550" t="s">
        <v>1322</v>
      </c>
      <c r="S231" s="550" t="s">
        <v>1323</v>
      </c>
      <c r="T231" s="550" t="s">
        <v>1324</v>
      </c>
      <c r="U231" s="550" t="s">
        <v>1325</v>
      </c>
      <c r="V231" s="550" t="s">
        <v>1326</v>
      </c>
      <c r="W231" s="550" t="s">
        <v>1327</v>
      </c>
    </row>
    <row r="232" spans="1:35">
      <c r="F232" s="1378"/>
    </row>
    <row r="233" spans="1:35">
      <c r="F233" s="1377"/>
      <c r="Q233" s="1212"/>
      <c r="R233" s="1212"/>
      <c r="S233" s="1212"/>
      <c r="T233" s="1212"/>
      <c r="U233" s="1212"/>
      <c r="V233" s="1212"/>
      <c r="W233" s="1212"/>
      <c r="X233" s="1212"/>
    </row>
    <row r="234" spans="1:35">
      <c r="F234" s="1377"/>
      <c r="Q234" s="841"/>
      <c r="R234" s="841"/>
      <c r="S234" s="841"/>
      <c r="T234" s="841"/>
      <c r="U234" s="841"/>
      <c r="V234" s="841"/>
      <c r="W234" s="841"/>
      <c r="X234" s="841"/>
    </row>
    <row r="235" spans="1:35">
      <c r="F235" s="1377"/>
      <c r="X235" s="841"/>
    </row>
    <row r="236" spans="1:35">
      <c r="F236" s="1377"/>
    </row>
    <row r="237" spans="1:35">
      <c r="F237" s="1377"/>
    </row>
    <row r="238" spans="1:35">
      <c r="F238" s="1377"/>
    </row>
    <row r="239" spans="1:35">
      <c r="X239" s="841"/>
      <c r="AF239" s="1389"/>
    </row>
    <row r="240" spans="1:35">
      <c r="X240" s="841"/>
    </row>
  </sheetData>
  <autoFilter ref="B10:AF224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</autoFilter>
  <mergeCells count="20">
    <mergeCell ref="AF10:AF11"/>
    <mergeCell ref="Y10:AE10"/>
    <mergeCell ref="F9:M9"/>
    <mergeCell ref="B10:B11"/>
    <mergeCell ref="E10:E11"/>
    <mergeCell ref="F10:F11"/>
    <mergeCell ref="G10:M10"/>
    <mergeCell ref="C10:C11"/>
    <mergeCell ref="D10:D11"/>
    <mergeCell ref="B2:AF2"/>
    <mergeCell ref="C4:E4"/>
    <mergeCell ref="C5:E5"/>
    <mergeCell ref="C6:E6"/>
    <mergeCell ref="D3:AF3"/>
    <mergeCell ref="C7:E7"/>
    <mergeCell ref="X10:X11"/>
    <mergeCell ref="Q10:W10"/>
    <mergeCell ref="N10:N11"/>
    <mergeCell ref="O10:O11"/>
    <mergeCell ref="P10:P11"/>
  </mergeCells>
  <printOptions horizontalCentered="1"/>
  <pageMargins left="0.51181102362204722" right="0.51181102362204722" top="0.78740157480314965" bottom="0.82677165354330717" header="0.31496062992125984" footer="0.19685039370078741"/>
  <pageSetup paperSize="8" scale="49" fitToHeight="0" orientation="landscape" r:id="rId1"/>
  <headerFooter>
    <oddFooter>&amp;L&amp;16Eng.ª Civil Ana Priscila Silva
      CREA 217602/D&amp;C&amp;16Júlio Cesar Souto Batista
Presidente ECOS&amp;R&amp;16&amp;P/&amp;N
09/12/2025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2:K30"/>
  <sheetViews>
    <sheetView view="pageBreakPreview" zoomScale="110" zoomScaleNormal="100" zoomScaleSheetLayoutView="110" workbookViewId="0">
      <selection activeCell="B4" sqref="B4"/>
    </sheetView>
  </sheetViews>
  <sheetFormatPr defaultRowHeight="12.75"/>
  <cols>
    <col min="2" max="2" width="23.85546875" customWidth="1"/>
    <col min="3" max="8" width="3.85546875" customWidth="1"/>
    <col min="9" max="9" width="24.140625" customWidth="1"/>
  </cols>
  <sheetData>
    <row r="2" spans="2:10" ht="49.5" customHeight="1">
      <c r="B2" s="1425" t="s">
        <v>1287</v>
      </c>
      <c r="C2" s="1426"/>
      <c r="D2" s="1426"/>
      <c r="E2" s="1426"/>
      <c r="F2" s="1426"/>
      <c r="G2" s="1426"/>
      <c r="H2" s="1426"/>
      <c r="I2" s="1426"/>
      <c r="J2" s="1427"/>
    </row>
    <row r="3" spans="2:10">
      <c r="B3" s="1444" t="s">
        <v>246</v>
      </c>
      <c r="C3" s="1445"/>
      <c r="D3" s="1445"/>
      <c r="E3" s="1445"/>
      <c r="F3" s="1445"/>
      <c r="G3" s="1445"/>
      <c r="H3" s="1445"/>
      <c r="I3" s="1445"/>
      <c r="J3" s="1446"/>
    </row>
    <row r="4" spans="2:10" ht="58.5" customHeight="1">
      <c r="B4" s="1131" t="s">
        <v>1384</v>
      </c>
      <c r="C4" s="1441" t="s">
        <v>1319</v>
      </c>
      <c r="D4" s="1442"/>
      <c r="E4" s="1442"/>
      <c r="F4" s="1442"/>
      <c r="G4" s="1442"/>
      <c r="H4" s="1442"/>
      <c r="I4" s="1442"/>
      <c r="J4" s="1443"/>
    </row>
    <row r="5" spans="2:10">
      <c r="B5" s="1132"/>
      <c r="C5" s="1133"/>
      <c r="D5" s="1133"/>
      <c r="E5" s="1133"/>
      <c r="F5" s="1133"/>
      <c r="G5" s="1133"/>
      <c r="H5" s="1133"/>
      <c r="I5" s="1133"/>
      <c r="J5" s="1134"/>
    </row>
    <row r="6" spans="2:10">
      <c r="B6" s="1428" t="s">
        <v>247</v>
      </c>
      <c r="C6" s="1429"/>
      <c r="D6" s="1429"/>
      <c r="E6" s="1429"/>
      <c r="F6" s="1429"/>
      <c r="G6" s="1429"/>
      <c r="H6" s="1429"/>
      <c r="I6" s="1429"/>
      <c r="J6" s="1430"/>
    </row>
    <row r="7" spans="2:10">
      <c r="B7" s="1135" t="s">
        <v>248</v>
      </c>
      <c r="C7" s="1431" t="s">
        <v>249</v>
      </c>
      <c r="D7" s="1432"/>
      <c r="E7" s="1432"/>
      <c r="F7" s="1432"/>
      <c r="G7" s="1432"/>
      <c r="H7" s="1433"/>
      <c r="I7" s="1437" t="s">
        <v>1381</v>
      </c>
      <c r="J7" s="1438"/>
    </row>
    <row r="8" spans="2:10">
      <c r="B8" s="244"/>
      <c r="C8" s="1434"/>
      <c r="D8" s="1435"/>
      <c r="E8" s="1435"/>
      <c r="F8" s="1435"/>
      <c r="G8" s="1435"/>
      <c r="H8" s="1436"/>
      <c r="I8" s="1439"/>
      <c r="J8" s="1440"/>
    </row>
    <row r="9" spans="2:10">
      <c r="B9" s="1040" t="s">
        <v>250</v>
      </c>
      <c r="C9" s="1041" t="s">
        <v>251</v>
      </c>
      <c r="D9" s="1447">
        <v>3.7999999999999999E-2</v>
      </c>
      <c r="E9" s="1447"/>
      <c r="F9" s="1042" t="s">
        <v>252</v>
      </c>
      <c r="G9" s="1447">
        <v>4.6699999999999998E-2</v>
      </c>
      <c r="H9" s="1448"/>
      <c r="I9" s="1040" t="s">
        <v>250</v>
      </c>
      <c r="J9" s="1043">
        <v>4.0099999999999997E-2</v>
      </c>
    </row>
    <row r="10" spans="2:10">
      <c r="B10" s="1044" t="s">
        <v>253</v>
      </c>
      <c r="C10" s="1045" t="s">
        <v>251</v>
      </c>
      <c r="D10" s="1452">
        <v>3.2000000000000002E-3</v>
      </c>
      <c r="E10" s="1452"/>
      <c r="F10" s="1046" t="s">
        <v>252</v>
      </c>
      <c r="G10" s="1452">
        <v>7.4000000000000003E-3</v>
      </c>
      <c r="H10" s="1453"/>
      <c r="I10" s="1044" t="s">
        <v>253</v>
      </c>
      <c r="J10" s="1136">
        <v>4.0000000000000001E-3</v>
      </c>
    </row>
    <row r="11" spans="2:10">
      <c r="B11" s="1044" t="s">
        <v>254</v>
      </c>
      <c r="C11" s="1045" t="s">
        <v>251</v>
      </c>
      <c r="D11" s="1452">
        <v>5.0000000000000001E-3</v>
      </c>
      <c r="E11" s="1452"/>
      <c r="F11" s="1046" t="s">
        <v>252</v>
      </c>
      <c r="G11" s="1452">
        <v>9.7000000000000003E-3</v>
      </c>
      <c r="H11" s="1453"/>
      <c r="I11" s="1044" t="s">
        <v>254</v>
      </c>
      <c r="J11" s="1136">
        <v>5.5999999999999999E-3</v>
      </c>
    </row>
    <row r="12" spans="2:10">
      <c r="B12" s="1044" t="s">
        <v>255</v>
      </c>
      <c r="C12" s="1045" t="s">
        <v>251</v>
      </c>
      <c r="D12" s="1452">
        <v>1.0200000000000001E-2</v>
      </c>
      <c r="E12" s="1452"/>
      <c r="F12" s="1046" t="s">
        <v>252</v>
      </c>
      <c r="G12" s="1452">
        <v>1.21E-2</v>
      </c>
      <c r="H12" s="1453"/>
      <c r="I12" s="1044" t="s">
        <v>255</v>
      </c>
      <c r="J12" s="1136">
        <v>1.11E-2</v>
      </c>
    </row>
    <row r="13" spans="2:10">
      <c r="B13" s="1044" t="s">
        <v>256</v>
      </c>
      <c r="C13" s="1045" t="s">
        <v>251</v>
      </c>
      <c r="D13" s="1452">
        <v>6.6400000000000001E-2</v>
      </c>
      <c r="E13" s="1452"/>
      <c r="F13" s="1046" t="s">
        <v>252</v>
      </c>
      <c r="G13" s="1452">
        <v>8.6900000000000005E-2</v>
      </c>
      <c r="H13" s="1453"/>
      <c r="I13" s="1044" t="s">
        <v>256</v>
      </c>
      <c r="J13" s="1136">
        <v>7.2999999999999995E-2</v>
      </c>
    </row>
    <row r="14" spans="2:10">
      <c r="B14" s="1137" t="s">
        <v>257</v>
      </c>
      <c r="C14" s="1045" t="s">
        <v>251</v>
      </c>
      <c r="D14" s="1452">
        <v>5.6500000000000002E-2</v>
      </c>
      <c r="E14" s="1452"/>
      <c r="F14" s="1047" t="s">
        <v>252</v>
      </c>
      <c r="G14" s="1452">
        <v>8.6499999999999994E-2</v>
      </c>
      <c r="H14" s="1453"/>
      <c r="I14" s="1044" t="s">
        <v>257</v>
      </c>
      <c r="J14" s="1136">
        <f>C26</f>
        <v>5.6499999999999995E-2</v>
      </c>
    </row>
    <row r="15" spans="2:10">
      <c r="B15" s="1138" t="s">
        <v>258</v>
      </c>
      <c r="C15" s="1139"/>
      <c r="D15" s="1454">
        <v>0</v>
      </c>
      <c r="E15" s="1454"/>
      <c r="F15" s="1140" t="s">
        <v>259</v>
      </c>
      <c r="G15" s="1454">
        <v>4.4999999999999998E-2</v>
      </c>
      <c r="H15" s="1455"/>
      <c r="I15" s="1138" t="s">
        <v>258</v>
      </c>
      <c r="J15" s="1141">
        <v>0</v>
      </c>
    </row>
    <row r="16" spans="2:10">
      <c r="B16" s="1456" t="s">
        <v>260</v>
      </c>
      <c r="C16" s="1457"/>
      <c r="D16" s="1457"/>
      <c r="E16" s="1457"/>
      <c r="F16" s="1457"/>
      <c r="G16" s="1457"/>
      <c r="H16" s="1457"/>
      <c r="I16" s="1457"/>
      <c r="J16" s="1458"/>
    </row>
    <row r="17" spans="2:11">
      <c r="B17" s="1040" t="s">
        <v>250</v>
      </c>
      <c r="C17" s="1449" t="str">
        <f>IF(J9&gt;G9,"Incidência maior que a permitida",IF(J9&lt;D9,"Incidência menor que a permitida","ok"))</f>
        <v>ok</v>
      </c>
      <c r="D17" s="1450"/>
      <c r="E17" s="1450"/>
      <c r="F17" s="1450"/>
      <c r="G17" s="1450"/>
      <c r="H17" s="1450"/>
      <c r="I17" s="1450"/>
      <c r="J17" s="1451"/>
    </row>
    <row r="18" spans="2:11">
      <c r="B18" s="1044" t="s">
        <v>253</v>
      </c>
      <c r="C18" s="1462" t="str">
        <f>IF(J10&gt;G10,"Incidência maior que a permitida",IF(J10&lt;0,"Incidência menor que a permitida","ok"))</f>
        <v>ok</v>
      </c>
      <c r="D18" s="1463"/>
      <c r="E18" s="1463"/>
      <c r="F18" s="1463"/>
      <c r="G18" s="1463"/>
      <c r="H18" s="1463"/>
      <c r="I18" s="1463"/>
      <c r="J18" s="1464"/>
    </row>
    <row r="19" spans="2:11">
      <c r="B19" s="1044" t="s">
        <v>254</v>
      </c>
      <c r="C19" s="1462" t="str">
        <f>IF(J11&gt;G11,"Incidência maior que a permitida",IF(J11&lt;0,"Incidência menor que a permitida","ok"))</f>
        <v>ok</v>
      </c>
      <c r="D19" s="1463"/>
      <c r="E19" s="1463"/>
      <c r="F19" s="1463"/>
      <c r="G19" s="1463"/>
      <c r="H19" s="1463"/>
      <c r="I19" s="1463"/>
      <c r="J19" s="1464"/>
    </row>
    <row r="20" spans="2:11">
      <c r="B20" s="1044" t="s">
        <v>255</v>
      </c>
      <c r="C20" s="1462" t="str">
        <f>IF(J12&gt;G12,"Incidência maior que a permitida",IF(J12&lt;D12,"Incidência menor que a permitida","ok"))</f>
        <v>ok</v>
      </c>
      <c r="D20" s="1463"/>
      <c r="E20" s="1463"/>
      <c r="F20" s="1463"/>
      <c r="G20" s="1463"/>
      <c r="H20" s="1463"/>
      <c r="I20" s="1463"/>
      <c r="J20" s="1464"/>
    </row>
    <row r="21" spans="2:11">
      <c r="B21" s="1044" t="s">
        <v>256</v>
      </c>
      <c r="C21" s="1462" t="str">
        <f>IF(J13&gt;G13,"Incidência maior que a permitida",IF(J13&lt;D13,"Incidência menor que a permitida","ok"))</f>
        <v>ok</v>
      </c>
      <c r="D21" s="1463"/>
      <c r="E21" s="1463"/>
      <c r="F21" s="1463"/>
      <c r="G21" s="1463"/>
      <c r="H21" s="1463"/>
      <c r="I21" s="1463"/>
      <c r="J21" s="1464"/>
    </row>
    <row r="22" spans="2:11">
      <c r="B22" s="1142" t="s">
        <v>257</v>
      </c>
      <c r="C22" s="1465" t="str">
        <f>IF(J14&gt;G14,"Incidência maior que a permitida",IF(J14&lt;D14,"Incidência menor que a permitida","ok"))</f>
        <v>ok</v>
      </c>
      <c r="D22" s="1466"/>
      <c r="E22" s="1466"/>
      <c r="F22" s="1466"/>
      <c r="G22" s="1466"/>
      <c r="H22" s="1466"/>
      <c r="I22" s="1466"/>
      <c r="J22" s="1467"/>
    </row>
    <row r="23" spans="2:11">
      <c r="B23" s="243" t="s">
        <v>258</v>
      </c>
      <c r="C23" s="1465" t="str">
        <f>IF(J15=D15,"ok",IF(J15=G15,"ok","Incidência não permitida"))</f>
        <v>ok</v>
      </c>
      <c r="D23" s="1466"/>
      <c r="E23" s="1466"/>
      <c r="F23" s="1466"/>
      <c r="G23" s="1466"/>
      <c r="H23" s="1466"/>
      <c r="I23" s="1466"/>
      <c r="J23" s="1467"/>
    </row>
    <row r="24" spans="2:11">
      <c r="B24" s="1143" t="s">
        <v>261</v>
      </c>
      <c r="C24" s="1459" t="s">
        <v>262</v>
      </c>
      <c r="D24" s="1460"/>
      <c r="E24" s="1460"/>
      <c r="F24" s="1460"/>
      <c r="G24" s="1460"/>
      <c r="H24" s="1460"/>
      <c r="I24" s="1461"/>
      <c r="J24" s="1144">
        <f>ROUND(((1+J9+J10+J11)*(1+J12)*(1+J13)/(1-(J14+J15))-1),4)</f>
        <v>0.20699999999999999</v>
      </c>
      <c r="K24" s="245"/>
    </row>
    <row r="25" spans="2:11">
      <c r="B25" s="1145"/>
      <c r="C25" s="1146"/>
      <c r="D25" s="1146"/>
      <c r="E25" s="1146"/>
      <c r="F25" s="1146"/>
      <c r="G25" s="1146"/>
      <c r="H25" s="1146"/>
      <c r="I25" s="1146"/>
      <c r="J25" s="1147"/>
      <c r="K25" s="912"/>
    </row>
    <row r="26" spans="2:11">
      <c r="B26" s="1148" t="s">
        <v>1202</v>
      </c>
      <c r="C26" s="1469">
        <f>SUM(C27:D29)</f>
        <v>5.6499999999999995E-2</v>
      </c>
      <c r="D26" s="1469"/>
      <c r="E26" s="1146"/>
      <c r="F26" s="1146"/>
      <c r="G26" s="1146"/>
      <c r="H26" s="1146"/>
      <c r="I26" s="1146"/>
      <c r="J26" s="1147"/>
      <c r="K26" s="912"/>
    </row>
    <row r="27" spans="2:11">
      <c r="B27" s="1145" t="s">
        <v>1199</v>
      </c>
      <c r="C27" s="1468">
        <v>6.4999999999999997E-3</v>
      </c>
      <c r="D27" s="1468"/>
      <c r="E27" s="1470"/>
      <c r="F27" s="1470"/>
      <c r="G27" s="1470"/>
      <c r="H27" s="1470"/>
      <c r="I27" s="1470"/>
      <c r="J27" s="1471"/>
      <c r="K27" s="912"/>
    </row>
    <row r="28" spans="2:11">
      <c r="B28" s="1145" t="s">
        <v>1200</v>
      </c>
      <c r="C28" s="1468">
        <v>0.03</v>
      </c>
      <c r="D28" s="1468"/>
      <c r="E28" s="1470"/>
      <c r="F28" s="1470"/>
      <c r="G28" s="1470"/>
      <c r="H28" s="1470"/>
      <c r="I28" s="1470"/>
      <c r="J28" s="1471"/>
    </row>
    <row r="29" spans="2:11">
      <c r="B29" s="1145" t="s">
        <v>1201</v>
      </c>
      <c r="C29" s="1468">
        <v>0.02</v>
      </c>
      <c r="D29" s="1468"/>
      <c r="E29" s="1472" t="s">
        <v>1286</v>
      </c>
      <c r="F29" s="1472"/>
      <c r="G29" s="1472"/>
      <c r="H29" s="1472"/>
      <c r="I29" s="1472"/>
      <c r="J29" s="1473"/>
    </row>
    <row r="30" spans="2:11">
      <c r="B30" s="1149"/>
      <c r="C30" s="1150"/>
      <c r="D30" s="1150"/>
      <c r="E30" s="1150"/>
      <c r="F30" s="1150"/>
      <c r="G30" s="1150"/>
      <c r="H30" s="1150"/>
      <c r="I30" s="1150"/>
      <c r="J30" s="1151"/>
    </row>
  </sheetData>
  <mergeCells count="36">
    <mergeCell ref="C27:D27"/>
    <mergeCell ref="C28:D28"/>
    <mergeCell ref="C29:D29"/>
    <mergeCell ref="C26:D26"/>
    <mergeCell ref="E27:J27"/>
    <mergeCell ref="E28:J28"/>
    <mergeCell ref="E29:J29"/>
    <mergeCell ref="C24:I24"/>
    <mergeCell ref="C18:J18"/>
    <mergeCell ref="C19:J19"/>
    <mergeCell ref="C20:J20"/>
    <mergeCell ref="C21:J21"/>
    <mergeCell ref="C22:J22"/>
    <mergeCell ref="C23:J23"/>
    <mergeCell ref="D9:E9"/>
    <mergeCell ref="G9:H9"/>
    <mergeCell ref="C17:J17"/>
    <mergeCell ref="G10:H10"/>
    <mergeCell ref="D11:E11"/>
    <mergeCell ref="G11:H11"/>
    <mergeCell ref="D12:E12"/>
    <mergeCell ref="G12:H12"/>
    <mergeCell ref="D13:E13"/>
    <mergeCell ref="G13:H13"/>
    <mergeCell ref="D10:E10"/>
    <mergeCell ref="D14:E14"/>
    <mergeCell ref="G14:H14"/>
    <mergeCell ref="D15:E15"/>
    <mergeCell ref="G15:H15"/>
    <mergeCell ref="B16:J16"/>
    <mergeCell ref="B2:J2"/>
    <mergeCell ref="B6:J6"/>
    <mergeCell ref="C7:H8"/>
    <mergeCell ref="I7:J8"/>
    <mergeCell ref="C4:J4"/>
    <mergeCell ref="B3:J3"/>
  </mergeCells>
  <conditionalFormatting sqref="J9:J14">
    <cfRule type="cellIs" dxfId="2" priority="3" stopIfTrue="1" operator="notBetween">
      <formula>D9</formula>
      <formula>G9</formula>
    </cfRule>
  </conditionalFormatting>
  <conditionalFormatting sqref="C17:C23">
    <cfRule type="cellIs" dxfId="1" priority="2" stopIfTrue="1" operator="notEqual">
      <formula>"ok"</formula>
    </cfRule>
  </conditionalFormatting>
  <conditionalFormatting sqref="J15">
    <cfRule type="expression" dxfId="0" priority="1" stopIfTrue="1">
      <formula>$L$15&lt;&gt;0</formula>
    </cfRule>
  </conditionalFormatting>
  <dataValidations count="2">
    <dataValidation allowBlank="1" showErrorMessage="1" promptTitle="Encargos sociais" prompt="Para encargos sociais desonerados usar 2%." sqref="J15"/>
    <dataValidation allowBlank="1" showInputMessage="1" showErrorMessage="1" promptTitle="Fórnula TCU Acórdão 2622/2013" prompt="Rodovias, ferrovias, obras urbanas" sqref="C24:I24"/>
  </dataValidations>
  <printOptions horizontalCentered="1"/>
  <pageMargins left="0.51181102362204722" right="0.51181102362204722" top="0.78740157480314965" bottom="0.78740157480314965" header="0.31496062992125984" footer="0.31496062992125984"/>
  <pageSetup paperSize="9" orientation="portrait" r:id="rId1"/>
  <headerFooter>
    <oddFooter>&amp;LEng.ª Civil Ana Priscila Silva
      CREA 217602/D&amp;CJúlio Cesar Souto Batista
Presidente ECOS&amp;R&amp;P/&amp;N
09/12/2025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2:IA35"/>
  <sheetViews>
    <sheetView view="pageBreakPreview" zoomScaleSheetLayoutView="100" workbookViewId="0">
      <selection activeCell="C7" sqref="C7:E7"/>
    </sheetView>
  </sheetViews>
  <sheetFormatPr defaultRowHeight="12.75"/>
  <cols>
    <col min="1" max="1" width="6.140625" style="208" customWidth="1"/>
    <col min="2" max="2" width="12.85546875" style="209" customWidth="1"/>
    <col min="3" max="3" width="15.42578125" style="210" customWidth="1"/>
    <col min="4" max="4" width="10.5703125" style="210" customWidth="1"/>
    <col min="5" max="5" width="55.42578125" style="209" customWidth="1"/>
    <col min="6" max="6" width="7.85546875" style="209" customWidth="1"/>
    <col min="7" max="7" width="11" style="209" bestFit="1" customWidth="1"/>
    <col min="8" max="9" width="14.28515625" style="211" customWidth="1"/>
    <col min="10" max="10" width="12.7109375" style="208" bestFit="1" customWidth="1"/>
    <col min="11" max="11" width="9.140625" style="212" customWidth="1"/>
    <col min="12" max="13" width="9.7109375" style="212" customWidth="1"/>
    <col min="14" max="228" width="9.140625" style="208" customWidth="1"/>
    <col min="229" max="229" width="9.7109375" style="208" customWidth="1"/>
    <col min="230" max="230" width="55" style="208" customWidth="1"/>
    <col min="231" max="231" width="12.85546875" style="208" customWidth="1"/>
    <col min="232" max="232" width="7.42578125" style="208" customWidth="1"/>
    <col min="233" max="258" width="9.140625" style="208"/>
    <col min="259" max="259" width="32.7109375" style="208" customWidth="1"/>
    <col min="260" max="260" width="9.7109375" style="208" customWidth="1"/>
    <col min="261" max="261" width="12" style="208" customWidth="1"/>
    <col min="262" max="262" width="10.5703125" style="208" customWidth="1"/>
    <col min="263" max="263" width="55" style="208" customWidth="1"/>
    <col min="264" max="264" width="7.85546875" style="208" customWidth="1"/>
    <col min="265" max="265" width="10.28515625" style="208" customWidth="1"/>
    <col min="266" max="267" width="14.28515625" style="208" customWidth="1"/>
    <col min="268" max="268" width="9.140625" style="208"/>
    <col min="269" max="269" width="9.140625" style="208" customWidth="1"/>
    <col min="270" max="270" width="9.7109375" style="208" customWidth="1"/>
    <col min="271" max="484" width="9.140625" style="208" customWidth="1"/>
    <col min="485" max="485" width="9.7109375" style="208" customWidth="1"/>
    <col min="486" max="486" width="55" style="208" customWidth="1"/>
    <col min="487" max="487" width="12.85546875" style="208" customWidth="1"/>
    <col min="488" max="488" width="7.42578125" style="208" customWidth="1"/>
    <col min="489" max="514" width="9.140625" style="208"/>
    <col min="515" max="515" width="32.7109375" style="208" customWidth="1"/>
    <col min="516" max="516" width="9.7109375" style="208" customWidth="1"/>
    <col min="517" max="517" width="12" style="208" customWidth="1"/>
    <col min="518" max="518" width="10.5703125" style="208" customWidth="1"/>
    <col min="519" max="519" width="55" style="208" customWidth="1"/>
    <col min="520" max="520" width="7.85546875" style="208" customWidth="1"/>
    <col min="521" max="521" width="10.28515625" style="208" customWidth="1"/>
    <col min="522" max="523" width="14.28515625" style="208" customWidth="1"/>
    <col min="524" max="524" width="9.140625" style="208"/>
    <col min="525" max="525" width="9.140625" style="208" customWidth="1"/>
    <col min="526" max="526" width="9.7109375" style="208" customWidth="1"/>
    <col min="527" max="740" width="9.140625" style="208" customWidth="1"/>
    <col min="741" max="741" width="9.7109375" style="208" customWidth="1"/>
    <col min="742" max="742" width="55" style="208" customWidth="1"/>
    <col min="743" max="743" width="12.85546875" style="208" customWidth="1"/>
    <col min="744" max="744" width="7.42578125" style="208" customWidth="1"/>
    <col min="745" max="770" width="9.140625" style="208"/>
    <col min="771" max="771" width="32.7109375" style="208" customWidth="1"/>
    <col min="772" max="772" width="9.7109375" style="208" customWidth="1"/>
    <col min="773" max="773" width="12" style="208" customWidth="1"/>
    <col min="774" max="774" width="10.5703125" style="208" customWidth="1"/>
    <col min="775" max="775" width="55" style="208" customWidth="1"/>
    <col min="776" max="776" width="7.85546875" style="208" customWidth="1"/>
    <col min="777" max="777" width="10.28515625" style="208" customWidth="1"/>
    <col min="778" max="779" width="14.28515625" style="208" customWidth="1"/>
    <col min="780" max="780" width="9.140625" style="208"/>
    <col min="781" max="781" width="9.140625" style="208" customWidth="1"/>
    <col min="782" max="782" width="9.7109375" style="208" customWidth="1"/>
    <col min="783" max="996" width="9.140625" style="208" customWidth="1"/>
    <col min="997" max="997" width="9.7109375" style="208" customWidth="1"/>
    <col min="998" max="998" width="55" style="208" customWidth="1"/>
    <col min="999" max="999" width="12.85546875" style="208" customWidth="1"/>
    <col min="1000" max="1000" width="7.42578125" style="208" customWidth="1"/>
    <col min="1001" max="1026" width="9.140625" style="208"/>
    <col min="1027" max="1027" width="32.7109375" style="208" customWidth="1"/>
    <col min="1028" max="1028" width="9.7109375" style="208" customWidth="1"/>
    <col min="1029" max="1029" width="12" style="208" customWidth="1"/>
    <col min="1030" max="1030" width="10.5703125" style="208" customWidth="1"/>
    <col min="1031" max="1031" width="55" style="208" customWidth="1"/>
    <col min="1032" max="1032" width="7.85546875" style="208" customWidth="1"/>
    <col min="1033" max="1033" width="10.28515625" style="208" customWidth="1"/>
    <col min="1034" max="1035" width="14.28515625" style="208" customWidth="1"/>
    <col min="1036" max="1036" width="9.140625" style="208"/>
    <col min="1037" max="1037" width="9.140625" style="208" customWidth="1"/>
    <col min="1038" max="1038" width="9.7109375" style="208" customWidth="1"/>
    <col min="1039" max="1252" width="9.140625" style="208" customWidth="1"/>
    <col min="1253" max="1253" width="9.7109375" style="208" customWidth="1"/>
    <col min="1254" max="1254" width="55" style="208" customWidth="1"/>
    <col min="1255" max="1255" width="12.85546875" style="208" customWidth="1"/>
    <col min="1256" max="1256" width="7.42578125" style="208" customWidth="1"/>
    <col min="1257" max="1282" width="9.140625" style="208"/>
    <col min="1283" max="1283" width="32.7109375" style="208" customWidth="1"/>
    <col min="1284" max="1284" width="9.7109375" style="208" customWidth="1"/>
    <col min="1285" max="1285" width="12" style="208" customWidth="1"/>
    <col min="1286" max="1286" width="10.5703125" style="208" customWidth="1"/>
    <col min="1287" max="1287" width="55" style="208" customWidth="1"/>
    <col min="1288" max="1288" width="7.85546875" style="208" customWidth="1"/>
    <col min="1289" max="1289" width="10.28515625" style="208" customWidth="1"/>
    <col min="1290" max="1291" width="14.28515625" style="208" customWidth="1"/>
    <col min="1292" max="1292" width="9.140625" style="208"/>
    <col min="1293" max="1293" width="9.140625" style="208" customWidth="1"/>
    <col min="1294" max="1294" width="9.7109375" style="208" customWidth="1"/>
    <col min="1295" max="1508" width="9.140625" style="208" customWidth="1"/>
    <col min="1509" max="1509" width="9.7109375" style="208" customWidth="1"/>
    <col min="1510" max="1510" width="55" style="208" customWidth="1"/>
    <col min="1511" max="1511" width="12.85546875" style="208" customWidth="1"/>
    <col min="1512" max="1512" width="7.42578125" style="208" customWidth="1"/>
    <col min="1513" max="1538" width="9.140625" style="208"/>
    <col min="1539" max="1539" width="32.7109375" style="208" customWidth="1"/>
    <col min="1540" max="1540" width="9.7109375" style="208" customWidth="1"/>
    <col min="1541" max="1541" width="12" style="208" customWidth="1"/>
    <col min="1542" max="1542" width="10.5703125" style="208" customWidth="1"/>
    <col min="1543" max="1543" width="55" style="208" customWidth="1"/>
    <col min="1544" max="1544" width="7.85546875" style="208" customWidth="1"/>
    <col min="1545" max="1545" width="10.28515625" style="208" customWidth="1"/>
    <col min="1546" max="1547" width="14.28515625" style="208" customWidth="1"/>
    <col min="1548" max="1548" width="9.140625" style="208"/>
    <col min="1549" max="1549" width="9.140625" style="208" customWidth="1"/>
    <col min="1550" max="1550" width="9.7109375" style="208" customWidth="1"/>
    <col min="1551" max="1764" width="9.140625" style="208" customWidth="1"/>
    <col min="1765" max="1765" width="9.7109375" style="208" customWidth="1"/>
    <col min="1766" max="1766" width="55" style="208" customWidth="1"/>
    <col min="1767" max="1767" width="12.85546875" style="208" customWidth="1"/>
    <col min="1768" max="1768" width="7.42578125" style="208" customWidth="1"/>
    <col min="1769" max="1794" width="9.140625" style="208"/>
    <col min="1795" max="1795" width="32.7109375" style="208" customWidth="1"/>
    <col min="1796" max="1796" width="9.7109375" style="208" customWidth="1"/>
    <col min="1797" max="1797" width="12" style="208" customWidth="1"/>
    <col min="1798" max="1798" width="10.5703125" style="208" customWidth="1"/>
    <col min="1799" max="1799" width="55" style="208" customWidth="1"/>
    <col min="1800" max="1800" width="7.85546875" style="208" customWidth="1"/>
    <col min="1801" max="1801" width="10.28515625" style="208" customWidth="1"/>
    <col min="1802" max="1803" width="14.28515625" style="208" customWidth="1"/>
    <col min="1804" max="1804" width="9.140625" style="208"/>
    <col min="1805" max="1805" width="9.140625" style="208" customWidth="1"/>
    <col min="1806" max="1806" width="9.7109375" style="208" customWidth="1"/>
    <col min="1807" max="2020" width="9.140625" style="208" customWidth="1"/>
    <col min="2021" max="2021" width="9.7109375" style="208" customWidth="1"/>
    <col min="2022" max="2022" width="55" style="208" customWidth="1"/>
    <col min="2023" max="2023" width="12.85546875" style="208" customWidth="1"/>
    <col min="2024" max="2024" width="7.42578125" style="208" customWidth="1"/>
    <col min="2025" max="2050" width="9.140625" style="208"/>
    <col min="2051" max="2051" width="32.7109375" style="208" customWidth="1"/>
    <col min="2052" max="2052" width="9.7109375" style="208" customWidth="1"/>
    <col min="2053" max="2053" width="12" style="208" customWidth="1"/>
    <col min="2054" max="2054" width="10.5703125" style="208" customWidth="1"/>
    <col min="2055" max="2055" width="55" style="208" customWidth="1"/>
    <col min="2056" max="2056" width="7.85546875" style="208" customWidth="1"/>
    <col min="2057" max="2057" width="10.28515625" style="208" customWidth="1"/>
    <col min="2058" max="2059" width="14.28515625" style="208" customWidth="1"/>
    <col min="2060" max="2060" width="9.140625" style="208"/>
    <col min="2061" max="2061" width="9.140625" style="208" customWidth="1"/>
    <col min="2062" max="2062" width="9.7109375" style="208" customWidth="1"/>
    <col min="2063" max="2276" width="9.140625" style="208" customWidth="1"/>
    <col min="2277" max="2277" width="9.7109375" style="208" customWidth="1"/>
    <col min="2278" max="2278" width="55" style="208" customWidth="1"/>
    <col min="2279" max="2279" width="12.85546875" style="208" customWidth="1"/>
    <col min="2280" max="2280" width="7.42578125" style="208" customWidth="1"/>
    <col min="2281" max="2306" width="9.140625" style="208"/>
    <col min="2307" max="2307" width="32.7109375" style="208" customWidth="1"/>
    <col min="2308" max="2308" width="9.7109375" style="208" customWidth="1"/>
    <col min="2309" max="2309" width="12" style="208" customWidth="1"/>
    <col min="2310" max="2310" width="10.5703125" style="208" customWidth="1"/>
    <col min="2311" max="2311" width="55" style="208" customWidth="1"/>
    <col min="2312" max="2312" width="7.85546875" style="208" customWidth="1"/>
    <col min="2313" max="2313" width="10.28515625" style="208" customWidth="1"/>
    <col min="2314" max="2315" width="14.28515625" style="208" customWidth="1"/>
    <col min="2316" max="2316" width="9.140625" style="208"/>
    <col min="2317" max="2317" width="9.140625" style="208" customWidth="1"/>
    <col min="2318" max="2318" width="9.7109375" style="208" customWidth="1"/>
    <col min="2319" max="2532" width="9.140625" style="208" customWidth="1"/>
    <col min="2533" max="2533" width="9.7109375" style="208" customWidth="1"/>
    <col min="2534" max="2534" width="55" style="208" customWidth="1"/>
    <col min="2535" max="2535" width="12.85546875" style="208" customWidth="1"/>
    <col min="2536" max="2536" width="7.42578125" style="208" customWidth="1"/>
    <col min="2537" max="2562" width="9.140625" style="208"/>
    <col min="2563" max="2563" width="32.7109375" style="208" customWidth="1"/>
    <col min="2564" max="2564" width="9.7109375" style="208" customWidth="1"/>
    <col min="2565" max="2565" width="12" style="208" customWidth="1"/>
    <col min="2566" max="2566" width="10.5703125" style="208" customWidth="1"/>
    <col min="2567" max="2567" width="55" style="208" customWidth="1"/>
    <col min="2568" max="2568" width="7.85546875" style="208" customWidth="1"/>
    <col min="2569" max="2569" width="10.28515625" style="208" customWidth="1"/>
    <col min="2570" max="2571" width="14.28515625" style="208" customWidth="1"/>
    <col min="2572" max="2572" width="9.140625" style="208"/>
    <col min="2573" max="2573" width="9.140625" style="208" customWidth="1"/>
    <col min="2574" max="2574" width="9.7109375" style="208" customWidth="1"/>
    <col min="2575" max="2788" width="9.140625" style="208" customWidth="1"/>
    <col min="2789" max="2789" width="9.7109375" style="208" customWidth="1"/>
    <col min="2790" max="2790" width="55" style="208" customWidth="1"/>
    <col min="2791" max="2791" width="12.85546875" style="208" customWidth="1"/>
    <col min="2792" max="2792" width="7.42578125" style="208" customWidth="1"/>
    <col min="2793" max="2818" width="9.140625" style="208"/>
    <col min="2819" max="2819" width="32.7109375" style="208" customWidth="1"/>
    <col min="2820" max="2820" width="9.7109375" style="208" customWidth="1"/>
    <col min="2821" max="2821" width="12" style="208" customWidth="1"/>
    <col min="2822" max="2822" width="10.5703125" style="208" customWidth="1"/>
    <col min="2823" max="2823" width="55" style="208" customWidth="1"/>
    <col min="2824" max="2824" width="7.85546875" style="208" customWidth="1"/>
    <col min="2825" max="2825" width="10.28515625" style="208" customWidth="1"/>
    <col min="2826" max="2827" width="14.28515625" style="208" customWidth="1"/>
    <col min="2828" max="2828" width="9.140625" style="208"/>
    <col min="2829" max="2829" width="9.140625" style="208" customWidth="1"/>
    <col min="2830" max="2830" width="9.7109375" style="208" customWidth="1"/>
    <col min="2831" max="3044" width="9.140625" style="208" customWidth="1"/>
    <col min="3045" max="3045" width="9.7109375" style="208" customWidth="1"/>
    <col min="3046" max="3046" width="55" style="208" customWidth="1"/>
    <col min="3047" max="3047" width="12.85546875" style="208" customWidth="1"/>
    <col min="3048" max="3048" width="7.42578125" style="208" customWidth="1"/>
    <col min="3049" max="3074" width="9.140625" style="208"/>
    <col min="3075" max="3075" width="32.7109375" style="208" customWidth="1"/>
    <col min="3076" max="3076" width="9.7109375" style="208" customWidth="1"/>
    <col min="3077" max="3077" width="12" style="208" customWidth="1"/>
    <col min="3078" max="3078" width="10.5703125" style="208" customWidth="1"/>
    <col min="3079" max="3079" width="55" style="208" customWidth="1"/>
    <col min="3080" max="3080" width="7.85546875" style="208" customWidth="1"/>
    <col min="3081" max="3081" width="10.28515625" style="208" customWidth="1"/>
    <col min="3082" max="3083" width="14.28515625" style="208" customWidth="1"/>
    <col min="3084" max="3084" width="9.140625" style="208"/>
    <col min="3085" max="3085" width="9.140625" style="208" customWidth="1"/>
    <col min="3086" max="3086" width="9.7109375" style="208" customWidth="1"/>
    <col min="3087" max="3300" width="9.140625" style="208" customWidth="1"/>
    <col min="3301" max="3301" width="9.7109375" style="208" customWidth="1"/>
    <col min="3302" max="3302" width="55" style="208" customWidth="1"/>
    <col min="3303" max="3303" width="12.85546875" style="208" customWidth="1"/>
    <col min="3304" max="3304" width="7.42578125" style="208" customWidth="1"/>
    <col min="3305" max="3330" width="9.140625" style="208"/>
    <col min="3331" max="3331" width="32.7109375" style="208" customWidth="1"/>
    <col min="3332" max="3332" width="9.7109375" style="208" customWidth="1"/>
    <col min="3333" max="3333" width="12" style="208" customWidth="1"/>
    <col min="3334" max="3334" width="10.5703125" style="208" customWidth="1"/>
    <col min="3335" max="3335" width="55" style="208" customWidth="1"/>
    <col min="3336" max="3336" width="7.85546875" style="208" customWidth="1"/>
    <col min="3337" max="3337" width="10.28515625" style="208" customWidth="1"/>
    <col min="3338" max="3339" width="14.28515625" style="208" customWidth="1"/>
    <col min="3340" max="3340" width="9.140625" style="208"/>
    <col min="3341" max="3341" width="9.140625" style="208" customWidth="1"/>
    <col min="3342" max="3342" width="9.7109375" style="208" customWidth="1"/>
    <col min="3343" max="3556" width="9.140625" style="208" customWidth="1"/>
    <col min="3557" max="3557" width="9.7109375" style="208" customWidth="1"/>
    <col min="3558" max="3558" width="55" style="208" customWidth="1"/>
    <col min="3559" max="3559" width="12.85546875" style="208" customWidth="1"/>
    <col min="3560" max="3560" width="7.42578125" style="208" customWidth="1"/>
    <col min="3561" max="3586" width="9.140625" style="208"/>
    <col min="3587" max="3587" width="32.7109375" style="208" customWidth="1"/>
    <col min="3588" max="3588" width="9.7109375" style="208" customWidth="1"/>
    <col min="3589" max="3589" width="12" style="208" customWidth="1"/>
    <col min="3590" max="3590" width="10.5703125" style="208" customWidth="1"/>
    <col min="3591" max="3591" width="55" style="208" customWidth="1"/>
    <col min="3592" max="3592" width="7.85546875" style="208" customWidth="1"/>
    <col min="3593" max="3593" width="10.28515625" style="208" customWidth="1"/>
    <col min="3594" max="3595" width="14.28515625" style="208" customWidth="1"/>
    <col min="3596" max="3596" width="9.140625" style="208"/>
    <col min="3597" max="3597" width="9.140625" style="208" customWidth="1"/>
    <col min="3598" max="3598" width="9.7109375" style="208" customWidth="1"/>
    <col min="3599" max="3812" width="9.140625" style="208" customWidth="1"/>
    <col min="3813" max="3813" width="9.7109375" style="208" customWidth="1"/>
    <col min="3814" max="3814" width="55" style="208" customWidth="1"/>
    <col min="3815" max="3815" width="12.85546875" style="208" customWidth="1"/>
    <col min="3816" max="3816" width="7.42578125" style="208" customWidth="1"/>
    <col min="3817" max="3842" width="9.140625" style="208"/>
    <col min="3843" max="3843" width="32.7109375" style="208" customWidth="1"/>
    <col min="3844" max="3844" width="9.7109375" style="208" customWidth="1"/>
    <col min="3845" max="3845" width="12" style="208" customWidth="1"/>
    <col min="3846" max="3846" width="10.5703125" style="208" customWidth="1"/>
    <col min="3847" max="3847" width="55" style="208" customWidth="1"/>
    <col min="3848" max="3848" width="7.85546875" style="208" customWidth="1"/>
    <col min="3849" max="3849" width="10.28515625" style="208" customWidth="1"/>
    <col min="3850" max="3851" width="14.28515625" style="208" customWidth="1"/>
    <col min="3852" max="3852" width="9.140625" style="208"/>
    <col min="3853" max="3853" width="9.140625" style="208" customWidth="1"/>
    <col min="3854" max="3854" width="9.7109375" style="208" customWidth="1"/>
    <col min="3855" max="4068" width="9.140625" style="208" customWidth="1"/>
    <col min="4069" max="4069" width="9.7109375" style="208" customWidth="1"/>
    <col min="4070" max="4070" width="55" style="208" customWidth="1"/>
    <col min="4071" max="4071" width="12.85546875" style="208" customWidth="1"/>
    <col min="4072" max="4072" width="7.42578125" style="208" customWidth="1"/>
    <col min="4073" max="4098" width="9.140625" style="208"/>
    <col min="4099" max="4099" width="32.7109375" style="208" customWidth="1"/>
    <col min="4100" max="4100" width="9.7109375" style="208" customWidth="1"/>
    <col min="4101" max="4101" width="12" style="208" customWidth="1"/>
    <col min="4102" max="4102" width="10.5703125" style="208" customWidth="1"/>
    <col min="4103" max="4103" width="55" style="208" customWidth="1"/>
    <col min="4104" max="4104" width="7.85546875" style="208" customWidth="1"/>
    <col min="4105" max="4105" width="10.28515625" style="208" customWidth="1"/>
    <col min="4106" max="4107" width="14.28515625" style="208" customWidth="1"/>
    <col min="4108" max="4108" width="9.140625" style="208"/>
    <col min="4109" max="4109" width="9.140625" style="208" customWidth="1"/>
    <col min="4110" max="4110" width="9.7109375" style="208" customWidth="1"/>
    <col min="4111" max="4324" width="9.140625" style="208" customWidth="1"/>
    <col min="4325" max="4325" width="9.7109375" style="208" customWidth="1"/>
    <col min="4326" max="4326" width="55" style="208" customWidth="1"/>
    <col min="4327" max="4327" width="12.85546875" style="208" customWidth="1"/>
    <col min="4328" max="4328" width="7.42578125" style="208" customWidth="1"/>
    <col min="4329" max="4354" width="9.140625" style="208"/>
    <col min="4355" max="4355" width="32.7109375" style="208" customWidth="1"/>
    <col min="4356" max="4356" width="9.7109375" style="208" customWidth="1"/>
    <col min="4357" max="4357" width="12" style="208" customWidth="1"/>
    <col min="4358" max="4358" width="10.5703125" style="208" customWidth="1"/>
    <col min="4359" max="4359" width="55" style="208" customWidth="1"/>
    <col min="4360" max="4360" width="7.85546875" style="208" customWidth="1"/>
    <col min="4361" max="4361" width="10.28515625" style="208" customWidth="1"/>
    <col min="4362" max="4363" width="14.28515625" style="208" customWidth="1"/>
    <col min="4364" max="4364" width="9.140625" style="208"/>
    <col min="4365" max="4365" width="9.140625" style="208" customWidth="1"/>
    <col min="4366" max="4366" width="9.7109375" style="208" customWidth="1"/>
    <col min="4367" max="4580" width="9.140625" style="208" customWidth="1"/>
    <col min="4581" max="4581" width="9.7109375" style="208" customWidth="1"/>
    <col min="4582" max="4582" width="55" style="208" customWidth="1"/>
    <col min="4583" max="4583" width="12.85546875" style="208" customWidth="1"/>
    <col min="4584" max="4584" width="7.42578125" style="208" customWidth="1"/>
    <col min="4585" max="4610" width="9.140625" style="208"/>
    <col min="4611" max="4611" width="32.7109375" style="208" customWidth="1"/>
    <col min="4612" max="4612" width="9.7109375" style="208" customWidth="1"/>
    <col min="4613" max="4613" width="12" style="208" customWidth="1"/>
    <col min="4614" max="4614" width="10.5703125" style="208" customWidth="1"/>
    <col min="4615" max="4615" width="55" style="208" customWidth="1"/>
    <col min="4616" max="4616" width="7.85546875" style="208" customWidth="1"/>
    <col min="4617" max="4617" width="10.28515625" style="208" customWidth="1"/>
    <col min="4618" max="4619" width="14.28515625" style="208" customWidth="1"/>
    <col min="4620" max="4620" width="9.140625" style="208"/>
    <col min="4621" max="4621" width="9.140625" style="208" customWidth="1"/>
    <col min="4622" max="4622" width="9.7109375" style="208" customWidth="1"/>
    <col min="4623" max="4836" width="9.140625" style="208" customWidth="1"/>
    <col min="4837" max="4837" width="9.7109375" style="208" customWidth="1"/>
    <col min="4838" max="4838" width="55" style="208" customWidth="1"/>
    <col min="4839" max="4839" width="12.85546875" style="208" customWidth="1"/>
    <col min="4840" max="4840" width="7.42578125" style="208" customWidth="1"/>
    <col min="4841" max="4866" width="9.140625" style="208"/>
    <col min="4867" max="4867" width="32.7109375" style="208" customWidth="1"/>
    <col min="4868" max="4868" width="9.7109375" style="208" customWidth="1"/>
    <col min="4869" max="4869" width="12" style="208" customWidth="1"/>
    <col min="4870" max="4870" width="10.5703125" style="208" customWidth="1"/>
    <col min="4871" max="4871" width="55" style="208" customWidth="1"/>
    <col min="4872" max="4872" width="7.85546875" style="208" customWidth="1"/>
    <col min="4873" max="4873" width="10.28515625" style="208" customWidth="1"/>
    <col min="4874" max="4875" width="14.28515625" style="208" customWidth="1"/>
    <col min="4876" max="4876" width="9.140625" style="208"/>
    <col min="4877" max="4877" width="9.140625" style="208" customWidth="1"/>
    <col min="4878" max="4878" width="9.7109375" style="208" customWidth="1"/>
    <col min="4879" max="5092" width="9.140625" style="208" customWidth="1"/>
    <col min="5093" max="5093" width="9.7109375" style="208" customWidth="1"/>
    <col min="5094" max="5094" width="55" style="208" customWidth="1"/>
    <col min="5095" max="5095" width="12.85546875" style="208" customWidth="1"/>
    <col min="5096" max="5096" width="7.42578125" style="208" customWidth="1"/>
    <col min="5097" max="5122" width="9.140625" style="208"/>
    <col min="5123" max="5123" width="32.7109375" style="208" customWidth="1"/>
    <col min="5124" max="5124" width="9.7109375" style="208" customWidth="1"/>
    <col min="5125" max="5125" width="12" style="208" customWidth="1"/>
    <col min="5126" max="5126" width="10.5703125" style="208" customWidth="1"/>
    <col min="5127" max="5127" width="55" style="208" customWidth="1"/>
    <col min="5128" max="5128" width="7.85546875" style="208" customWidth="1"/>
    <col min="5129" max="5129" width="10.28515625" style="208" customWidth="1"/>
    <col min="5130" max="5131" width="14.28515625" style="208" customWidth="1"/>
    <col min="5132" max="5132" width="9.140625" style="208"/>
    <col min="5133" max="5133" width="9.140625" style="208" customWidth="1"/>
    <col min="5134" max="5134" width="9.7109375" style="208" customWidth="1"/>
    <col min="5135" max="5348" width="9.140625" style="208" customWidth="1"/>
    <col min="5349" max="5349" width="9.7109375" style="208" customWidth="1"/>
    <col min="5350" max="5350" width="55" style="208" customWidth="1"/>
    <col min="5351" max="5351" width="12.85546875" style="208" customWidth="1"/>
    <col min="5352" max="5352" width="7.42578125" style="208" customWidth="1"/>
    <col min="5353" max="5378" width="9.140625" style="208"/>
    <col min="5379" max="5379" width="32.7109375" style="208" customWidth="1"/>
    <col min="5380" max="5380" width="9.7109375" style="208" customWidth="1"/>
    <col min="5381" max="5381" width="12" style="208" customWidth="1"/>
    <col min="5382" max="5382" width="10.5703125" style="208" customWidth="1"/>
    <col min="5383" max="5383" width="55" style="208" customWidth="1"/>
    <col min="5384" max="5384" width="7.85546875" style="208" customWidth="1"/>
    <col min="5385" max="5385" width="10.28515625" style="208" customWidth="1"/>
    <col min="5386" max="5387" width="14.28515625" style="208" customWidth="1"/>
    <col min="5388" max="5388" width="9.140625" style="208"/>
    <col min="5389" max="5389" width="9.140625" style="208" customWidth="1"/>
    <col min="5390" max="5390" width="9.7109375" style="208" customWidth="1"/>
    <col min="5391" max="5604" width="9.140625" style="208" customWidth="1"/>
    <col min="5605" max="5605" width="9.7109375" style="208" customWidth="1"/>
    <col min="5606" max="5606" width="55" style="208" customWidth="1"/>
    <col min="5607" max="5607" width="12.85546875" style="208" customWidth="1"/>
    <col min="5608" max="5608" width="7.42578125" style="208" customWidth="1"/>
    <col min="5609" max="5634" width="9.140625" style="208"/>
    <col min="5635" max="5635" width="32.7109375" style="208" customWidth="1"/>
    <col min="5636" max="5636" width="9.7109375" style="208" customWidth="1"/>
    <col min="5637" max="5637" width="12" style="208" customWidth="1"/>
    <col min="5638" max="5638" width="10.5703125" style="208" customWidth="1"/>
    <col min="5639" max="5639" width="55" style="208" customWidth="1"/>
    <col min="5640" max="5640" width="7.85546875" style="208" customWidth="1"/>
    <col min="5641" max="5641" width="10.28515625" style="208" customWidth="1"/>
    <col min="5642" max="5643" width="14.28515625" style="208" customWidth="1"/>
    <col min="5644" max="5644" width="9.140625" style="208"/>
    <col min="5645" max="5645" width="9.140625" style="208" customWidth="1"/>
    <col min="5646" max="5646" width="9.7109375" style="208" customWidth="1"/>
    <col min="5647" max="5860" width="9.140625" style="208" customWidth="1"/>
    <col min="5861" max="5861" width="9.7109375" style="208" customWidth="1"/>
    <col min="5862" max="5862" width="55" style="208" customWidth="1"/>
    <col min="5863" max="5863" width="12.85546875" style="208" customWidth="1"/>
    <col min="5864" max="5864" width="7.42578125" style="208" customWidth="1"/>
    <col min="5865" max="5890" width="9.140625" style="208"/>
    <col min="5891" max="5891" width="32.7109375" style="208" customWidth="1"/>
    <col min="5892" max="5892" width="9.7109375" style="208" customWidth="1"/>
    <col min="5893" max="5893" width="12" style="208" customWidth="1"/>
    <col min="5894" max="5894" width="10.5703125" style="208" customWidth="1"/>
    <col min="5895" max="5895" width="55" style="208" customWidth="1"/>
    <col min="5896" max="5896" width="7.85546875" style="208" customWidth="1"/>
    <col min="5897" max="5897" width="10.28515625" style="208" customWidth="1"/>
    <col min="5898" max="5899" width="14.28515625" style="208" customWidth="1"/>
    <col min="5900" max="5900" width="9.140625" style="208"/>
    <col min="5901" max="5901" width="9.140625" style="208" customWidth="1"/>
    <col min="5902" max="5902" width="9.7109375" style="208" customWidth="1"/>
    <col min="5903" max="6116" width="9.140625" style="208" customWidth="1"/>
    <col min="6117" max="6117" width="9.7109375" style="208" customWidth="1"/>
    <col min="6118" max="6118" width="55" style="208" customWidth="1"/>
    <col min="6119" max="6119" width="12.85546875" style="208" customWidth="1"/>
    <col min="6120" max="6120" width="7.42578125" style="208" customWidth="1"/>
    <col min="6121" max="6146" width="9.140625" style="208"/>
    <col min="6147" max="6147" width="32.7109375" style="208" customWidth="1"/>
    <col min="6148" max="6148" width="9.7109375" style="208" customWidth="1"/>
    <col min="6149" max="6149" width="12" style="208" customWidth="1"/>
    <col min="6150" max="6150" width="10.5703125" style="208" customWidth="1"/>
    <col min="6151" max="6151" width="55" style="208" customWidth="1"/>
    <col min="6152" max="6152" width="7.85546875" style="208" customWidth="1"/>
    <col min="6153" max="6153" width="10.28515625" style="208" customWidth="1"/>
    <col min="6154" max="6155" width="14.28515625" style="208" customWidth="1"/>
    <col min="6156" max="6156" width="9.140625" style="208"/>
    <col min="6157" max="6157" width="9.140625" style="208" customWidth="1"/>
    <col min="6158" max="6158" width="9.7109375" style="208" customWidth="1"/>
    <col min="6159" max="6372" width="9.140625" style="208" customWidth="1"/>
    <col min="6373" max="6373" width="9.7109375" style="208" customWidth="1"/>
    <col min="6374" max="6374" width="55" style="208" customWidth="1"/>
    <col min="6375" max="6375" width="12.85546875" style="208" customWidth="1"/>
    <col min="6376" max="6376" width="7.42578125" style="208" customWidth="1"/>
    <col min="6377" max="6402" width="9.140625" style="208"/>
    <col min="6403" max="6403" width="32.7109375" style="208" customWidth="1"/>
    <col min="6404" max="6404" width="9.7109375" style="208" customWidth="1"/>
    <col min="6405" max="6405" width="12" style="208" customWidth="1"/>
    <col min="6406" max="6406" width="10.5703125" style="208" customWidth="1"/>
    <col min="6407" max="6407" width="55" style="208" customWidth="1"/>
    <col min="6408" max="6408" width="7.85546875" style="208" customWidth="1"/>
    <col min="6409" max="6409" width="10.28515625" style="208" customWidth="1"/>
    <col min="6410" max="6411" width="14.28515625" style="208" customWidth="1"/>
    <col min="6412" max="6412" width="9.140625" style="208"/>
    <col min="6413" max="6413" width="9.140625" style="208" customWidth="1"/>
    <col min="6414" max="6414" width="9.7109375" style="208" customWidth="1"/>
    <col min="6415" max="6628" width="9.140625" style="208" customWidth="1"/>
    <col min="6629" max="6629" width="9.7109375" style="208" customWidth="1"/>
    <col min="6630" max="6630" width="55" style="208" customWidth="1"/>
    <col min="6631" max="6631" width="12.85546875" style="208" customWidth="1"/>
    <col min="6632" max="6632" width="7.42578125" style="208" customWidth="1"/>
    <col min="6633" max="6658" width="9.140625" style="208"/>
    <col min="6659" max="6659" width="32.7109375" style="208" customWidth="1"/>
    <col min="6660" max="6660" width="9.7109375" style="208" customWidth="1"/>
    <col min="6661" max="6661" width="12" style="208" customWidth="1"/>
    <col min="6662" max="6662" width="10.5703125" style="208" customWidth="1"/>
    <col min="6663" max="6663" width="55" style="208" customWidth="1"/>
    <col min="6664" max="6664" width="7.85546875" style="208" customWidth="1"/>
    <col min="6665" max="6665" width="10.28515625" style="208" customWidth="1"/>
    <col min="6666" max="6667" width="14.28515625" style="208" customWidth="1"/>
    <col min="6668" max="6668" width="9.140625" style="208"/>
    <col min="6669" max="6669" width="9.140625" style="208" customWidth="1"/>
    <col min="6670" max="6670" width="9.7109375" style="208" customWidth="1"/>
    <col min="6671" max="6884" width="9.140625" style="208" customWidth="1"/>
    <col min="6885" max="6885" width="9.7109375" style="208" customWidth="1"/>
    <col min="6886" max="6886" width="55" style="208" customWidth="1"/>
    <col min="6887" max="6887" width="12.85546875" style="208" customWidth="1"/>
    <col min="6888" max="6888" width="7.42578125" style="208" customWidth="1"/>
    <col min="6889" max="6914" width="9.140625" style="208"/>
    <col min="6915" max="6915" width="32.7109375" style="208" customWidth="1"/>
    <col min="6916" max="6916" width="9.7109375" style="208" customWidth="1"/>
    <col min="6917" max="6917" width="12" style="208" customWidth="1"/>
    <col min="6918" max="6918" width="10.5703125" style="208" customWidth="1"/>
    <col min="6919" max="6919" width="55" style="208" customWidth="1"/>
    <col min="6920" max="6920" width="7.85546875" style="208" customWidth="1"/>
    <col min="6921" max="6921" width="10.28515625" style="208" customWidth="1"/>
    <col min="6922" max="6923" width="14.28515625" style="208" customWidth="1"/>
    <col min="6924" max="6924" width="9.140625" style="208"/>
    <col min="6925" max="6925" width="9.140625" style="208" customWidth="1"/>
    <col min="6926" max="6926" width="9.7109375" style="208" customWidth="1"/>
    <col min="6927" max="7140" width="9.140625" style="208" customWidth="1"/>
    <col min="7141" max="7141" width="9.7109375" style="208" customWidth="1"/>
    <col min="7142" max="7142" width="55" style="208" customWidth="1"/>
    <col min="7143" max="7143" width="12.85546875" style="208" customWidth="1"/>
    <col min="7144" max="7144" width="7.42578125" style="208" customWidth="1"/>
    <col min="7145" max="7170" width="9.140625" style="208"/>
    <col min="7171" max="7171" width="32.7109375" style="208" customWidth="1"/>
    <col min="7172" max="7172" width="9.7109375" style="208" customWidth="1"/>
    <col min="7173" max="7173" width="12" style="208" customWidth="1"/>
    <col min="7174" max="7174" width="10.5703125" style="208" customWidth="1"/>
    <col min="7175" max="7175" width="55" style="208" customWidth="1"/>
    <col min="7176" max="7176" width="7.85546875" style="208" customWidth="1"/>
    <col min="7177" max="7177" width="10.28515625" style="208" customWidth="1"/>
    <col min="7178" max="7179" width="14.28515625" style="208" customWidth="1"/>
    <col min="7180" max="7180" width="9.140625" style="208"/>
    <col min="7181" max="7181" width="9.140625" style="208" customWidth="1"/>
    <col min="7182" max="7182" width="9.7109375" style="208" customWidth="1"/>
    <col min="7183" max="7396" width="9.140625" style="208" customWidth="1"/>
    <col min="7397" max="7397" width="9.7109375" style="208" customWidth="1"/>
    <col min="7398" max="7398" width="55" style="208" customWidth="1"/>
    <col min="7399" max="7399" width="12.85546875" style="208" customWidth="1"/>
    <col min="7400" max="7400" width="7.42578125" style="208" customWidth="1"/>
    <col min="7401" max="7426" width="9.140625" style="208"/>
    <col min="7427" max="7427" width="32.7109375" style="208" customWidth="1"/>
    <col min="7428" max="7428" width="9.7109375" style="208" customWidth="1"/>
    <col min="7429" max="7429" width="12" style="208" customWidth="1"/>
    <col min="7430" max="7430" width="10.5703125" style="208" customWidth="1"/>
    <col min="7431" max="7431" width="55" style="208" customWidth="1"/>
    <col min="7432" max="7432" width="7.85546875" style="208" customWidth="1"/>
    <col min="7433" max="7433" width="10.28515625" style="208" customWidth="1"/>
    <col min="7434" max="7435" width="14.28515625" style="208" customWidth="1"/>
    <col min="7436" max="7436" width="9.140625" style="208"/>
    <col min="7437" max="7437" width="9.140625" style="208" customWidth="1"/>
    <col min="7438" max="7438" width="9.7109375" style="208" customWidth="1"/>
    <col min="7439" max="7652" width="9.140625" style="208" customWidth="1"/>
    <col min="7653" max="7653" width="9.7109375" style="208" customWidth="1"/>
    <col min="7654" max="7654" width="55" style="208" customWidth="1"/>
    <col min="7655" max="7655" width="12.85546875" style="208" customWidth="1"/>
    <col min="7656" max="7656" width="7.42578125" style="208" customWidth="1"/>
    <col min="7657" max="7682" width="9.140625" style="208"/>
    <col min="7683" max="7683" width="32.7109375" style="208" customWidth="1"/>
    <col min="7684" max="7684" width="9.7109375" style="208" customWidth="1"/>
    <col min="7685" max="7685" width="12" style="208" customWidth="1"/>
    <col min="7686" max="7686" width="10.5703125" style="208" customWidth="1"/>
    <col min="7687" max="7687" width="55" style="208" customWidth="1"/>
    <col min="7688" max="7688" width="7.85546875" style="208" customWidth="1"/>
    <col min="7689" max="7689" width="10.28515625" style="208" customWidth="1"/>
    <col min="7690" max="7691" width="14.28515625" style="208" customWidth="1"/>
    <col min="7692" max="7692" width="9.140625" style="208"/>
    <col min="7693" max="7693" width="9.140625" style="208" customWidth="1"/>
    <col min="7694" max="7694" width="9.7109375" style="208" customWidth="1"/>
    <col min="7695" max="7908" width="9.140625" style="208" customWidth="1"/>
    <col min="7909" max="7909" width="9.7109375" style="208" customWidth="1"/>
    <col min="7910" max="7910" width="55" style="208" customWidth="1"/>
    <col min="7911" max="7911" width="12.85546875" style="208" customWidth="1"/>
    <col min="7912" max="7912" width="7.42578125" style="208" customWidth="1"/>
    <col min="7913" max="7938" width="9.140625" style="208"/>
    <col min="7939" max="7939" width="32.7109375" style="208" customWidth="1"/>
    <col min="7940" max="7940" width="9.7109375" style="208" customWidth="1"/>
    <col min="7941" max="7941" width="12" style="208" customWidth="1"/>
    <col min="7942" max="7942" width="10.5703125" style="208" customWidth="1"/>
    <col min="7943" max="7943" width="55" style="208" customWidth="1"/>
    <col min="7944" max="7944" width="7.85546875" style="208" customWidth="1"/>
    <col min="7945" max="7945" width="10.28515625" style="208" customWidth="1"/>
    <col min="7946" max="7947" width="14.28515625" style="208" customWidth="1"/>
    <col min="7948" max="7948" width="9.140625" style="208"/>
    <col min="7949" max="7949" width="9.140625" style="208" customWidth="1"/>
    <col min="7950" max="7950" width="9.7109375" style="208" customWidth="1"/>
    <col min="7951" max="8164" width="9.140625" style="208" customWidth="1"/>
    <col min="8165" max="8165" width="9.7109375" style="208" customWidth="1"/>
    <col min="8166" max="8166" width="55" style="208" customWidth="1"/>
    <col min="8167" max="8167" width="12.85546875" style="208" customWidth="1"/>
    <col min="8168" max="8168" width="7.42578125" style="208" customWidth="1"/>
    <col min="8169" max="8194" width="9.140625" style="208"/>
    <col min="8195" max="8195" width="32.7109375" style="208" customWidth="1"/>
    <col min="8196" max="8196" width="9.7109375" style="208" customWidth="1"/>
    <col min="8197" max="8197" width="12" style="208" customWidth="1"/>
    <col min="8198" max="8198" width="10.5703125" style="208" customWidth="1"/>
    <col min="8199" max="8199" width="55" style="208" customWidth="1"/>
    <col min="8200" max="8200" width="7.85546875" style="208" customWidth="1"/>
    <col min="8201" max="8201" width="10.28515625" style="208" customWidth="1"/>
    <col min="8202" max="8203" width="14.28515625" style="208" customWidth="1"/>
    <col min="8204" max="8204" width="9.140625" style="208"/>
    <col min="8205" max="8205" width="9.140625" style="208" customWidth="1"/>
    <col min="8206" max="8206" width="9.7109375" style="208" customWidth="1"/>
    <col min="8207" max="8420" width="9.140625" style="208" customWidth="1"/>
    <col min="8421" max="8421" width="9.7109375" style="208" customWidth="1"/>
    <col min="8422" max="8422" width="55" style="208" customWidth="1"/>
    <col min="8423" max="8423" width="12.85546875" style="208" customWidth="1"/>
    <col min="8424" max="8424" width="7.42578125" style="208" customWidth="1"/>
    <col min="8425" max="8450" width="9.140625" style="208"/>
    <col min="8451" max="8451" width="32.7109375" style="208" customWidth="1"/>
    <col min="8452" max="8452" width="9.7109375" style="208" customWidth="1"/>
    <col min="8453" max="8453" width="12" style="208" customWidth="1"/>
    <col min="8454" max="8454" width="10.5703125" style="208" customWidth="1"/>
    <col min="8455" max="8455" width="55" style="208" customWidth="1"/>
    <col min="8456" max="8456" width="7.85546875" style="208" customWidth="1"/>
    <col min="8457" max="8457" width="10.28515625" style="208" customWidth="1"/>
    <col min="8458" max="8459" width="14.28515625" style="208" customWidth="1"/>
    <col min="8460" max="8460" width="9.140625" style="208"/>
    <col min="8461" max="8461" width="9.140625" style="208" customWidth="1"/>
    <col min="8462" max="8462" width="9.7109375" style="208" customWidth="1"/>
    <col min="8463" max="8676" width="9.140625" style="208" customWidth="1"/>
    <col min="8677" max="8677" width="9.7109375" style="208" customWidth="1"/>
    <col min="8678" max="8678" width="55" style="208" customWidth="1"/>
    <col min="8679" max="8679" width="12.85546875" style="208" customWidth="1"/>
    <col min="8680" max="8680" width="7.42578125" style="208" customWidth="1"/>
    <col min="8681" max="8706" width="9.140625" style="208"/>
    <col min="8707" max="8707" width="32.7109375" style="208" customWidth="1"/>
    <col min="8708" max="8708" width="9.7109375" style="208" customWidth="1"/>
    <col min="8709" max="8709" width="12" style="208" customWidth="1"/>
    <col min="8710" max="8710" width="10.5703125" style="208" customWidth="1"/>
    <col min="8711" max="8711" width="55" style="208" customWidth="1"/>
    <col min="8712" max="8712" width="7.85546875" style="208" customWidth="1"/>
    <col min="8713" max="8713" width="10.28515625" style="208" customWidth="1"/>
    <col min="8714" max="8715" width="14.28515625" style="208" customWidth="1"/>
    <col min="8716" max="8716" width="9.140625" style="208"/>
    <col min="8717" max="8717" width="9.140625" style="208" customWidth="1"/>
    <col min="8718" max="8718" width="9.7109375" style="208" customWidth="1"/>
    <col min="8719" max="8932" width="9.140625" style="208" customWidth="1"/>
    <col min="8933" max="8933" width="9.7109375" style="208" customWidth="1"/>
    <col min="8934" max="8934" width="55" style="208" customWidth="1"/>
    <col min="8935" max="8935" width="12.85546875" style="208" customWidth="1"/>
    <col min="8936" max="8936" width="7.42578125" style="208" customWidth="1"/>
    <col min="8937" max="8962" width="9.140625" style="208"/>
    <col min="8963" max="8963" width="32.7109375" style="208" customWidth="1"/>
    <col min="8964" max="8964" width="9.7109375" style="208" customWidth="1"/>
    <col min="8965" max="8965" width="12" style="208" customWidth="1"/>
    <col min="8966" max="8966" width="10.5703125" style="208" customWidth="1"/>
    <col min="8967" max="8967" width="55" style="208" customWidth="1"/>
    <col min="8968" max="8968" width="7.85546875" style="208" customWidth="1"/>
    <col min="8969" max="8969" width="10.28515625" style="208" customWidth="1"/>
    <col min="8970" max="8971" width="14.28515625" style="208" customWidth="1"/>
    <col min="8972" max="8972" width="9.140625" style="208"/>
    <col min="8973" max="8973" width="9.140625" style="208" customWidth="1"/>
    <col min="8974" max="8974" width="9.7109375" style="208" customWidth="1"/>
    <col min="8975" max="9188" width="9.140625" style="208" customWidth="1"/>
    <col min="9189" max="9189" width="9.7109375" style="208" customWidth="1"/>
    <col min="9190" max="9190" width="55" style="208" customWidth="1"/>
    <col min="9191" max="9191" width="12.85546875" style="208" customWidth="1"/>
    <col min="9192" max="9192" width="7.42578125" style="208" customWidth="1"/>
    <col min="9193" max="9218" width="9.140625" style="208"/>
    <col min="9219" max="9219" width="32.7109375" style="208" customWidth="1"/>
    <col min="9220" max="9220" width="9.7109375" style="208" customWidth="1"/>
    <col min="9221" max="9221" width="12" style="208" customWidth="1"/>
    <col min="9222" max="9222" width="10.5703125" style="208" customWidth="1"/>
    <col min="9223" max="9223" width="55" style="208" customWidth="1"/>
    <col min="9224" max="9224" width="7.85546875" style="208" customWidth="1"/>
    <col min="9225" max="9225" width="10.28515625" style="208" customWidth="1"/>
    <col min="9226" max="9227" width="14.28515625" style="208" customWidth="1"/>
    <col min="9228" max="9228" width="9.140625" style="208"/>
    <col min="9229" max="9229" width="9.140625" style="208" customWidth="1"/>
    <col min="9230" max="9230" width="9.7109375" style="208" customWidth="1"/>
    <col min="9231" max="9444" width="9.140625" style="208" customWidth="1"/>
    <col min="9445" max="9445" width="9.7109375" style="208" customWidth="1"/>
    <col min="9446" max="9446" width="55" style="208" customWidth="1"/>
    <col min="9447" max="9447" width="12.85546875" style="208" customWidth="1"/>
    <col min="9448" max="9448" width="7.42578125" style="208" customWidth="1"/>
    <col min="9449" max="9474" width="9.140625" style="208"/>
    <col min="9475" max="9475" width="32.7109375" style="208" customWidth="1"/>
    <col min="9476" max="9476" width="9.7109375" style="208" customWidth="1"/>
    <col min="9477" max="9477" width="12" style="208" customWidth="1"/>
    <col min="9478" max="9478" width="10.5703125" style="208" customWidth="1"/>
    <col min="9479" max="9479" width="55" style="208" customWidth="1"/>
    <col min="9480" max="9480" width="7.85546875" style="208" customWidth="1"/>
    <col min="9481" max="9481" width="10.28515625" style="208" customWidth="1"/>
    <col min="9482" max="9483" width="14.28515625" style="208" customWidth="1"/>
    <col min="9484" max="9484" width="9.140625" style="208"/>
    <col min="9485" max="9485" width="9.140625" style="208" customWidth="1"/>
    <col min="9486" max="9486" width="9.7109375" style="208" customWidth="1"/>
    <col min="9487" max="9700" width="9.140625" style="208" customWidth="1"/>
    <col min="9701" max="9701" width="9.7109375" style="208" customWidth="1"/>
    <col min="9702" max="9702" width="55" style="208" customWidth="1"/>
    <col min="9703" max="9703" width="12.85546875" style="208" customWidth="1"/>
    <col min="9704" max="9704" width="7.42578125" style="208" customWidth="1"/>
    <col min="9705" max="9730" width="9.140625" style="208"/>
    <col min="9731" max="9731" width="32.7109375" style="208" customWidth="1"/>
    <col min="9732" max="9732" width="9.7109375" style="208" customWidth="1"/>
    <col min="9733" max="9733" width="12" style="208" customWidth="1"/>
    <col min="9734" max="9734" width="10.5703125" style="208" customWidth="1"/>
    <col min="9735" max="9735" width="55" style="208" customWidth="1"/>
    <col min="9736" max="9736" width="7.85546875" style="208" customWidth="1"/>
    <col min="9737" max="9737" width="10.28515625" style="208" customWidth="1"/>
    <col min="9738" max="9739" width="14.28515625" style="208" customWidth="1"/>
    <col min="9740" max="9740" width="9.140625" style="208"/>
    <col min="9741" max="9741" width="9.140625" style="208" customWidth="1"/>
    <col min="9742" max="9742" width="9.7109375" style="208" customWidth="1"/>
    <col min="9743" max="9956" width="9.140625" style="208" customWidth="1"/>
    <col min="9957" max="9957" width="9.7109375" style="208" customWidth="1"/>
    <col min="9958" max="9958" width="55" style="208" customWidth="1"/>
    <col min="9959" max="9959" width="12.85546875" style="208" customWidth="1"/>
    <col min="9960" max="9960" width="7.42578125" style="208" customWidth="1"/>
    <col min="9961" max="9986" width="9.140625" style="208"/>
    <col min="9987" max="9987" width="32.7109375" style="208" customWidth="1"/>
    <col min="9988" max="9988" width="9.7109375" style="208" customWidth="1"/>
    <col min="9989" max="9989" width="12" style="208" customWidth="1"/>
    <col min="9990" max="9990" width="10.5703125" style="208" customWidth="1"/>
    <col min="9991" max="9991" width="55" style="208" customWidth="1"/>
    <col min="9992" max="9992" width="7.85546875" style="208" customWidth="1"/>
    <col min="9993" max="9993" width="10.28515625" style="208" customWidth="1"/>
    <col min="9994" max="9995" width="14.28515625" style="208" customWidth="1"/>
    <col min="9996" max="9996" width="9.140625" style="208"/>
    <col min="9997" max="9997" width="9.140625" style="208" customWidth="1"/>
    <col min="9998" max="9998" width="9.7109375" style="208" customWidth="1"/>
    <col min="9999" max="10212" width="9.140625" style="208" customWidth="1"/>
    <col min="10213" max="10213" width="9.7109375" style="208" customWidth="1"/>
    <col min="10214" max="10214" width="55" style="208" customWidth="1"/>
    <col min="10215" max="10215" width="12.85546875" style="208" customWidth="1"/>
    <col min="10216" max="10216" width="7.42578125" style="208" customWidth="1"/>
    <col min="10217" max="10242" width="9.140625" style="208"/>
    <col min="10243" max="10243" width="32.7109375" style="208" customWidth="1"/>
    <col min="10244" max="10244" width="9.7109375" style="208" customWidth="1"/>
    <col min="10245" max="10245" width="12" style="208" customWidth="1"/>
    <col min="10246" max="10246" width="10.5703125" style="208" customWidth="1"/>
    <col min="10247" max="10247" width="55" style="208" customWidth="1"/>
    <col min="10248" max="10248" width="7.85546875" style="208" customWidth="1"/>
    <col min="10249" max="10249" width="10.28515625" style="208" customWidth="1"/>
    <col min="10250" max="10251" width="14.28515625" style="208" customWidth="1"/>
    <col min="10252" max="10252" width="9.140625" style="208"/>
    <col min="10253" max="10253" width="9.140625" style="208" customWidth="1"/>
    <col min="10254" max="10254" width="9.7109375" style="208" customWidth="1"/>
    <col min="10255" max="10468" width="9.140625" style="208" customWidth="1"/>
    <col min="10469" max="10469" width="9.7109375" style="208" customWidth="1"/>
    <col min="10470" max="10470" width="55" style="208" customWidth="1"/>
    <col min="10471" max="10471" width="12.85546875" style="208" customWidth="1"/>
    <col min="10472" max="10472" width="7.42578125" style="208" customWidth="1"/>
    <col min="10473" max="10498" width="9.140625" style="208"/>
    <col min="10499" max="10499" width="32.7109375" style="208" customWidth="1"/>
    <col min="10500" max="10500" width="9.7109375" style="208" customWidth="1"/>
    <col min="10501" max="10501" width="12" style="208" customWidth="1"/>
    <col min="10502" max="10502" width="10.5703125" style="208" customWidth="1"/>
    <col min="10503" max="10503" width="55" style="208" customWidth="1"/>
    <col min="10504" max="10504" width="7.85546875" style="208" customWidth="1"/>
    <col min="10505" max="10505" width="10.28515625" style="208" customWidth="1"/>
    <col min="10506" max="10507" width="14.28515625" style="208" customWidth="1"/>
    <col min="10508" max="10508" width="9.140625" style="208"/>
    <col min="10509" max="10509" width="9.140625" style="208" customWidth="1"/>
    <col min="10510" max="10510" width="9.7109375" style="208" customWidth="1"/>
    <col min="10511" max="10724" width="9.140625" style="208" customWidth="1"/>
    <col min="10725" max="10725" width="9.7109375" style="208" customWidth="1"/>
    <col min="10726" max="10726" width="55" style="208" customWidth="1"/>
    <col min="10727" max="10727" width="12.85546875" style="208" customWidth="1"/>
    <col min="10728" max="10728" width="7.42578125" style="208" customWidth="1"/>
    <col min="10729" max="10754" width="9.140625" style="208"/>
    <col min="10755" max="10755" width="32.7109375" style="208" customWidth="1"/>
    <col min="10756" max="10756" width="9.7109375" style="208" customWidth="1"/>
    <col min="10757" max="10757" width="12" style="208" customWidth="1"/>
    <col min="10758" max="10758" width="10.5703125" style="208" customWidth="1"/>
    <col min="10759" max="10759" width="55" style="208" customWidth="1"/>
    <col min="10760" max="10760" width="7.85546875" style="208" customWidth="1"/>
    <col min="10761" max="10761" width="10.28515625" style="208" customWidth="1"/>
    <col min="10762" max="10763" width="14.28515625" style="208" customWidth="1"/>
    <col min="10764" max="10764" width="9.140625" style="208"/>
    <col min="10765" max="10765" width="9.140625" style="208" customWidth="1"/>
    <col min="10766" max="10766" width="9.7109375" style="208" customWidth="1"/>
    <col min="10767" max="10980" width="9.140625" style="208" customWidth="1"/>
    <col min="10981" max="10981" width="9.7109375" style="208" customWidth="1"/>
    <col min="10982" max="10982" width="55" style="208" customWidth="1"/>
    <col min="10983" max="10983" width="12.85546875" style="208" customWidth="1"/>
    <col min="10984" max="10984" width="7.42578125" style="208" customWidth="1"/>
    <col min="10985" max="11010" width="9.140625" style="208"/>
    <col min="11011" max="11011" width="32.7109375" style="208" customWidth="1"/>
    <col min="11012" max="11012" width="9.7109375" style="208" customWidth="1"/>
    <col min="11013" max="11013" width="12" style="208" customWidth="1"/>
    <col min="11014" max="11014" width="10.5703125" style="208" customWidth="1"/>
    <col min="11015" max="11015" width="55" style="208" customWidth="1"/>
    <col min="11016" max="11016" width="7.85546875" style="208" customWidth="1"/>
    <col min="11017" max="11017" width="10.28515625" style="208" customWidth="1"/>
    <col min="11018" max="11019" width="14.28515625" style="208" customWidth="1"/>
    <col min="11020" max="11020" width="9.140625" style="208"/>
    <col min="11021" max="11021" width="9.140625" style="208" customWidth="1"/>
    <col min="11022" max="11022" width="9.7109375" style="208" customWidth="1"/>
    <col min="11023" max="11236" width="9.140625" style="208" customWidth="1"/>
    <col min="11237" max="11237" width="9.7109375" style="208" customWidth="1"/>
    <col min="11238" max="11238" width="55" style="208" customWidth="1"/>
    <col min="11239" max="11239" width="12.85546875" style="208" customWidth="1"/>
    <col min="11240" max="11240" width="7.42578125" style="208" customWidth="1"/>
    <col min="11241" max="11266" width="9.140625" style="208"/>
    <col min="11267" max="11267" width="32.7109375" style="208" customWidth="1"/>
    <col min="11268" max="11268" width="9.7109375" style="208" customWidth="1"/>
    <col min="11269" max="11269" width="12" style="208" customWidth="1"/>
    <col min="11270" max="11270" width="10.5703125" style="208" customWidth="1"/>
    <col min="11271" max="11271" width="55" style="208" customWidth="1"/>
    <col min="11272" max="11272" width="7.85546875" style="208" customWidth="1"/>
    <col min="11273" max="11273" width="10.28515625" style="208" customWidth="1"/>
    <col min="11274" max="11275" width="14.28515625" style="208" customWidth="1"/>
    <col min="11276" max="11276" width="9.140625" style="208"/>
    <col min="11277" max="11277" width="9.140625" style="208" customWidth="1"/>
    <col min="11278" max="11278" width="9.7109375" style="208" customWidth="1"/>
    <col min="11279" max="11492" width="9.140625" style="208" customWidth="1"/>
    <col min="11493" max="11493" width="9.7109375" style="208" customWidth="1"/>
    <col min="11494" max="11494" width="55" style="208" customWidth="1"/>
    <col min="11495" max="11495" width="12.85546875" style="208" customWidth="1"/>
    <col min="11496" max="11496" width="7.42578125" style="208" customWidth="1"/>
    <col min="11497" max="11522" width="9.140625" style="208"/>
    <col min="11523" max="11523" width="32.7109375" style="208" customWidth="1"/>
    <col min="11524" max="11524" width="9.7109375" style="208" customWidth="1"/>
    <col min="11525" max="11525" width="12" style="208" customWidth="1"/>
    <col min="11526" max="11526" width="10.5703125" style="208" customWidth="1"/>
    <col min="11527" max="11527" width="55" style="208" customWidth="1"/>
    <col min="11528" max="11528" width="7.85546875" style="208" customWidth="1"/>
    <col min="11529" max="11529" width="10.28515625" style="208" customWidth="1"/>
    <col min="11530" max="11531" width="14.28515625" style="208" customWidth="1"/>
    <col min="11532" max="11532" width="9.140625" style="208"/>
    <col min="11533" max="11533" width="9.140625" style="208" customWidth="1"/>
    <col min="11534" max="11534" width="9.7109375" style="208" customWidth="1"/>
    <col min="11535" max="11748" width="9.140625" style="208" customWidth="1"/>
    <col min="11749" max="11749" width="9.7109375" style="208" customWidth="1"/>
    <col min="11750" max="11750" width="55" style="208" customWidth="1"/>
    <col min="11751" max="11751" width="12.85546875" style="208" customWidth="1"/>
    <col min="11752" max="11752" width="7.42578125" style="208" customWidth="1"/>
    <col min="11753" max="11778" width="9.140625" style="208"/>
    <col min="11779" max="11779" width="32.7109375" style="208" customWidth="1"/>
    <col min="11780" max="11780" width="9.7109375" style="208" customWidth="1"/>
    <col min="11781" max="11781" width="12" style="208" customWidth="1"/>
    <col min="11782" max="11782" width="10.5703125" style="208" customWidth="1"/>
    <col min="11783" max="11783" width="55" style="208" customWidth="1"/>
    <col min="11784" max="11784" width="7.85546875" style="208" customWidth="1"/>
    <col min="11785" max="11785" width="10.28515625" style="208" customWidth="1"/>
    <col min="11786" max="11787" width="14.28515625" style="208" customWidth="1"/>
    <col min="11788" max="11788" width="9.140625" style="208"/>
    <col min="11789" max="11789" width="9.140625" style="208" customWidth="1"/>
    <col min="11790" max="11790" width="9.7109375" style="208" customWidth="1"/>
    <col min="11791" max="12004" width="9.140625" style="208" customWidth="1"/>
    <col min="12005" max="12005" width="9.7109375" style="208" customWidth="1"/>
    <col min="12006" max="12006" width="55" style="208" customWidth="1"/>
    <col min="12007" max="12007" width="12.85546875" style="208" customWidth="1"/>
    <col min="12008" max="12008" width="7.42578125" style="208" customWidth="1"/>
    <col min="12009" max="12034" width="9.140625" style="208"/>
    <col min="12035" max="12035" width="32.7109375" style="208" customWidth="1"/>
    <col min="12036" max="12036" width="9.7109375" style="208" customWidth="1"/>
    <col min="12037" max="12037" width="12" style="208" customWidth="1"/>
    <col min="12038" max="12038" width="10.5703125" style="208" customWidth="1"/>
    <col min="12039" max="12039" width="55" style="208" customWidth="1"/>
    <col min="12040" max="12040" width="7.85546875" style="208" customWidth="1"/>
    <col min="12041" max="12041" width="10.28515625" style="208" customWidth="1"/>
    <col min="12042" max="12043" width="14.28515625" style="208" customWidth="1"/>
    <col min="12044" max="12044" width="9.140625" style="208"/>
    <col min="12045" max="12045" width="9.140625" style="208" customWidth="1"/>
    <col min="12046" max="12046" width="9.7109375" style="208" customWidth="1"/>
    <col min="12047" max="12260" width="9.140625" style="208" customWidth="1"/>
    <col min="12261" max="12261" width="9.7109375" style="208" customWidth="1"/>
    <col min="12262" max="12262" width="55" style="208" customWidth="1"/>
    <col min="12263" max="12263" width="12.85546875" style="208" customWidth="1"/>
    <col min="12264" max="12264" width="7.42578125" style="208" customWidth="1"/>
    <col min="12265" max="12290" width="9.140625" style="208"/>
    <col min="12291" max="12291" width="32.7109375" style="208" customWidth="1"/>
    <col min="12292" max="12292" width="9.7109375" style="208" customWidth="1"/>
    <col min="12293" max="12293" width="12" style="208" customWidth="1"/>
    <col min="12294" max="12294" width="10.5703125" style="208" customWidth="1"/>
    <col min="12295" max="12295" width="55" style="208" customWidth="1"/>
    <col min="12296" max="12296" width="7.85546875" style="208" customWidth="1"/>
    <col min="12297" max="12297" width="10.28515625" style="208" customWidth="1"/>
    <col min="12298" max="12299" width="14.28515625" style="208" customWidth="1"/>
    <col min="12300" max="12300" width="9.140625" style="208"/>
    <col min="12301" max="12301" width="9.140625" style="208" customWidth="1"/>
    <col min="12302" max="12302" width="9.7109375" style="208" customWidth="1"/>
    <col min="12303" max="12516" width="9.140625" style="208" customWidth="1"/>
    <col min="12517" max="12517" width="9.7109375" style="208" customWidth="1"/>
    <col min="12518" max="12518" width="55" style="208" customWidth="1"/>
    <col min="12519" max="12519" width="12.85546875" style="208" customWidth="1"/>
    <col min="12520" max="12520" width="7.42578125" style="208" customWidth="1"/>
    <col min="12521" max="12546" width="9.140625" style="208"/>
    <col min="12547" max="12547" width="32.7109375" style="208" customWidth="1"/>
    <col min="12548" max="12548" width="9.7109375" style="208" customWidth="1"/>
    <col min="12549" max="12549" width="12" style="208" customWidth="1"/>
    <col min="12550" max="12550" width="10.5703125" style="208" customWidth="1"/>
    <col min="12551" max="12551" width="55" style="208" customWidth="1"/>
    <col min="12552" max="12552" width="7.85546875" style="208" customWidth="1"/>
    <col min="12553" max="12553" width="10.28515625" style="208" customWidth="1"/>
    <col min="12554" max="12555" width="14.28515625" style="208" customWidth="1"/>
    <col min="12556" max="12556" width="9.140625" style="208"/>
    <col min="12557" max="12557" width="9.140625" style="208" customWidth="1"/>
    <col min="12558" max="12558" width="9.7109375" style="208" customWidth="1"/>
    <col min="12559" max="12772" width="9.140625" style="208" customWidth="1"/>
    <col min="12773" max="12773" width="9.7109375" style="208" customWidth="1"/>
    <col min="12774" max="12774" width="55" style="208" customWidth="1"/>
    <col min="12775" max="12775" width="12.85546875" style="208" customWidth="1"/>
    <col min="12776" max="12776" width="7.42578125" style="208" customWidth="1"/>
    <col min="12777" max="12802" width="9.140625" style="208"/>
    <col min="12803" max="12803" width="32.7109375" style="208" customWidth="1"/>
    <col min="12804" max="12804" width="9.7109375" style="208" customWidth="1"/>
    <col min="12805" max="12805" width="12" style="208" customWidth="1"/>
    <col min="12806" max="12806" width="10.5703125" style="208" customWidth="1"/>
    <col min="12807" max="12807" width="55" style="208" customWidth="1"/>
    <col min="12808" max="12808" width="7.85546875" style="208" customWidth="1"/>
    <col min="12809" max="12809" width="10.28515625" style="208" customWidth="1"/>
    <col min="12810" max="12811" width="14.28515625" style="208" customWidth="1"/>
    <col min="12812" max="12812" width="9.140625" style="208"/>
    <col min="12813" max="12813" width="9.140625" style="208" customWidth="1"/>
    <col min="12814" max="12814" width="9.7109375" style="208" customWidth="1"/>
    <col min="12815" max="13028" width="9.140625" style="208" customWidth="1"/>
    <col min="13029" max="13029" width="9.7109375" style="208" customWidth="1"/>
    <col min="13030" max="13030" width="55" style="208" customWidth="1"/>
    <col min="13031" max="13031" width="12.85546875" style="208" customWidth="1"/>
    <col min="13032" max="13032" width="7.42578125" style="208" customWidth="1"/>
    <col min="13033" max="13058" width="9.140625" style="208"/>
    <col min="13059" max="13059" width="32.7109375" style="208" customWidth="1"/>
    <col min="13060" max="13060" width="9.7109375" style="208" customWidth="1"/>
    <col min="13061" max="13061" width="12" style="208" customWidth="1"/>
    <col min="13062" max="13062" width="10.5703125" style="208" customWidth="1"/>
    <col min="13063" max="13063" width="55" style="208" customWidth="1"/>
    <col min="13064" max="13064" width="7.85546875" style="208" customWidth="1"/>
    <col min="13065" max="13065" width="10.28515625" style="208" customWidth="1"/>
    <col min="13066" max="13067" width="14.28515625" style="208" customWidth="1"/>
    <col min="13068" max="13068" width="9.140625" style="208"/>
    <col min="13069" max="13069" width="9.140625" style="208" customWidth="1"/>
    <col min="13070" max="13070" width="9.7109375" style="208" customWidth="1"/>
    <col min="13071" max="13284" width="9.140625" style="208" customWidth="1"/>
    <col min="13285" max="13285" width="9.7109375" style="208" customWidth="1"/>
    <col min="13286" max="13286" width="55" style="208" customWidth="1"/>
    <col min="13287" max="13287" width="12.85546875" style="208" customWidth="1"/>
    <col min="13288" max="13288" width="7.42578125" style="208" customWidth="1"/>
    <col min="13289" max="13314" width="9.140625" style="208"/>
    <col min="13315" max="13315" width="32.7109375" style="208" customWidth="1"/>
    <col min="13316" max="13316" width="9.7109375" style="208" customWidth="1"/>
    <col min="13317" max="13317" width="12" style="208" customWidth="1"/>
    <col min="13318" max="13318" width="10.5703125" style="208" customWidth="1"/>
    <col min="13319" max="13319" width="55" style="208" customWidth="1"/>
    <col min="13320" max="13320" width="7.85546875" style="208" customWidth="1"/>
    <col min="13321" max="13321" width="10.28515625" style="208" customWidth="1"/>
    <col min="13322" max="13323" width="14.28515625" style="208" customWidth="1"/>
    <col min="13324" max="13324" width="9.140625" style="208"/>
    <col min="13325" max="13325" width="9.140625" style="208" customWidth="1"/>
    <col min="13326" max="13326" width="9.7109375" style="208" customWidth="1"/>
    <col min="13327" max="13540" width="9.140625" style="208" customWidth="1"/>
    <col min="13541" max="13541" width="9.7109375" style="208" customWidth="1"/>
    <col min="13542" max="13542" width="55" style="208" customWidth="1"/>
    <col min="13543" max="13543" width="12.85546875" style="208" customWidth="1"/>
    <col min="13544" max="13544" width="7.42578125" style="208" customWidth="1"/>
    <col min="13545" max="13570" width="9.140625" style="208"/>
    <col min="13571" max="13571" width="32.7109375" style="208" customWidth="1"/>
    <col min="13572" max="13572" width="9.7109375" style="208" customWidth="1"/>
    <col min="13573" max="13573" width="12" style="208" customWidth="1"/>
    <col min="13574" max="13574" width="10.5703125" style="208" customWidth="1"/>
    <col min="13575" max="13575" width="55" style="208" customWidth="1"/>
    <col min="13576" max="13576" width="7.85546875" style="208" customWidth="1"/>
    <col min="13577" max="13577" width="10.28515625" style="208" customWidth="1"/>
    <col min="13578" max="13579" width="14.28515625" style="208" customWidth="1"/>
    <col min="13580" max="13580" width="9.140625" style="208"/>
    <col min="13581" max="13581" width="9.140625" style="208" customWidth="1"/>
    <col min="13582" max="13582" width="9.7109375" style="208" customWidth="1"/>
    <col min="13583" max="13796" width="9.140625" style="208" customWidth="1"/>
    <col min="13797" max="13797" width="9.7109375" style="208" customWidth="1"/>
    <col min="13798" max="13798" width="55" style="208" customWidth="1"/>
    <col min="13799" max="13799" width="12.85546875" style="208" customWidth="1"/>
    <col min="13800" max="13800" width="7.42578125" style="208" customWidth="1"/>
    <col min="13801" max="13826" width="9.140625" style="208"/>
    <col min="13827" max="13827" width="32.7109375" style="208" customWidth="1"/>
    <col min="13828" max="13828" width="9.7109375" style="208" customWidth="1"/>
    <col min="13829" max="13829" width="12" style="208" customWidth="1"/>
    <col min="13830" max="13830" width="10.5703125" style="208" customWidth="1"/>
    <col min="13831" max="13831" width="55" style="208" customWidth="1"/>
    <col min="13832" max="13832" width="7.85546875" style="208" customWidth="1"/>
    <col min="13833" max="13833" width="10.28515625" style="208" customWidth="1"/>
    <col min="13834" max="13835" width="14.28515625" style="208" customWidth="1"/>
    <col min="13836" max="13836" width="9.140625" style="208"/>
    <col min="13837" max="13837" width="9.140625" style="208" customWidth="1"/>
    <col min="13838" max="13838" width="9.7109375" style="208" customWidth="1"/>
    <col min="13839" max="14052" width="9.140625" style="208" customWidth="1"/>
    <col min="14053" max="14053" width="9.7109375" style="208" customWidth="1"/>
    <col min="14054" max="14054" width="55" style="208" customWidth="1"/>
    <col min="14055" max="14055" width="12.85546875" style="208" customWidth="1"/>
    <col min="14056" max="14056" width="7.42578125" style="208" customWidth="1"/>
    <col min="14057" max="14082" width="9.140625" style="208"/>
    <col min="14083" max="14083" width="32.7109375" style="208" customWidth="1"/>
    <col min="14084" max="14084" width="9.7109375" style="208" customWidth="1"/>
    <col min="14085" max="14085" width="12" style="208" customWidth="1"/>
    <col min="14086" max="14086" width="10.5703125" style="208" customWidth="1"/>
    <col min="14087" max="14087" width="55" style="208" customWidth="1"/>
    <col min="14088" max="14088" width="7.85546875" style="208" customWidth="1"/>
    <col min="14089" max="14089" width="10.28515625" style="208" customWidth="1"/>
    <col min="14090" max="14091" width="14.28515625" style="208" customWidth="1"/>
    <col min="14092" max="14092" width="9.140625" style="208"/>
    <col min="14093" max="14093" width="9.140625" style="208" customWidth="1"/>
    <col min="14094" max="14094" width="9.7109375" style="208" customWidth="1"/>
    <col min="14095" max="14308" width="9.140625" style="208" customWidth="1"/>
    <col min="14309" max="14309" width="9.7109375" style="208" customWidth="1"/>
    <col min="14310" max="14310" width="55" style="208" customWidth="1"/>
    <col min="14311" max="14311" width="12.85546875" style="208" customWidth="1"/>
    <col min="14312" max="14312" width="7.42578125" style="208" customWidth="1"/>
    <col min="14313" max="14338" width="9.140625" style="208"/>
    <col min="14339" max="14339" width="32.7109375" style="208" customWidth="1"/>
    <col min="14340" max="14340" width="9.7109375" style="208" customWidth="1"/>
    <col min="14341" max="14341" width="12" style="208" customWidth="1"/>
    <col min="14342" max="14342" width="10.5703125" style="208" customWidth="1"/>
    <col min="14343" max="14343" width="55" style="208" customWidth="1"/>
    <col min="14344" max="14344" width="7.85546875" style="208" customWidth="1"/>
    <col min="14345" max="14345" width="10.28515625" style="208" customWidth="1"/>
    <col min="14346" max="14347" width="14.28515625" style="208" customWidth="1"/>
    <col min="14348" max="14348" width="9.140625" style="208"/>
    <col min="14349" max="14349" width="9.140625" style="208" customWidth="1"/>
    <col min="14350" max="14350" width="9.7109375" style="208" customWidth="1"/>
    <col min="14351" max="14564" width="9.140625" style="208" customWidth="1"/>
    <col min="14565" max="14565" width="9.7109375" style="208" customWidth="1"/>
    <col min="14566" max="14566" width="55" style="208" customWidth="1"/>
    <col min="14567" max="14567" width="12.85546875" style="208" customWidth="1"/>
    <col min="14568" max="14568" width="7.42578125" style="208" customWidth="1"/>
    <col min="14569" max="14594" width="9.140625" style="208"/>
    <col min="14595" max="14595" width="32.7109375" style="208" customWidth="1"/>
    <col min="14596" max="14596" width="9.7109375" style="208" customWidth="1"/>
    <col min="14597" max="14597" width="12" style="208" customWidth="1"/>
    <col min="14598" max="14598" width="10.5703125" style="208" customWidth="1"/>
    <col min="14599" max="14599" width="55" style="208" customWidth="1"/>
    <col min="14600" max="14600" width="7.85546875" style="208" customWidth="1"/>
    <col min="14601" max="14601" width="10.28515625" style="208" customWidth="1"/>
    <col min="14602" max="14603" width="14.28515625" style="208" customWidth="1"/>
    <col min="14604" max="14604" width="9.140625" style="208"/>
    <col min="14605" max="14605" width="9.140625" style="208" customWidth="1"/>
    <col min="14606" max="14606" width="9.7109375" style="208" customWidth="1"/>
    <col min="14607" max="14820" width="9.140625" style="208" customWidth="1"/>
    <col min="14821" max="14821" width="9.7109375" style="208" customWidth="1"/>
    <col min="14822" max="14822" width="55" style="208" customWidth="1"/>
    <col min="14823" max="14823" width="12.85546875" style="208" customWidth="1"/>
    <col min="14824" max="14824" width="7.42578125" style="208" customWidth="1"/>
    <col min="14825" max="14850" width="9.140625" style="208"/>
    <col min="14851" max="14851" width="32.7109375" style="208" customWidth="1"/>
    <col min="14852" max="14852" width="9.7109375" style="208" customWidth="1"/>
    <col min="14853" max="14853" width="12" style="208" customWidth="1"/>
    <col min="14854" max="14854" width="10.5703125" style="208" customWidth="1"/>
    <col min="14855" max="14855" width="55" style="208" customWidth="1"/>
    <col min="14856" max="14856" width="7.85546875" style="208" customWidth="1"/>
    <col min="14857" max="14857" width="10.28515625" style="208" customWidth="1"/>
    <col min="14858" max="14859" width="14.28515625" style="208" customWidth="1"/>
    <col min="14860" max="14860" width="9.140625" style="208"/>
    <col min="14861" max="14861" width="9.140625" style="208" customWidth="1"/>
    <col min="14862" max="14862" width="9.7109375" style="208" customWidth="1"/>
    <col min="14863" max="15076" width="9.140625" style="208" customWidth="1"/>
    <col min="15077" max="15077" width="9.7109375" style="208" customWidth="1"/>
    <col min="15078" max="15078" width="55" style="208" customWidth="1"/>
    <col min="15079" max="15079" width="12.85546875" style="208" customWidth="1"/>
    <col min="15080" max="15080" width="7.42578125" style="208" customWidth="1"/>
    <col min="15081" max="15106" width="9.140625" style="208"/>
    <col min="15107" max="15107" width="32.7109375" style="208" customWidth="1"/>
    <col min="15108" max="15108" width="9.7109375" style="208" customWidth="1"/>
    <col min="15109" max="15109" width="12" style="208" customWidth="1"/>
    <col min="15110" max="15110" width="10.5703125" style="208" customWidth="1"/>
    <col min="15111" max="15111" width="55" style="208" customWidth="1"/>
    <col min="15112" max="15112" width="7.85546875" style="208" customWidth="1"/>
    <col min="15113" max="15113" width="10.28515625" style="208" customWidth="1"/>
    <col min="15114" max="15115" width="14.28515625" style="208" customWidth="1"/>
    <col min="15116" max="15116" width="9.140625" style="208"/>
    <col min="15117" max="15117" width="9.140625" style="208" customWidth="1"/>
    <col min="15118" max="15118" width="9.7109375" style="208" customWidth="1"/>
    <col min="15119" max="15332" width="9.140625" style="208" customWidth="1"/>
    <col min="15333" max="15333" width="9.7109375" style="208" customWidth="1"/>
    <col min="15334" max="15334" width="55" style="208" customWidth="1"/>
    <col min="15335" max="15335" width="12.85546875" style="208" customWidth="1"/>
    <col min="15336" max="15336" width="7.42578125" style="208" customWidth="1"/>
    <col min="15337" max="15362" width="9.140625" style="208"/>
    <col min="15363" max="15363" width="32.7109375" style="208" customWidth="1"/>
    <col min="15364" max="15364" width="9.7109375" style="208" customWidth="1"/>
    <col min="15365" max="15365" width="12" style="208" customWidth="1"/>
    <col min="15366" max="15366" width="10.5703125" style="208" customWidth="1"/>
    <col min="15367" max="15367" width="55" style="208" customWidth="1"/>
    <col min="15368" max="15368" width="7.85546875" style="208" customWidth="1"/>
    <col min="15369" max="15369" width="10.28515625" style="208" customWidth="1"/>
    <col min="15370" max="15371" width="14.28515625" style="208" customWidth="1"/>
    <col min="15372" max="15372" width="9.140625" style="208"/>
    <col min="15373" max="15373" width="9.140625" style="208" customWidth="1"/>
    <col min="15374" max="15374" width="9.7109375" style="208" customWidth="1"/>
    <col min="15375" max="15588" width="9.140625" style="208" customWidth="1"/>
    <col min="15589" max="15589" width="9.7109375" style="208" customWidth="1"/>
    <col min="15590" max="15590" width="55" style="208" customWidth="1"/>
    <col min="15591" max="15591" width="12.85546875" style="208" customWidth="1"/>
    <col min="15592" max="15592" width="7.42578125" style="208" customWidth="1"/>
    <col min="15593" max="15618" width="9.140625" style="208"/>
    <col min="15619" max="15619" width="32.7109375" style="208" customWidth="1"/>
    <col min="15620" max="15620" width="9.7109375" style="208" customWidth="1"/>
    <col min="15621" max="15621" width="12" style="208" customWidth="1"/>
    <col min="15622" max="15622" width="10.5703125" style="208" customWidth="1"/>
    <col min="15623" max="15623" width="55" style="208" customWidth="1"/>
    <col min="15624" max="15624" width="7.85546875" style="208" customWidth="1"/>
    <col min="15625" max="15625" width="10.28515625" style="208" customWidth="1"/>
    <col min="15626" max="15627" width="14.28515625" style="208" customWidth="1"/>
    <col min="15628" max="15628" width="9.140625" style="208"/>
    <col min="15629" max="15629" width="9.140625" style="208" customWidth="1"/>
    <col min="15630" max="15630" width="9.7109375" style="208" customWidth="1"/>
    <col min="15631" max="15844" width="9.140625" style="208" customWidth="1"/>
    <col min="15845" max="15845" width="9.7109375" style="208" customWidth="1"/>
    <col min="15846" max="15846" width="55" style="208" customWidth="1"/>
    <col min="15847" max="15847" width="12.85546875" style="208" customWidth="1"/>
    <col min="15848" max="15848" width="7.42578125" style="208" customWidth="1"/>
    <col min="15849" max="15874" width="9.140625" style="208"/>
    <col min="15875" max="15875" width="32.7109375" style="208" customWidth="1"/>
    <col min="15876" max="15876" width="9.7109375" style="208" customWidth="1"/>
    <col min="15877" max="15877" width="12" style="208" customWidth="1"/>
    <col min="15878" max="15878" width="10.5703125" style="208" customWidth="1"/>
    <col min="15879" max="15879" width="55" style="208" customWidth="1"/>
    <col min="15880" max="15880" width="7.85546875" style="208" customWidth="1"/>
    <col min="15881" max="15881" width="10.28515625" style="208" customWidth="1"/>
    <col min="15882" max="15883" width="14.28515625" style="208" customWidth="1"/>
    <col min="15884" max="15884" width="9.140625" style="208"/>
    <col min="15885" max="15885" width="9.140625" style="208" customWidth="1"/>
    <col min="15886" max="15886" width="9.7109375" style="208" customWidth="1"/>
    <col min="15887" max="16100" width="9.140625" style="208" customWidth="1"/>
    <col min="16101" max="16101" width="9.7109375" style="208" customWidth="1"/>
    <col min="16102" max="16102" width="55" style="208" customWidth="1"/>
    <col min="16103" max="16103" width="12.85546875" style="208" customWidth="1"/>
    <col min="16104" max="16104" width="7.42578125" style="208" customWidth="1"/>
    <col min="16105" max="16130" width="9.140625" style="208"/>
    <col min="16131" max="16131" width="32.7109375" style="208" customWidth="1"/>
    <col min="16132" max="16132" width="9.7109375" style="208" customWidth="1"/>
    <col min="16133" max="16133" width="12" style="208" customWidth="1"/>
    <col min="16134" max="16134" width="10.5703125" style="208" customWidth="1"/>
    <col min="16135" max="16135" width="55" style="208" customWidth="1"/>
    <col min="16136" max="16136" width="7.85546875" style="208" customWidth="1"/>
    <col min="16137" max="16137" width="10.28515625" style="208" customWidth="1"/>
    <col min="16138" max="16139" width="14.28515625" style="208" customWidth="1"/>
    <col min="16140" max="16140" width="9.140625" style="208"/>
    <col min="16141" max="16141" width="9.140625" style="208" customWidth="1"/>
    <col min="16142" max="16142" width="9.7109375" style="208" customWidth="1"/>
    <col min="16143" max="16356" width="9.140625" style="208" customWidth="1"/>
    <col min="16357" max="16357" width="9.7109375" style="208" customWidth="1"/>
    <col min="16358" max="16358" width="55" style="208" customWidth="1"/>
    <col min="16359" max="16359" width="12.85546875" style="208" customWidth="1"/>
    <col min="16360" max="16360" width="7.42578125" style="208" customWidth="1"/>
    <col min="16361" max="16384" width="9.140625" style="208"/>
  </cols>
  <sheetData>
    <row r="2" spans="2:235" ht="15" thickBot="1">
      <c r="B2" s="236"/>
      <c r="C2" s="237"/>
      <c r="D2" s="237"/>
      <c r="E2" s="236"/>
      <c r="F2" s="237"/>
      <c r="G2" s="237"/>
      <c r="H2" s="238"/>
      <c r="I2" s="238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3"/>
      <c r="AW2" s="213"/>
      <c r="AX2" s="213"/>
      <c r="AY2" s="213"/>
      <c r="AZ2" s="213"/>
      <c r="BA2" s="213"/>
      <c r="BB2" s="213"/>
      <c r="BC2" s="213"/>
      <c r="BD2" s="213"/>
      <c r="BE2" s="213"/>
      <c r="BF2" s="213"/>
      <c r="BG2" s="213"/>
      <c r="BH2" s="213"/>
      <c r="BI2" s="213"/>
      <c r="BJ2" s="213"/>
      <c r="BK2" s="213"/>
      <c r="BL2" s="213"/>
      <c r="BM2" s="213"/>
      <c r="BN2" s="213"/>
      <c r="BO2" s="213"/>
      <c r="BP2" s="213"/>
      <c r="BQ2" s="213"/>
      <c r="BR2" s="213"/>
      <c r="BS2" s="213"/>
      <c r="BT2" s="213"/>
      <c r="BU2" s="213"/>
      <c r="BV2" s="213"/>
      <c r="BW2" s="213"/>
      <c r="BX2" s="213"/>
      <c r="BY2" s="213"/>
      <c r="BZ2" s="213"/>
      <c r="CA2" s="213"/>
      <c r="CB2" s="213"/>
      <c r="CC2" s="213"/>
      <c r="CD2" s="213"/>
      <c r="CE2" s="213"/>
      <c r="CF2" s="213"/>
      <c r="CG2" s="213"/>
      <c r="CH2" s="213"/>
      <c r="CI2" s="213"/>
      <c r="CJ2" s="213"/>
      <c r="CK2" s="213"/>
      <c r="CL2" s="213"/>
      <c r="CM2" s="213"/>
      <c r="CN2" s="213"/>
      <c r="CO2" s="213"/>
      <c r="CP2" s="213"/>
      <c r="CQ2" s="213"/>
      <c r="CR2" s="213"/>
      <c r="CS2" s="213"/>
      <c r="CT2" s="213"/>
      <c r="CU2" s="213"/>
      <c r="CV2" s="213"/>
      <c r="CW2" s="213"/>
      <c r="CX2" s="213"/>
      <c r="CY2" s="213"/>
      <c r="CZ2" s="213"/>
      <c r="DA2" s="213"/>
      <c r="DB2" s="213"/>
      <c r="DC2" s="213"/>
      <c r="DD2" s="213"/>
      <c r="DE2" s="213"/>
      <c r="DF2" s="213"/>
      <c r="DG2" s="213"/>
      <c r="DH2" s="213"/>
      <c r="DI2" s="213"/>
      <c r="DJ2" s="213"/>
      <c r="DK2" s="213"/>
      <c r="DL2" s="213"/>
      <c r="DM2" s="213"/>
      <c r="DN2" s="213"/>
      <c r="DO2" s="213"/>
      <c r="DP2" s="213"/>
      <c r="DQ2" s="213"/>
      <c r="DR2" s="213"/>
      <c r="DS2" s="213"/>
      <c r="DT2" s="213"/>
      <c r="DU2" s="213"/>
      <c r="DV2" s="213"/>
      <c r="DW2" s="213"/>
      <c r="DX2" s="213"/>
      <c r="DY2" s="213"/>
      <c r="DZ2" s="213"/>
      <c r="EA2" s="213"/>
      <c r="EB2" s="213"/>
      <c r="EC2" s="213"/>
      <c r="ED2" s="213"/>
      <c r="EE2" s="213"/>
      <c r="EF2" s="213"/>
      <c r="EG2" s="213"/>
      <c r="EH2" s="213"/>
      <c r="EI2" s="213"/>
      <c r="EJ2" s="213"/>
      <c r="EK2" s="213"/>
      <c r="EL2" s="213"/>
      <c r="EM2" s="213"/>
      <c r="EN2" s="213"/>
      <c r="EO2" s="213"/>
      <c r="EP2" s="213"/>
      <c r="EQ2" s="213"/>
      <c r="ER2" s="213"/>
      <c r="ES2" s="213"/>
      <c r="ET2" s="213"/>
      <c r="EU2" s="213"/>
      <c r="EV2" s="213"/>
      <c r="EW2" s="213"/>
      <c r="EX2" s="213"/>
      <c r="EY2" s="213"/>
      <c r="EZ2" s="213"/>
      <c r="FA2" s="213"/>
      <c r="FB2" s="213"/>
      <c r="FC2" s="213"/>
      <c r="FD2" s="213"/>
      <c r="FE2" s="213"/>
      <c r="FF2" s="213"/>
      <c r="FG2" s="213"/>
      <c r="FH2" s="213"/>
      <c r="FI2" s="213"/>
      <c r="FJ2" s="213"/>
      <c r="FK2" s="213"/>
      <c r="FL2" s="213"/>
      <c r="FM2" s="213"/>
      <c r="FN2" s="213"/>
      <c r="FO2" s="213"/>
      <c r="FP2" s="213"/>
      <c r="FQ2" s="213"/>
      <c r="FR2" s="213"/>
      <c r="FS2" s="213"/>
      <c r="FT2" s="213"/>
      <c r="FU2" s="213"/>
      <c r="FV2" s="213"/>
      <c r="FW2" s="213"/>
      <c r="FX2" s="213"/>
      <c r="FY2" s="213"/>
      <c r="FZ2" s="213"/>
      <c r="GA2" s="213"/>
      <c r="GB2" s="213"/>
      <c r="GC2" s="213"/>
      <c r="GD2" s="213"/>
      <c r="GE2" s="213"/>
      <c r="GF2" s="213"/>
      <c r="GG2" s="213"/>
      <c r="GH2" s="213"/>
      <c r="GI2" s="213"/>
      <c r="GJ2" s="213"/>
      <c r="GK2" s="213"/>
      <c r="GL2" s="213"/>
      <c r="GM2" s="213"/>
      <c r="GN2" s="213"/>
      <c r="GO2" s="213"/>
      <c r="GP2" s="213"/>
      <c r="GQ2" s="213"/>
      <c r="GR2" s="213"/>
      <c r="GS2" s="213"/>
      <c r="GT2" s="213"/>
      <c r="GU2" s="213"/>
      <c r="GV2" s="213"/>
      <c r="GW2" s="213"/>
      <c r="GX2" s="213"/>
      <c r="GY2" s="213"/>
      <c r="GZ2" s="213"/>
      <c r="HA2" s="213"/>
      <c r="HB2" s="213"/>
      <c r="HC2" s="213"/>
      <c r="HD2" s="213"/>
      <c r="HE2" s="213"/>
      <c r="HF2" s="213"/>
      <c r="HG2" s="213"/>
      <c r="HH2" s="213"/>
      <c r="HI2" s="213"/>
      <c r="HJ2" s="213"/>
      <c r="HK2" s="213"/>
      <c r="HL2" s="213"/>
      <c r="HM2" s="213"/>
      <c r="HN2" s="213"/>
      <c r="HO2" s="213"/>
      <c r="HP2" s="213"/>
      <c r="HQ2" s="213"/>
      <c r="HR2" s="213"/>
      <c r="HS2" s="213"/>
      <c r="HT2" s="213"/>
      <c r="HU2" s="213"/>
      <c r="HV2" s="213"/>
      <c r="HW2" s="213"/>
      <c r="HX2" s="213"/>
      <c r="HY2" s="213"/>
      <c r="HZ2" s="213"/>
      <c r="IA2" s="213"/>
    </row>
    <row r="3" spans="2:235" ht="54" customHeight="1">
      <c r="B3" s="1477" t="s">
        <v>237</v>
      </c>
      <c r="C3" s="1478"/>
      <c r="D3" s="1478"/>
      <c r="E3" s="1478"/>
      <c r="F3" s="1478"/>
      <c r="G3" s="1478"/>
      <c r="H3" s="1478"/>
      <c r="I3" s="1479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  <c r="BF3" s="213"/>
      <c r="BG3" s="213"/>
      <c r="BH3" s="213"/>
      <c r="BI3" s="213"/>
      <c r="BJ3" s="213"/>
      <c r="BK3" s="213"/>
      <c r="BL3" s="213"/>
      <c r="BM3" s="213"/>
      <c r="BN3" s="213"/>
      <c r="BO3" s="213"/>
      <c r="BP3" s="213"/>
      <c r="BQ3" s="213"/>
      <c r="BR3" s="213"/>
      <c r="BS3" s="213"/>
      <c r="BT3" s="213"/>
      <c r="BU3" s="213"/>
      <c r="BV3" s="213"/>
      <c r="BW3" s="213"/>
      <c r="BX3" s="213"/>
      <c r="BY3" s="213"/>
      <c r="BZ3" s="213"/>
      <c r="CA3" s="213"/>
      <c r="CB3" s="213"/>
      <c r="CC3" s="213"/>
      <c r="CD3" s="213"/>
      <c r="CE3" s="213"/>
      <c r="CF3" s="213"/>
      <c r="CG3" s="213"/>
      <c r="CH3" s="213"/>
      <c r="CI3" s="213"/>
      <c r="CJ3" s="213"/>
      <c r="CK3" s="213"/>
      <c r="CL3" s="213"/>
      <c r="CM3" s="213"/>
      <c r="CN3" s="213"/>
      <c r="CO3" s="213"/>
      <c r="CP3" s="213"/>
      <c r="CQ3" s="213"/>
      <c r="CR3" s="213"/>
      <c r="CS3" s="213"/>
      <c r="CT3" s="213"/>
      <c r="CU3" s="213"/>
      <c r="CV3" s="213"/>
      <c r="CW3" s="213"/>
      <c r="CX3" s="213"/>
      <c r="CY3" s="213"/>
      <c r="CZ3" s="213"/>
      <c r="DA3" s="213"/>
      <c r="DB3" s="213"/>
      <c r="DC3" s="213"/>
      <c r="DD3" s="213"/>
      <c r="DE3" s="213"/>
      <c r="DF3" s="213"/>
      <c r="DG3" s="213"/>
      <c r="DH3" s="213"/>
      <c r="DI3" s="213"/>
      <c r="DJ3" s="213"/>
      <c r="DK3" s="213"/>
      <c r="DL3" s="213"/>
      <c r="DM3" s="213"/>
      <c r="DN3" s="213"/>
      <c r="DO3" s="213"/>
      <c r="DP3" s="213"/>
      <c r="DQ3" s="213"/>
      <c r="DR3" s="213"/>
      <c r="DS3" s="213"/>
      <c r="DT3" s="213"/>
      <c r="DU3" s="213"/>
      <c r="DV3" s="213"/>
      <c r="DW3" s="213"/>
      <c r="DX3" s="213"/>
      <c r="DY3" s="213"/>
      <c r="DZ3" s="213"/>
      <c r="EA3" s="213"/>
      <c r="EB3" s="213"/>
      <c r="EC3" s="213"/>
      <c r="ED3" s="213"/>
      <c r="EE3" s="213"/>
      <c r="EF3" s="213"/>
      <c r="EG3" s="213"/>
      <c r="EH3" s="213"/>
      <c r="EI3" s="213"/>
      <c r="EJ3" s="213"/>
      <c r="EK3" s="213"/>
      <c r="EL3" s="213"/>
      <c r="EM3" s="213"/>
      <c r="EN3" s="213"/>
      <c r="EO3" s="213"/>
      <c r="EP3" s="213"/>
      <c r="EQ3" s="213"/>
      <c r="ER3" s="213"/>
      <c r="ES3" s="213"/>
      <c r="ET3" s="213"/>
      <c r="EU3" s="213"/>
      <c r="EV3" s="213"/>
      <c r="EW3" s="213"/>
      <c r="EX3" s="213"/>
      <c r="EY3" s="213"/>
      <c r="EZ3" s="213"/>
      <c r="FA3" s="213"/>
      <c r="FB3" s="213"/>
      <c r="FC3" s="213"/>
      <c r="FD3" s="213"/>
      <c r="FE3" s="213"/>
      <c r="FF3" s="213"/>
      <c r="FG3" s="213"/>
      <c r="FH3" s="213"/>
      <c r="FI3" s="213"/>
      <c r="FJ3" s="213"/>
      <c r="FK3" s="213"/>
      <c r="FL3" s="213"/>
      <c r="FM3" s="213"/>
      <c r="FN3" s="213"/>
      <c r="FO3" s="213"/>
      <c r="FP3" s="213"/>
      <c r="FQ3" s="213"/>
      <c r="FR3" s="213"/>
      <c r="FS3" s="213"/>
      <c r="FT3" s="213"/>
      <c r="FU3" s="213"/>
      <c r="FV3" s="213"/>
      <c r="FW3" s="213"/>
      <c r="FX3" s="213"/>
      <c r="FY3" s="213"/>
      <c r="FZ3" s="213"/>
      <c r="GA3" s="213"/>
      <c r="GB3" s="213"/>
      <c r="GC3" s="213"/>
      <c r="GD3" s="213"/>
      <c r="GE3" s="213"/>
      <c r="GF3" s="213"/>
      <c r="GG3" s="213"/>
      <c r="GH3" s="213"/>
      <c r="GI3" s="213"/>
      <c r="GJ3" s="213"/>
      <c r="GK3" s="213"/>
      <c r="GL3" s="213"/>
      <c r="GM3" s="213"/>
      <c r="GN3" s="213"/>
      <c r="GO3" s="213"/>
      <c r="GP3" s="213"/>
      <c r="GQ3" s="213"/>
      <c r="GR3" s="213"/>
      <c r="GS3" s="213"/>
      <c r="GT3" s="213"/>
      <c r="GU3" s="213"/>
      <c r="GV3" s="213"/>
      <c r="GW3" s="213"/>
      <c r="GX3" s="213"/>
      <c r="GY3" s="213"/>
      <c r="GZ3" s="213"/>
      <c r="HA3" s="213"/>
      <c r="HB3" s="213"/>
      <c r="HC3" s="213"/>
      <c r="HD3" s="213"/>
      <c r="HE3" s="213"/>
      <c r="HF3" s="213"/>
      <c r="HG3" s="213"/>
      <c r="HH3" s="213"/>
      <c r="HI3" s="213"/>
      <c r="HJ3" s="213"/>
      <c r="HK3" s="213"/>
      <c r="HL3" s="213"/>
      <c r="HM3" s="213"/>
      <c r="HN3" s="213"/>
      <c r="HO3" s="213"/>
      <c r="HP3" s="213"/>
      <c r="HQ3" s="213"/>
      <c r="HR3" s="213"/>
      <c r="HS3" s="213"/>
      <c r="HT3" s="213"/>
      <c r="HU3" s="213"/>
      <c r="HV3" s="213"/>
      <c r="HW3" s="213"/>
      <c r="HX3" s="213"/>
      <c r="HY3" s="213"/>
      <c r="HZ3" s="213"/>
      <c r="IA3" s="213"/>
    </row>
    <row r="4" spans="2:235" ht="88.5" customHeight="1">
      <c r="B4" s="953" t="s">
        <v>1386</v>
      </c>
      <c r="C4" s="1480" t="s">
        <v>1319</v>
      </c>
      <c r="D4" s="1480"/>
      <c r="E4" s="1480"/>
      <c r="F4" s="1480"/>
      <c r="G4" s="1480"/>
      <c r="H4" s="1480"/>
      <c r="I4" s="1481"/>
      <c r="J4" s="214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  <c r="AD4" s="213"/>
      <c r="AE4" s="213"/>
      <c r="AF4" s="213"/>
      <c r="AG4" s="213"/>
      <c r="AH4" s="213"/>
      <c r="AI4" s="213"/>
      <c r="AJ4" s="213"/>
      <c r="AK4" s="213"/>
      <c r="AL4" s="213"/>
      <c r="AM4" s="213"/>
      <c r="AN4" s="213"/>
      <c r="AO4" s="213"/>
      <c r="AP4" s="213"/>
      <c r="AQ4" s="213"/>
      <c r="AR4" s="213"/>
      <c r="AS4" s="213"/>
      <c r="AT4" s="213"/>
      <c r="AU4" s="213"/>
      <c r="AV4" s="213"/>
      <c r="AW4" s="213"/>
      <c r="AX4" s="213"/>
      <c r="AY4" s="213"/>
      <c r="AZ4" s="213"/>
      <c r="BA4" s="213"/>
      <c r="BB4" s="213"/>
      <c r="BC4" s="213"/>
      <c r="BD4" s="213"/>
      <c r="BE4" s="213"/>
      <c r="BF4" s="213"/>
      <c r="BG4" s="213"/>
      <c r="BH4" s="213"/>
      <c r="BI4" s="213"/>
      <c r="BJ4" s="213"/>
      <c r="BK4" s="213"/>
      <c r="BL4" s="213"/>
      <c r="BM4" s="213"/>
      <c r="BN4" s="213"/>
      <c r="BO4" s="213"/>
      <c r="BP4" s="213"/>
      <c r="BQ4" s="213"/>
      <c r="BR4" s="213"/>
      <c r="BS4" s="213"/>
      <c r="BT4" s="213"/>
      <c r="BU4" s="213"/>
      <c r="BV4" s="213"/>
      <c r="BW4" s="213"/>
      <c r="BX4" s="213"/>
      <c r="BY4" s="213"/>
      <c r="BZ4" s="213"/>
      <c r="CA4" s="213"/>
      <c r="CB4" s="213"/>
      <c r="CC4" s="213"/>
      <c r="CD4" s="213"/>
      <c r="CE4" s="213"/>
      <c r="CF4" s="213"/>
      <c r="CG4" s="213"/>
      <c r="CH4" s="213"/>
      <c r="CI4" s="213"/>
      <c r="CJ4" s="213"/>
      <c r="CK4" s="213"/>
      <c r="CL4" s="213"/>
      <c r="CM4" s="213"/>
      <c r="CN4" s="213"/>
      <c r="CO4" s="213"/>
      <c r="CP4" s="213"/>
      <c r="CQ4" s="213"/>
      <c r="CR4" s="213"/>
      <c r="CS4" s="213"/>
      <c r="CT4" s="213"/>
      <c r="CU4" s="213"/>
      <c r="CV4" s="213"/>
      <c r="CW4" s="213"/>
      <c r="CX4" s="213"/>
      <c r="CY4" s="213"/>
      <c r="CZ4" s="213"/>
      <c r="DA4" s="213"/>
      <c r="DB4" s="213"/>
      <c r="DC4" s="213"/>
      <c r="DD4" s="213"/>
      <c r="DE4" s="213"/>
      <c r="DF4" s="213"/>
      <c r="DG4" s="213"/>
      <c r="DH4" s="213"/>
      <c r="DI4" s="213"/>
      <c r="DJ4" s="213"/>
      <c r="DK4" s="213"/>
      <c r="DL4" s="213"/>
      <c r="DM4" s="213"/>
      <c r="DN4" s="213"/>
      <c r="DO4" s="213"/>
      <c r="DP4" s="213"/>
      <c r="DQ4" s="213"/>
      <c r="DR4" s="213"/>
      <c r="DS4" s="213"/>
      <c r="DT4" s="213"/>
      <c r="DU4" s="213"/>
      <c r="DV4" s="213"/>
      <c r="DW4" s="213"/>
      <c r="DX4" s="213"/>
      <c r="DY4" s="213"/>
      <c r="DZ4" s="213"/>
      <c r="EA4" s="213"/>
      <c r="EB4" s="213"/>
      <c r="EC4" s="213"/>
      <c r="ED4" s="213"/>
      <c r="EE4" s="213"/>
      <c r="EF4" s="213"/>
      <c r="EG4" s="213"/>
      <c r="EH4" s="213"/>
      <c r="EI4" s="213"/>
      <c r="EJ4" s="213"/>
      <c r="EK4" s="213"/>
      <c r="EL4" s="213"/>
      <c r="EM4" s="213"/>
      <c r="EN4" s="213"/>
      <c r="EO4" s="213"/>
      <c r="EP4" s="213"/>
      <c r="EQ4" s="213"/>
      <c r="ER4" s="213"/>
      <c r="ES4" s="213"/>
      <c r="ET4" s="213"/>
      <c r="EU4" s="213"/>
      <c r="EV4" s="213"/>
      <c r="EW4" s="213"/>
      <c r="EX4" s="213"/>
      <c r="EY4" s="213"/>
      <c r="EZ4" s="213"/>
      <c r="FA4" s="213"/>
      <c r="FB4" s="213"/>
      <c r="FC4" s="213"/>
      <c r="FD4" s="213"/>
      <c r="FE4" s="213"/>
      <c r="FF4" s="213"/>
      <c r="FG4" s="213"/>
      <c r="FH4" s="213"/>
      <c r="FI4" s="213"/>
      <c r="FJ4" s="213"/>
      <c r="FK4" s="213"/>
      <c r="FL4" s="213"/>
      <c r="FM4" s="213"/>
      <c r="FN4" s="213"/>
      <c r="FO4" s="213"/>
      <c r="FP4" s="213"/>
      <c r="FQ4" s="213"/>
      <c r="FR4" s="213"/>
      <c r="FS4" s="213"/>
      <c r="FT4" s="213"/>
      <c r="FU4" s="213"/>
      <c r="FV4" s="213"/>
      <c r="FW4" s="213"/>
      <c r="FX4" s="213"/>
      <c r="FY4" s="213"/>
      <c r="FZ4" s="213"/>
      <c r="GA4" s="213"/>
      <c r="GB4" s="213"/>
      <c r="GC4" s="213"/>
      <c r="GD4" s="213"/>
      <c r="GE4" s="213"/>
      <c r="GF4" s="213"/>
      <c r="GG4" s="213"/>
      <c r="GH4" s="213"/>
      <c r="GI4" s="213"/>
      <c r="GJ4" s="213"/>
      <c r="GK4" s="213"/>
      <c r="GL4" s="213"/>
      <c r="GM4" s="213"/>
      <c r="GN4" s="213"/>
      <c r="GO4" s="213"/>
      <c r="GP4" s="213"/>
      <c r="GQ4" s="213"/>
      <c r="GR4" s="213"/>
      <c r="GS4" s="213"/>
      <c r="GT4" s="213"/>
      <c r="GU4" s="213"/>
      <c r="GV4" s="213"/>
      <c r="GW4" s="213"/>
      <c r="GX4" s="213"/>
      <c r="GY4" s="213"/>
      <c r="GZ4" s="213"/>
      <c r="HA4" s="213"/>
      <c r="HB4" s="213"/>
      <c r="HC4" s="213"/>
      <c r="HD4" s="213"/>
      <c r="HE4" s="213"/>
      <c r="HF4" s="213"/>
      <c r="HG4" s="213"/>
      <c r="HH4" s="213"/>
      <c r="HI4" s="213"/>
      <c r="HJ4" s="213"/>
      <c r="HK4" s="213"/>
      <c r="HL4" s="213"/>
      <c r="HM4" s="213"/>
      <c r="HN4" s="213"/>
      <c r="HO4" s="213"/>
      <c r="HP4" s="213"/>
      <c r="HQ4" s="213"/>
      <c r="HR4" s="213"/>
      <c r="HS4" s="213"/>
      <c r="HT4" s="213"/>
      <c r="HU4" s="213"/>
      <c r="HV4" s="213"/>
      <c r="HW4" s="213"/>
      <c r="HX4" s="213"/>
      <c r="HY4" s="213"/>
      <c r="HZ4" s="213"/>
      <c r="IA4" s="213"/>
    </row>
    <row r="5" spans="2:235" ht="20.25" customHeight="1">
      <c r="B5" s="1313" t="s">
        <v>243</v>
      </c>
      <c r="C5" s="1394" t="s">
        <v>1329</v>
      </c>
      <c r="D5" s="1395"/>
      <c r="E5" s="1395"/>
      <c r="F5" s="1263"/>
      <c r="G5" s="1263"/>
      <c r="H5" s="1263"/>
      <c r="I5" s="1264"/>
      <c r="J5" s="214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  <c r="AF5" s="213"/>
      <c r="AG5" s="213"/>
      <c r="AH5" s="213"/>
      <c r="AI5" s="213"/>
      <c r="AJ5" s="213"/>
      <c r="AK5" s="213"/>
      <c r="AL5" s="213"/>
      <c r="AM5" s="213"/>
      <c r="AN5" s="213"/>
      <c r="AO5" s="213"/>
      <c r="AP5" s="213"/>
      <c r="AQ5" s="213"/>
      <c r="AR5" s="213"/>
      <c r="AS5" s="213"/>
      <c r="AT5" s="213"/>
      <c r="AU5" s="213"/>
      <c r="AV5" s="213"/>
      <c r="AW5" s="213"/>
      <c r="AX5" s="213"/>
      <c r="AY5" s="213"/>
      <c r="AZ5" s="213"/>
      <c r="BA5" s="213"/>
      <c r="BB5" s="213"/>
      <c r="BC5" s="213"/>
      <c r="BD5" s="213"/>
      <c r="BE5" s="213"/>
      <c r="BF5" s="213"/>
      <c r="BG5" s="213"/>
      <c r="BH5" s="213"/>
      <c r="BI5" s="213"/>
      <c r="BJ5" s="213"/>
      <c r="BK5" s="213"/>
      <c r="BL5" s="213"/>
      <c r="BM5" s="213"/>
      <c r="BN5" s="213"/>
      <c r="BO5" s="213"/>
      <c r="BP5" s="213"/>
      <c r="BQ5" s="213"/>
      <c r="BR5" s="213"/>
      <c r="BS5" s="213"/>
      <c r="BT5" s="213"/>
      <c r="BU5" s="213"/>
      <c r="BV5" s="213"/>
      <c r="BW5" s="213"/>
      <c r="BX5" s="213"/>
      <c r="BY5" s="213"/>
      <c r="BZ5" s="213"/>
      <c r="CA5" s="213"/>
      <c r="CB5" s="213"/>
      <c r="CC5" s="213"/>
      <c r="CD5" s="213"/>
      <c r="CE5" s="213"/>
      <c r="CF5" s="213"/>
      <c r="CG5" s="213"/>
      <c r="CH5" s="213"/>
      <c r="CI5" s="213"/>
      <c r="CJ5" s="213"/>
      <c r="CK5" s="213"/>
      <c r="CL5" s="213"/>
      <c r="CM5" s="213"/>
      <c r="CN5" s="213"/>
      <c r="CO5" s="213"/>
      <c r="CP5" s="213"/>
      <c r="CQ5" s="213"/>
      <c r="CR5" s="213"/>
      <c r="CS5" s="213"/>
      <c r="CT5" s="213"/>
      <c r="CU5" s="213"/>
      <c r="CV5" s="213"/>
      <c r="CW5" s="213"/>
      <c r="CX5" s="213"/>
      <c r="CY5" s="213"/>
      <c r="CZ5" s="213"/>
      <c r="DA5" s="213"/>
      <c r="DB5" s="213"/>
      <c r="DC5" s="213"/>
      <c r="DD5" s="213"/>
      <c r="DE5" s="213"/>
      <c r="DF5" s="213"/>
      <c r="DG5" s="213"/>
      <c r="DH5" s="213"/>
      <c r="DI5" s="213"/>
      <c r="DJ5" s="213"/>
      <c r="DK5" s="213"/>
      <c r="DL5" s="213"/>
      <c r="DM5" s="213"/>
      <c r="DN5" s="213"/>
      <c r="DO5" s="213"/>
      <c r="DP5" s="213"/>
      <c r="DQ5" s="213"/>
      <c r="DR5" s="213"/>
      <c r="DS5" s="213"/>
      <c r="DT5" s="213"/>
      <c r="DU5" s="213"/>
      <c r="DV5" s="213"/>
      <c r="DW5" s="213"/>
      <c r="DX5" s="213"/>
      <c r="DY5" s="213"/>
      <c r="DZ5" s="213"/>
      <c r="EA5" s="213"/>
      <c r="EB5" s="213"/>
      <c r="EC5" s="213"/>
      <c r="ED5" s="213"/>
      <c r="EE5" s="213"/>
      <c r="EF5" s="213"/>
      <c r="EG5" s="213"/>
      <c r="EH5" s="213"/>
      <c r="EI5" s="213"/>
      <c r="EJ5" s="213"/>
      <c r="EK5" s="213"/>
      <c r="EL5" s="213"/>
      <c r="EM5" s="213"/>
      <c r="EN5" s="213"/>
      <c r="EO5" s="213"/>
      <c r="EP5" s="213"/>
      <c r="EQ5" s="213"/>
      <c r="ER5" s="213"/>
      <c r="ES5" s="213"/>
      <c r="ET5" s="213"/>
      <c r="EU5" s="213"/>
      <c r="EV5" s="213"/>
      <c r="EW5" s="213"/>
      <c r="EX5" s="213"/>
      <c r="EY5" s="213"/>
      <c r="EZ5" s="213"/>
      <c r="FA5" s="213"/>
      <c r="FB5" s="213"/>
      <c r="FC5" s="213"/>
      <c r="FD5" s="213"/>
      <c r="FE5" s="213"/>
      <c r="FF5" s="213"/>
      <c r="FG5" s="213"/>
      <c r="FH5" s="213"/>
      <c r="FI5" s="213"/>
      <c r="FJ5" s="213"/>
      <c r="FK5" s="213"/>
      <c r="FL5" s="213"/>
      <c r="FM5" s="213"/>
      <c r="FN5" s="213"/>
      <c r="FO5" s="213"/>
      <c r="FP5" s="213"/>
      <c r="FQ5" s="213"/>
      <c r="FR5" s="213"/>
      <c r="FS5" s="213"/>
      <c r="FT5" s="213"/>
      <c r="FU5" s="213"/>
      <c r="FV5" s="213"/>
      <c r="FW5" s="213"/>
      <c r="FX5" s="213"/>
      <c r="FY5" s="213"/>
      <c r="FZ5" s="213"/>
      <c r="GA5" s="213"/>
      <c r="GB5" s="213"/>
      <c r="GC5" s="213"/>
      <c r="GD5" s="213"/>
      <c r="GE5" s="213"/>
      <c r="GF5" s="213"/>
      <c r="GG5" s="213"/>
      <c r="GH5" s="213"/>
      <c r="GI5" s="213"/>
      <c r="GJ5" s="213"/>
      <c r="GK5" s="213"/>
      <c r="GL5" s="213"/>
      <c r="GM5" s="213"/>
      <c r="GN5" s="213"/>
      <c r="GO5" s="213"/>
      <c r="GP5" s="213"/>
      <c r="GQ5" s="213"/>
      <c r="GR5" s="213"/>
      <c r="GS5" s="213"/>
      <c r="GT5" s="213"/>
      <c r="GU5" s="213"/>
      <c r="GV5" s="213"/>
      <c r="GW5" s="213"/>
      <c r="GX5" s="213"/>
      <c r="GY5" s="213"/>
      <c r="GZ5" s="213"/>
      <c r="HA5" s="213"/>
      <c r="HB5" s="213"/>
      <c r="HC5" s="213"/>
      <c r="HD5" s="213"/>
      <c r="HE5" s="213"/>
      <c r="HF5" s="213"/>
      <c r="HG5" s="213"/>
      <c r="HH5" s="213"/>
      <c r="HI5" s="213"/>
      <c r="HJ5" s="213"/>
      <c r="HK5" s="213"/>
      <c r="HL5" s="213"/>
      <c r="HM5" s="213"/>
      <c r="HN5" s="213"/>
      <c r="HO5" s="213"/>
      <c r="HP5" s="213"/>
      <c r="HQ5" s="213"/>
      <c r="HR5" s="213"/>
      <c r="HS5" s="213"/>
      <c r="HT5" s="213"/>
      <c r="HU5" s="213"/>
      <c r="HV5" s="213"/>
      <c r="HW5" s="213"/>
      <c r="HX5" s="213"/>
      <c r="HY5" s="213"/>
      <c r="HZ5" s="213"/>
      <c r="IA5" s="213"/>
    </row>
    <row r="6" spans="2:235" ht="20.25" customHeight="1">
      <c r="B6" s="1313" t="s">
        <v>243</v>
      </c>
      <c r="C6" s="1394" t="s">
        <v>1330</v>
      </c>
      <c r="D6" s="1395"/>
      <c r="E6" s="1395"/>
      <c r="F6" s="1263"/>
      <c r="G6" s="1263"/>
      <c r="H6" s="1263"/>
      <c r="I6" s="1264"/>
      <c r="J6" s="214"/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213"/>
      <c r="AQ6" s="213"/>
      <c r="AR6" s="213"/>
      <c r="AS6" s="213"/>
      <c r="AT6" s="213"/>
      <c r="AU6" s="213"/>
      <c r="AV6" s="213"/>
      <c r="AW6" s="213"/>
      <c r="AX6" s="213"/>
      <c r="AY6" s="213"/>
      <c r="AZ6" s="213"/>
      <c r="BA6" s="213"/>
      <c r="BB6" s="213"/>
      <c r="BC6" s="213"/>
      <c r="BD6" s="213"/>
      <c r="BE6" s="213"/>
      <c r="BF6" s="213"/>
      <c r="BG6" s="213"/>
      <c r="BH6" s="213"/>
      <c r="BI6" s="213"/>
      <c r="BJ6" s="213"/>
      <c r="BK6" s="213"/>
      <c r="BL6" s="213"/>
      <c r="BM6" s="213"/>
      <c r="BN6" s="213"/>
      <c r="BO6" s="213"/>
      <c r="BP6" s="213"/>
      <c r="BQ6" s="213"/>
      <c r="BR6" s="213"/>
      <c r="BS6" s="213"/>
      <c r="BT6" s="213"/>
      <c r="BU6" s="213"/>
      <c r="BV6" s="213"/>
      <c r="BW6" s="213"/>
      <c r="BX6" s="213"/>
      <c r="BY6" s="213"/>
      <c r="BZ6" s="213"/>
      <c r="CA6" s="213"/>
      <c r="CB6" s="213"/>
      <c r="CC6" s="213"/>
      <c r="CD6" s="213"/>
      <c r="CE6" s="213"/>
      <c r="CF6" s="213"/>
      <c r="CG6" s="213"/>
      <c r="CH6" s="213"/>
      <c r="CI6" s="213"/>
      <c r="CJ6" s="213"/>
      <c r="CK6" s="213"/>
      <c r="CL6" s="213"/>
      <c r="CM6" s="213"/>
      <c r="CN6" s="213"/>
      <c r="CO6" s="213"/>
      <c r="CP6" s="213"/>
      <c r="CQ6" s="213"/>
      <c r="CR6" s="213"/>
      <c r="CS6" s="213"/>
      <c r="CT6" s="213"/>
      <c r="CU6" s="213"/>
      <c r="CV6" s="213"/>
      <c r="CW6" s="213"/>
      <c r="CX6" s="213"/>
      <c r="CY6" s="213"/>
      <c r="CZ6" s="213"/>
      <c r="DA6" s="213"/>
      <c r="DB6" s="213"/>
      <c r="DC6" s="213"/>
      <c r="DD6" s="213"/>
      <c r="DE6" s="213"/>
      <c r="DF6" s="213"/>
      <c r="DG6" s="213"/>
      <c r="DH6" s="213"/>
      <c r="DI6" s="213"/>
      <c r="DJ6" s="213"/>
      <c r="DK6" s="213"/>
      <c r="DL6" s="213"/>
      <c r="DM6" s="213"/>
      <c r="DN6" s="213"/>
      <c r="DO6" s="213"/>
      <c r="DP6" s="213"/>
      <c r="DQ6" s="213"/>
      <c r="DR6" s="213"/>
      <c r="DS6" s="213"/>
      <c r="DT6" s="213"/>
      <c r="DU6" s="213"/>
      <c r="DV6" s="213"/>
      <c r="DW6" s="213"/>
      <c r="DX6" s="213"/>
      <c r="DY6" s="213"/>
      <c r="DZ6" s="213"/>
      <c r="EA6" s="213"/>
      <c r="EB6" s="213"/>
      <c r="EC6" s="213"/>
      <c r="ED6" s="213"/>
      <c r="EE6" s="213"/>
      <c r="EF6" s="213"/>
      <c r="EG6" s="213"/>
      <c r="EH6" s="213"/>
      <c r="EI6" s="213"/>
      <c r="EJ6" s="213"/>
      <c r="EK6" s="213"/>
      <c r="EL6" s="213"/>
      <c r="EM6" s="213"/>
      <c r="EN6" s="213"/>
      <c r="EO6" s="213"/>
      <c r="EP6" s="213"/>
      <c r="EQ6" s="213"/>
      <c r="ER6" s="213"/>
      <c r="ES6" s="213"/>
      <c r="ET6" s="213"/>
      <c r="EU6" s="213"/>
      <c r="EV6" s="213"/>
      <c r="EW6" s="213"/>
      <c r="EX6" s="213"/>
      <c r="EY6" s="213"/>
      <c r="EZ6" s="213"/>
      <c r="FA6" s="213"/>
      <c r="FB6" s="213"/>
      <c r="FC6" s="213"/>
      <c r="FD6" s="213"/>
      <c r="FE6" s="213"/>
      <c r="FF6" s="213"/>
      <c r="FG6" s="213"/>
      <c r="FH6" s="213"/>
      <c r="FI6" s="213"/>
      <c r="FJ6" s="213"/>
      <c r="FK6" s="213"/>
      <c r="FL6" s="213"/>
      <c r="FM6" s="213"/>
      <c r="FN6" s="213"/>
      <c r="FO6" s="213"/>
      <c r="FP6" s="213"/>
      <c r="FQ6" s="213"/>
      <c r="FR6" s="213"/>
      <c r="FS6" s="213"/>
      <c r="FT6" s="213"/>
      <c r="FU6" s="213"/>
      <c r="FV6" s="213"/>
      <c r="FW6" s="213"/>
      <c r="FX6" s="213"/>
      <c r="FY6" s="213"/>
      <c r="FZ6" s="213"/>
      <c r="GA6" s="213"/>
      <c r="GB6" s="213"/>
      <c r="GC6" s="213"/>
      <c r="GD6" s="213"/>
      <c r="GE6" s="213"/>
      <c r="GF6" s="213"/>
      <c r="GG6" s="213"/>
      <c r="GH6" s="213"/>
      <c r="GI6" s="213"/>
      <c r="GJ6" s="213"/>
      <c r="GK6" s="213"/>
      <c r="GL6" s="213"/>
      <c r="GM6" s="213"/>
      <c r="GN6" s="213"/>
      <c r="GO6" s="213"/>
      <c r="GP6" s="213"/>
      <c r="GQ6" s="213"/>
      <c r="GR6" s="213"/>
      <c r="GS6" s="213"/>
      <c r="GT6" s="213"/>
      <c r="GU6" s="213"/>
      <c r="GV6" s="213"/>
      <c r="GW6" s="213"/>
      <c r="GX6" s="213"/>
      <c r="GY6" s="213"/>
      <c r="GZ6" s="213"/>
      <c r="HA6" s="213"/>
      <c r="HB6" s="213"/>
      <c r="HC6" s="213"/>
      <c r="HD6" s="213"/>
      <c r="HE6" s="213"/>
      <c r="HF6" s="213"/>
      <c r="HG6" s="213"/>
      <c r="HH6" s="213"/>
      <c r="HI6" s="213"/>
      <c r="HJ6" s="213"/>
      <c r="HK6" s="213"/>
      <c r="HL6" s="213"/>
      <c r="HM6" s="213"/>
      <c r="HN6" s="213"/>
      <c r="HO6" s="213"/>
      <c r="HP6" s="213"/>
      <c r="HQ6" s="213"/>
      <c r="HR6" s="213"/>
      <c r="HS6" s="213"/>
      <c r="HT6" s="213"/>
      <c r="HU6" s="213"/>
      <c r="HV6" s="213"/>
      <c r="HW6" s="213"/>
      <c r="HX6" s="213"/>
      <c r="HY6" s="213"/>
      <c r="HZ6" s="213"/>
      <c r="IA6" s="213"/>
    </row>
    <row r="7" spans="2:235" ht="20.25" customHeight="1">
      <c r="B7" s="1313" t="s">
        <v>243</v>
      </c>
      <c r="C7" s="1394" t="s">
        <v>1331</v>
      </c>
      <c r="D7" s="1394"/>
      <c r="E7" s="1394"/>
      <c r="F7" s="1263"/>
      <c r="G7" s="1263"/>
      <c r="H7" s="1263"/>
      <c r="I7" s="1264"/>
      <c r="J7" s="214"/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213"/>
      <c r="AQ7" s="213"/>
      <c r="AR7" s="213"/>
      <c r="AS7" s="213"/>
      <c r="AT7" s="213"/>
      <c r="AU7" s="213"/>
      <c r="AV7" s="213"/>
      <c r="AW7" s="213"/>
      <c r="AX7" s="213"/>
      <c r="AY7" s="213"/>
      <c r="AZ7" s="213"/>
      <c r="BA7" s="213"/>
      <c r="BB7" s="213"/>
      <c r="BC7" s="213"/>
      <c r="BD7" s="213"/>
      <c r="BE7" s="213"/>
      <c r="BF7" s="213"/>
      <c r="BG7" s="213"/>
      <c r="BH7" s="213"/>
      <c r="BI7" s="213"/>
      <c r="BJ7" s="213"/>
      <c r="BK7" s="213"/>
      <c r="BL7" s="213"/>
      <c r="BM7" s="213"/>
      <c r="BN7" s="213"/>
      <c r="BO7" s="213"/>
      <c r="BP7" s="213"/>
      <c r="BQ7" s="213"/>
      <c r="BR7" s="213"/>
      <c r="BS7" s="213"/>
      <c r="BT7" s="213"/>
      <c r="BU7" s="213"/>
      <c r="BV7" s="213"/>
      <c r="BW7" s="213"/>
      <c r="BX7" s="213"/>
      <c r="BY7" s="213"/>
      <c r="BZ7" s="213"/>
      <c r="CA7" s="213"/>
      <c r="CB7" s="213"/>
      <c r="CC7" s="213"/>
      <c r="CD7" s="213"/>
      <c r="CE7" s="213"/>
      <c r="CF7" s="213"/>
      <c r="CG7" s="213"/>
      <c r="CH7" s="213"/>
      <c r="CI7" s="213"/>
      <c r="CJ7" s="213"/>
      <c r="CK7" s="213"/>
      <c r="CL7" s="213"/>
      <c r="CM7" s="213"/>
      <c r="CN7" s="213"/>
      <c r="CO7" s="213"/>
      <c r="CP7" s="213"/>
      <c r="CQ7" s="213"/>
      <c r="CR7" s="213"/>
      <c r="CS7" s="213"/>
      <c r="CT7" s="213"/>
      <c r="CU7" s="213"/>
      <c r="CV7" s="213"/>
      <c r="CW7" s="213"/>
      <c r="CX7" s="213"/>
      <c r="CY7" s="213"/>
      <c r="CZ7" s="213"/>
      <c r="DA7" s="213"/>
      <c r="DB7" s="213"/>
      <c r="DC7" s="213"/>
      <c r="DD7" s="213"/>
      <c r="DE7" s="213"/>
      <c r="DF7" s="213"/>
      <c r="DG7" s="213"/>
      <c r="DH7" s="213"/>
      <c r="DI7" s="213"/>
      <c r="DJ7" s="213"/>
      <c r="DK7" s="213"/>
      <c r="DL7" s="213"/>
      <c r="DM7" s="213"/>
      <c r="DN7" s="213"/>
      <c r="DO7" s="213"/>
      <c r="DP7" s="213"/>
      <c r="DQ7" s="213"/>
      <c r="DR7" s="213"/>
      <c r="DS7" s="213"/>
      <c r="DT7" s="213"/>
      <c r="DU7" s="213"/>
      <c r="DV7" s="213"/>
      <c r="DW7" s="213"/>
      <c r="DX7" s="213"/>
      <c r="DY7" s="213"/>
      <c r="DZ7" s="213"/>
      <c r="EA7" s="213"/>
      <c r="EB7" s="213"/>
      <c r="EC7" s="213"/>
      <c r="ED7" s="213"/>
      <c r="EE7" s="213"/>
      <c r="EF7" s="213"/>
      <c r="EG7" s="213"/>
      <c r="EH7" s="213"/>
      <c r="EI7" s="213"/>
      <c r="EJ7" s="213"/>
      <c r="EK7" s="213"/>
      <c r="EL7" s="213"/>
      <c r="EM7" s="213"/>
      <c r="EN7" s="213"/>
      <c r="EO7" s="213"/>
      <c r="EP7" s="213"/>
      <c r="EQ7" s="213"/>
      <c r="ER7" s="213"/>
      <c r="ES7" s="213"/>
      <c r="ET7" s="213"/>
      <c r="EU7" s="213"/>
      <c r="EV7" s="213"/>
      <c r="EW7" s="213"/>
      <c r="EX7" s="213"/>
      <c r="EY7" s="213"/>
      <c r="EZ7" s="213"/>
      <c r="FA7" s="213"/>
      <c r="FB7" s="213"/>
      <c r="FC7" s="213"/>
      <c r="FD7" s="213"/>
      <c r="FE7" s="213"/>
      <c r="FF7" s="213"/>
      <c r="FG7" s="213"/>
      <c r="FH7" s="213"/>
      <c r="FI7" s="213"/>
      <c r="FJ7" s="213"/>
      <c r="FK7" s="213"/>
      <c r="FL7" s="213"/>
      <c r="FM7" s="213"/>
      <c r="FN7" s="213"/>
      <c r="FO7" s="213"/>
      <c r="FP7" s="213"/>
      <c r="FQ7" s="213"/>
      <c r="FR7" s="213"/>
      <c r="FS7" s="213"/>
      <c r="FT7" s="213"/>
      <c r="FU7" s="213"/>
      <c r="FV7" s="213"/>
      <c r="FW7" s="213"/>
      <c r="FX7" s="213"/>
      <c r="FY7" s="213"/>
      <c r="FZ7" s="213"/>
      <c r="GA7" s="213"/>
      <c r="GB7" s="213"/>
      <c r="GC7" s="213"/>
      <c r="GD7" s="213"/>
      <c r="GE7" s="213"/>
      <c r="GF7" s="213"/>
      <c r="GG7" s="213"/>
      <c r="GH7" s="213"/>
      <c r="GI7" s="213"/>
      <c r="GJ7" s="213"/>
      <c r="GK7" s="213"/>
      <c r="GL7" s="213"/>
      <c r="GM7" s="213"/>
      <c r="GN7" s="213"/>
      <c r="GO7" s="213"/>
      <c r="GP7" s="213"/>
      <c r="GQ7" s="213"/>
      <c r="GR7" s="213"/>
      <c r="GS7" s="213"/>
      <c r="GT7" s="213"/>
      <c r="GU7" s="213"/>
      <c r="GV7" s="213"/>
      <c r="GW7" s="213"/>
      <c r="GX7" s="213"/>
      <c r="GY7" s="213"/>
      <c r="GZ7" s="213"/>
      <c r="HA7" s="213"/>
      <c r="HB7" s="213"/>
      <c r="HC7" s="213"/>
      <c r="HD7" s="213"/>
      <c r="HE7" s="213"/>
      <c r="HF7" s="213"/>
      <c r="HG7" s="213"/>
      <c r="HH7" s="213"/>
      <c r="HI7" s="213"/>
      <c r="HJ7" s="213"/>
      <c r="HK7" s="213"/>
      <c r="HL7" s="213"/>
      <c r="HM7" s="213"/>
      <c r="HN7" s="213"/>
      <c r="HO7" s="213"/>
      <c r="HP7" s="213"/>
      <c r="HQ7" s="213"/>
      <c r="HR7" s="213"/>
      <c r="HS7" s="213"/>
      <c r="HT7" s="213"/>
      <c r="HU7" s="213"/>
      <c r="HV7" s="213"/>
      <c r="HW7" s="213"/>
      <c r="HX7" s="213"/>
      <c r="HY7" s="213"/>
      <c r="HZ7" s="213"/>
      <c r="IA7" s="213"/>
    </row>
    <row r="8" spans="2:235" ht="20.25" customHeight="1">
      <c r="B8" s="1313" t="s">
        <v>243</v>
      </c>
      <c r="C8" s="1394" t="s">
        <v>1332</v>
      </c>
      <c r="D8" s="1394"/>
      <c r="E8" s="1394"/>
      <c r="F8" s="1263"/>
      <c r="G8" s="1263"/>
      <c r="H8" s="1263"/>
      <c r="I8" s="1264"/>
      <c r="J8" s="214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213"/>
      <c r="AQ8" s="213"/>
      <c r="AR8" s="213"/>
      <c r="AS8" s="213"/>
      <c r="AT8" s="213"/>
      <c r="AU8" s="213"/>
      <c r="AV8" s="213"/>
      <c r="AW8" s="213"/>
      <c r="AX8" s="213"/>
      <c r="AY8" s="213"/>
      <c r="AZ8" s="213"/>
      <c r="BA8" s="213"/>
      <c r="BB8" s="213"/>
      <c r="BC8" s="213"/>
      <c r="BD8" s="213"/>
      <c r="BE8" s="213"/>
      <c r="BF8" s="213"/>
      <c r="BG8" s="213"/>
      <c r="BH8" s="213"/>
      <c r="BI8" s="213"/>
      <c r="BJ8" s="213"/>
      <c r="BK8" s="213"/>
      <c r="BL8" s="213"/>
      <c r="BM8" s="213"/>
      <c r="BN8" s="213"/>
      <c r="BO8" s="213"/>
      <c r="BP8" s="213"/>
      <c r="BQ8" s="213"/>
      <c r="BR8" s="213"/>
      <c r="BS8" s="213"/>
      <c r="BT8" s="213"/>
      <c r="BU8" s="213"/>
      <c r="BV8" s="213"/>
      <c r="BW8" s="213"/>
      <c r="BX8" s="213"/>
      <c r="BY8" s="213"/>
      <c r="BZ8" s="213"/>
      <c r="CA8" s="213"/>
      <c r="CB8" s="213"/>
      <c r="CC8" s="213"/>
      <c r="CD8" s="213"/>
      <c r="CE8" s="213"/>
      <c r="CF8" s="213"/>
      <c r="CG8" s="213"/>
      <c r="CH8" s="213"/>
      <c r="CI8" s="213"/>
      <c r="CJ8" s="213"/>
      <c r="CK8" s="213"/>
      <c r="CL8" s="213"/>
      <c r="CM8" s="213"/>
      <c r="CN8" s="213"/>
      <c r="CO8" s="213"/>
      <c r="CP8" s="213"/>
      <c r="CQ8" s="213"/>
      <c r="CR8" s="213"/>
      <c r="CS8" s="213"/>
      <c r="CT8" s="213"/>
      <c r="CU8" s="213"/>
      <c r="CV8" s="213"/>
      <c r="CW8" s="213"/>
      <c r="CX8" s="213"/>
      <c r="CY8" s="213"/>
      <c r="CZ8" s="213"/>
      <c r="DA8" s="213"/>
      <c r="DB8" s="213"/>
      <c r="DC8" s="213"/>
      <c r="DD8" s="213"/>
      <c r="DE8" s="213"/>
      <c r="DF8" s="213"/>
      <c r="DG8" s="213"/>
      <c r="DH8" s="213"/>
      <c r="DI8" s="213"/>
      <c r="DJ8" s="213"/>
      <c r="DK8" s="213"/>
      <c r="DL8" s="213"/>
      <c r="DM8" s="213"/>
      <c r="DN8" s="213"/>
      <c r="DO8" s="213"/>
      <c r="DP8" s="213"/>
      <c r="DQ8" s="213"/>
      <c r="DR8" s="213"/>
      <c r="DS8" s="213"/>
      <c r="DT8" s="213"/>
      <c r="DU8" s="213"/>
      <c r="DV8" s="213"/>
      <c r="DW8" s="213"/>
      <c r="DX8" s="213"/>
      <c r="DY8" s="213"/>
      <c r="DZ8" s="213"/>
      <c r="EA8" s="213"/>
      <c r="EB8" s="213"/>
      <c r="EC8" s="213"/>
      <c r="ED8" s="213"/>
      <c r="EE8" s="213"/>
      <c r="EF8" s="213"/>
      <c r="EG8" s="213"/>
      <c r="EH8" s="213"/>
      <c r="EI8" s="213"/>
      <c r="EJ8" s="213"/>
      <c r="EK8" s="213"/>
      <c r="EL8" s="213"/>
      <c r="EM8" s="213"/>
      <c r="EN8" s="213"/>
      <c r="EO8" s="213"/>
      <c r="EP8" s="213"/>
      <c r="EQ8" s="213"/>
      <c r="ER8" s="213"/>
      <c r="ES8" s="213"/>
      <c r="ET8" s="213"/>
      <c r="EU8" s="213"/>
      <c r="EV8" s="213"/>
      <c r="EW8" s="213"/>
      <c r="EX8" s="213"/>
      <c r="EY8" s="213"/>
      <c r="EZ8" s="213"/>
      <c r="FA8" s="213"/>
      <c r="FB8" s="213"/>
      <c r="FC8" s="213"/>
      <c r="FD8" s="213"/>
      <c r="FE8" s="213"/>
      <c r="FF8" s="213"/>
      <c r="FG8" s="213"/>
      <c r="FH8" s="213"/>
      <c r="FI8" s="213"/>
      <c r="FJ8" s="213"/>
      <c r="FK8" s="213"/>
      <c r="FL8" s="213"/>
      <c r="FM8" s="213"/>
      <c r="FN8" s="213"/>
      <c r="FO8" s="213"/>
      <c r="FP8" s="213"/>
      <c r="FQ8" s="213"/>
      <c r="FR8" s="213"/>
      <c r="FS8" s="213"/>
      <c r="FT8" s="213"/>
      <c r="FU8" s="213"/>
      <c r="FV8" s="213"/>
      <c r="FW8" s="213"/>
      <c r="FX8" s="213"/>
      <c r="FY8" s="213"/>
      <c r="FZ8" s="213"/>
      <c r="GA8" s="213"/>
      <c r="GB8" s="213"/>
      <c r="GC8" s="213"/>
      <c r="GD8" s="213"/>
      <c r="GE8" s="213"/>
      <c r="GF8" s="213"/>
      <c r="GG8" s="213"/>
      <c r="GH8" s="213"/>
      <c r="GI8" s="213"/>
      <c r="GJ8" s="213"/>
      <c r="GK8" s="213"/>
      <c r="GL8" s="213"/>
      <c r="GM8" s="213"/>
      <c r="GN8" s="213"/>
      <c r="GO8" s="213"/>
      <c r="GP8" s="213"/>
      <c r="GQ8" s="213"/>
      <c r="GR8" s="213"/>
      <c r="GS8" s="213"/>
      <c r="GT8" s="213"/>
      <c r="GU8" s="213"/>
      <c r="GV8" s="213"/>
      <c r="GW8" s="213"/>
      <c r="GX8" s="213"/>
      <c r="GY8" s="213"/>
      <c r="GZ8" s="213"/>
      <c r="HA8" s="213"/>
      <c r="HB8" s="213"/>
      <c r="HC8" s="213"/>
      <c r="HD8" s="213"/>
      <c r="HE8" s="213"/>
      <c r="HF8" s="213"/>
      <c r="HG8" s="213"/>
      <c r="HH8" s="213"/>
      <c r="HI8" s="213"/>
      <c r="HJ8" s="213"/>
      <c r="HK8" s="213"/>
      <c r="HL8" s="213"/>
      <c r="HM8" s="213"/>
      <c r="HN8" s="213"/>
      <c r="HO8" s="213"/>
      <c r="HP8" s="213"/>
      <c r="HQ8" s="213"/>
      <c r="HR8" s="213"/>
      <c r="HS8" s="213"/>
      <c r="HT8" s="213"/>
      <c r="HU8" s="213"/>
      <c r="HV8" s="213"/>
      <c r="HW8" s="213"/>
      <c r="HX8" s="213"/>
      <c r="HY8" s="213"/>
      <c r="HZ8" s="213"/>
      <c r="IA8" s="213"/>
    </row>
    <row r="9" spans="2:235" ht="20.25" customHeight="1">
      <c r="B9" s="1314" t="s">
        <v>1333</v>
      </c>
      <c r="C9" s="1263"/>
      <c r="D9" s="1263"/>
      <c r="E9" s="1263"/>
      <c r="F9" s="1263"/>
      <c r="G9" s="1263"/>
      <c r="H9" s="1263"/>
      <c r="I9" s="1264"/>
      <c r="J9" s="214"/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213"/>
      <c r="AQ9" s="213"/>
      <c r="AR9" s="213"/>
      <c r="AS9" s="213"/>
      <c r="AT9" s="213"/>
      <c r="AU9" s="213"/>
      <c r="AV9" s="213"/>
      <c r="AW9" s="213"/>
      <c r="AX9" s="213"/>
      <c r="AY9" s="213"/>
      <c r="AZ9" s="213"/>
      <c r="BA9" s="213"/>
      <c r="BB9" s="213"/>
      <c r="BC9" s="213"/>
      <c r="BD9" s="213"/>
      <c r="BE9" s="213"/>
      <c r="BF9" s="213"/>
      <c r="BG9" s="213"/>
      <c r="BH9" s="213"/>
      <c r="BI9" s="213"/>
      <c r="BJ9" s="213"/>
      <c r="BK9" s="213"/>
      <c r="BL9" s="213"/>
      <c r="BM9" s="213"/>
      <c r="BN9" s="213"/>
      <c r="BO9" s="213"/>
      <c r="BP9" s="213"/>
      <c r="BQ9" s="213"/>
      <c r="BR9" s="213"/>
      <c r="BS9" s="213"/>
      <c r="BT9" s="213"/>
      <c r="BU9" s="213"/>
      <c r="BV9" s="213"/>
      <c r="BW9" s="213"/>
      <c r="BX9" s="213"/>
      <c r="BY9" s="213"/>
      <c r="BZ9" s="213"/>
      <c r="CA9" s="213"/>
      <c r="CB9" s="213"/>
      <c r="CC9" s="213"/>
      <c r="CD9" s="213"/>
      <c r="CE9" s="213"/>
      <c r="CF9" s="213"/>
      <c r="CG9" s="213"/>
      <c r="CH9" s="213"/>
      <c r="CI9" s="213"/>
      <c r="CJ9" s="213"/>
      <c r="CK9" s="213"/>
      <c r="CL9" s="213"/>
      <c r="CM9" s="213"/>
      <c r="CN9" s="213"/>
      <c r="CO9" s="213"/>
      <c r="CP9" s="213"/>
      <c r="CQ9" s="213"/>
      <c r="CR9" s="213"/>
      <c r="CS9" s="213"/>
      <c r="CT9" s="213"/>
      <c r="CU9" s="213"/>
      <c r="CV9" s="213"/>
      <c r="CW9" s="213"/>
      <c r="CX9" s="213"/>
      <c r="CY9" s="213"/>
      <c r="CZ9" s="213"/>
      <c r="DA9" s="213"/>
      <c r="DB9" s="213"/>
      <c r="DC9" s="213"/>
      <c r="DD9" s="213"/>
      <c r="DE9" s="213"/>
      <c r="DF9" s="213"/>
      <c r="DG9" s="213"/>
      <c r="DH9" s="213"/>
      <c r="DI9" s="213"/>
      <c r="DJ9" s="213"/>
      <c r="DK9" s="213"/>
      <c r="DL9" s="213"/>
      <c r="DM9" s="213"/>
      <c r="DN9" s="213"/>
      <c r="DO9" s="213"/>
      <c r="DP9" s="213"/>
      <c r="DQ9" s="213"/>
      <c r="DR9" s="213"/>
      <c r="DS9" s="213"/>
      <c r="DT9" s="213"/>
      <c r="DU9" s="213"/>
      <c r="DV9" s="213"/>
      <c r="DW9" s="213"/>
      <c r="DX9" s="213"/>
      <c r="DY9" s="213"/>
      <c r="DZ9" s="213"/>
      <c r="EA9" s="213"/>
      <c r="EB9" s="213"/>
      <c r="EC9" s="213"/>
      <c r="ED9" s="213"/>
      <c r="EE9" s="213"/>
      <c r="EF9" s="213"/>
      <c r="EG9" s="213"/>
      <c r="EH9" s="213"/>
      <c r="EI9" s="213"/>
      <c r="EJ9" s="213"/>
      <c r="EK9" s="213"/>
      <c r="EL9" s="213"/>
      <c r="EM9" s="213"/>
      <c r="EN9" s="213"/>
      <c r="EO9" s="213"/>
      <c r="EP9" s="213"/>
      <c r="EQ9" s="213"/>
      <c r="ER9" s="213"/>
      <c r="ES9" s="213"/>
      <c r="ET9" s="213"/>
      <c r="EU9" s="213"/>
      <c r="EV9" s="213"/>
      <c r="EW9" s="213"/>
      <c r="EX9" s="213"/>
      <c r="EY9" s="213"/>
      <c r="EZ9" s="213"/>
      <c r="FA9" s="213"/>
      <c r="FB9" s="213"/>
      <c r="FC9" s="213"/>
      <c r="FD9" s="213"/>
      <c r="FE9" s="213"/>
      <c r="FF9" s="213"/>
      <c r="FG9" s="213"/>
      <c r="FH9" s="213"/>
      <c r="FI9" s="213"/>
      <c r="FJ9" s="213"/>
      <c r="FK9" s="213"/>
      <c r="FL9" s="213"/>
      <c r="FM9" s="213"/>
      <c r="FN9" s="213"/>
      <c r="FO9" s="213"/>
      <c r="FP9" s="213"/>
      <c r="FQ9" s="213"/>
      <c r="FR9" s="213"/>
      <c r="FS9" s="213"/>
      <c r="FT9" s="213"/>
      <c r="FU9" s="213"/>
      <c r="FV9" s="213"/>
      <c r="FW9" s="213"/>
      <c r="FX9" s="213"/>
      <c r="FY9" s="213"/>
      <c r="FZ9" s="213"/>
      <c r="GA9" s="213"/>
      <c r="GB9" s="213"/>
      <c r="GC9" s="213"/>
      <c r="GD9" s="213"/>
      <c r="GE9" s="213"/>
      <c r="GF9" s="213"/>
      <c r="GG9" s="213"/>
      <c r="GH9" s="213"/>
      <c r="GI9" s="213"/>
      <c r="GJ9" s="213"/>
      <c r="GK9" s="213"/>
      <c r="GL9" s="213"/>
      <c r="GM9" s="213"/>
      <c r="GN9" s="213"/>
      <c r="GO9" s="213"/>
      <c r="GP9" s="213"/>
      <c r="GQ9" s="213"/>
      <c r="GR9" s="213"/>
      <c r="GS9" s="213"/>
      <c r="GT9" s="213"/>
      <c r="GU9" s="213"/>
      <c r="GV9" s="213"/>
      <c r="GW9" s="213"/>
      <c r="GX9" s="213"/>
      <c r="GY9" s="213"/>
      <c r="GZ9" s="213"/>
      <c r="HA9" s="213"/>
      <c r="HB9" s="213"/>
      <c r="HC9" s="213"/>
      <c r="HD9" s="213"/>
      <c r="HE9" s="213"/>
      <c r="HF9" s="213"/>
      <c r="HG9" s="213"/>
      <c r="HH9" s="213"/>
      <c r="HI9" s="213"/>
      <c r="HJ9" s="213"/>
      <c r="HK9" s="213"/>
      <c r="HL9" s="213"/>
      <c r="HM9" s="213"/>
      <c r="HN9" s="213"/>
      <c r="HO9" s="213"/>
      <c r="HP9" s="213"/>
      <c r="HQ9" s="213"/>
      <c r="HR9" s="213"/>
      <c r="HS9" s="213"/>
      <c r="HT9" s="213"/>
      <c r="HU9" s="213"/>
      <c r="HV9" s="213"/>
      <c r="HW9" s="213"/>
      <c r="HX9" s="213"/>
      <c r="HY9" s="213"/>
      <c r="HZ9" s="213"/>
      <c r="IA9" s="213"/>
    </row>
    <row r="10" spans="2:235" ht="15.75" thickBot="1">
      <c r="B10" s="1315"/>
      <c r="C10" s="1316"/>
      <c r="D10" s="1316"/>
      <c r="E10" s="1317"/>
      <c r="F10" s="1316"/>
      <c r="G10" s="1316"/>
      <c r="H10" s="1318"/>
      <c r="I10" s="1319"/>
      <c r="J10" s="215"/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213"/>
      <c r="AQ10" s="213"/>
      <c r="AR10" s="213"/>
      <c r="AS10" s="213"/>
      <c r="AT10" s="213"/>
      <c r="AU10" s="213"/>
      <c r="AV10" s="213"/>
      <c r="AW10" s="213"/>
      <c r="AX10" s="213"/>
      <c r="AY10" s="213"/>
      <c r="AZ10" s="213"/>
      <c r="BA10" s="213"/>
      <c r="BB10" s="213"/>
      <c r="BC10" s="213"/>
      <c r="BD10" s="213"/>
      <c r="BE10" s="213"/>
      <c r="BF10" s="213"/>
      <c r="BG10" s="213"/>
      <c r="BH10" s="213"/>
      <c r="BI10" s="213"/>
      <c r="BJ10" s="213"/>
      <c r="BK10" s="213"/>
      <c r="BL10" s="213"/>
      <c r="BM10" s="213"/>
      <c r="BN10" s="213"/>
      <c r="BO10" s="213"/>
      <c r="BP10" s="213"/>
      <c r="BQ10" s="213"/>
      <c r="BR10" s="213"/>
      <c r="BS10" s="213"/>
      <c r="BT10" s="213"/>
      <c r="BU10" s="213"/>
      <c r="BV10" s="213"/>
      <c r="BW10" s="213"/>
      <c r="BX10" s="213"/>
      <c r="BY10" s="213"/>
      <c r="BZ10" s="213"/>
      <c r="CA10" s="213"/>
      <c r="CB10" s="213"/>
      <c r="CC10" s="213"/>
      <c r="CD10" s="213"/>
      <c r="CE10" s="213"/>
      <c r="CF10" s="213"/>
      <c r="CG10" s="213"/>
      <c r="CH10" s="213"/>
      <c r="CI10" s="213"/>
      <c r="CJ10" s="213"/>
      <c r="CK10" s="213"/>
      <c r="CL10" s="213"/>
      <c r="CM10" s="213"/>
      <c r="CN10" s="213"/>
      <c r="CO10" s="213"/>
      <c r="CP10" s="213"/>
      <c r="CQ10" s="213"/>
      <c r="CR10" s="213"/>
      <c r="CS10" s="213"/>
      <c r="CT10" s="213"/>
      <c r="CU10" s="213"/>
      <c r="CV10" s="213"/>
      <c r="CW10" s="213"/>
      <c r="CX10" s="213"/>
      <c r="CY10" s="213"/>
      <c r="CZ10" s="213"/>
      <c r="DA10" s="213"/>
      <c r="DB10" s="213"/>
      <c r="DC10" s="213"/>
      <c r="DD10" s="213"/>
      <c r="DE10" s="213"/>
      <c r="DF10" s="213"/>
      <c r="DG10" s="213"/>
      <c r="DH10" s="213"/>
      <c r="DI10" s="213"/>
      <c r="DJ10" s="213"/>
      <c r="DK10" s="213"/>
      <c r="DL10" s="213"/>
      <c r="DM10" s="213"/>
      <c r="DN10" s="213"/>
      <c r="DO10" s="213"/>
      <c r="DP10" s="213"/>
      <c r="DQ10" s="213"/>
      <c r="DR10" s="213"/>
      <c r="DS10" s="213"/>
      <c r="DT10" s="213"/>
      <c r="DU10" s="213"/>
      <c r="DV10" s="213"/>
      <c r="DW10" s="213"/>
      <c r="DX10" s="213"/>
      <c r="DY10" s="213"/>
      <c r="DZ10" s="213"/>
      <c r="EA10" s="213"/>
      <c r="EB10" s="213"/>
      <c r="EC10" s="213"/>
      <c r="ED10" s="213"/>
      <c r="EE10" s="213"/>
      <c r="EF10" s="213"/>
      <c r="EG10" s="213"/>
      <c r="EH10" s="213"/>
      <c r="EI10" s="213"/>
      <c r="EJ10" s="213"/>
      <c r="EK10" s="213"/>
      <c r="EL10" s="213"/>
      <c r="EM10" s="213"/>
      <c r="EN10" s="213"/>
      <c r="EO10" s="213"/>
      <c r="EP10" s="213"/>
      <c r="EQ10" s="213"/>
      <c r="ER10" s="213"/>
      <c r="ES10" s="213"/>
      <c r="ET10" s="213"/>
      <c r="EU10" s="213"/>
      <c r="EV10" s="213"/>
      <c r="EW10" s="213"/>
      <c r="EX10" s="213"/>
      <c r="EY10" s="213"/>
      <c r="EZ10" s="213"/>
      <c r="FA10" s="213"/>
      <c r="FB10" s="213"/>
      <c r="FC10" s="213"/>
      <c r="FD10" s="213"/>
      <c r="FE10" s="213"/>
      <c r="FF10" s="213"/>
      <c r="FG10" s="213"/>
      <c r="FH10" s="213"/>
      <c r="FI10" s="213"/>
      <c r="FJ10" s="213"/>
      <c r="FK10" s="213"/>
      <c r="FL10" s="213"/>
      <c r="FM10" s="213"/>
      <c r="FN10" s="213"/>
      <c r="FO10" s="213"/>
      <c r="FP10" s="213"/>
      <c r="FQ10" s="213"/>
      <c r="FR10" s="213"/>
      <c r="FS10" s="213"/>
      <c r="FT10" s="213"/>
      <c r="FU10" s="213"/>
      <c r="FV10" s="213"/>
      <c r="FW10" s="213"/>
      <c r="FX10" s="213"/>
      <c r="FY10" s="213"/>
      <c r="FZ10" s="213"/>
      <c r="GA10" s="213"/>
      <c r="GB10" s="213"/>
      <c r="GC10" s="213"/>
      <c r="GD10" s="213"/>
      <c r="GE10" s="213"/>
      <c r="GF10" s="213"/>
      <c r="GG10" s="213"/>
      <c r="GH10" s="213"/>
      <c r="GI10" s="213"/>
      <c r="GJ10" s="213"/>
      <c r="GK10" s="213"/>
      <c r="GL10" s="213"/>
      <c r="GM10" s="213"/>
      <c r="GN10" s="213"/>
      <c r="GO10" s="213"/>
      <c r="GP10" s="213"/>
      <c r="GQ10" s="213"/>
      <c r="GR10" s="213"/>
      <c r="GS10" s="213"/>
      <c r="GT10" s="213"/>
      <c r="GU10" s="213"/>
      <c r="GV10" s="213"/>
      <c r="GW10" s="213"/>
      <c r="GX10" s="213"/>
      <c r="GY10" s="213"/>
      <c r="GZ10" s="213"/>
      <c r="HA10" s="213"/>
      <c r="HB10" s="213"/>
      <c r="HC10" s="213"/>
      <c r="HD10" s="213"/>
      <c r="HE10" s="213"/>
      <c r="HF10" s="213"/>
      <c r="HG10" s="213"/>
      <c r="HH10" s="213"/>
      <c r="HI10" s="213"/>
      <c r="HJ10" s="213"/>
      <c r="HK10" s="213"/>
      <c r="HL10" s="213"/>
      <c r="HM10" s="213"/>
      <c r="HN10" s="213"/>
      <c r="HO10" s="213"/>
      <c r="HP10" s="213"/>
      <c r="HQ10" s="213"/>
      <c r="HR10" s="213"/>
      <c r="HS10" s="213"/>
      <c r="HT10" s="213"/>
      <c r="HU10" s="213"/>
      <c r="HV10" s="213"/>
      <c r="HW10" s="213"/>
      <c r="HX10" s="213"/>
      <c r="HY10" s="213"/>
      <c r="HZ10" s="213"/>
      <c r="IA10" s="213"/>
    </row>
    <row r="11" spans="2:235" ht="15" customHeight="1" thickTop="1" thickBot="1">
      <c r="B11" s="1482" t="s">
        <v>0</v>
      </c>
      <c r="C11" s="1485" t="s">
        <v>162</v>
      </c>
      <c r="D11" s="1485" t="s">
        <v>133</v>
      </c>
      <c r="E11" s="1485" t="s">
        <v>17</v>
      </c>
      <c r="F11" s="1488" t="s">
        <v>153</v>
      </c>
      <c r="G11" s="1491" t="s">
        <v>595</v>
      </c>
      <c r="H11" s="1494" t="s">
        <v>244</v>
      </c>
      <c r="I11" s="1497" t="s">
        <v>1264</v>
      </c>
      <c r="J11" s="215"/>
      <c r="K11" s="213"/>
      <c r="L11" s="1474" t="s">
        <v>1263</v>
      </c>
      <c r="M11" s="1474"/>
      <c r="N11" s="1474"/>
      <c r="O11" s="1474"/>
      <c r="P11" s="1474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213"/>
      <c r="AQ11" s="213"/>
      <c r="AR11" s="213"/>
      <c r="AS11" s="213"/>
      <c r="AT11" s="213"/>
      <c r="AU11" s="213"/>
      <c r="AV11" s="213"/>
      <c r="AW11" s="213"/>
      <c r="AX11" s="213"/>
      <c r="AY11" s="213"/>
      <c r="AZ11" s="213"/>
      <c r="BA11" s="213"/>
      <c r="BB11" s="213"/>
      <c r="BC11" s="213"/>
      <c r="BD11" s="213"/>
      <c r="BE11" s="213"/>
      <c r="BF11" s="213"/>
      <c r="BG11" s="213"/>
      <c r="BH11" s="213"/>
      <c r="BI11" s="213"/>
      <c r="BJ11" s="213"/>
      <c r="BK11" s="213"/>
      <c r="BL11" s="213"/>
      <c r="BM11" s="213"/>
      <c r="BN11" s="213"/>
      <c r="BO11" s="213"/>
      <c r="BP11" s="213"/>
      <c r="BQ11" s="213"/>
      <c r="BR11" s="213"/>
      <c r="BS11" s="213"/>
      <c r="BT11" s="213"/>
      <c r="BU11" s="213"/>
      <c r="BV11" s="213"/>
      <c r="BW11" s="213"/>
      <c r="BX11" s="213"/>
      <c r="BY11" s="213"/>
      <c r="BZ11" s="213"/>
      <c r="CA11" s="213"/>
      <c r="CB11" s="213"/>
      <c r="CC11" s="213"/>
      <c r="CD11" s="213"/>
      <c r="CE11" s="213"/>
      <c r="CF11" s="213"/>
      <c r="CG11" s="213"/>
      <c r="CH11" s="213"/>
      <c r="CI11" s="213"/>
      <c r="CJ11" s="213"/>
      <c r="CK11" s="213"/>
      <c r="CL11" s="213"/>
      <c r="CM11" s="213"/>
      <c r="CN11" s="213"/>
      <c r="CO11" s="213"/>
      <c r="CP11" s="213"/>
      <c r="CQ11" s="213"/>
      <c r="CR11" s="213"/>
      <c r="CS11" s="213"/>
      <c r="CT11" s="213"/>
      <c r="CU11" s="213"/>
      <c r="CV11" s="213"/>
      <c r="CW11" s="213"/>
      <c r="CX11" s="213"/>
      <c r="CY11" s="213"/>
      <c r="CZ11" s="213"/>
      <c r="DA11" s="213"/>
      <c r="DB11" s="213"/>
      <c r="DC11" s="213"/>
      <c r="DD11" s="213"/>
      <c r="DE11" s="213"/>
      <c r="DF11" s="213"/>
      <c r="DG11" s="213"/>
      <c r="DH11" s="213"/>
      <c r="DI11" s="213"/>
      <c r="DJ11" s="213"/>
      <c r="DK11" s="213"/>
      <c r="DL11" s="213"/>
      <c r="DM11" s="213"/>
      <c r="DN11" s="213"/>
      <c r="DO11" s="213"/>
      <c r="DP11" s="213"/>
      <c r="DQ11" s="213"/>
      <c r="DR11" s="213"/>
      <c r="DS11" s="213"/>
      <c r="DT11" s="213"/>
      <c r="DU11" s="213"/>
      <c r="DV11" s="213"/>
      <c r="DW11" s="213"/>
      <c r="DX11" s="213"/>
      <c r="DY11" s="213"/>
      <c r="DZ11" s="213"/>
      <c r="EA11" s="213"/>
      <c r="EB11" s="213"/>
      <c r="EC11" s="213"/>
      <c r="ED11" s="213"/>
      <c r="EE11" s="213"/>
      <c r="EF11" s="213"/>
      <c r="EG11" s="213"/>
      <c r="EH11" s="213"/>
      <c r="EI11" s="213"/>
      <c r="EJ11" s="213"/>
      <c r="EK11" s="213"/>
      <c r="EL11" s="213"/>
      <c r="EM11" s="213"/>
      <c r="EN11" s="213"/>
      <c r="EO11" s="213"/>
      <c r="EP11" s="213"/>
      <c r="EQ11" s="213"/>
      <c r="ER11" s="213"/>
      <c r="ES11" s="213"/>
      <c r="ET11" s="213"/>
      <c r="EU11" s="213"/>
      <c r="EV11" s="213"/>
      <c r="EW11" s="213"/>
      <c r="EX11" s="213"/>
      <c r="EY11" s="213"/>
      <c r="EZ11" s="213"/>
      <c r="FA11" s="213"/>
      <c r="FB11" s="213"/>
      <c r="FC11" s="213"/>
      <c r="FD11" s="213"/>
      <c r="FE11" s="213"/>
      <c r="FF11" s="213"/>
      <c r="FG11" s="213"/>
      <c r="FH11" s="213"/>
      <c r="FI11" s="213"/>
      <c r="FJ11" s="213"/>
      <c r="FK11" s="213"/>
      <c r="FL11" s="213"/>
      <c r="FM11" s="213"/>
      <c r="FN11" s="213"/>
      <c r="FO11" s="213"/>
      <c r="FP11" s="213"/>
      <c r="FQ11" s="213"/>
      <c r="FR11" s="213"/>
      <c r="FS11" s="213"/>
      <c r="FT11" s="213"/>
      <c r="FU11" s="213"/>
      <c r="FV11" s="213"/>
      <c r="FW11" s="213"/>
      <c r="FX11" s="213"/>
      <c r="FY11" s="213"/>
      <c r="FZ11" s="213"/>
      <c r="GA11" s="213"/>
      <c r="GB11" s="213"/>
      <c r="GC11" s="213"/>
      <c r="GD11" s="213"/>
      <c r="GE11" s="213"/>
      <c r="GF11" s="213"/>
      <c r="GG11" s="213"/>
      <c r="GH11" s="213"/>
      <c r="GI11" s="213"/>
      <c r="GJ11" s="213"/>
      <c r="GK11" s="213"/>
      <c r="GL11" s="213"/>
      <c r="GM11" s="213"/>
      <c r="GN11" s="213"/>
      <c r="GO11" s="213"/>
      <c r="GP11" s="213"/>
      <c r="GQ11" s="213"/>
      <c r="GR11" s="213"/>
      <c r="GS11" s="213"/>
      <c r="GT11" s="213"/>
      <c r="GU11" s="213"/>
      <c r="GV11" s="213"/>
      <c r="GW11" s="213"/>
      <c r="GX11" s="213"/>
      <c r="GY11" s="213"/>
      <c r="GZ11" s="213"/>
      <c r="HA11" s="213"/>
      <c r="HB11" s="213"/>
      <c r="HC11" s="213"/>
      <c r="HD11" s="213"/>
      <c r="HE11" s="213"/>
      <c r="HF11" s="213"/>
      <c r="HG11" s="213"/>
      <c r="HH11" s="213"/>
      <c r="HI11" s="213"/>
      <c r="HJ11" s="213"/>
      <c r="HK11" s="213"/>
      <c r="HL11" s="213"/>
      <c r="HM11" s="213"/>
      <c r="HN11" s="213"/>
      <c r="HO11" s="213"/>
      <c r="HP11" s="213"/>
      <c r="HQ11" s="213"/>
      <c r="HR11" s="213"/>
      <c r="HS11" s="213"/>
      <c r="HT11" s="213"/>
      <c r="HU11" s="213"/>
      <c r="HV11" s="213"/>
      <c r="HW11" s="213"/>
      <c r="HX11" s="213"/>
      <c r="HY11" s="213"/>
      <c r="HZ11" s="213"/>
      <c r="IA11" s="213"/>
    </row>
    <row r="12" spans="2:235" ht="15" customHeight="1" thickBot="1">
      <c r="B12" s="1483"/>
      <c r="C12" s="1486"/>
      <c r="D12" s="1486"/>
      <c r="E12" s="1486"/>
      <c r="F12" s="1489"/>
      <c r="G12" s="1492"/>
      <c r="H12" s="1495"/>
      <c r="I12" s="1498"/>
      <c r="J12" s="215"/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213"/>
      <c r="AQ12" s="213"/>
      <c r="AR12" s="213"/>
      <c r="AS12" s="213"/>
      <c r="AT12" s="213"/>
      <c r="AU12" s="213"/>
      <c r="AV12" s="213"/>
      <c r="AW12" s="213"/>
      <c r="AX12" s="213"/>
      <c r="AY12" s="213"/>
      <c r="AZ12" s="213"/>
      <c r="BA12" s="213"/>
      <c r="BB12" s="213"/>
      <c r="BC12" s="213"/>
      <c r="BD12" s="213"/>
      <c r="BE12" s="213"/>
      <c r="BF12" s="213"/>
      <c r="BG12" s="213"/>
      <c r="BH12" s="213"/>
      <c r="BI12" s="213"/>
      <c r="BJ12" s="213"/>
      <c r="BK12" s="213"/>
      <c r="BL12" s="213"/>
      <c r="BM12" s="213"/>
      <c r="BN12" s="213"/>
      <c r="BO12" s="213"/>
      <c r="BP12" s="213"/>
      <c r="BQ12" s="213"/>
      <c r="BR12" s="213"/>
      <c r="BS12" s="213"/>
      <c r="BT12" s="213"/>
      <c r="BU12" s="213"/>
      <c r="BV12" s="213"/>
      <c r="BW12" s="213"/>
      <c r="BX12" s="213"/>
      <c r="BY12" s="213"/>
      <c r="BZ12" s="213"/>
      <c r="CA12" s="213"/>
      <c r="CB12" s="213"/>
      <c r="CC12" s="213"/>
      <c r="CD12" s="213"/>
      <c r="CE12" s="213"/>
      <c r="CF12" s="213"/>
      <c r="CG12" s="213"/>
      <c r="CH12" s="213"/>
      <c r="CI12" s="213"/>
      <c r="CJ12" s="213"/>
      <c r="CK12" s="213"/>
      <c r="CL12" s="213"/>
      <c r="CM12" s="213"/>
      <c r="CN12" s="213"/>
      <c r="CO12" s="213"/>
      <c r="CP12" s="213"/>
      <c r="CQ12" s="213"/>
      <c r="CR12" s="213"/>
      <c r="CS12" s="213"/>
      <c r="CT12" s="213"/>
      <c r="CU12" s="213"/>
      <c r="CV12" s="213"/>
      <c r="CW12" s="213"/>
      <c r="CX12" s="213"/>
      <c r="CY12" s="213"/>
      <c r="CZ12" s="213"/>
      <c r="DA12" s="213"/>
      <c r="DB12" s="213"/>
      <c r="DC12" s="213"/>
      <c r="DD12" s="213"/>
      <c r="DE12" s="213"/>
      <c r="DF12" s="213"/>
      <c r="DG12" s="213"/>
      <c r="DH12" s="213"/>
      <c r="DI12" s="213"/>
      <c r="DJ12" s="213"/>
      <c r="DK12" s="213"/>
      <c r="DL12" s="213"/>
      <c r="DM12" s="213"/>
      <c r="DN12" s="213"/>
      <c r="DO12" s="213"/>
      <c r="DP12" s="213"/>
      <c r="DQ12" s="213"/>
      <c r="DR12" s="213"/>
      <c r="DS12" s="213"/>
      <c r="DT12" s="213"/>
      <c r="DU12" s="213"/>
      <c r="DV12" s="213"/>
      <c r="DW12" s="213"/>
      <c r="DX12" s="213"/>
      <c r="DY12" s="213"/>
      <c r="DZ12" s="213"/>
      <c r="EA12" s="213"/>
      <c r="EB12" s="213"/>
      <c r="EC12" s="213"/>
      <c r="ED12" s="213"/>
      <c r="EE12" s="213"/>
      <c r="EF12" s="213"/>
      <c r="EG12" s="213"/>
      <c r="EH12" s="213"/>
      <c r="EI12" s="213"/>
      <c r="EJ12" s="213"/>
      <c r="EK12" s="213"/>
      <c r="EL12" s="213"/>
      <c r="EM12" s="213"/>
      <c r="EN12" s="213"/>
      <c r="EO12" s="213"/>
      <c r="EP12" s="213"/>
      <c r="EQ12" s="213"/>
      <c r="ER12" s="213"/>
      <c r="ES12" s="213"/>
      <c r="ET12" s="213"/>
      <c r="EU12" s="213"/>
      <c r="EV12" s="213"/>
      <c r="EW12" s="213"/>
      <c r="EX12" s="213"/>
      <c r="EY12" s="213"/>
      <c r="EZ12" s="213"/>
      <c r="FA12" s="213"/>
      <c r="FB12" s="213"/>
      <c r="FC12" s="213"/>
      <c r="FD12" s="213"/>
      <c r="FE12" s="213"/>
      <c r="FF12" s="213"/>
      <c r="FG12" s="213"/>
      <c r="FH12" s="213"/>
      <c r="FI12" s="213"/>
      <c r="FJ12" s="213"/>
      <c r="FK12" s="213"/>
      <c r="FL12" s="213"/>
      <c r="FM12" s="213"/>
      <c r="FN12" s="213"/>
      <c r="FO12" s="213"/>
      <c r="FP12" s="213"/>
      <c r="FQ12" s="213"/>
      <c r="FR12" s="213"/>
      <c r="FS12" s="213"/>
      <c r="FT12" s="213"/>
      <c r="FU12" s="213"/>
      <c r="FV12" s="213"/>
      <c r="FW12" s="213"/>
      <c r="FX12" s="213"/>
      <c r="FY12" s="213"/>
      <c r="FZ12" s="213"/>
      <c r="GA12" s="213"/>
      <c r="GB12" s="213"/>
      <c r="GC12" s="213"/>
      <c r="GD12" s="213"/>
      <c r="GE12" s="213"/>
      <c r="GF12" s="213"/>
      <c r="GG12" s="213"/>
      <c r="GH12" s="213"/>
      <c r="GI12" s="213"/>
      <c r="GJ12" s="213"/>
      <c r="GK12" s="213"/>
      <c r="GL12" s="213"/>
      <c r="GM12" s="213"/>
      <c r="GN12" s="213"/>
      <c r="GO12" s="213"/>
      <c r="GP12" s="213"/>
      <c r="GQ12" s="213"/>
      <c r="GR12" s="213"/>
      <c r="GS12" s="213"/>
      <c r="GT12" s="213"/>
      <c r="GU12" s="213"/>
      <c r="GV12" s="213"/>
      <c r="GW12" s="213"/>
      <c r="GX12" s="213"/>
      <c r="GY12" s="213"/>
      <c r="GZ12" s="213"/>
      <c r="HA12" s="213"/>
      <c r="HB12" s="213"/>
      <c r="HC12" s="213"/>
      <c r="HD12" s="213"/>
      <c r="HE12" s="213"/>
      <c r="HF12" s="213"/>
      <c r="HG12" s="213"/>
      <c r="HH12" s="213"/>
      <c r="HI12" s="213"/>
      <c r="HJ12" s="213"/>
      <c r="HK12" s="213"/>
      <c r="HL12" s="213"/>
      <c r="HM12" s="213"/>
      <c r="HN12" s="213"/>
      <c r="HO12" s="213"/>
      <c r="HP12" s="213"/>
      <c r="HQ12" s="213"/>
      <c r="HR12" s="213"/>
      <c r="HS12" s="213"/>
      <c r="HT12" s="213"/>
      <c r="HU12" s="213"/>
      <c r="HV12" s="213"/>
      <c r="HW12" s="213"/>
      <c r="HX12" s="213"/>
      <c r="HY12" s="213"/>
      <c r="HZ12" s="213"/>
      <c r="IA12" s="213"/>
    </row>
    <row r="13" spans="2:235" s="216" customFormat="1" ht="37.5" customHeight="1" thickBot="1">
      <c r="B13" s="1483"/>
      <c r="C13" s="1486"/>
      <c r="D13" s="1486"/>
      <c r="E13" s="1486"/>
      <c r="F13" s="1489"/>
      <c r="G13" s="1492"/>
      <c r="H13" s="1495"/>
      <c r="I13" s="1498"/>
      <c r="J13" s="217"/>
      <c r="K13" s="218"/>
      <c r="L13" s="910" t="s">
        <v>1160</v>
      </c>
      <c r="M13" s="910" t="s">
        <v>1315</v>
      </c>
      <c r="N13" s="910" t="s">
        <v>1314</v>
      </c>
      <c r="O13" s="910" t="s">
        <v>1316</v>
      </c>
      <c r="P13" s="910" t="s">
        <v>1163</v>
      </c>
    </row>
    <row r="14" spans="2:235" ht="15.75" customHeight="1" thickBot="1">
      <c r="B14" s="1484"/>
      <c r="C14" s="1487"/>
      <c r="D14" s="1487"/>
      <c r="E14" s="1487"/>
      <c r="F14" s="1490"/>
      <c r="G14" s="1493"/>
      <c r="H14" s="1496"/>
      <c r="I14" s="1499"/>
      <c r="J14" s="215"/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213"/>
      <c r="AQ14" s="213"/>
      <c r="AR14" s="213"/>
      <c r="AS14" s="213"/>
      <c r="AT14" s="213"/>
      <c r="AU14" s="213"/>
      <c r="AV14" s="213"/>
      <c r="AW14" s="213"/>
      <c r="AX14" s="213"/>
      <c r="AY14" s="213"/>
      <c r="AZ14" s="213"/>
      <c r="BA14" s="213"/>
      <c r="BB14" s="213"/>
      <c r="BC14" s="213"/>
      <c r="BD14" s="213"/>
      <c r="BE14" s="213"/>
      <c r="BF14" s="213"/>
      <c r="BG14" s="213"/>
      <c r="BH14" s="213"/>
      <c r="BI14" s="213"/>
      <c r="BJ14" s="213"/>
      <c r="BK14" s="213"/>
      <c r="BL14" s="213"/>
      <c r="BM14" s="213"/>
      <c r="BN14" s="213"/>
      <c r="BO14" s="213"/>
      <c r="BP14" s="213"/>
      <c r="BQ14" s="213"/>
      <c r="BR14" s="213"/>
      <c r="BS14" s="213"/>
      <c r="BT14" s="213"/>
      <c r="BU14" s="213"/>
      <c r="BV14" s="213"/>
      <c r="BW14" s="213"/>
      <c r="BX14" s="213"/>
      <c r="BY14" s="213"/>
      <c r="BZ14" s="213"/>
      <c r="CA14" s="213"/>
      <c r="CB14" s="213"/>
      <c r="CC14" s="213"/>
      <c r="CD14" s="213"/>
      <c r="CE14" s="213"/>
      <c r="CF14" s="213"/>
      <c r="CG14" s="213"/>
      <c r="CH14" s="213"/>
      <c r="CI14" s="213"/>
      <c r="CJ14" s="213"/>
      <c r="CK14" s="213"/>
      <c r="CL14" s="213"/>
      <c r="CM14" s="213"/>
      <c r="CN14" s="213"/>
      <c r="CO14" s="213"/>
      <c r="CP14" s="213"/>
      <c r="CQ14" s="213"/>
      <c r="CR14" s="213"/>
      <c r="CS14" s="213"/>
      <c r="CT14" s="213"/>
      <c r="CU14" s="213"/>
      <c r="CV14" s="213"/>
      <c r="CW14" s="213"/>
      <c r="CX14" s="213"/>
      <c r="CY14" s="213"/>
      <c r="CZ14" s="213"/>
      <c r="DA14" s="213"/>
      <c r="DB14" s="213"/>
      <c r="DC14" s="213"/>
      <c r="DD14" s="213"/>
      <c r="DE14" s="213"/>
      <c r="DF14" s="213"/>
      <c r="DG14" s="213"/>
      <c r="DH14" s="213"/>
      <c r="DI14" s="213"/>
      <c r="DJ14" s="213"/>
      <c r="DK14" s="213"/>
      <c r="DL14" s="213"/>
      <c r="DM14" s="213"/>
      <c r="DN14" s="213"/>
      <c r="DO14" s="213"/>
      <c r="DP14" s="213"/>
      <c r="DQ14" s="213"/>
      <c r="DR14" s="213"/>
      <c r="DS14" s="213"/>
      <c r="DT14" s="213"/>
      <c r="DU14" s="213"/>
      <c r="DV14" s="213"/>
      <c r="DW14" s="213"/>
      <c r="DX14" s="213"/>
      <c r="DY14" s="213"/>
      <c r="DZ14" s="213"/>
      <c r="EA14" s="213"/>
      <c r="EB14" s="213"/>
      <c r="EC14" s="213"/>
      <c r="ED14" s="213"/>
      <c r="EE14" s="213"/>
      <c r="EF14" s="213"/>
      <c r="EG14" s="213"/>
      <c r="EH14" s="213"/>
      <c r="EI14" s="213"/>
      <c r="EJ14" s="213"/>
      <c r="EK14" s="213"/>
      <c r="EL14" s="213"/>
      <c r="EM14" s="213"/>
      <c r="EN14" s="213"/>
      <c r="EO14" s="213"/>
      <c r="EP14" s="213"/>
      <c r="EQ14" s="213"/>
      <c r="ER14" s="213"/>
      <c r="ES14" s="213"/>
      <c r="ET14" s="213"/>
      <c r="EU14" s="213"/>
      <c r="EV14" s="213"/>
      <c r="EW14" s="213"/>
      <c r="EX14" s="213"/>
      <c r="EY14" s="213"/>
      <c r="EZ14" s="213"/>
      <c r="FA14" s="213"/>
      <c r="FB14" s="213"/>
      <c r="FC14" s="213"/>
      <c r="FD14" s="213"/>
      <c r="FE14" s="213"/>
      <c r="FF14" s="213"/>
      <c r="FG14" s="213"/>
      <c r="FH14" s="213"/>
      <c r="FI14" s="213"/>
      <c r="FJ14" s="213"/>
      <c r="FK14" s="213"/>
      <c r="FL14" s="213"/>
      <c r="FM14" s="213"/>
      <c r="FN14" s="213"/>
      <c r="FO14" s="213"/>
      <c r="FP14" s="213"/>
      <c r="FQ14" s="213"/>
      <c r="FR14" s="213"/>
      <c r="FS14" s="213"/>
      <c r="FT14" s="213"/>
      <c r="FU14" s="213"/>
      <c r="FV14" s="213"/>
      <c r="FW14" s="213"/>
      <c r="FX14" s="213"/>
      <c r="FY14" s="213"/>
      <c r="FZ14" s="213"/>
      <c r="GA14" s="213"/>
      <c r="GB14" s="213"/>
      <c r="GC14" s="213"/>
      <c r="GD14" s="213"/>
      <c r="GE14" s="213"/>
      <c r="GF14" s="213"/>
      <c r="GG14" s="213"/>
      <c r="GH14" s="213"/>
      <c r="GI14" s="213"/>
      <c r="GJ14" s="213"/>
      <c r="GK14" s="213"/>
      <c r="GL14" s="213"/>
      <c r="GM14" s="213"/>
      <c r="GN14" s="213"/>
      <c r="GO14" s="213"/>
      <c r="GP14" s="213"/>
      <c r="GQ14" s="213"/>
      <c r="GR14" s="213"/>
      <c r="GS14" s="213"/>
      <c r="GT14" s="213"/>
      <c r="GU14" s="213"/>
      <c r="GV14" s="213"/>
      <c r="GW14" s="213"/>
      <c r="GX14" s="213"/>
      <c r="GY14" s="213"/>
      <c r="GZ14" s="213"/>
      <c r="HA14" s="213"/>
      <c r="HB14" s="213"/>
      <c r="HC14" s="213"/>
      <c r="HD14" s="213"/>
      <c r="HE14" s="213"/>
      <c r="HF14" s="213"/>
      <c r="HG14" s="213"/>
      <c r="HH14" s="213"/>
      <c r="HI14" s="213"/>
      <c r="HJ14" s="213"/>
      <c r="HK14" s="213"/>
      <c r="HL14" s="213"/>
      <c r="HM14" s="213"/>
      <c r="HN14" s="213"/>
      <c r="HO14" s="213"/>
      <c r="HP14" s="213"/>
      <c r="HQ14" s="213"/>
      <c r="HR14" s="213"/>
      <c r="HS14" s="213"/>
      <c r="HT14" s="213"/>
      <c r="HU14" s="213"/>
      <c r="HV14" s="213"/>
      <c r="HW14" s="213"/>
      <c r="HX14" s="213"/>
      <c r="HY14" s="213"/>
      <c r="HZ14" s="213"/>
      <c r="IA14" s="213"/>
    </row>
    <row r="15" spans="2:235" s="219" customFormat="1" ht="22.5" customHeight="1" thickTop="1">
      <c r="B15" s="532" t="s">
        <v>5</v>
      </c>
      <c r="C15" s="533"/>
      <c r="D15" s="533"/>
      <c r="E15" s="536" t="s">
        <v>9</v>
      </c>
      <c r="F15" s="537"/>
      <c r="G15" s="538"/>
      <c r="H15" s="539"/>
      <c r="I15" s="540"/>
      <c r="J15" s="220"/>
      <c r="K15" s="221"/>
      <c r="L15" s="907"/>
      <c r="M15" s="907"/>
      <c r="N15" s="907"/>
      <c r="O15" s="907"/>
      <c r="P15" s="907"/>
    </row>
    <row r="16" spans="2:235" ht="33" customHeight="1">
      <c r="B16" s="222" t="s">
        <v>6</v>
      </c>
      <c r="C16" s="223" t="s">
        <v>90</v>
      </c>
      <c r="D16" s="223">
        <v>90778</v>
      </c>
      <c r="E16" s="534" t="s">
        <v>164</v>
      </c>
      <c r="F16" s="527" t="s">
        <v>138</v>
      </c>
      <c r="G16" s="541">
        <f>22*12*6</f>
        <v>1584</v>
      </c>
      <c r="H16" s="1282">
        <v>135.75</v>
      </c>
      <c r="I16" s="535">
        <f t="shared" ref="I16:I22" si="0">ROUND(G16*H16,2)</f>
        <v>215028</v>
      </c>
      <c r="J16" s="220"/>
      <c r="K16" s="221"/>
      <c r="L16" s="907">
        <v>12</v>
      </c>
      <c r="M16" s="907">
        <v>22</v>
      </c>
      <c r="N16" s="908">
        <v>6</v>
      </c>
      <c r="O16" s="908"/>
      <c r="P16" s="908">
        <f>ROUND(L16*M16*N16,2)</f>
        <v>1584</v>
      </c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213"/>
      <c r="AQ16" s="213"/>
      <c r="AR16" s="213"/>
      <c r="AS16" s="213"/>
      <c r="AT16" s="213"/>
      <c r="AU16" s="213"/>
      <c r="AV16" s="213"/>
      <c r="AW16" s="213"/>
      <c r="AX16" s="213"/>
      <c r="AY16" s="213"/>
      <c r="AZ16" s="213"/>
      <c r="BA16" s="213"/>
      <c r="BB16" s="213"/>
      <c r="BC16" s="213"/>
      <c r="BD16" s="213"/>
      <c r="BE16" s="213"/>
      <c r="BF16" s="213"/>
      <c r="BG16" s="213"/>
      <c r="BH16" s="213"/>
      <c r="BI16" s="213"/>
      <c r="BJ16" s="213"/>
      <c r="BK16" s="213"/>
      <c r="BL16" s="213"/>
      <c r="BM16" s="213"/>
      <c r="BN16" s="213"/>
      <c r="BO16" s="213"/>
      <c r="BP16" s="213"/>
      <c r="BQ16" s="213"/>
      <c r="BR16" s="213"/>
      <c r="BS16" s="213"/>
      <c r="BT16" s="213"/>
      <c r="BU16" s="213"/>
      <c r="BV16" s="213"/>
      <c r="BW16" s="213"/>
      <c r="BX16" s="213"/>
      <c r="BY16" s="213"/>
      <c r="BZ16" s="213"/>
      <c r="CA16" s="213"/>
      <c r="CB16" s="213"/>
      <c r="CC16" s="213"/>
      <c r="CD16" s="213"/>
      <c r="CE16" s="213"/>
      <c r="CF16" s="213"/>
      <c r="CG16" s="213"/>
      <c r="CH16" s="213"/>
      <c r="CI16" s="213"/>
      <c r="CJ16" s="213"/>
      <c r="CK16" s="213"/>
      <c r="CL16" s="213"/>
      <c r="CM16" s="213"/>
      <c r="CN16" s="213"/>
      <c r="CO16" s="213"/>
      <c r="CP16" s="213"/>
      <c r="CQ16" s="213"/>
      <c r="CR16" s="213"/>
      <c r="CS16" s="213"/>
      <c r="CT16" s="213"/>
      <c r="CU16" s="213"/>
      <c r="CV16" s="213"/>
      <c r="CW16" s="213"/>
      <c r="CX16" s="213"/>
      <c r="CY16" s="213"/>
      <c r="CZ16" s="213"/>
      <c r="DA16" s="213"/>
      <c r="DB16" s="213"/>
      <c r="DC16" s="213"/>
      <c r="DD16" s="213"/>
      <c r="DE16" s="213"/>
      <c r="DF16" s="213"/>
      <c r="DG16" s="213"/>
      <c r="DH16" s="213"/>
      <c r="DI16" s="213"/>
      <c r="DJ16" s="213"/>
      <c r="DK16" s="213"/>
      <c r="DL16" s="213"/>
      <c r="DM16" s="213"/>
      <c r="DN16" s="213"/>
      <c r="DO16" s="213"/>
      <c r="DP16" s="213"/>
      <c r="DQ16" s="213"/>
      <c r="DR16" s="213"/>
      <c r="DS16" s="213"/>
      <c r="DT16" s="213"/>
      <c r="DU16" s="213"/>
      <c r="DV16" s="213"/>
      <c r="DW16" s="213"/>
      <c r="DX16" s="213"/>
      <c r="DY16" s="213"/>
      <c r="DZ16" s="213"/>
      <c r="EA16" s="213"/>
      <c r="EB16" s="213"/>
      <c r="EC16" s="213"/>
      <c r="ED16" s="213"/>
      <c r="EE16" s="213"/>
      <c r="EF16" s="213"/>
      <c r="EG16" s="213"/>
      <c r="EH16" s="213"/>
      <c r="EI16" s="213"/>
      <c r="EJ16" s="213"/>
      <c r="EK16" s="213"/>
      <c r="EL16" s="213"/>
      <c r="EM16" s="213"/>
      <c r="EN16" s="213"/>
      <c r="EO16" s="213"/>
      <c r="EP16" s="213"/>
      <c r="EQ16" s="213"/>
      <c r="ER16" s="213"/>
      <c r="ES16" s="213"/>
      <c r="ET16" s="213"/>
      <c r="EU16" s="213"/>
      <c r="EV16" s="213"/>
      <c r="EW16" s="213"/>
      <c r="EX16" s="213"/>
      <c r="EY16" s="213"/>
      <c r="EZ16" s="213"/>
      <c r="FA16" s="213"/>
      <c r="FB16" s="213"/>
      <c r="FC16" s="213"/>
      <c r="FD16" s="213"/>
      <c r="FE16" s="213"/>
      <c r="FF16" s="213"/>
      <c r="FG16" s="213"/>
      <c r="FH16" s="213"/>
      <c r="FI16" s="213"/>
      <c r="FJ16" s="213"/>
      <c r="FK16" s="213"/>
      <c r="FL16" s="213"/>
      <c r="FM16" s="213"/>
      <c r="FN16" s="213"/>
      <c r="FO16" s="213"/>
      <c r="FP16" s="213"/>
      <c r="FQ16" s="213"/>
      <c r="FR16" s="213"/>
      <c r="FS16" s="213"/>
      <c r="FT16" s="213"/>
      <c r="FU16" s="213"/>
      <c r="FV16" s="213"/>
      <c r="FW16" s="213"/>
      <c r="FX16" s="213"/>
      <c r="FY16" s="213"/>
      <c r="FZ16" s="213"/>
      <c r="GA16" s="213"/>
      <c r="GB16" s="213"/>
      <c r="GC16" s="213"/>
      <c r="GD16" s="213"/>
      <c r="GE16" s="213"/>
      <c r="GF16" s="213"/>
      <c r="GG16" s="213"/>
      <c r="GH16" s="213"/>
      <c r="GI16" s="213"/>
      <c r="GJ16" s="213"/>
      <c r="GK16" s="213"/>
      <c r="GL16" s="213"/>
      <c r="GM16" s="213"/>
      <c r="GN16" s="213"/>
      <c r="GO16" s="213"/>
      <c r="GP16" s="213"/>
      <c r="GQ16" s="213"/>
      <c r="GR16" s="213"/>
      <c r="GS16" s="213"/>
      <c r="GT16" s="213"/>
      <c r="GU16" s="213"/>
      <c r="GV16" s="213"/>
      <c r="GW16" s="213"/>
      <c r="GX16" s="213"/>
      <c r="GY16" s="213"/>
      <c r="GZ16" s="213"/>
      <c r="HA16" s="213"/>
      <c r="HB16" s="213"/>
      <c r="HC16" s="213"/>
      <c r="HD16" s="213"/>
      <c r="HE16" s="213"/>
      <c r="HF16" s="213"/>
      <c r="HG16" s="213"/>
      <c r="HH16" s="213"/>
      <c r="HI16" s="213"/>
      <c r="HJ16" s="213"/>
      <c r="HK16" s="213"/>
      <c r="HL16" s="213"/>
      <c r="HM16" s="213"/>
      <c r="HN16" s="213"/>
      <c r="HO16" s="213"/>
      <c r="HP16" s="213"/>
      <c r="HQ16" s="213"/>
      <c r="HR16" s="213"/>
      <c r="HS16" s="213"/>
      <c r="HT16" s="213"/>
      <c r="HU16" s="213"/>
      <c r="HV16" s="213"/>
      <c r="HW16" s="213"/>
      <c r="HX16" s="213"/>
      <c r="HY16" s="213"/>
      <c r="HZ16" s="213"/>
      <c r="IA16" s="213"/>
    </row>
    <row r="17" spans="1:235" ht="30" customHeight="1">
      <c r="B17" s="222" t="s">
        <v>276</v>
      </c>
      <c r="C17" s="223" t="s">
        <v>90</v>
      </c>
      <c r="D17" s="223" t="s">
        <v>1121</v>
      </c>
      <c r="E17" s="534" t="s">
        <v>1122</v>
      </c>
      <c r="F17" s="527" t="s">
        <v>194</v>
      </c>
      <c r="G17" s="541">
        <v>12</v>
      </c>
      <c r="H17" s="1282">
        <v>11968.97</v>
      </c>
      <c r="I17" s="535">
        <f t="shared" si="0"/>
        <v>143627.64000000001</v>
      </c>
      <c r="J17" s="220"/>
      <c r="K17" s="221"/>
      <c r="L17" s="907">
        <v>12</v>
      </c>
      <c r="M17" s="907"/>
      <c r="N17" s="908"/>
      <c r="O17" s="908">
        <v>1</v>
      </c>
      <c r="P17" s="908">
        <f>ROUND(L17*O17,2)</f>
        <v>12</v>
      </c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213"/>
      <c r="AQ17" s="213"/>
      <c r="AR17" s="213"/>
      <c r="AS17" s="213"/>
      <c r="AT17" s="213"/>
      <c r="AU17" s="213"/>
      <c r="AV17" s="213"/>
      <c r="AW17" s="213"/>
      <c r="AX17" s="213"/>
      <c r="AY17" s="213"/>
      <c r="AZ17" s="213"/>
      <c r="BA17" s="213"/>
      <c r="BB17" s="213"/>
      <c r="BC17" s="213"/>
      <c r="BD17" s="213"/>
      <c r="BE17" s="213"/>
      <c r="BF17" s="213"/>
      <c r="BG17" s="213"/>
      <c r="BH17" s="213"/>
      <c r="BI17" s="213"/>
      <c r="BJ17" s="213"/>
      <c r="BK17" s="213"/>
      <c r="BL17" s="213"/>
      <c r="BM17" s="213"/>
      <c r="BN17" s="213"/>
      <c r="BO17" s="213"/>
      <c r="BP17" s="213"/>
      <c r="BQ17" s="213"/>
      <c r="BR17" s="213"/>
      <c r="BS17" s="213"/>
      <c r="BT17" s="213"/>
      <c r="BU17" s="213"/>
      <c r="BV17" s="213"/>
      <c r="BW17" s="213"/>
      <c r="BX17" s="213"/>
      <c r="BY17" s="213"/>
      <c r="BZ17" s="213"/>
      <c r="CA17" s="213"/>
      <c r="CB17" s="213"/>
      <c r="CC17" s="213"/>
      <c r="CD17" s="213"/>
      <c r="CE17" s="213"/>
      <c r="CF17" s="213"/>
      <c r="CG17" s="213"/>
      <c r="CH17" s="213"/>
      <c r="CI17" s="213"/>
      <c r="CJ17" s="213"/>
      <c r="CK17" s="213"/>
      <c r="CL17" s="213"/>
      <c r="CM17" s="213"/>
      <c r="CN17" s="213"/>
      <c r="CO17" s="213"/>
      <c r="CP17" s="213"/>
      <c r="CQ17" s="213"/>
      <c r="CR17" s="213"/>
      <c r="CS17" s="213"/>
      <c r="CT17" s="213"/>
      <c r="CU17" s="213"/>
      <c r="CV17" s="213"/>
      <c r="CW17" s="213"/>
      <c r="CX17" s="213"/>
      <c r="CY17" s="213"/>
      <c r="CZ17" s="213"/>
      <c r="DA17" s="213"/>
      <c r="DB17" s="213"/>
      <c r="DC17" s="213"/>
      <c r="DD17" s="213"/>
      <c r="DE17" s="213"/>
      <c r="DF17" s="213"/>
      <c r="DG17" s="213"/>
      <c r="DH17" s="213"/>
      <c r="DI17" s="213"/>
      <c r="DJ17" s="213"/>
      <c r="DK17" s="213"/>
      <c r="DL17" s="213"/>
      <c r="DM17" s="213"/>
      <c r="DN17" s="213"/>
      <c r="DO17" s="213"/>
      <c r="DP17" s="213"/>
      <c r="DQ17" s="213"/>
      <c r="DR17" s="213"/>
      <c r="DS17" s="213"/>
      <c r="DT17" s="213"/>
      <c r="DU17" s="213"/>
      <c r="DV17" s="213"/>
      <c r="DW17" s="213"/>
      <c r="DX17" s="213"/>
      <c r="DY17" s="213"/>
      <c r="DZ17" s="213"/>
      <c r="EA17" s="213"/>
      <c r="EB17" s="213"/>
      <c r="EC17" s="213"/>
      <c r="ED17" s="213"/>
      <c r="EE17" s="213"/>
      <c r="EF17" s="213"/>
      <c r="EG17" s="213"/>
      <c r="EH17" s="213"/>
      <c r="EI17" s="213"/>
      <c r="EJ17" s="213"/>
      <c r="EK17" s="213"/>
      <c r="EL17" s="213"/>
      <c r="EM17" s="213"/>
      <c r="EN17" s="213"/>
      <c r="EO17" s="213"/>
      <c r="EP17" s="213"/>
      <c r="EQ17" s="213"/>
      <c r="ER17" s="213"/>
      <c r="ES17" s="213"/>
      <c r="ET17" s="213"/>
      <c r="EU17" s="213"/>
      <c r="EV17" s="213"/>
      <c r="EW17" s="213"/>
      <c r="EX17" s="213"/>
      <c r="EY17" s="213"/>
      <c r="EZ17" s="213"/>
      <c r="FA17" s="213"/>
      <c r="FB17" s="213"/>
      <c r="FC17" s="213"/>
      <c r="FD17" s="213"/>
      <c r="FE17" s="213"/>
      <c r="FF17" s="213"/>
      <c r="FG17" s="213"/>
      <c r="FH17" s="213"/>
      <c r="FI17" s="213"/>
      <c r="FJ17" s="213"/>
      <c r="FK17" s="213"/>
      <c r="FL17" s="213"/>
      <c r="FM17" s="213"/>
      <c r="FN17" s="213"/>
      <c r="FO17" s="213"/>
      <c r="FP17" s="213"/>
      <c r="FQ17" s="213"/>
      <c r="FR17" s="213"/>
      <c r="FS17" s="213"/>
      <c r="FT17" s="213"/>
      <c r="FU17" s="213"/>
      <c r="FV17" s="213"/>
      <c r="FW17" s="213"/>
      <c r="FX17" s="213"/>
      <c r="FY17" s="213"/>
      <c r="FZ17" s="213"/>
      <c r="GA17" s="213"/>
      <c r="GB17" s="213"/>
      <c r="GC17" s="213"/>
      <c r="GD17" s="213"/>
      <c r="GE17" s="213"/>
      <c r="GF17" s="213"/>
      <c r="GG17" s="213"/>
      <c r="GH17" s="213"/>
      <c r="GI17" s="213"/>
      <c r="GJ17" s="213"/>
      <c r="GK17" s="213"/>
      <c r="GL17" s="213"/>
      <c r="GM17" s="213"/>
      <c r="GN17" s="213"/>
      <c r="GO17" s="213"/>
      <c r="GP17" s="213"/>
      <c r="GQ17" s="213"/>
      <c r="GR17" s="213"/>
      <c r="GS17" s="213"/>
      <c r="GT17" s="213"/>
      <c r="GU17" s="213"/>
      <c r="GV17" s="213"/>
      <c r="GW17" s="213"/>
      <c r="GX17" s="213"/>
      <c r="GY17" s="213"/>
      <c r="GZ17" s="213"/>
      <c r="HA17" s="213"/>
      <c r="HB17" s="213"/>
      <c r="HC17" s="213"/>
      <c r="HD17" s="213"/>
      <c r="HE17" s="213"/>
      <c r="HF17" s="213"/>
      <c r="HG17" s="213"/>
      <c r="HH17" s="213"/>
      <c r="HI17" s="213"/>
      <c r="HJ17" s="213"/>
      <c r="HK17" s="213"/>
      <c r="HL17" s="213"/>
      <c r="HM17" s="213"/>
      <c r="HN17" s="213"/>
      <c r="HO17" s="213"/>
      <c r="HP17" s="213"/>
      <c r="HQ17" s="213"/>
      <c r="HR17" s="213"/>
      <c r="HS17" s="213"/>
      <c r="HT17" s="213"/>
      <c r="HU17" s="213"/>
      <c r="HV17" s="213"/>
      <c r="HW17" s="213"/>
      <c r="HX17" s="213"/>
      <c r="HY17" s="213"/>
      <c r="HZ17" s="213"/>
      <c r="IA17" s="213"/>
    </row>
    <row r="18" spans="1:235" ht="29.25" customHeight="1">
      <c r="B18" s="222" t="s">
        <v>277</v>
      </c>
      <c r="C18" s="223" t="s">
        <v>90</v>
      </c>
      <c r="D18" s="224" t="s">
        <v>1123</v>
      </c>
      <c r="E18" s="534" t="s">
        <v>239</v>
      </c>
      <c r="F18" s="527" t="s">
        <v>194</v>
      </c>
      <c r="G18" s="541">
        <v>12</v>
      </c>
      <c r="H18" s="1282">
        <v>7515.77</v>
      </c>
      <c r="I18" s="535">
        <f t="shared" si="0"/>
        <v>90189.24</v>
      </c>
      <c r="J18" s="220"/>
      <c r="K18" s="221"/>
      <c r="L18" s="907">
        <v>12</v>
      </c>
      <c r="M18" s="907"/>
      <c r="N18" s="908"/>
      <c r="O18" s="908">
        <v>1</v>
      </c>
      <c r="P18" s="908">
        <f>ROUND(L18*O18,2)</f>
        <v>12</v>
      </c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213"/>
      <c r="AQ18" s="213"/>
      <c r="AR18" s="213"/>
      <c r="AS18" s="213"/>
      <c r="AT18" s="213"/>
      <c r="AU18" s="213"/>
      <c r="AV18" s="213"/>
      <c r="AW18" s="213"/>
      <c r="AX18" s="213"/>
      <c r="AY18" s="213"/>
      <c r="AZ18" s="213"/>
      <c r="BA18" s="213"/>
      <c r="BB18" s="213"/>
      <c r="BC18" s="213"/>
      <c r="BD18" s="213"/>
      <c r="BE18" s="213"/>
      <c r="BF18" s="213"/>
      <c r="BG18" s="213"/>
      <c r="BH18" s="213"/>
      <c r="BI18" s="213"/>
      <c r="BJ18" s="213"/>
      <c r="BK18" s="213"/>
      <c r="BL18" s="213"/>
      <c r="BM18" s="213"/>
      <c r="BN18" s="213"/>
      <c r="BO18" s="213"/>
      <c r="BP18" s="213"/>
      <c r="BQ18" s="213"/>
      <c r="BR18" s="213"/>
      <c r="BS18" s="213"/>
      <c r="BT18" s="213"/>
      <c r="BU18" s="213"/>
      <c r="BV18" s="213"/>
      <c r="BW18" s="213"/>
      <c r="BX18" s="213"/>
      <c r="BY18" s="213"/>
      <c r="BZ18" s="213"/>
      <c r="CA18" s="213"/>
      <c r="CB18" s="213"/>
      <c r="CC18" s="213"/>
      <c r="CD18" s="213"/>
      <c r="CE18" s="213"/>
      <c r="CF18" s="213"/>
      <c r="CG18" s="213"/>
      <c r="CH18" s="213"/>
      <c r="CI18" s="213"/>
      <c r="CJ18" s="213"/>
      <c r="CK18" s="213"/>
      <c r="CL18" s="213"/>
      <c r="CM18" s="213"/>
      <c r="CN18" s="213"/>
      <c r="CO18" s="213"/>
      <c r="CP18" s="213"/>
      <c r="CQ18" s="213"/>
      <c r="CR18" s="213"/>
      <c r="CS18" s="213"/>
      <c r="CT18" s="213"/>
      <c r="CU18" s="213"/>
      <c r="CV18" s="213"/>
      <c r="CW18" s="213"/>
      <c r="CX18" s="213"/>
      <c r="CY18" s="213"/>
      <c r="CZ18" s="213"/>
      <c r="DA18" s="213"/>
      <c r="DB18" s="213"/>
      <c r="DC18" s="213"/>
      <c r="DD18" s="213"/>
      <c r="DE18" s="213"/>
      <c r="DF18" s="213"/>
      <c r="DG18" s="213"/>
      <c r="DH18" s="213"/>
      <c r="DI18" s="213"/>
      <c r="DJ18" s="213"/>
      <c r="DK18" s="213"/>
      <c r="DL18" s="213"/>
      <c r="DM18" s="213"/>
      <c r="DN18" s="213"/>
      <c r="DO18" s="213"/>
      <c r="DP18" s="213"/>
      <c r="DQ18" s="213"/>
      <c r="DR18" s="213"/>
      <c r="DS18" s="213"/>
      <c r="DT18" s="213"/>
      <c r="DU18" s="213"/>
      <c r="DV18" s="213"/>
      <c r="DW18" s="213"/>
      <c r="DX18" s="213"/>
      <c r="DY18" s="213"/>
      <c r="DZ18" s="213"/>
      <c r="EA18" s="213"/>
      <c r="EB18" s="213"/>
      <c r="EC18" s="213"/>
      <c r="ED18" s="213"/>
      <c r="EE18" s="213"/>
      <c r="EF18" s="213"/>
      <c r="EG18" s="213"/>
      <c r="EH18" s="213"/>
      <c r="EI18" s="213"/>
      <c r="EJ18" s="213"/>
      <c r="EK18" s="213"/>
      <c r="EL18" s="213"/>
      <c r="EM18" s="213"/>
      <c r="EN18" s="213"/>
      <c r="EO18" s="213"/>
      <c r="EP18" s="213"/>
      <c r="EQ18" s="213"/>
      <c r="ER18" s="213"/>
      <c r="ES18" s="213"/>
      <c r="ET18" s="213"/>
      <c r="EU18" s="213"/>
      <c r="EV18" s="213"/>
      <c r="EW18" s="213"/>
      <c r="EX18" s="213"/>
      <c r="EY18" s="213"/>
      <c r="EZ18" s="213"/>
      <c r="FA18" s="213"/>
      <c r="FB18" s="213"/>
      <c r="FC18" s="213"/>
      <c r="FD18" s="213"/>
      <c r="FE18" s="213"/>
      <c r="FF18" s="213"/>
      <c r="FG18" s="213"/>
      <c r="FH18" s="213"/>
      <c r="FI18" s="213"/>
      <c r="FJ18" s="213"/>
      <c r="FK18" s="213"/>
      <c r="FL18" s="213"/>
      <c r="FM18" s="213"/>
      <c r="FN18" s="213"/>
      <c r="FO18" s="213"/>
      <c r="FP18" s="213"/>
      <c r="FQ18" s="213"/>
      <c r="FR18" s="213"/>
      <c r="FS18" s="213"/>
      <c r="FT18" s="213"/>
      <c r="FU18" s="213"/>
      <c r="FV18" s="213"/>
      <c r="FW18" s="213"/>
      <c r="FX18" s="213"/>
      <c r="FY18" s="213"/>
      <c r="FZ18" s="213"/>
      <c r="GA18" s="213"/>
      <c r="GB18" s="213"/>
      <c r="GC18" s="213"/>
      <c r="GD18" s="213"/>
      <c r="GE18" s="213"/>
      <c r="GF18" s="213"/>
      <c r="GG18" s="213"/>
      <c r="GH18" s="213"/>
      <c r="GI18" s="213"/>
      <c r="GJ18" s="213"/>
      <c r="GK18" s="213"/>
      <c r="GL18" s="213"/>
      <c r="GM18" s="213"/>
      <c r="GN18" s="213"/>
      <c r="GO18" s="213"/>
      <c r="GP18" s="213"/>
      <c r="GQ18" s="213"/>
      <c r="GR18" s="213"/>
      <c r="GS18" s="213"/>
      <c r="GT18" s="213"/>
      <c r="GU18" s="213"/>
      <c r="GV18" s="213"/>
      <c r="GW18" s="213"/>
      <c r="GX18" s="213"/>
      <c r="GY18" s="213"/>
      <c r="GZ18" s="213"/>
      <c r="HA18" s="213"/>
      <c r="HB18" s="213"/>
      <c r="HC18" s="213"/>
      <c r="HD18" s="213"/>
      <c r="HE18" s="213"/>
      <c r="HF18" s="213"/>
      <c r="HG18" s="213"/>
      <c r="HH18" s="213"/>
      <c r="HI18" s="213"/>
      <c r="HJ18" s="213"/>
      <c r="HK18" s="213"/>
      <c r="HL18" s="213"/>
      <c r="HM18" s="213"/>
      <c r="HN18" s="213"/>
      <c r="HO18" s="213"/>
      <c r="HP18" s="213"/>
      <c r="HQ18" s="213"/>
      <c r="HR18" s="213"/>
      <c r="HS18" s="213"/>
      <c r="HT18" s="213"/>
      <c r="HU18" s="213"/>
      <c r="HV18" s="213"/>
      <c r="HW18" s="213"/>
      <c r="HX18" s="213"/>
      <c r="HY18" s="213"/>
      <c r="HZ18" s="213"/>
      <c r="IA18" s="213"/>
    </row>
    <row r="19" spans="1:235" ht="22.5" customHeight="1">
      <c r="B19" s="222" t="s">
        <v>278</v>
      </c>
      <c r="C19" s="223" t="s">
        <v>90</v>
      </c>
      <c r="D19" s="223">
        <v>90781</v>
      </c>
      <c r="E19" s="534" t="s">
        <v>166</v>
      </c>
      <c r="F19" s="527" t="s">
        <v>138</v>
      </c>
      <c r="G19" s="541">
        <v>144</v>
      </c>
      <c r="H19" s="1282">
        <v>47.65</v>
      </c>
      <c r="I19" s="535">
        <f t="shared" si="0"/>
        <v>6861.6</v>
      </c>
      <c r="J19" s="225"/>
      <c r="K19" s="221"/>
      <c r="L19" s="907">
        <v>6</v>
      </c>
      <c r="M19" s="907">
        <v>3</v>
      </c>
      <c r="N19" s="911">
        <v>8</v>
      </c>
      <c r="O19" s="911"/>
      <c r="P19" s="908">
        <f t="shared" ref="P19:P20" si="1">ROUND(L19*M19*N19,2)</f>
        <v>144</v>
      </c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213"/>
      <c r="AQ19" s="213"/>
      <c r="AR19" s="213"/>
      <c r="AS19" s="213"/>
      <c r="AT19" s="213"/>
      <c r="AU19" s="213"/>
      <c r="AV19" s="213"/>
      <c r="AW19" s="213"/>
      <c r="AX19" s="213"/>
      <c r="AY19" s="213"/>
      <c r="AZ19" s="213"/>
      <c r="BA19" s="213"/>
      <c r="BB19" s="213"/>
      <c r="BC19" s="213"/>
      <c r="BD19" s="213"/>
      <c r="BE19" s="213"/>
      <c r="BF19" s="213"/>
      <c r="BG19" s="213"/>
      <c r="BH19" s="213"/>
      <c r="BI19" s="213"/>
      <c r="BJ19" s="213"/>
      <c r="BK19" s="213"/>
      <c r="BL19" s="213"/>
      <c r="BM19" s="213"/>
      <c r="BN19" s="213"/>
      <c r="BO19" s="213"/>
      <c r="BP19" s="213"/>
      <c r="BQ19" s="213"/>
      <c r="BR19" s="213"/>
      <c r="BS19" s="213"/>
      <c r="BT19" s="213"/>
      <c r="BU19" s="213"/>
      <c r="BV19" s="213"/>
      <c r="BW19" s="213"/>
      <c r="BX19" s="213"/>
      <c r="BY19" s="213"/>
      <c r="BZ19" s="213"/>
      <c r="CA19" s="213"/>
      <c r="CB19" s="213"/>
      <c r="CC19" s="213"/>
      <c r="CD19" s="213"/>
      <c r="CE19" s="213"/>
      <c r="CF19" s="213"/>
      <c r="CG19" s="213"/>
      <c r="CH19" s="213"/>
      <c r="CI19" s="213"/>
      <c r="CJ19" s="213"/>
      <c r="CK19" s="213"/>
      <c r="CL19" s="213"/>
      <c r="CM19" s="213"/>
      <c r="CN19" s="213"/>
      <c r="CO19" s="213"/>
      <c r="CP19" s="213"/>
      <c r="CQ19" s="213"/>
      <c r="CR19" s="213"/>
      <c r="CS19" s="213"/>
      <c r="CT19" s="213"/>
      <c r="CU19" s="213"/>
      <c r="CV19" s="213"/>
      <c r="CW19" s="213"/>
      <c r="CX19" s="213"/>
      <c r="CY19" s="213"/>
      <c r="CZ19" s="213"/>
      <c r="DA19" s="213"/>
      <c r="DB19" s="213"/>
      <c r="DC19" s="213"/>
      <c r="DD19" s="213"/>
      <c r="DE19" s="213"/>
      <c r="DF19" s="213"/>
      <c r="DG19" s="213"/>
      <c r="DH19" s="213"/>
      <c r="DI19" s="213"/>
      <c r="DJ19" s="213"/>
      <c r="DK19" s="213"/>
      <c r="DL19" s="213"/>
      <c r="DM19" s="213"/>
      <c r="DN19" s="213"/>
      <c r="DO19" s="213"/>
      <c r="DP19" s="213"/>
      <c r="DQ19" s="213"/>
      <c r="DR19" s="213"/>
      <c r="DS19" s="213"/>
      <c r="DT19" s="213"/>
      <c r="DU19" s="213"/>
      <c r="DV19" s="213"/>
      <c r="DW19" s="213"/>
      <c r="DX19" s="213"/>
      <c r="DY19" s="213"/>
      <c r="DZ19" s="213"/>
      <c r="EA19" s="213"/>
      <c r="EB19" s="213"/>
      <c r="EC19" s="213"/>
      <c r="ED19" s="213"/>
      <c r="EE19" s="213"/>
      <c r="EF19" s="213"/>
      <c r="EG19" s="213"/>
      <c r="EH19" s="213"/>
      <c r="EI19" s="213"/>
      <c r="EJ19" s="213"/>
      <c r="EK19" s="213"/>
      <c r="EL19" s="213"/>
      <c r="EM19" s="213"/>
      <c r="EN19" s="213"/>
      <c r="EO19" s="213"/>
      <c r="EP19" s="213"/>
      <c r="EQ19" s="213"/>
      <c r="ER19" s="213"/>
      <c r="ES19" s="213"/>
      <c r="ET19" s="213"/>
      <c r="EU19" s="213"/>
      <c r="EV19" s="213"/>
      <c r="EW19" s="213"/>
      <c r="EX19" s="213"/>
      <c r="EY19" s="213"/>
      <c r="EZ19" s="213"/>
      <c r="FA19" s="213"/>
      <c r="FB19" s="213"/>
      <c r="FC19" s="213"/>
      <c r="FD19" s="213"/>
      <c r="FE19" s="213"/>
      <c r="FF19" s="213"/>
      <c r="FG19" s="213"/>
      <c r="FH19" s="213"/>
      <c r="FI19" s="213"/>
      <c r="FJ19" s="213"/>
      <c r="FK19" s="213"/>
      <c r="FL19" s="213"/>
      <c r="FM19" s="213"/>
      <c r="FN19" s="213"/>
      <c r="FO19" s="213"/>
      <c r="FP19" s="213"/>
      <c r="FQ19" s="213"/>
      <c r="FR19" s="213"/>
      <c r="FS19" s="213"/>
      <c r="FT19" s="213"/>
      <c r="FU19" s="213"/>
      <c r="FV19" s="213"/>
      <c r="FW19" s="213"/>
      <c r="FX19" s="213"/>
      <c r="FY19" s="213"/>
      <c r="FZ19" s="213"/>
      <c r="GA19" s="213"/>
      <c r="GB19" s="213"/>
      <c r="GC19" s="213"/>
      <c r="GD19" s="213"/>
      <c r="GE19" s="213"/>
      <c r="GF19" s="213"/>
      <c r="GG19" s="213"/>
      <c r="GH19" s="213"/>
      <c r="GI19" s="213"/>
      <c r="GJ19" s="213"/>
      <c r="GK19" s="213"/>
      <c r="GL19" s="213"/>
      <c r="GM19" s="213"/>
      <c r="GN19" s="213"/>
      <c r="GO19" s="213"/>
      <c r="GP19" s="213"/>
      <c r="GQ19" s="213"/>
      <c r="GR19" s="213"/>
      <c r="GS19" s="213"/>
      <c r="GT19" s="213"/>
      <c r="GU19" s="213"/>
      <c r="GV19" s="213"/>
      <c r="GW19" s="213"/>
      <c r="GX19" s="213"/>
      <c r="GY19" s="213"/>
      <c r="GZ19" s="213"/>
      <c r="HA19" s="213"/>
      <c r="HB19" s="213"/>
      <c r="HC19" s="213"/>
      <c r="HD19" s="213"/>
      <c r="HE19" s="213"/>
      <c r="HF19" s="213"/>
      <c r="HG19" s="213"/>
      <c r="HH19" s="213"/>
      <c r="HI19" s="213"/>
      <c r="HJ19" s="213"/>
      <c r="HK19" s="213"/>
      <c r="HL19" s="213"/>
      <c r="HM19" s="213"/>
      <c r="HN19" s="213"/>
      <c r="HO19" s="213"/>
      <c r="HP19" s="213"/>
      <c r="HQ19" s="213"/>
      <c r="HR19" s="213"/>
      <c r="HS19" s="213"/>
      <c r="HT19" s="213"/>
      <c r="HU19" s="213"/>
      <c r="HV19" s="213"/>
      <c r="HW19" s="213"/>
      <c r="HX19" s="213"/>
      <c r="HY19" s="213"/>
      <c r="HZ19" s="213"/>
      <c r="IA19" s="213"/>
    </row>
    <row r="20" spans="1:235" ht="36.75" customHeight="1">
      <c r="B20" s="222" t="s">
        <v>7</v>
      </c>
      <c r="C20" s="223" t="s">
        <v>90</v>
      </c>
      <c r="D20" s="223">
        <v>88253</v>
      </c>
      <c r="E20" s="534" t="s">
        <v>167</v>
      </c>
      <c r="F20" s="527" t="s">
        <v>138</v>
      </c>
      <c r="G20" s="541">
        <v>144</v>
      </c>
      <c r="H20" s="1282">
        <v>22.68</v>
      </c>
      <c r="I20" s="535">
        <f t="shared" si="0"/>
        <v>3265.92</v>
      </c>
      <c r="J20" s="225"/>
      <c r="K20" s="221"/>
      <c r="L20" s="907">
        <v>6</v>
      </c>
      <c r="M20" s="907">
        <v>3</v>
      </c>
      <c r="N20" s="911">
        <v>8</v>
      </c>
      <c r="O20" s="911"/>
      <c r="P20" s="908">
        <f t="shared" si="1"/>
        <v>144</v>
      </c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213"/>
      <c r="AQ20" s="213"/>
      <c r="AR20" s="213"/>
      <c r="AS20" s="213"/>
      <c r="AT20" s="213"/>
      <c r="AU20" s="213"/>
      <c r="AV20" s="213"/>
      <c r="AW20" s="213"/>
      <c r="AX20" s="213"/>
      <c r="AY20" s="213"/>
      <c r="AZ20" s="213"/>
      <c r="BA20" s="213"/>
      <c r="BB20" s="213"/>
      <c r="BC20" s="213"/>
      <c r="BD20" s="213"/>
      <c r="BE20" s="213"/>
      <c r="BF20" s="213"/>
      <c r="BG20" s="213"/>
      <c r="BH20" s="213"/>
      <c r="BI20" s="213"/>
      <c r="BJ20" s="213"/>
      <c r="BK20" s="213"/>
      <c r="BL20" s="213"/>
      <c r="BM20" s="213"/>
      <c r="BN20" s="213"/>
      <c r="BO20" s="213"/>
      <c r="BP20" s="213"/>
      <c r="BQ20" s="213"/>
      <c r="BR20" s="213"/>
      <c r="BS20" s="213"/>
      <c r="BT20" s="213"/>
      <c r="BU20" s="213"/>
      <c r="BV20" s="213"/>
      <c r="BW20" s="213"/>
      <c r="BX20" s="213"/>
      <c r="BY20" s="213"/>
      <c r="BZ20" s="213"/>
      <c r="CA20" s="213"/>
      <c r="CB20" s="213"/>
      <c r="CC20" s="213"/>
      <c r="CD20" s="213"/>
      <c r="CE20" s="213"/>
      <c r="CF20" s="213"/>
      <c r="CG20" s="213"/>
      <c r="CH20" s="213"/>
      <c r="CI20" s="213"/>
      <c r="CJ20" s="213"/>
      <c r="CK20" s="213"/>
      <c r="CL20" s="213"/>
      <c r="CM20" s="213"/>
      <c r="CN20" s="213"/>
      <c r="CO20" s="213"/>
      <c r="CP20" s="213"/>
      <c r="CQ20" s="213"/>
      <c r="CR20" s="213"/>
      <c r="CS20" s="213"/>
      <c r="CT20" s="213"/>
      <c r="CU20" s="213"/>
      <c r="CV20" s="213"/>
      <c r="CW20" s="213"/>
      <c r="CX20" s="213"/>
      <c r="CY20" s="213"/>
      <c r="CZ20" s="213"/>
      <c r="DA20" s="213"/>
      <c r="DB20" s="213"/>
      <c r="DC20" s="213"/>
      <c r="DD20" s="213"/>
      <c r="DE20" s="213"/>
      <c r="DF20" s="213"/>
      <c r="DG20" s="213"/>
      <c r="DH20" s="213"/>
      <c r="DI20" s="213"/>
      <c r="DJ20" s="213"/>
      <c r="DK20" s="213"/>
      <c r="DL20" s="213"/>
      <c r="DM20" s="213"/>
      <c r="DN20" s="213"/>
      <c r="DO20" s="213"/>
      <c r="DP20" s="213"/>
      <c r="DQ20" s="213"/>
      <c r="DR20" s="213"/>
      <c r="DS20" s="213"/>
      <c r="DT20" s="213"/>
      <c r="DU20" s="213"/>
      <c r="DV20" s="213"/>
      <c r="DW20" s="213"/>
      <c r="DX20" s="213"/>
      <c r="DY20" s="213"/>
      <c r="DZ20" s="213"/>
      <c r="EA20" s="213"/>
      <c r="EB20" s="213"/>
      <c r="EC20" s="213"/>
      <c r="ED20" s="213"/>
      <c r="EE20" s="213"/>
      <c r="EF20" s="213"/>
      <c r="EG20" s="213"/>
      <c r="EH20" s="213"/>
      <c r="EI20" s="213"/>
      <c r="EJ20" s="213"/>
      <c r="EK20" s="213"/>
      <c r="EL20" s="213"/>
      <c r="EM20" s="213"/>
      <c r="EN20" s="213"/>
      <c r="EO20" s="213"/>
      <c r="EP20" s="213"/>
      <c r="EQ20" s="213"/>
      <c r="ER20" s="213"/>
      <c r="ES20" s="213"/>
      <c r="ET20" s="213"/>
      <c r="EU20" s="213"/>
      <c r="EV20" s="213"/>
      <c r="EW20" s="213"/>
      <c r="EX20" s="213"/>
      <c r="EY20" s="213"/>
      <c r="EZ20" s="213"/>
      <c r="FA20" s="213"/>
      <c r="FB20" s="213"/>
      <c r="FC20" s="213"/>
      <c r="FD20" s="213"/>
      <c r="FE20" s="213"/>
      <c r="FF20" s="213"/>
      <c r="FG20" s="213"/>
      <c r="FH20" s="213"/>
      <c r="FI20" s="213"/>
      <c r="FJ20" s="213"/>
      <c r="FK20" s="213"/>
      <c r="FL20" s="213"/>
      <c r="FM20" s="213"/>
      <c r="FN20" s="213"/>
      <c r="FO20" s="213"/>
      <c r="FP20" s="213"/>
      <c r="FQ20" s="213"/>
      <c r="FR20" s="213"/>
      <c r="FS20" s="213"/>
      <c r="FT20" s="213"/>
      <c r="FU20" s="213"/>
      <c r="FV20" s="213"/>
      <c r="FW20" s="213"/>
      <c r="FX20" s="213"/>
      <c r="FY20" s="213"/>
      <c r="FZ20" s="213"/>
      <c r="GA20" s="213"/>
      <c r="GB20" s="213"/>
      <c r="GC20" s="213"/>
      <c r="GD20" s="213"/>
      <c r="GE20" s="213"/>
      <c r="GF20" s="213"/>
      <c r="GG20" s="213"/>
      <c r="GH20" s="213"/>
      <c r="GI20" s="213"/>
      <c r="GJ20" s="213"/>
      <c r="GK20" s="213"/>
      <c r="GL20" s="213"/>
      <c r="GM20" s="213"/>
      <c r="GN20" s="213"/>
      <c r="GO20" s="213"/>
      <c r="GP20" s="213"/>
      <c r="GQ20" s="213"/>
      <c r="GR20" s="213"/>
      <c r="GS20" s="213"/>
      <c r="GT20" s="213"/>
      <c r="GU20" s="213"/>
      <c r="GV20" s="213"/>
      <c r="GW20" s="213"/>
      <c r="GX20" s="213"/>
      <c r="GY20" s="213"/>
      <c r="GZ20" s="213"/>
      <c r="HA20" s="213"/>
      <c r="HB20" s="213"/>
      <c r="HC20" s="213"/>
      <c r="HD20" s="213"/>
      <c r="HE20" s="213"/>
      <c r="HF20" s="213"/>
      <c r="HG20" s="213"/>
      <c r="HH20" s="213"/>
      <c r="HI20" s="213"/>
      <c r="HJ20" s="213"/>
      <c r="HK20" s="213"/>
      <c r="HL20" s="213"/>
      <c r="HM20" s="213"/>
      <c r="HN20" s="213"/>
      <c r="HO20" s="213"/>
      <c r="HP20" s="213"/>
      <c r="HQ20" s="213"/>
      <c r="HR20" s="213"/>
      <c r="HS20" s="213"/>
      <c r="HT20" s="213"/>
      <c r="HU20" s="213"/>
      <c r="HV20" s="213"/>
      <c r="HW20" s="213"/>
      <c r="HX20" s="213"/>
      <c r="HY20" s="213"/>
      <c r="HZ20" s="213"/>
      <c r="IA20" s="213"/>
    </row>
    <row r="21" spans="1:235" ht="36.75" customHeight="1">
      <c r="B21" s="222" t="s">
        <v>279</v>
      </c>
      <c r="C21" s="223" t="s">
        <v>91</v>
      </c>
      <c r="D21" s="223" t="s">
        <v>193</v>
      </c>
      <c r="E21" s="534" t="s">
        <v>399</v>
      </c>
      <c r="F21" s="527" t="s">
        <v>194</v>
      </c>
      <c r="G21" s="541">
        <v>12</v>
      </c>
      <c r="H21" s="1282">
        <v>3924.48</v>
      </c>
      <c r="I21" s="535">
        <f t="shared" si="0"/>
        <v>47093.760000000002</v>
      </c>
      <c r="J21" s="225"/>
      <c r="K21" s="221"/>
      <c r="L21" s="907">
        <v>12</v>
      </c>
      <c r="M21" s="907"/>
      <c r="N21" s="908"/>
      <c r="O21" s="908"/>
      <c r="P21" s="908">
        <f>L21</f>
        <v>12</v>
      </c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213"/>
      <c r="AQ21" s="213"/>
      <c r="AR21" s="213"/>
      <c r="AS21" s="213"/>
      <c r="AT21" s="213"/>
      <c r="AU21" s="213"/>
      <c r="AV21" s="213"/>
      <c r="AW21" s="213"/>
      <c r="AX21" s="213"/>
      <c r="AY21" s="213"/>
      <c r="AZ21" s="213"/>
      <c r="BA21" s="213"/>
      <c r="BB21" s="213"/>
      <c r="BC21" s="213"/>
      <c r="BD21" s="213"/>
      <c r="BE21" s="213"/>
      <c r="BF21" s="213"/>
      <c r="BG21" s="213"/>
      <c r="BH21" s="213"/>
      <c r="BI21" s="213"/>
      <c r="BJ21" s="213"/>
      <c r="BK21" s="213"/>
      <c r="BL21" s="213"/>
      <c r="BM21" s="213"/>
      <c r="BN21" s="213"/>
      <c r="BO21" s="213"/>
      <c r="BP21" s="213"/>
      <c r="BQ21" s="213"/>
      <c r="BR21" s="213"/>
      <c r="BS21" s="213"/>
      <c r="BT21" s="213"/>
      <c r="BU21" s="213"/>
      <c r="BV21" s="213"/>
      <c r="BW21" s="213"/>
      <c r="BX21" s="213"/>
      <c r="BY21" s="213"/>
      <c r="BZ21" s="213"/>
      <c r="CA21" s="213"/>
      <c r="CB21" s="213"/>
      <c r="CC21" s="213"/>
      <c r="CD21" s="213"/>
      <c r="CE21" s="213"/>
      <c r="CF21" s="213"/>
      <c r="CG21" s="213"/>
      <c r="CH21" s="213"/>
      <c r="CI21" s="213"/>
      <c r="CJ21" s="213"/>
      <c r="CK21" s="213"/>
      <c r="CL21" s="213"/>
      <c r="CM21" s="213"/>
      <c r="CN21" s="213"/>
      <c r="CO21" s="213"/>
      <c r="CP21" s="213"/>
      <c r="CQ21" s="213"/>
      <c r="CR21" s="213"/>
      <c r="CS21" s="213"/>
      <c r="CT21" s="213"/>
      <c r="CU21" s="213"/>
      <c r="CV21" s="213"/>
      <c r="CW21" s="213"/>
      <c r="CX21" s="213"/>
      <c r="CY21" s="213"/>
      <c r="CZ21" s="213"/>
      <c r="DA21" s="213"/>
      <c r="DB21" s="213"/>
      <c r="DC21" s="213"/>
      <c r="DD21" s="213"/>
      <c r="DE21" s="213"/>
      <c r="DF21" s="213"/>
      <c r="DG21" s="213"/>
      <c r="DH21" s="213"/>
      <c r="DI21" s="213"/>
      <c r="DJ21" s="213"/>
      <c r="DK21" s="213"/>
      <c r="DL21" s="213"/>
      <c r="DM21" s="213"/>
      <c r="DN21" s="213"/>
      <c r="DO21" s="213"/>
      <c r="DP21" s="213"/>
      <c r="DQ21" s="213"/>
      <c r="DR21" s="213"/>
      <c r="DS21" s="213"/>
      <c r="DT21" s="213"/>
      <c r="DU21" s="213"/>
      <c r="DV21" s="213"/>
      <c r="DW21" s="213"/>
      <c r="DX21" s="213"/>
      <c r="DY21" s="213"/>
      <c r="DZ21" s="213"/>
      <c r="EA21" s="213"/>
      <c r="EB21" s="213"/>
      <c r="EC21" s="213"/>
      <c r="ED21" s="213"/>
      <c r="EE21" s="213"/>
      <c r="EF21" s="213"/>
      <c r="EG21" s="213"/>
      <c r="EH21" s="213"/>
      <c r="EI21" s="213"/>
      <c r="EJ21" s="213"/>
      <c r="EK21" s="213"/>
      <c r="EL21" s="213"/>
      <c r="EM21" s="213"/>
      <c r="EN21" s="213"/>
      <c r="EO21" s="213"/>
      <c r="EP21" s="213"/>
      <c r="EQ21" s="213"/>
      <c r="ER21" s="213"/>
      <c r="ES21" s="213"/>
      <c r="ET21" s="213"/>
      <c r="EU21" s="213"/>
      <c r="EV21" s="213"/>
      <c r="EW21" s="213"/>
      <c r="EX21" s="213"/>
      <c r="EY21" s="213"/>
      <c r="EZ21" s="213"/>
      <c r="FA21" s="213"/>
      <c r="FB21" s="213"/>
      <c r="FC21" s="213"/>
      <c r="FD21" s="213"/>
      <c r="FE21" s="213"/>
      <c r="FF21" s="213"/>
      <c r="FG21" s="213"/>
      <c r="FH21" s="213"/>
      <c r="FI21" s="213"/>
      <c r="FJ21" s="213"/>
      <c r="FK21" s="213"/>
      <c r="FL21" s="213"/>
      <c r="FM21" s="213"/>
      <c r="FN21" s="213"/>
      <c r="FO21" s="213"/>
      <c r="FP21" s="213"/>
      <c r="FQ21" s="213"/>
      <c r="FR21" s="213"/>
      <c r="FS21" s="213"/>
      <c r="FT21" s="213"/>
      <c r="FU21" s="213"/>
      <c r="FV21" s="213"/>
      <c r="FW21" s="213"/>
      <c r="FX21" s="213"/>
      <c r="FY21" s="213"/>
      <c r="FZ21" s="213"/>
      <c r="GA21" s="213"/>
      <c r="GB21" s="213"/>
      <c r="GC21" s="213"/>
      <c r="GD21" s="213"/>
      <c r="GE21" s="213"/>
      <c r="GF21" s="213"/>
      <c r="GG21" s="213"/>
      <c r="GH21" s="213"/>
      <c r="GI21" s="213"/>
      <c r="GJ21" s="213"/>
      <c r="GK21" s="213"/>
      <c r="GL21" s="213"/>
      <c r="GM21" s="213"/>
      <c r="GN21" s="213"/>
      <c r="GO21" s="213"/>
      <c r="GP21" s="213"/>
      <c r="GQ21" s="213"/>
      <c r="GR21" s="213"/>
      <c r="GS21" s="213"/>
      <c r="GT21" s="213"/>
      <c r="GU21" s="213"/>
      <c r="GV21" s="213"/>
      <c r="GW21" s="213"/>
      <c r="GX21" s="213"/>
      <c r="GY21" s="213"/>
      <c r="GZ21" s="213"/>
      <c r="HA21" s="213"/>
      <c r="HB21" s="213"/>
      <c r="HC21" s="213"/>
      <c r="HD21" s="213"/>
      <c r="HE21" s="213"/>
      <c r="HF21" s="213"/>
      <c r="HG21" s="213"/>
      <c r="HH21" s="213"/>
      <c r="HI21" s="213"/>
      <c r="HJ21" s="213"/>
      <c r="HK21" s="213"/>
      <c r="HL21" s="213"/>
      <c r="HM21" s="213"/>
      <c r="HN21" s="213"/>
      <c r="HO21" s="213"/>
      <c r="HP21" s="213"/>
      <c r="HQ21" s="213"/>
      <c r="HR21" s="213"/>
      <c r="HS21" s="213"/>
      <c r="HT21" s="213"/>
      <c r="HU21" s="213"/>
      <c r="HV21" s="213"/>
      <c r="HW21" s="213"/>
      <c r="HX21" s="213"/>
      <c r="HY21" s="213"/>
      <c r="HZ21" s="213"/>
      <c r="IA21" s="213"/>
    </row>
    <row r="22" spans="1:235" ht="18" customHeight="1">
      <c r="B22" s="222" t="s">
        <v>400</v>
      </c>
      <c r="C22" s="223" t="s">
        <v>90</v>
      </c>
      <c r="D22" s="223">
        <v>4222</v>
      </c>
      <c r="E22" s="534" t="s">
        <v>1124</v>
      </c>
      <c r="F22" s="527" t="s">
        <v>195</v>
      </c>
      <c r="G22" s="541">
        <f>ROUND(G21*200,2)</f>
        <v>2400</v>
      </c>
      <c r="H22" s="1282">
        <v>6.17</v>
      </c>
      <c r="I22" s="535">
        <f t="shared" si="0"/>
        <v>14808</v>
      </c>
      <c r="J22" s="225"/>
      <c r="K22" s="221"/>
      <c r="L22" s="907"/>
      <c r="M22" s="907"/>
      <c r="N22" s="908"/>
      <c r="O22" s="908"/>
      <c r="P22" s="908">
        <f>P21*200</f>
        <v>2400</v>
      </c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213"/>
      <c r="AQ22" s="213"/>
      <c r="AR22" s="213"/>
      <c r="AS22" s="213"/>
      <c r="AT22" s="213"/>
      <c r="AU22" s="213"/>
      <c r="AV22" s="213"/>
      <c r="AW22" s="213"/>
      <c r="AX22" s="213"/>
      <c r="AY22" s="213"/>
      <c r="AZ22" s="213"/>
      <c r="BA22" s="213"/>
      <c r="BB22" s="213"/>
      <c r="BC22" s="213"/>
      <c r="BD22" s="213"/>
      <c r="BE22" s="213"/>
      <c r="BF22" s="213"/>
      <c r="BG22" s="213"/>
      <c r="BH22" s="213"/>
      <c r="BI22" s="213"/>
      <c r="BJ22" s="213"/>
      <c r="BK22" s="213"/>
      <c r="BL22" s="213"/>
      <c r="BM22" s="213"/>
      <c r="BN22" s="213"/>
      <c r="BO22" s="213"/>
      <c r="BP22" s="213"/>
      <c r="BQ22" s="213"/>
      <c r="BR22" s="213"/>
      <c r="BS22" s="213"/>
      <c r="BT22" s="213"/>
      <c r="BU22" s="213"/>
      <c r="BV22" s="213"/>
      <c r="BW22" s="213"/>
      <c r="BX22" s="213"/>
      <c r="BY22" s="213"/>
      <c r="BZ22" s="213"/>
      <c r="CA22" s="213"/>
      <c r="CB22" s="213"/>
      <c r="CC22" s="213"/>
      <c r="CD22" s="213"/>
      <c r="CE22" s="213"/>
      <c r="CF22" s="213"/>
      <c r="CG22" s="213"/>
      <c r="CH22" s="213"/>
      <c r="CI22" s="213"/>
      <c r="CJ22" s="213"/>
      <c r="CK22" s="213"/>
      <c r="CL22" s="213"/>
      <c r="CM22" s="213"/>
      <c r="CN22" s="213"/>
      <c r="CO22" s="213"/>
      <c r="CP22" s="213"/>
      <c r="CQ22" s="213"/>
      <c r="CR22" s="213"/>
      <c r="CS22" s="213"/>
      <c r="CT22" s="213"/>
      <c r="CU22" s="213"/>
      <c r="CV22" s="213"/>
      <c r="CW22" s="213"/>
      <c r="CX22" s="213"/>
      <c r="CY22" s="213"/>
      <c r="CZ22" s="213"/>
      <c r="DA22" s="213"/>
      <c r="DB22" s="213"/>
      <c r="DC22" s="213"/>
      <c r="DD22" s="213"/>
      <c r="DE22" s="213"/>
      <c r="DF22" s="213"/>
      <c r="DG22" s="213"/>
      <c r="DH22" s="213"/>
      <c r="DI22" s="213"/>
      <c r="DJ22" s="213"/>
      <c r="DK22" s="213"/>
      <c r="DL22" s="213"/>
      <c r="DM22" s="213"/>
      <c r="DN22" s="213"/>
      <c r="DO22" s="213"/>
      <c r="DP22" s="213"/>
      <c r="DQ22" s="213"/>
      <c r="DR22" s="213"/>
      <c r="DS22" s="213"/>
      <c r="DT22" s="213"/>
      <c r="DU22" s="213"/>
      <c r="DV22" s="213"/>
      <c r="DW22" s="213"/>
      <c r="DX22" s="213"/>
      <c r="DY22" s="213"/>
      <c r="DZ22" s="213"/>
      <c r="EA22" s="213"/>
      <c r="EB22" s="213"/>
      <c r="EC22" s="213"/>
      <c r="ED22" s="213"/>
      <c r="EE22" s="213"/>
      <c r="EF22" s="213"/>
      <c r="EG22" s="213"/>
      <c r="EH22" s="213"/>
      <c r="EI22" s="213"/>
      <c r="EJ22" s="213"/>
      <c r="EK22" s="213"/>
      <c r="EL22" s="213"/>
      <c r="EM22" s="213"/>
      <c r="EN22" s="213"/>
      <c r="EO22" s="213"/>
      <c r="EP22" s="213"/>
      <c r="EQ22" s="213"/>
      <c r="ER22" s="213"/>
      <c r="ES22" s="213"/>
      <c r="ET22" s="213"/>
      <c r="EU22" s="213"/>
      <c r="EV22" s="213"/>
      <c r="EW22" s="213"/>
      <c r="EX22" s="213"/>
      <c r="EY22" s="213"/>
      <c r="EZ22" s="213"/>
      <c r="FA22" s="213"/>
      <c r="FB22" s="213"/>
      <c r="FC22" s="213"/>
      <c r="FD22" s="213"/>
      <c r="FE22" s="213"/>
      <c r="FF22" s="213"/>
      <c r="FG22" s="213"/>
      <c r="FH22" s="213"/>
      <c r="FI22" s="213"/>
      <c r="FJ22" s="213"/>
      <c r="FK22" s="213"/>
      <c r="FL22" s="213"/>
      <c r="FM22" s="213"/>
      <c r="FN22" s="213"/>
      <c r="FO22" s="213"/>
      <c r="FP22" s="213"/>
      <c r="FQ22" s="213"/>
      <c r="FR22" s="213"/>
      <c r="FS22" s="213"/>
      <c r="FT22" s="213"/>
      <c r="FU22" s="213"/>
      <c r="FV22" s="213"/>
      <c r="FW22" s="213"/>
      <c r="FX22" s="213"/>
      <c r="FY22" s="213"/>
      <c r="FZ22" s="213"/>
      <c r="GA22" s="213"/>
      <c r="GB22" s="213"/>
      <c r="GC22" s="213"/>
      <c r="GD22" s="213"/>
      <c r="GE22" s="213"/>
      <c r="GF22" s="213"/>
      <c r="GG22" s="213"/>
      <c r="GH22" s="213"/>
      <c r="GI22" s="213"/>
      <c r="GJ22" s="213"/>
      <c r="GK22" s="213"/>
      <c r="GL22" s="213"/>
      <c r="GM22" s="213"/>
      <c r="GN22" s="213"/>
      <c r="GO22" s="213"/>
      <c r="GP22" s="213"/>
      <c r="GQ22" s="213"/>
      <c r="GR22" s="213"/>
      <c r="GS22" s="213"/>
      <c r="GT22" s="213"/>
      <c r="GU22" s="213"/>
      <c r="GV22" s="213"/>
      <c r="GW22" s="213"/>
      <c r="GX22" s="213"/>
      <c r="GY22" s="213"/>
      <c r="GZ22" s="213"/>
      <c r="HA22" s="213"/>
      <c r="HB22" s="213"/>
      <c r="HC22" s="213"/>
      <c r="HD22" s="213"/>
      <c r="HE22" s="213"/>
      <c r="HF22" s="213"/>
      <c r="HG22" s="213"/>
      <c r="HH22" s="213"/>
      <c r="HI22" s="213"/>
      <c r="HJ22" s="213"/>
      <c r="HK22" s="213"/>
      <c r="HL22" s="213"/>
      <c r="HM22" s="213"/>
      <c r="HN22" s="213"/>
      <c r="HO22" s="213"/>
      <c r="HP22" s="213"/>
      <c r="HQ22" s="213"/>
      <c r="HR22" s="213"/>
      <c r="HS22" s="213"/>
      <c r="HT22" s="213"/>
      <c r="HU22" s="213"/>
      <c r="HV22" s="213"/>
      <c r="HW22" s="213"/>
      <c r="HX22" s="213"/>
      <c r="HY22" s="213"/>
      <c r="HZ22" s="213"/>
      <c r="IA22" s="213"/>
    </row>
    <row r="23" spans="1:235" ht="15" thickBot="1">
      <c r="B23" s="227"/>
      <c r="C23" s="228"/>
      <c r="D23" s="228"/>
      <c r="E23" s="542"/>
      <c r="F23" s="528"/>
      <c r="G23" s="530"/>
      <c r="H23" s="1283"/>
      <c r="I23" s="543"/>
      <c r="J23" s="226"/>
      <c r="K23" s="221"/>
      <c r="L23" s="907"/>
      <c r="M23" s="907"/>
      <c r="N23" s="908"/>
      <c r="O23" s="908"/>
      <c r="P23" s="908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  <c r="AT23" s="213"/>
      <c r="AU23" s="213"/>
      <c r="AV23" s="213"/>
      <c r="AW23" s="213"/>
      <c r="AX23" s="213"/>
      <c r="AY23" s="213"/>
      <c r="AZ23" s="213"/>
      <c r="BA23" s="213"/>
      <c r="BB23" s="213"/>
      <c r="BC23" s="213"/>
      <c r="BD23" s="213"/>
      <c r="BE23" s="213"/>
      <c r="BF23" s="213"/>
      <c r="BG23" s="213"/>
      <c r="BH23" s="213"/>
      <c r="BI23" s="213"/>
      <c r="BJ23" s="213"/>
      <c r="BK23" s="213"/>
      <c r="BL23" s="213"/>
      <c r="BM23" s="213"/>
      <c r="BN23" s="213"/>
      <c r="BO23" s="213"/>
      <c r="BP23" s="213"/>
      <c r="BQ23" s="213"/>
      <c r="BR23" s="213"/>
      <c r="BS23" s="213"/>
      <c r="BT23" s="213"/>
      <c r="BU23" s="213"/>
      <c r="BV23" s="213"/>
      <c r="BW23" s="213"/>
      <c r="BX23" s="213"/>
      <c r="BY23" s="213"/>
      <c r="BZ23" s="213"/>
      <c r="CA23" s="213"/>
      <c r="CB23" s="213"/>
      <c r="CC23" s="213"/>
      <c r="CD23" s="213"/>
      <c r="CE23" s="213"/>
      <c r="CF23" s="213"/>
      <c r="CG23" s="213"/>
      <c r="CH23" s="213"/>
      <c r="CI23" s="213"/>
      <c r="CJ23" s="213"/>
      <c r="CK23" s="213"/>
      <c r="CL23" s="213"/>
      <c r="CM23" s="213"/>
      <c r="CN23" s="213"/>
      <c r="CO23" s="213"/>
      <c r="CP23" s="213"/>
      <c r="CQ23" s="213"/>
      <c r="CR23" s="213"/>
      <c r="CS23" s="213"/>
      <c r="CT23" s="213"/>
      <c r="CU23" s="213"/>
      <c r="CV23" s="213"/>
      <c r="CW23" s="213"/>
      <c r="CX23" s="213"/>
      <c r="CY23" s="213"/>
      <c r="CZ23" s="213"/>
      <c r="DA23" s="213"/>
      <c r="DB23" s="213"/>
      <c r="DC23" s="213"/>
      <c r="DD23" s="213"/>
      <c r="DE23" s="213"/>
      <c r="DF23" s="213"/>
      <c r="DG23" s="213"/>
      <c r="DH23" s="213"/>
      <c r="DI23" s="213"/>
      <c r="DJ23" s="213"/>
      <c r="DK23" s="213"/>
      <c r="DL23" s="213"/>
      <c r="DM23" s="213"/>
      <c r="DN23" s="213"/>
      <c r="DO23" s="213"/>
      <c r="DP23" s="213"/>
      <c r="DQ23" s="213"/>
      <c r="DR23" s="213"/>
      <c r="DS23" s="213"/>
      <c r="DT23" s="213"/>
      <c r="DU23" s="213"/>
      <c r="DV23" s="213"/>
      <c r="DW23" s="213"/>
      <c r="DX23" s="213"/>
      <c r="DY23" s="213"/>
      <c r="DZ23" s="213"/>
      <c r="EA23" s="213"/>
      <c r="EB23" s="213"/>
      <c r="EC23" s="213"/>
      <c r="ED23" s="213"/>
      <c r="EE23" s="213"/>
      <c r="EF23" s="213"/>
      <c r="EG23" s="213"/>
      <c r="EH23" s="213"/>
      <c r="EI23" s="213"/>
      <c r="EJ23" s="213"/>
      <c r="EK23" s="213"/>
      <c r="EL23" s="213"/>
      <c r="EM23" s="213"/>
      <c r="EN23" s="213"/>
      <c r="EO23" s="213"/>
      <c r="EP23" s="213"/>
      <c r="EQ23" s="213"/>
      <c r="ER23" s="213"/>
      <c r="ES23" s="213"/>
      <c r="ET23" s="213"/>
      <c r="EU23" s="213"/>
      <c r="EV23" s="213"/>
      <c r="EW23" s="213"/>
      <c r="EX23" s="213"/>
      <c r="EY23" s="213"/>
      <c r="EZ23" s="213"/>
      <c r="FA23" s="213"/>
      <c r="FB23" s="213"/>
      <c r="FC23" s="213"/>
      <c r="FD23" s="213"/>
      <c r="FE23" s="213"/>
      <c r="FF23" s="213"/>
      <c r="FG23" s="213"/>
      <c r="FH23" s="213"/>
      <c r="FI23" s="213"/>
      <c r="FJ23" s="213"/>
      <c r="FK23" s="213"/>
      <c r="FL23" s="213"/>
      <c r="FM23" s="213"/>
      <c r="FN23" s="213"/>
      <c r="FO23" s="213"/>
      <c r="FP23" s="213"/>
      <c r="FQ23" s="213"/>
      <c r="FR23" s="213"/>
      <c r="FS23" s="213"/>
      <c r="FT23" s="213"/>
      <c r="FU23" s="213"/>
      <c r="FV23" s="213"/>
      <c r="FW23" s="213"/>
      <c r="FX23" s="213"/>
      <c r="FY23" s="213"/>
      <c r="FZ23" s="213"/>
      <c r="GA23" s="213"/>
      <c r="GB23" s="213"/>
      <c r="GC23" s="213"/>
      <c r="GD23" s="213"/>
      <c r="GE23" s="213"/>
      <c r="GF23" s="213"/>
      <c r="GG23" s="213"/>
      <c r="GH23" s="213"/>
      <c r="GI23" s="213"/>
      <c r="GJ23" s="213"/>
      <c r="GK23" s="213"/>
      <c r="GL23" s="213"/>
      <c r="GM23" s="213"/>
      <c r="GN23" s="213"/>
      <c r="GO23" s="213"/>
      <c r="GP23" s="213"/>
      <c r="GQ23" s="213"/>
      <c r="GR23" s="213"/>
      <c r="GS23" s="213"/>
      <c r="GT23" s="213"/>
      <c r="GU23" s="213"/>
      <c r="GV23" s="213"/>
      <c r="GW23" s="213"/>
      <c r="GX23" s="213"/>
      <c r="GY23" s="213"/>
      <c r="GZ23" s="213"/>
      <c r="HA23" s="213"/>
      <c r="HB23" s="213"/>
      <c r="HC23" s="213"/>
      <c r="HD23" s="213"/>
      <c r="HE23" s="213"/>
      <c r="HF23" s="213"/>
      <c r="HG23" s="213"/>
      <c r="HH23" s="213"/>
      <c r="HI23" s="213"/>
      <c r="HJ23" s="213"/>
      <c r="HK23" s="213"/>
      <c r="HL23" s="213"/>
      <c r="HM23" s="213"/>
      <c r="HN23" s="213"/>
      <c r="HO23" s="213"/>
      <c r="HP23" s="213"/>
      <c r="HQ23" s="213"/>
      <c r="HR23" s="213"/>
      <c r="HS23" s="213"/>
      <c r="HT23" s="213"/>
      <c r="HU23" s="213"/>
      <c r="HV23" s="213"/>
      <c r="HW23" s="213"/>
      <c r="HX23" s="213"/>
      <c r="HY23" s="213"/>
      <c r="HZ23" s="213"/>
      <c r="IA23" s="213"/>
    </row>
    <row r="24" spans="1:235" s="229" customFormat="1" ht="26.25" customHeight="1" thickTop="1" thickBot="1">
      <c r="B24" s="230"/>
      <c r="C24" s="231"/>
      <c r="D24" s="231"/>
      <c r="E24" s="231" t="s">
        <v>886</v>
      </c>
      <c r="F24" s="529"/>
      <c r="G24" s="531"/>
      <c r="H24" s="232"/>
      <c r="I24" s="233">
        <f>SUM(I16:I23)</f>
        <v>520874.16</v>
      </c>
      <c r="J24" s="234" t="s">
        <v>1334</v>
      </c>
      <c r="K24" s="235"/>
      <c r="L24" s="909"/>
      <c r="M24" s="909"/>
      <c r="N24" s="909"/>
      <c r="O24" s="909"/>
      <c r="P24" s="909"/>
    </row>
    <row r="25" spans="1:235" ht="14.25">
      <c r="B25" s="236"/>
      <c r="C25" s="237"/>
      <c r="D25" s="237"/>
      <c r="E25" s="236"/>
      <c r="F25" s="237"/>
      <c r="G25" s="237"/>
      <c r="H25" s="238"/>
      <c r="I25" s="238"/>
      <c r="J25" s="213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213"/>
      <c r="AQ25" s="213"/>
      <c r="AR25" s="213"/>
      <c r="AS25" s="213"/>
      <c r="AT25" s="213"/>
      <c r="AU25" s="213"/>
      <c r="AV25" s="213"/>
      <c r="AW25" s="213"/>
      <c r="AX25" s="213"/>
      <c r="AY25" s="213"/>
      <c r="AZ25" s="213"/>
      <c r="BA25" s="213"/>
      <c r="BB25" s="213"/>
      <c r="BC25" s="213"/>
      <c r="BD25" s="213"/>
      <c r="BE25" s="213"/>
      <c r="BF25" s="213"/>
      <c r="BG25" s="213"/>
      <c r="BH25" s="213"/>
      <c r="BI25" s="213"/>
      <c r="BJ25" s="213"/>
      <c r="BK25" s="213"/>
      <c r="BL25" s="213"/>
      <c r="BM25" s="213"/>
      <c r="BN25" s="213"/>
      <c r="BO25" s="213"/>
      <c r="BP25" s="213"/>
      <c r="BQ25" s="213"/>
      <c r="BR25" s="213"/>
      <c r="BS25" s="213"/>
      <c r="BT25" s="213"/>
      <c r="BU25" s="213"/>
      <c r="BV25" s="213"/>
      <c r="BW25" s="213"/>
      <c r="BX25" s="213"/>
      <c r="BY25" s="213"/>
      <c r="BZ25" s="213"/>
      <c r="CA25" s="213"/>
      <c r="CB25" s="213"/>
      <c r="CC25" s="213"/>
      <c r="CD25" s="213"/>
      <c r="CE25" s="213"/>
      <c r="CF25" s="213"/>
      <c r="CG25" s="213"/>
      <c r="CH25" s="213"/>
      <c r="CI25" s="213"/>
      <c r="CJ25" s="213"/>
      <c r="CK25" s="213"/>
      <c r="CL25" s="213"/>
      <c r="CM25" s="213"/>
      <c r="CN25" s="213"/>
      <c r="CO25" s="213"/>
      <c r="CP25" s="213"/>
      <c r="CQ25" s="213"/>
      <c r="CR25" s="213"/>
      <c r="CS25" s="213"/>
      <c r="CT25" s="213"/>
      <c r="CU25" s="213"/>
      <c r="CV25" s="213"/>
      <c r="CW25" s="213"/>
      <c r="CX25" s="213"/>
      <c r="CY25" s="213"/>
      <c r="CZ25" s="213"/>
      <c r="DA25" s="213"/>
      <c r="DB25" s="213"/>
      <c r="DC25" s="213"/>
      <c r="DD25" s="213"/>
      <c r="DE25" s="213"/>
      <c r="DF25" s="213"/>
      <c r="DG25" s="213"/>
      <c r="DH25" s="213"/>
      <c r="DI25" s="213"/>
      <c r="DJ25" s="213"/>
      <c r="DK25" s="213"/>
      <c r="DL25" s="213"/>
      <c r="DM25" s="213"/>
      <c r="DN25" s="213"/>
      <c r="DO25" s="213"/>
      <c r="DP25" s="213"/>
      <c r="DQ25" s="213"/>
      <c r="DR25" s="213"/>
      <c r="DS25" s="213"/>
      <c r="DT25" s="213"/>
      <c r="DU25" s="213"/>
      <c r="DV25" s="213"/>
      <c r="DW25" s="213"/>
      <c r="DX25" s="213"/>
      <c r="DY25" s="213"/>
      <c r="DZ25" s="213"/>
      <c r="EA25" s="213"/>
      <c r="EB25" s="213"/>
      <c r="EC25" s="213"/>
      <c r="ED25" s="213"/>
      <c r="EE25" s="213"/>
      <c r="EF25" s="213"/>
      <c r="EG25" s="213"/>
      <c r="EH25" s="213"/>
      <c r="EI25" s="213"/>
      <c r="EJ25" s="213"/>
      <c r="EK25" s="213"/>
      <c r="EL25" s="213"/>
      <c r="EM25" s="213"/>
      <c r="EN25" s="213"/>
      <c r="EO25" s="213"/>
      <c r="EP25" s="213"/>
      <c r="EQ25" s="213"/>
      <c r="ER25" s="213"/>
      <c r="ES25" s="213"/>
      <c r="ET25" s="213"/>
      <c r="EU25" s="213"/>
      <c r="EV25" s="213"/>
      <c r="EW25" s="213"/>
      <c r="EX25" s="213"/>
      <c r="EY25" s="213"/>
      <c r="EZ25" s="213"/>
      <c r="FA25" s="213"/>
      <c r="FB25" s="213"/>
      <c r="FC25" s="213"/>
      <c r="FD25" s="213"/>
      <c r="FE25" s="213"/>
      <c r="FF25" s="213"/>
      <c r="FG25" s="213"/>
      <c r="FH25" s="213"/>
      <c r="FI25" s="213"/>
      <c r="FJ25" s="213"/>
      <c r="FK25" s="213"/>
      <c r="FL25" s="213"/>
      <c r="FM25" s="213"/>
      <c r="FN25" s="213"/>
      <c r="FO25" s="213"/>
      <c r="FP25" s="213"/>
      <c r="FQ25" s="213"/>
      <c r="FR25" s="213"/>
      <c r="FS25" s="213"/>
      <c r="FT25" s="213"/>
      <c r="FU25" s="213"/>
      <c r="FV25" s="213"/>
      <c r="FW25" s="213"/>
      <c r="FX25" s="213"/>
      <c r="FY25" s="213"/>
      <c r="FZ25" s="213"/>
      <c r="GA25" s="213"/>
      <c r="GB25" s="213"/>
      <c r="GC25" s="213"/>
      <c r="GD25" s="213"/>
      <c r="GE25" s="213"/>
      <c r="GF25" s="213"/>
      <c r="GG25" s="213"/>
      <c r="GH25" s="213"/>
      <c r="GI25" s="213"/>
      <c r="GJ25" s="213"/>
      <c r="GK25" s="213"/>
      <c r="GL25" s="213"/>
      <c r="GM25" s="213"/>
      <c r="GN25" s="213"/>
      <c r="GO25" s="213"/>
      <c r="GP25" s="213"/>
      <c r="GQ25" s="213"/>
      <c r="GR25" s="213"/>
      <c r="GS25" s="213"/>
      <c r="GT25" s="213"/>
      <c r="GU25" s="213"/>
      <c r="GV25" s="213"/>
      <c r="GW25" s="213"/>
      <c r="GX25" s="213"/>
      <c r="GY25" s="213"/>
      <c r="GZ25" s="213"/>
      <c r="HA25" s="213"/>
      <c r="HB25" s="213"/>
      <c r="HC25" s="213"/>
      <c r="HD25" s="213"/>
      <c r="HE25" s="213"/>
      <c r="HF25" s="213"/>
      <c r="HG25" s="213"/>
      <c r="HH25" s="213"/>
      <c r="HI25" s="213"/>
      <c r="HJ25" s="213"/>
      <c r="HK25" s="213"/>
      <c r="HL25" s="213"/>
      <c r="HM25" s="213"/>
      <c r="HN25" s="213"/>
      <c r="HO25" s="213"/>
      <c r="HP25" s="213"/>
      <c r="HQ25" s="213"/>
      <c r="HR25" s="213"/>
      <c r="HS25" s="213"/>
      <c r="HT25" s="213"/>
      <c r="HU25" s="213"/>
      <c r="HV25" s="213"/>
      <c r="HW25" s="213"/>
      <c r="HX25" s="213"/>
      <c r="HY25" s="213"/>
      <c r="HZ25" s="213"/>
      <c r="IA25" s="213"/>
    </row>
    <row r="26" spans="1:235" ht="14.25">
      <c r="B26" s="236"/>
      <c r="C26" s="237"/>
      <c r="D26" s="237"/>
      <c r="E26" s="236"/>
      <c r="F26" s="237"/>
      <c r="G26" s="237"/>
      <c r="H26" s="238"/>
      <c r="I26" s="238"/>
      <c r="J26" s="213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213"/>
      <c r="AQ26" s="213"/>
      <c r="AR26" s="213"/>
      <c r="AS26" s="213"/>
      <c r="AT26" s="213"/>
      <c r="AU26" s="213"/>
      <c r="AV26" s="213"/>
      <c r="AW26" s="213"/>
      <c r="AX26" s="213"/>
      <c r="AY26" s="213"/>
      <c r="AZ26" s="213"/>
      <c r="BA26" s="213"/>
      <c r="BB26" s="213"/>
      <c r="BC26" s="213"/>
      <c r="BD26" s="213"/>
      <c r="BE26" s="213"/>
      <c r="BF26" s="213"/>
      <c r="BG26" s="213"/>
      <c r="BH26" s="213"/>
      <c r="BI26" s="213"/>
      <c r="BJ26" s="213"/>
      <c r="BK26" s="213"/>
      <c r="BL26" s="213"/>
      <c r="BM26" s="213"/>
      <c r="BN26" s="213"/>
      <c r="BO26" s="213"/>
      <c r="BP26" s="213"/>
      <c r="BQ26" s="213"/>
      <c r="BR26" s="213"/>
      <c r="BS26" s="213"/>
      <c r="BT26" s="213"/>
      <c r="BU26" s="213"/>
      <c r="BV26" s="213"/>
      <c r="BW26" s="213"/>
      <c r="BX26" s="213"/>
      <c r="BY26" s="213"/>
      <c r="BZ26" s="213"/>
      <c r="CA26" s="213"/>
      <c r="CB26" s="213"/>
      <c r="CC26" s="213"/>
      <c r="CD26" s="213"/>
      <c r="CE26" s="213"/>
      <c r="CF26" s="213"/>
      <c r="CG26" s="213"/>
      <c r="CH26" s="213"/>
      <c r="CI26" s="213"/>
      <c r="CJ26" s="213"/>
      <c r="CK26" s="213"/>
      <c r="CL26" s="213"/>
      <c r="CM26" s="213"/>
      <c r="CN26" s="213"/>
      <c r="CO26" s="213"/>
      <c r="CP26" s="213"/>
      <c r="CQ26" s="213"/>
      <c r="CR26" s="213"/>
      <c r="CS26" s="213"/>
      <c r="CT26" s="213"/>
      <c r="CU26" s="213"/>
      <c r="CV26" s="213"/>
      <c r="CW26" s="213"/>
      <c r="CX26" s="213"/>
      <c r="CY26" s="213"/>
      <c r="CZ26" s="213"/>
      <c r="DA26" s="213"/>
      <c r="DB26" s="213"/>
      <c r="DC26" s="213"/>
      <c r="DD26" s="213"/>
      <c r="DE26" s="213"/>
      <c r="DF26" s="213"/>
      <c r="DG26" s="213"/>
      <c r="DH26" s="213"/>
      <c r="DI26" s="213"/>
      <c r="DJ26" s="213"/>
      <c r="DK26" s="213"/>
      <c r="DL26" s="213"/>
      <c r="DM26" s="213"/>
      <c r="DN26" s="213"/>
      <c r="DO26" s="213"/>
      <c r="DP26" s="213"/>
      <c r="DQ26" s="213"/>
      <c r="DR26" s="213"/>
      <c r="DS26" s="213"/>
      <c r="DT26" s="213"/>
      <c r="DU26" s="213"/>
      <c r="DV26" s="213"/>
      <c r="DW26" s="213"/>
      <c r="DX26" s="213"/>
      <c r="DY26" s="213"/>
      <c r="DZ26" s="213"/>
      <c r="EA26" s="213"/>
      <c r="EB26" s="213"/>
      <c r="EC26" s="213"/>
      <c r="ED26" s="213"/>
      <c r="EE26" s="213"/>
      <c r="EF26" s="213"/>
      <c r="EG26" s="213"/>
      <c r="EH26" s="213"/>
      <c r="EI26" s="213"/>
      <c r="EJ26" s="213"/>
      <c r="EK26" s="213"/>
      <c r="EL26" s="213"/>
      <c r="EM26" s="213"/>
      <c r="EN26" s="213"/>
      <c r="EO26" s="213"/>
      <c r="EP26" s="213"/>
      <c r="EQ26" s="213"/>
      <c r="ER26" s="213"/>
      <c r="ES26" s="213"/>
      <c r="ET26" s="213"/>
      <c r="EU26" s="213"/>
      <c r="EV26" s="213"/>
      <c r="EW26" s="213"/>
      <c r="EX26" s="213"/>
      <c r="EY26" s="213"/>
      <c r="EZ26" s="213"/>
      <c r="FA26" s="213"/>
      <c r="FB26" s="213"/>
      <c r="FC26" s="213"/>
      <c r="FD26" s="213"/>
      <c r="FE26" s="213"/>
      <c r="FF26" s="213"/>
      <c r="FG26" s="213"/>
      <c r="FH26" s="213"/>
      <c r="FI26" s="213"/>
      <c r="FJ26" s="213"/>
      <c r="FK26" s="213"/>
      <c r="FL26" s="213"/>
      <c r="FM26" s="213"/>
      <c r="FN26" s="213"/>
      <c r="FO26" s="213"/>
      <c r="FP26" s="213"/>
      <c r="FQ26" s="213"/>
      <c r="FR26" s="213"/>
      <c r="FS26" s="213"/>
      <c r="FT26" s="213"/>
      <c r="FU26" s="213"/>
      <c r="FV26" s="213"/>
      <c r="FW26" s="213"/>
      <c r="FX26" s="213"/>
      <c r="FY26" s="213"/>
      <c r="FZ26" s="213"/>
      <c r="GA26" s="213"/>
      <c r="GB26" s="213"/>
      <c r="GC26" s="213"/>
      <c r="GD26" s="213"/>
      <c r="GE26" s="213"/>
      <c r="GF26" s="213"/>
      <c r="GG26" s="213"/>
      <c r="GH26" s="213"/>
      <c r="GI26" s="213"/>
      <c r="GJ26" s="213"/>
      <c r="GK26" s="213"/>
      <c r="GL26" s="213"/>
      <c r="GM26" s="213"/>
      <c r="GN26" s="213"/>
      <c r="GO26" s="213"/>
      <c r="GP26" s="213"/>
      <c r="GQ26" s="213"/>
      <c r="GR26" s="213"/>
      <c r="GS26" s="213"/>
      <c r="GT26" s="213"/>
      <c r="GU26" s="213"/>
      <c r="GV26" s="213"/>
      <c r="GW26" s="213"/>
      <c r="GX26" s="213"/>
      <c r="GY26" s="213"/>
      <c r="GZ26" s="213"/>
      <c r="HA26" s="213"/>
      <c r="HB26" s="213"/>
      <c r="HC26" s="213"/>
      <c r="HD26" s="213"/>
      <c r="HE26" s="213"/>
      <c r="HF26" s="213"/>
      <c r="HG26" s="213"/>
      <c r="HH26" s="213"/>
      <c r="HI26" s="213"/>
      <c r="HJ26" s="213"/>
      <c r="HK26" s="213"/>
      <c r="HL26" s="213"/>
      <c r="HM26" s="213"/>
      <c r="HN26" s="213"/>
      <c r="HO26" s="213"/>
      <c r="HP26" s="213"/>
      <c r="HQ26" s="213"/>
      <c r="HR26" s="213"/>
      <c r="HS26" s="213"/>
      <c r="HT26" s="213"/>
      <c r="HU26" s="213"/>
      <c r="HV26" s="213"/>
      <c r="HW26" s="213"/>
      <c r="HX26" s="213"/>
      <c r="HY26" s="213"/>
      <c r="HZ26" s="213"/>
      <c r="IA26" s="213"/>
    </row>
    <row r="27" spans="1:235" ht="14.25">
      <c r="B27" s="236"/>
      <c r="C27" s="237"/>
      <c r="D27" s="237"/>
      <c r="E27" s="236"/>
      <c r="F27" s="237"/>
      <c r="G27" s="1210"/>
      <c r="H27" s="238"/>
      <c r="I27" s="238"/>
      <c r="J27" s="213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213"/>
      <c r="AQ27" s="213"/>
      <c r="AR27" s="213"/>
      <c r="AS27" s="213"/>
      <c r="AT27" s="213"/>
      <c r="AU27" s="213"/>
      <c r="AV27" s="213"/>
      <c r="AW27" s="213"/>
      <c r="AX27" s="213"/>
      <c r="AY27" s="213"/>
      <c r="AZ27" s="213"/>
      <c r="BA27" s="213"/>
      <c r="BB27" s="213"/>
      <c r="BC27" s="213"/>
      <c r="BD27" s="213"/>
      <c r="BE27" s="213"/>
      <c r="BF27" s="213"/>
      <c r="BG27" s="213"/>
      <c r="BH27" s="213"/>
      <c r="BI27" s="213"/>
      <c r="BJ27" s="213"/>
      <c r="BK27" s="213"/>
      <c r="BL27" s="213"/>
      <c r="BM27" s="213"/>
      <c r="BN27" s="213"/>
      <c r="BO27" s="213"/>
      <c r="BP27" s="213"/>
      <c r="BQ27" s="213"/>
      <c r="BR27" s="213"/>
      <c r="BS27" s="213"/>
      <c r="BT27" s="213"/>
      <c r="BU27" s="213"/>
      <c r="BV27" s="213"/>
      <c r="BW27" s="213"/>
      <c r="BX27" s="213"/>
      <c r="BY27" s="213"/>
      <c r="BZ27" s="213"/>
      <c r="CA27" s="213"/>
      <c r="CB27" s="213"/>
      <c r="CC27" s="213"/>
      <c r="CD27" s="213"/>
      <c r="CE27" s="213"/>
      <c r="CF27" s="213"/>
      <c r="CG27" s="213"/>
      <c r="CH27" s="213"/>
      <c r="CI27" s="213"/>
      <c r="CJ27" s="213"/>
      <c r="CK27" s="213"/>
      <c r="CL27" s="213"/>
      <c r="CM27" s="213"/>
      <c r="CN27" s="213"/>
      <c r="CO27" s="213"/>
      <c r="CP27" s="213"/>
      <c r="CQ27" s="213"/>
      <c r="CR27" s="213"/>
      <c r="CS27" s="213"/>
      <c r="CT27" s="213"/>
      <c r="CU27" s="213"/>
      <c r="CV27" s="213"/>
      <c r="CW27" s="213"/>
      <c r="CX27" s="213"/>
      <c r="CY27" s="213"/>
      <c r="CZ27" s="213"/>
      <c r="DA27" s="213"/>
      <c r="DB27" s="213"/>
      <c r="DC27" s="213"/>
      <c r="DD27" s="213"/>
      <c r="DE27" s="213"/>
      <c r="DF27" s="213"/>
      <c r="DG27" s="213"/>
      <c r="DH27" s="213"/>
      <c r="DI27" s="213"/>
      <c r="DJ27" s="213"/>
      <c r="DK27" s="213"/>
      <c r="DL27" s="213"/>
      <c r="DM27" s="213"/>
      <c r="DN27" s="213"/>
      <c r="DO27" s="213"/>
      <c r="DP27" s="213"/>
      <c r="DQ27" s="213"/>
      <c r="DR27" s="213"/>
      <c r="DS27" s="213"/>
      <c r="DT27" s="213"/>
      <c r="DU27" s="213"/>
      <c r="DV27" s="213"/>
      <c r="DW27" s="213"/>
      <c r="DX27" s="213"/>
      <c r="DY27" s="213"/>
      <c r="DZ27" s="213"/>
      <c r="EA27" s="213"/>
      <c r="EB27" s="213"/>
      <c r="EC27" s="213"/>
      <c r="ED27" s="213"/>
      <c r="EE27" s="213"/>
      <c r="EF27" s="213"/>
      <c r="EG27" s="213"/>
      <c r="EH27" s="213"/>
      <c r="EI27" s="213"/>
      <c r="EJ27" s="213"/>
      <c r="EK27" s="213"/>
      <c r="EL27" s="213"/>
      <c r="EM27" s="213"/>
      <c r="EN27" s="213"/>
      <c r="EO27" s="213"/>
      <c r="EP27" s="213"/>
      <c r="EQ27" s="213"/>
      <c r="ER27" s="213"/>
      <c r="ES27" s="213"/>
      <c r="ET27" s="213"/>
      <c r="EU27" s="213"/>
      <c r="EV27" s="213"/>
      <c r="EW27" s="213"/>
      <c r="EX27" s="213"/>
      <c r="EY27" s="213"/>
      <c r="EZ27" s="213"/>
      <c r="FA27" s="213"/>
      <c r="FB27" s="213"/>
      <c r="FC27" s="213"/>
      <c r="FD27" s="213"/>
      <c r="FE27" s="213"/>
      <c r="FF27" s="213"/>
      <c r="FG27" s="213"/>
      <c r="FH27" s="213"/>
      <c r="FI27" s="213"/>
      <c r="FJ27" s="213"/>
      <c r="FK27" s="213"/>
      <c r="FL27" s="213"/>
      <c r="FM27" s="213"/>
      <c r="FN27" s="213"/>
      <c r="FO27" s="213"/>
      <c r="FP27" s="213"/>
      <c r="FQ27" s="213"/>
      <c r="FR27" s="213"/>
      <c r="FS27" s="213"/>
      <c r="FT27" s="213"/>
      <c r="FU27" s="213"/>
      <c r="FV27" s="213"/>
      <c r="FW27" s="213"/>
      <c r="FX27" s="213"/>
      <c r="FY27" s="213"/>
      <c r="FZ27" s="213"/>
      <c r="GA27" s="213"/>
      <c r="GB27" s="213"/>
      <c r="GC27" s="213"/>
      <c r="GD27" s="213"/>
      <c r="GE27" s="213"/>
      <c r="GF27" s="213"/>
      <c r="GG27" s="213"/>
      <c r="GH27" s="213"/>
      <c r="GI27" s="213"/>
      <c r="GJ27" s="213"/>
      <c r="GK27" s="213"/>
      <c r="GL27" s="213"/>
      <c r="GM27" s="213"/>
      <c r="GN27" s="213"/>
      <c r="GO27" s="213"/>
      <c r="GP27" s="213"/>
      <c r="GQ27" s="213"/>
      <c r="GR27" s="213"/>
      <c r="GS27" s="213"/>
      <c r="GT27" s="213"/>
      <c r="GU27" s="213"/>
      <c r="GV27" s="213"/>
      <c r="GW27" s="213"/>
      <c r="GX27" s="213"/>
      <c r="GY27" s="213"/>
      <c r="GZ27" s="213"/>
      <c r="HA27" s="213"/>
      <c r="HB27" s="213"/>
      <c r="HC27" s="213"/>
      <c r="HD27" s="213"/>
      <c r="HE27" s="213"/>
      <c r="HF27" s="213"/>
      <c r="HG27" s="213"/>
      <c r="HH27" s="213"/>
      <c r="HI27" s="213"/>
      <c r="HJ27" s="213"/>
      <c r="HK27" s="213"/>
      <c r="HL27" s="213"/>
      <c r="HM27" s="213"/>
      <c r="HN27" s="213"/>
      <c r="HO27" s="213"/>
      <c r="HP27" s="213"/>
      <c r="HQ27" s="213"/>
      <c r="HR27" s="213"/>
      <c r="HS27" s="213"/>
      <c r="HT27" s="213"/>
      <c r="HU27" s="213"/>
      <c r="HV27" s="213"/>
      <c r="HW27" s="213"/>
      <c r="HX27" s="213"/>
      <c r="HY27" s="213"/>
      <c r="HZ27" s="213"/>
      <c r="IA27" s="213"/>
    </row>
    <row r="28" spans="1:235" ht="14.25">
      <c r="A28" s="239"/>
      <c r="B28" s="104"/>
      <c r="C28" s="105"/>
      <c r="D28" s="105"/>
      <c r="E28" s="105"/>
      <c r="F28" s="105"/>
      <c r="G28" s="105"/>
      <c r="H28" s="105"/>
      <c r="I28" s="106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213"/>
      <c r="AQ28" s="213"/>
      <c r="AR28" s="213"/>
      <c r="AS28" s="213"/>
      <c r="AT28" s="213"/>
      <c r="AU28" s="213"/>
      <c r="AV28" s="213"/>
      <c r="AW28" s="213"/>
      <c r="AX28" s="213"/>
      <c r="AY28" s="213"/>
      <c r="AZ28" s="213"/>
      <c r="BA28" s="213"/>
      <c r="BB28" s="213"/>
      <c r="BC28" s="213"/>
      <c r="BD28" s="213"/>
      <c r="BE28" s="213"/>
      <c r="BF28" s="213"/>
      <c r="BG28" s="213"/>
      <c r="BH28" s="213"/>
      <c r="BI28" s="213"/>
      <c r="BJ28" s="213"/>
      <c r="BK28" s="213"/>
      <c r="BL28" s="213"/>
      <c r="BM28" s="213"/>
      <c r="BN28" s="213"/>
      <c r="BO28" s="213"/>
      <c r="BP28" s="213"/>
      <c r="BQ28" s="213"/>
      <c r="BR28" s="213"/>
      <c r="BS28" s="213"/>
      <c r="BT28" s="213"/>
      <c r="BU28" s="213"/>
      <c r="BV28" s="213"/>
      <c r="BW28" s="213"/>
      <c r="BX28" s="213"/>
      <c r="BY28" s="213"/>
      <c r="BZ28" s="213"/>
      <c r="CA28" s="213"/>
      <c r="CB28" s="213"/>
      <c r="CC28" s="213"/>
      <c r="CD28" s="213"/>
      <c r="CE28" s="213"/>
      <c r="CF28" s="213"/>
      <c r="CG28" s="213"/>
      <c r="CH28" s="213"/>
      <c r="CI28" s="213"/>
      <c r="CJ28" s="213"/>
      <c r="CK28" s="213"/>
      <c r="CL28" s="213"/>
      <c r="CM28" s="213"/>
      <c r="CN28" s="213"/>
      <c r="CO28" s="213"/>
      <c r="CP28" s="213"/>
      <c r="CQ28" s="213"/>
      <c r="CR28" s="213"/>
      <c r="CS28" s="213"/>
      <c r="CT28" s="213"/>
      <c r="CU28" s="213"/>
      <c r="CV28" s="213"/>
      <c r="CW28" s="213"/>
      <c r="CX28" s="213"/>
      <c r="CY28" s="213"/>
      <c r="CZ28" s="213"/>
      <c r="DA28" s="213"/>
      <c r="DB28" s="213"/>
      <c r="DC28" s="213"/>
      <c r="DD28" s="213"/>
      <c r="DE28" s="213"/>
      <c r="DF28" s="213"/>
      <c r="DG28" s="213"/>
      <c r="DH28" s="213"/>
      <c r="DI28" s="213"/>
      <c r="DJ28" s="213"/>
      <c r="DK28" s="213"/>
      <c r="DL28" s="213"/>
      <c r="DM28" s="213"/>
      <c r="DN28" s="213"/>
      <c r="DO28" s="213"/>
      <c r="DP28" s="213"/>
      <c r="DQ28" s="213"/>
      <c r="DR28" s="213"/>
      <c r="DS28" s="213"/>
      <c r="DT28" s="213"/>
      <c r="DU28" s="213"/>
      <c r="DV28" s="213"/>
      <c r="DW28" s="213"/>
      <c r="DX28" s="213"/>
      <c r="DY28" s="213"/>
      <c r="DZ28" s="213"/>
      <c r="EA28" s="213"/>
      <c r="EB28" s="213"/>
      <c r="EC28" s="213"/>
      <c r="ED28" s="213"/>
      <c r="EE28" s="213"/>
      <c r="EF28" s="213"/>
      <c r="EG28" s="213"/>
      <c r="EH28" s="213"/>
      <c r="EI28" s="213"/>
      <c r="EJ28" s="213"/>
      <c r="EK28" s="213"/>
      <c r="EL28" s="213"/>
      <c r="EM28" s="213"/>
      <c r="EN28" s="213"/>
      <c r="EO28" s="213"/>
      <c r="EP28" s="213"/>
      <c r="EQ28" s="213"/>
      <c r="ER28" s="213"/>
      <c r="ES28" s="213"/>
      <c r="ET28" s="213"/>
      <c r="EU28" s="213"/>
      <c r="EV28" s="213"/>
      <c r="EW28" s="213"/>
      <c r="EX28" s="213"/>
      <c r="EY28" s="213"/>
      <c r="EZ28" s="213"/>
      <c r="FA28" s="213"/>
      <c r="FB28" s="213"/>
      <c r="FC28" s="213"/>
      <c r="FD28" s="213"/>
      <c r="FE28" s="213"/>
      <c r="FF28" s="213"/>
      <c r="FG28" s="213"/>
      <c r="FH28" s="213"/>
      <c r="FI28" s="213"/>
      <c r="FJ28" s="213"/>
      <c r="FK28" s="213"/>
      <c r="FL28" s="213"/>
      <c r="FM28" s="213"/>
      <c r="FN28" s="213"/>
      <c r="FO28" s="213"/>
      <c r="FP28" s="213"/>
      <c r="FQ28" s="213"/>
      <c r="FR28" s="213"/>
      <c r="FS28" s="213"/>
      <c r="FT28" s="213"/>
      <c r="FU28" s="213"/>
      <c r="FV28" s="213"/>
      <c r="FW28" s="213"/>
      <c r="FX28" s="213"/>
      <c r="FY28" s="213"/>
      <c r="FZ28" s="213"/>
      <c r="GA28" s="213"/>
      <c r="GB28" s="213"/>
      <c r="GC28" s="213"/>
      <c r="GD28" s="213"/>
      <c r="GE28" s="213"/>
      <c r="GF28" s="213"/>
      <c r="GG28" s="213"/>
      <c r="GH28" s="213"/>
      <c r="GI28" s="213"/>
      <c r="GJ28" s="213"/>
      <c r="GK28" s="213"/>
      <c r="GL28" s="213"/>
      <c r="GM28" s="213"/>
      <c r="GN28" s="213"/>
      <c r="GO28" s="213"/>
      <c r="GP28" s="213"/>
      <c r="GQ28" s="213"/>
      <c r="GR28" s="213"/>
      <c r="GS28" s="213"/>
      <c r="GT28" s="213"/>
      <c r="GU28" s="213"/>
      <c r="GV28" s="213"/>
      <c r="GW28" s="213"/>
      <c r="GX28" s="213"/>
      <c r="GY28" s="213"/>
      <c r="GZ28" s="213"/>
      <c r="HA28" s="213"/>
      <c r="HB28" s="213"/>
      <c r="HC28" s="213"/>
      <c r="HD28" s="213"/>
      <c r="HE28" s="213"/>
      <c r="HF28" s="213"/>
      <c r="HG28" s="213"/>
      <c r="HH28" s="213"/>
      <c r="HI28" s="213"/>
      <c r="HJ28" s="213"/>
      <c r="HK28" s="213"/>
      <c r="HL28" s="213"/>
      <c r="HM28" s="213"/>
      <c r="HN28" s="213"/>
      <c r="HO28" s="213"/>
      <c r="HP28" s="213"/>
      <c r="HQ28" s="213"/>
      <c r="HR28" s="213"/>
      <c r="HS28" s="213"/>
      <c r="HT28" s="213"/>
      <c r="HU28" s="213"/>
      <c r="HV28" s="213"/>
      <c r="HW28" s="213"/>
      <c r="HX28" s="213"/>
      <c r="HY28" s="213"/>
      <c r="HZ28" s="213"/>
      <c r="IA28" s="213"/>
    </row>
    <row r="29" spans="1:235">
      <c r="A29" s="239"/>
      <c r="B29" s="240"/>
      <c r="C29" s="193"/>
      <c r="D29" s="1211"/>
      <c r="E29" s="1211"/>
      <c r="F29" s="1211"/>
      <c r="G29" s="1211"/>
      <c r="H29" s="1211"/>
      <c r="I29" s="1211"/>
    </row>
    <row r="30" spans="1:235">
      <c r="A30" s="239"/>
      <c r="B30" s="240"/>
      <c r="C30" s="193"/>
      <c r="D30" s="107"/>
      <c r="E30" s="107"/>
      <c r="F30" s="107"/>
      <c r="G30" s="107"/>
      <c r="H30" s="107"/>
      <c r="I30" s="107"/>
    </row>
    <row r="31" spans="1:235">
      <c r="A31" s="239"/>
      <c r="B31" s="240"/>
      <c r="C31" s="193"/>
      <c r="D31" s="107"/>
      <c r="E31" s="107"/>
      <c r="F31" s="107"/>
      <c r="G31" s="107"/>
      <c r="H31" s="107"/>
      <c r="I31" s="1258"/>
    </row>
    <row r="32" spans="1:235">
      <c r="A32" s="239"/>
    </row>
    <row r="33" spans="1:9">
      <c r="A33" s="239"/>
    </row>
    <row r="34" spans="1:9">
      <c r="A34" s="239"/>
      <c r="B34" s="194"/>
      <c r="C34" s="1476"/>
      <c r="D34" s="1476"/>
      <c r="E34" s="1476"/>
      <c r="F34" s="1476"/>
      <c r="G34" s="1476"/>
      <c r="H34" s="1476"/>
      <c r="I34" s="1476"/>
    </row>
    <row r="35" spans="1:9">
      <c r="A35" s="239"/>
      <c r="B35" s="241"/>
      <c r="C35" s="195"/>
      <c r="D35" s="1475"/>
      <c r="E35" s="1475"/>
      <c r="F35" s="1475"/>
      <c r="G35" s="1475"/>
      <c r="H35" s="1475"/>
      <c r="I35" s="1475"/>
    </row>
  </sheetData>
  <sheetProtection selectLockedCells="1" selectUnlockedCells="1"/>
  <mergeCells count="17">
    <mergeCell ref="C7:E7"/>
    <mergeCell ref="C8:E8"/>
    <mergeCell ref="L11:P11"/>
    <mergeCell ref="D35:I35"/>
    <mergeCell ref="C34:I34"/>
    <mergeCell ref="B3:I3"/>
    <mergeCell ref="C4:I4"/>
    <mergeCell ref="B11:B14"/>
    <mergeCell ref="C11:C14"/>
    <mergeCell ref="D11:D14"/>
    <mergeCell ref="E11:E14"/>
    <mergeCell ref="F11:F14"/>
    <mergeCell ref="G11:G14"/>
    <mergeCell ref="H11:H14"/>
    <mergeCell ref="I11:I14"/>
    <mergeCell ref="C5:E5"/>
    <mergeCell ref="C6:E6"/>
  </mergeCells>
  <printOptions horizontalCentered="1"/>
  <pageMargins left="0.70866141732283472" right="0.70866141732283472" top="0.78740157480314965" bottom="0.78740157480314965" header="0.51181102362204722" footer="0.23622047244094491"/>
  <pageSetup paperSize="9" scale="62" firstPageNumber="0" fitToHeight="0" orientation="portrait" r:id="rId1"/>
  <headerFooter alignWithMargins="0">
    <oddFooter>&amp;L&amp;12Eng.ª Civil Ana Priscila Silva
      CREA 217602/D&amp;C&amp;12Júlio Cesar Souto Batista
Presidente ECOS&amp;R&amp;12&amp;P/&amp;N
09/12/2025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1314"/>
  <sheetViews>
    <sheetView showZeros="0" tabSelected="1" view="pageBreakPreview" topLeftCell="A225" zoomScale="115" zoomScaleNormal="115" zoomScaleSheetLayoutView="115" workbookViewId="0">
      <selection activeCell="G15" sqref="G15"/>
    </sheetView>
  </sheetViews>
  <sheetFormatPr defaultRowHeight="14.25"/>
  <cols>
    <col min="1" max="1" width="6.28515625" style="412" customWidth="1"/>
    <col min="2" max="2" width="13.85546875" style="714" customWidth="1"/>
    <col min="3" max="3" width="43" style="714" customWidth="1"/>
    <col min="4" max="4" width="12.7109375" style="714" customWidth="1"/>
    <col min="5" max="5" width="12.140625" style="714" customWidth="1"/>
    <col min="6" max="6" width="11.28515625" style="714" bestFit="1" customWidth="1"/>
    <col min="7" max="7" width="13.42578125" style="714" customWidth="1"/>
    <col min="8" max="8" width="11.7109375" style="714" customWidth="1"/>
    <col min="9" max="9" width="18.7109375" style="742" customWidth="1"/>
    <col min="10" max="10" width="10.5703125" style="1254" customWidth="1"/>
    <col min="11" max="11" width="10.5703125" style="1233" customWidth="1"/>
    <col min="12" max="12" width="9.140625" style="413"/>
    <col min="13" max="13" width="36.85546875" style="413" bestFit="1" customWidth="1"/>
    <col min="14" max="14" width="11.140625" style="413" bestFit="1" customWidth="1"/>
    <col min="15" max="15" width="9" style="413" bestFit="1" customWidth="1"/>
    <col min="16" max="16" width="10.7109375" style="413" bestFit="1" customWidth="1"/>
    <col min="17" max="16384" width="9.140625" style="413"/>
  </cols>
  <sheetData>
    <row r="1" spans="1:11">
      <c r="B1" s="695"/>
      <c r="C1" s="695"/>
      <c r="D1" s="695"/>
      <c r="E1" s="695"/>
      <c r="F1" s="695"/>
      <c r="G1" s="695"/>
      <c r="H1" s="695"/>
      <c r="I1" s="719"/>
      <c r="J1" s="1242"/>
    </row>
    <row r="2" spans="1:11" ht="15" thickBot="1">
      <c r="B2" s="696"/>
      <c r="C2" s="696"/>
      <c r="D2" s="696"/>
      <c r="E2" s="696"/>
      <c r="F2" s="696"/>
      <c r="G2" s="696"/>
      <c r="H2" s="696"/>
      <c r="I2" s="720"/>
      <c r="J2" s="1242"/>
    </row>
    <row r="3" spans="1:11" ht="15" customHeight="1">
      <c r="B3" s="1500" t="s">
        <v>130</v>
      </c>
      <c r="C3" s="1501"/>
      <c r="D3" s="1501"/>
      <c r="E3" s="1501"/>
      <c r="F3" s="1501"/>
      <c r="G3" s="1501"/>
      <c r="H3" s="1501"/>
      <c r="I3" s="1502"/>
      <c r="J3" s="1243"/>
    </row>
    <row r="4" spans="1:11" ht="72" customHeight="1" thickBot="1">
      <c r="B4" s="1527"/>
      <c r="C4" s="1528"/>
      <c r="D4" s="1528"/>
      <c r="E4" s="1528"/>
      <c r="F4" s="1528"/>
      <c r="G4" s="1528"/>
      <c r="H4" s="1528"/>
      <c r="I4" s="1529"/>
      <c r="J4" s="1243"/>
    </row>
    <row r="5" spans="1:11" s="716" customFormat="1" ht="72" customHeight="1" thickTop="1" thickBot="1">
      <c r="A5" s="715"/>
      <c r="B5" s="717" t="s">
        <v>1384</v>
      </c>
      <c r="C5" s="1515" t="s">
        <v>1319</v>
      </c>
      <c r="D5" s="1515"/>
      <c r="E5" s="1515"/>
      <c r="F5" s="1515"/>
      <c r="G5" s="1515"/>
      <c r="H5" s="1515"/>
      <c r="I5" s="1516"/>
      <c r="J5" s="1244"/>
      <c r="K5" s="1234"/>
    </row>
    <row r="6" spans="1:11" ht="62.25" customHeight="1" thickTop="1">
      <c r="B6" s="605" t="s">
        <v>210</v>
      </c>
      <c r="C6" s="1530" t="str">
        <f>'PLANILHA ORÇAMENTO 29.05.25'!E18</f>
        <v>LIGAÇÃO PROVISÓRIA COM ENTRADA DE ENERGIA AÉREA, PADRÃO CEMIG, CARGA INSTALADA DE 15,1KVA ATÉ 30KVA, TRIFÁSICO, COM SAÍDA SUBTERRÂNEA, INCLUSIVE POSTE, CAIXA PARA MEDIDOR, DISJUNTOR, BARRAMENTO, ATERRAMENTO E ACESSÓRIOS</v>
      </c>
      <c r="D6" s="1530"/>
      <c r="E6" s="1530"/>
      <c r="F6" s="1530"/>
      <c r="G6" s="1530"/>
      <c r="H6" s="1531"/>
      <c r="I6" s="250" t="s">
        <v>148</v>
      </c>
      <c r="J6" s="1245"/>
    </row>
    <row r="7" spans="1:11" ht="15">
      <c r="B7" s="251" t="s">
        <v>206</v>
      </c>
      <c r="C7" s="252" t="str">
        <f>'PLANILHA ORÇAMENTO 29.05.25'!B18</f>
        <v>01.02.01</v>
      </c>
      <c r="D7" s="253"/>
      <c r="E7" s="253"/>
      <c r="F7" s="253"/>
      <c r="G7" s="253"/>
      <c r="H7" s="918" t="s">
        <v>93</v>
      </c>
      <c r="I7" s="721" t="s">
        <v>451</v>
      </c>
      <c r="J7" s="1246"/>
    </row>
    <row r="8" spans="1:11" ht="25.5" customHeight="1">
      <c r="B8" s="1506" t="s">
        <v>131</v>
      </c>
      <c r="C8" s="297" t="s">
        <v>17</v>
      </c>
      <c r="D8" s="298" t="s">
        <v>132</v>
      </c>
      <c r="E8" s="298" t="s">
        <v>133</v>
      </c>
      <c r="F8" s="299" t="s">
        <v>18</v>
      </c>
      <c r="G8" s="300" t="s">
        <v>134</v>
      </c>
      <c r="H8" s="919" t="s">
        <v>135</v>
      </c>
      <c r="I8" s="301" t="s">
        <v>136</v>
      </c>
      <c r="J8" s="1232"/>
    </row>
    <row r="9" spans="1:11" ht="25.5">
      <c r="B9" s="1506"/>
      <c r="C9" s="69" t="s">
        <v>426</v>
      </c>
      <c r="D9" s="70" t="s">
        <v>90</v>
      </c>
      <c r="E9" s="70" t="s">
        <v>427</v>
      </c>
      <c r="F9" s="99" t="s">
        <v>138</v>
      </c>
      <c r="G9" s="1337">
        <v>3.6666666999999999</v>
      </c>
      <c r="H9" s="916">
        <v>25.52</v>
      </c>
      <c r="I9" s="722">
        <f>ROUND(G9*H9,2)</f>
        <v>93.57</v>
      </c>
      <c r="J9" s="1232"/>
    </row>
    <row r="10" spans="1:11" ht="25.5">
      <c r="B10" s="1506"/>
      <c r="C10" s="73" t="s">
        <v>428</v>
      </c>
      <c r="D10" s="74" t="s">
        <v>90</v>
      </c>
      <c r="E10" s="74" t="s">
        <v>429</v>
      </c>
      <c r="F10" s="75" t="s">
        <v>138</v>
      </c>
      <c r="G10" s="1338">
        <v>3.6666666999999999</v>
      </c>
      <c r="H10" s="917">
        <v>31.63</v>
      </c>
      <c r="I10" s="718">
        <f>ROUND(G10*H10,2)</f>
        <v>115.98</v>
      </c>
      <c r="J10" s="1232"/>
    </row>
    <row r="11" spans="1:11">
      <c r="B11" s="1506"/>
      <c r="C11" s="265"/>
      <c r="D11" s="266"/>
      <c r="E11" s="266"/>
      <c r="F11" s="261"/>
      <c r="G11" s="267"/>
      <c r="H11" s="946"/>
      <c r="I11" s="723"/>
      <c r="J11" s="1232"/>
    </row>
    <row r="12" spans="1:11">
      <c r="B12" s="1506"/>
      <c r="C12" s="76"/>
      <c r="D12" s="254"/>
      <c r="E12" s="254"/>
      <c r="F12" s="255"/>
      <c r="G12" s="256"/>
      <c r="H12" s="943"/>
      <c r="I12" s="724">
        <v>0</v>
      </c>
      <c r="J12" s="1232"/>
    </row>
    <row r="13" spans="1:11">
      <c r="B13" s="1507"/>
      <c r="C13" s="606" t="s">
        <v>142</v>
      </c>
      <c r="D13" s="607"/>
      <c r="E13" s="608"/>
      <c r="F13" s="609"/>
      <c r="G13" s="610"/>
      <c r="H13" s="926" t="s">
        <v>143</v>
      </c>
      <c r="I13" s="611">
        <f>ROUND(SUM(I9:I12),2)</f>
        <v>209.55</v>
      </c>
      <c r="J13" s="1247"/>
    </row>
    <row r="14" spans="1:11" ht="25.5" customHeight="1">
      <c r="B14" s="1509" t="s">
        <v>144</v>
      </c>
      <c r="C14" s="287" t="s">
        <v>17</v>
      </c>
      <c r="D14" s="288" t="s">
        <v>132</v>
      </c>
      <c r="E14" s="288" t="s">
        <v>133</v>
      </c>
      <c r="F14" s="289" t="s">
        <v>18</v>
      </c>
      <c r="G14" s="289" t="s">
        <v>134</v>
      </c>
      <c r="H14" s="920" t="s">
        <v>135</v>
      </c>
      <c r="I14" s="290" t="s">
        <v>136</v>
      </c>
      <c r="J14" s="1232"/>
    </row>
    <row r="15" spans="1:11">
      <c r="B15" s="1506"/>
      <c r="C15" s="257"/>
      <c r="D15" s="258"/>
      <c r="E15" s="258"/>
      <c r="F15" s="259"/>
      <c r="G15" s="260"/>
      <c r="H15" s="921"/>
      <c r="I15" s="725">
        <f>ROUND(G15*H15,2)</f>
        <v>0</v>
      </c>
      <c r="J15" s="1232"/>
    </row>
    <row r="16" spans="1:11">
      <c r="B16" s="1506"/>
      <c r="C16" s="268"/>
      <c r="D16" s="202"/>
      <c r="E16" s="202"/>
      <c r="F16" s="269"/>
      <c r="G16" s="270"/>
      <c r="H16" s="922"/>
      <c r="I16" s="718">
        <f>ROUND(G16*H16,2)</f>
        <v>0</v>
      </c>
      <c r="J16" s="1232"/>
    </row>
    <row r="17" spans="2:10">
      <c r="B17" s="1506"/>
      <c r="C17" s="76"/>
      <c r="D17" s="76"/>
      <c r="E17" s="76"/>
      <c r="F17" s="261"/>
      <c r="G17" s="81"/>
      <c r="H17" s="923"/>
      <c r="I17" s="723">
        <f>G17*H17</f>
        <v>0</v>
      </c>
      <c r="J17" s="1232"/>
    </row>
    <row r="18" spans="2:10" ht="18.75" customHeight="1">
      <c r="B18" s="1507"/>
      <c r="C18" s="606" t="s">
        <v>145</v>
      </c>
      <c r="D18" s="612"/>
      <c r="E18" s="613"/>
      <c r="F18" s="614"/>
      <c r="G18" s="615"/>
      <c r="H18" s="924" t="s">
        <v>143</v>
      </c>
      <c r="I18" s="616">
        <f>ROUND(SUM(I15:I17),2)</f>
        <v>0</v>
      </c>
      <c r="J18" s="1247"/>
    </row>
    <row r="19" spans="2:10" ht="25.5" customHeight="1">
      <c r="B19" s="1509" t="s">
        <v>146</v>
      </c>
      <c r="C19" s="287" t="s">
        <v>17</v>
      </c>
      <c r="D19" s="288" t="s">
        <v>132</v>
      </c>
      <c r="E19" s="288" t="s">
        <v>133</v>
      </c>
      <c r="F19" s="291" t="s">
        <v>18</v>
      </c>
      <c r="G19" s="289" t="s">
        <v>134</v>
      </c>
      <c r="H19" s="920" t="s">
        <v>147</v>
      </c>
      <c r="I19" s="290" t="s">
        <v>136</v>
      </c>
      <c r="J19" s="1232"/>
    </row>
    <row r="20" spans="2:10" ht="24.75" customHeight="1">
      <c r="B20" s="1506"/>
      <c r="C20" s="617" t="s">
        <v>492</v>
      </c>
      <c r="D20" s="618" t="s">
        <v>90</v>
      </c>
      <c r="E20" s="618">
        <v>862</v>
      </c>
      <c r="F20" s="84" t="s">
        <v>2</v>
      </c>
      <c r="G20" s="85">
        <v>1.3333333000000001</v>
      </c>
      <c r="H20" s="922">
        <v>11.22</v>
      </c>
      <c r="I20" s="718">
        <f t="shared" ref="I20:I35" si="0">ROUND(G20*H20,2)</f>
        <v>14.96</v>
      </c>
      <c r="J20" s="1232"/>
    </row>
    <row r="21" spans="2:10" ht="51">
      <c r="B21" s="1506"/>
      <c r="C21" s="617" t="s">
        <v>493</v>
      </c>
      <c r="D21" s="618" t="s">
        <v>90</v>
      </c>
      <c r="E21" s="618">
        <v>11821</v>
      </c>
      <c r="F21" s="84" t="s">
        <v>148</v>
      </c>
      <c r="G21" s="85">
        <v>0.3333333</v>
      </c>
      <c r="H21" s="922">
        <v>13.95</v>
      </c>
      <c r="I21" s="718">
        <f t="shared" si="0"/>
        <v>4.6500000000000004</v>
      </c>
      <c r="J21" s="1232"/>
    </row>
    <row r="22" spans="2:10" ht="30.75" customHeight="1">
      <c r="B22" s="1506"/>
      <c r="C22" s="617" t="s">
        <v>494</v>
      </c>
      <c r="D22" s="618" t="s">
        <v>90</v>
      </c>
      <c r="E22" s="618">
        <v>34714</v>
      </c>
      <c r="F22" s="84" t="s">
        <v>148</v>
      </c>
      <c r="G22" s="85">
        <v>0.3333333</v>
      </c>
      <c r="H22" s="922">
        <v>93.97</v>
      </c>
      <c r="I22" s="718">
        <f t="shared" si="0"/>
        <v>31.32</v>
      </c>
      <c r="J22" s="1232"/>
    </row>
    <row r="23" spans="2:10" ht="33" customHeight="1">
      <c r="B23" s="1506"/>
      <c r="C23" s="617" t="s">
        <v>495</v>
      </c>
      <c r="D23" s="618" t="s">
        <v>1336</v>
      </c>
      <c r="E23" s="618" t="s">
        <v>415</v>
      </c>
      <c r="F23" s="84" t="s">
        <v>36</v>
      </c>
      <c r="G23" s="1339">
        <v>1.2903000000000001E-3</v>
      </c>
      <c r="H23" s="922">
        <v>104.88</v>
      </c>
      <c r="I23" s="718">
        <f t="shared" si="0"/>
        <v>0.14000000000000001</v>
      </c>
      <c r="J23" s="1232"/>
    </row>
    <row r="24" spans="2:10" ht="38.25">
      <c r="B24" s="1506"/>
      <c r="C24" s="617" t="s">
        <v>212</v>
      </c>
      <c r="D24" s="618" t="s">
        <v>90</v>
      </c>
      <c r="E24" s="618">
        <v>43130</v>
      </c>
      <c r="F24" s="84" t="s">
        <v>36</v>
      </c>
      <c r="G24" s="85">
        <v>0.5</v>
      </c>
      <c r="H24" s="922">
        <v>20.5</v>
      </c>
      <c r="I24" s="718">
        <f t="shared" si="0"/>
        <v>10.25</v>
      </c>
      <c r="J24" s="1232"/>
    </row>
    <row r="25" spans="2:10" ht="63.75">
      <c r="B25" s="1506"/>
      <c r="C25" s="617" t="s">
        <v>416</v>
      </c>
      <c r="D25" s="618" t="s">
        <v>1336</v>
      </c>
      <c r="E25" s="618" t="s">
        <v>417</v>
      </c>
      <c r="F25" s="84" t="s">
        <v>148</v>
      </c>
      <c r="G25" s="85">
        <v>0.3333333</v>
      </c>
      <c r="H25" s="922">
        <v>425.67</v>
      </c>
      <c r="I25" s="718">
        <f t="shared" si="0"/>
        <v>141.88999999999999</v>
      </c>
      <c r="J25" s="1232"/>
    </row>
    <row r="26" spans="2:10" ht="51">
      <c r="B26" s="1506"/>
      <c r="C26" s="617" t="s">
        <v>418</v>
      </c>
      <c r="D26" s="618" t="s">
        <v>1336</v>
      </c>
      <c r="E26" s="618" t="s">
        <v>419</v>
      </c>
      <c r="F26" s="84" t="s">
        <v>148</v>
      </c>
      <c r="G26" s="85">
        <v>0.3333333</v>
      </c>
      <c r="H26" s="922">
        <v>341.47</v>
      </c>
      <c r="I26" s="718">
        <f t="shared" si="0"/>
        <v>113.82</v>
      </c>
      <c r="J26" s="1232"/>
    </row>
    <row r="27" spans="2:10" ht="38.25">
      <c r="B27" s="1506"/>
      <c r="C27" s="617" t="s">
        <v>496</v>
      </c>
      <c r="D27" s="618" t="s">
        <v>90</v>
      </c>
      <c r="E27" s="618">
        <v>96985</v>
      </c>
      <c r="F27" s="84" t="s">
        <v>148</v>
      </c>
      <c r="G27" s="85">
        <v>0.5</v>
      </c>
      <c r="H27" s="922">
        <v>116.95</v>
      </c>
      <c r="I27" s="718">
        <f t="shared" si="0"/>
        <v>58.48</v>
      </c>
      <c r="J27" s="1232"/>
    </row>
    <row r="28" spans="2:10" ht="63.75">
      <c r="B28" s="1506"/>
      <c r="C28" s="617" t="s">
        <v>497</v>
      </c>
      <c r="D28" s="618" t="s">
        <v>90</v>
      </c>
      <c r="E28" s="618" t="s">
        <v>498</v>
      </c>
      <c r="F28" s="84" t="s">
        <v>148</v>
      </c>
      <c r="G28" s="85">
        <v>0.5</v>
      </c>
      <c r="H28" s="922">
        <v>20.39</v>
      </c>
      <c r="I28" s="718">
        <f t="shared" si="0"/>
        <v>10.199999999999999</v>
      </c>
      <c r="J28" s="1232"/>
    </row>
    <row r="29" spans="2:10" ht="38.25">
      <c r="B29" s="1506"/>
      <c r="C29" s="617" t="s">
        <v>420</v>
      </c>
      <c r="D29" s="618" t="s">
        <v>1336</v>
      </c>
      <c r="E29" s="618" t="s">
        <v>421</v>
      </c>
      <c r="F29" s="84" t="s">
        <v>148</v>
      </c>
      <c r="G29" s="85">
        <v>1</v>
      </c>
      <c r="H29" s="922">
        <v>10.61</v>
      </c>
      <c r="I29" s="718">
        <f t="shared" si="0"/>
        <v>10.61</v>
      </c>
      <c r="J29" s="1232"/>
    </row>
    <row r="30" spans="2:10" ht="38.25">
      <c r="B30" s="1506"/>
      <c r="C30" s="617" t="s">
        <v>422</v>
      </c>
      <c r="D30" s="618" t="s">
        <v>1336</v>
      </c>
      <c r="E30" s="618" t="s">
        <v>423</v>
      </c>
      <c r="F30" s="84" t="s">
        <v>148</v>
      </c>
      <c r="G30" s="85">
        <v>0.66666669999999995</v>
      </c>
      <c r="H30" s="922">
        <v>7.16</v>
      </c>
      <c r="I30" s="718">
        <f t="shared" si="0"/>
        <v>4.7699999999999996</v>
      </c>
      <c r="J30" s="1232"/>
    </row>
    <row r="31" spans="2:10" ht="45.75" customHeight="1">
      <c r="B31" s="1506"/>
      <c r="C31" s="617" t="s">
        <v>500</v>
      </c>
      <c r="D31" s="618" t="s">
        <v>90</v>
      </c>
      <c r="E31" s="618" t="s">
        <v>499</v>
      </c>
      <c r="F31" s="84" t="s">
        <v>2</v>
      </c>
      <c r="G31" s="85">
        <v>1</v>
      </c>
      <c r="H31" s="922">
        <v>20.96</v>
      </c>
      <c r="I31" s="718">
        <f t="shared" si="0"/>
        <v>20.96</v>
      </c>
      <c r="J31" s="1232"/>
    </row>
    <row r="32" spans="2:10" ht="45.75" customHeight="1">
      <c r="B32" s="1506"/>
      <c r="C32" s="617" t="s">
        <v>501</v>
      </c>
      <c r="D32" s="618" t="s">
        <v>90</v>
      </c>
      <c r="E32" s="618" t="s">
        <v>502</v>
      </c>
      <c r="F32" s="84" t="s">
        <v>2</v>
      </c>
      <c r="G32" s="85">
        <v>6</v>
      </c>
      <c r="H32" s="922">
        <v>27.51</v>
      </c>
      <c r="I32" s="718">
        <f t="shared" si="0"/>
        <v>165.06</v>
      </c>
      <c r="J32" s="1232"/>
    </row>
    <row r="33" spans="2:11" ht="38.25">
      <c r="B33" s="1506"/>
      <c r="C33" s="617" t="s">
        <v>503</v>
      </c>
      <c r="D33" s="618" t="s">
        <v>90</v>
      </c>
      <c r="E33" s="618" t="s">
        <v>504</v>
      </c>
      <c r="F33" s="84" t="s">
        <v>148</v>
      </c>
      <c r="G33" s="85">
        <v>1.3333333000000001</v>
      </c>
      <c r="H33" s="922">
        <v>33.21</v>
      </c>
      <c r="I33" s="718">
        <f t="shared" si="0"/>
        <v>44.28</v>
      </c>
      <c r="J33" s="1232" t="s">
        <v>1320</v>
      </c>
      <c r="K33" s="1233">
        <v>0.63</v>
      </c>
    </row>
    <row r="34" spans="2:11" ht="38.25">
      <c r="B34" s="1506"/>
      <c r="C34" s="617" t="s">
        <v>505</v>
      </c>
      <c r="D34" s="618" t="s">
        <v>90</v>
      </c>
      <c r="E34" s="618" t="s">
        <v>506</v>
      </c>
      <c r="F34" s="84" t="s">
        <v>148</v>
      </c>
      <c r="G34" s="85">
        <v>1.3333333000000001</v>
      </c>
      <c r="H34" s="922">
        <v>8.0399999999999991</v>
      </c>
      <c r="I34" s="718">
        <f t="shared" si="0"/>
        <v>10.72</v>
      </c>
      <c r="J34" s="1232"/>
    </row>
    <row r="35" spans="2:11" ht="51">
      <c r="B35" s="1506"/>
      <c r="C35" s="617" t="s">
        <v>424</v>
      </c>
      <c r="D35" s="618" t="s">
        <v>1336</v>
      </c>
      <c r="E35" s="618" t="s">
        <v>425</v>
      </c>
      <c r="F35" s="84" t="s">
        <v>148</v>
      </c>
      <c r="G35" s="85">
        <v>1</v>
      </c>
      <c r="H35" s="922">
        <v>159.03</v>
      </c>
      <c r="I35" s="718">
        <f t="shared" si="0"/>
        <v>159.03</v>
      </c>
      <c r="J35" s="1232"/>
    </row>
    <row r="36" spans="2:11">
      <c r="B36" s="1506"/>
      <c r="C36" s="617"/>
      <c r="D36" s="618"/>
      <c r="E36" s="618"/>
      <c r="F36" s="84"/>
      <c r="G36" s="85"/>
      <c r="H36" s="922"/>
      <c r="I36" s="718"/>
      <c r="J36" s="1232"/>
    </row>
    <row r="37" spans="2:11">
      <c r="B37" s="1510"/>
      <c r="C37" s="606" t="s">
        <v>149</v>
      </c>
      <c r="D37" s="612"/>
      <c r="E37" s="619"/>
      <c r="F37" s="620"/>
      <c r="G37" s="615"/>
      <c r="H37" s="924" t="s">
        <v>143</v>
      </c>
      <c r="I37" s="616">
        <f>ROUND(SUM(I20:I36),2)</f>
        <v>801.14</v>
      </c>
      <c r="J37" s="1247"/>
    </row>
    <row r="38" spans="2:11">
      <c r="B38" s="262"/>
      <c r="C38" s="621" t="s">
        <v>207</v>
      </c>
      <c r="D38" s="622"/>
      <c r="E38" s="623"/>
      <c r="F38" s="624"/>
      <c r="G38" s="625"/>
      <c r="H38" s="930" t="s">
        <v>143</v>
      </c>
      <c r="I38" s="626">
        <f>ROUND(I13+I18+I37,2)</f>
        <v>1010.69</v>
      </c>
      <c r="J38" s="1247"/>
    </row>
    <row r="39" spans="2:11">
      <c r="B39" s="262"/>
      <c r="C39" s="627" t="s">
        <v>208</v>
      </c>
      <c r="D39" s="628"/>
      <c r="E39" s="623"/>
      <c r="F39" s="624"/>
      <c r="G39" s="624"/>
      <c r="H39" s="930" t="s">
        <v>143</v>
      </c>
      <c r="I39" s="726">
        <f>G39</f>
        <v>0</v>
      </c>
      <c r="J39" s="1248"/>
    </row>
    <row r="40" spans="2:11" ht="16.5" thickBot="1">
      <c r="B40" s="263"/>
      <c r="C40" s="264" t="s">
        <v>209</v>
      </c>
      <c r="D40" s="629"/>
      <c r="E40" s="630"/>
      <c r="F40" s="631"/>
      <c r="G40" s="632"/>
      <c r="H40" s="931" t="s">
        <v>143</v>
      </c>
      <c r="I40" s="633">
        <f>ROUND(I38*(1+I39),2)</f>
        <v>1010.69</v>
      </c>
      <c r="J40" s="1340">
        <f>(I23+I25+I26+I29+I30+I35)/I40</f>
        <v>0.42570916898356564</v>
      </c>
      <c r="K40" s="1239" t="s">
        <v>1335</v>
      </c>
    </row>
    <row r="41" spans="2:11">
      <c r="B41" s="697"/>
      <c r="C41" s="638"/>
      <c r="D41" s="638"/>
      <c r="E41" s="638"/>
      <c r="F41" s="638"/>
      <c r="G41" s="638"/>
      <c r="H41" s="638"/>
      <c r="I41" s="727"/>
      <c r="J41" s="1341">
        <f>100%-J40</f>
        <v>0.5742908310164343</v>
      </c>
      <c r="K41" s="1239" t="s">
        <v>90</v>
      </c>
    </row>
    <row r="42" spans="2:11" ht="42.75" customHeight="1">
      <c r="B42" s="878" t="s">
        <v>150</v>
      </c>
      <c r="C42" s="1511" t="s">
        <v>1339</v>
      </c>
      <c r="D42" s="1511"/>
      <c r="E42" s="1511"/>
      <c r="F42" s="1511"/>
      <c r="G42" s="1511"/>
      <c r="H42" s="1511"/>
      <c r="I42" s="1512"/>
      <c r="J42" s="1250"/>
    </row>
    <row r="43" spans="2:11" ht="15" thickBot="1">
      <c r="B43" s="699"/>
      <c r="C43" s="696"/>
      <c r="D43" s="696"/>
      <c r="E43" s="696"/>
      <c r="F43" s="696"/>
      <c r="G43" s="696"/>
      <c r="H43" s="696"/>
      <c r="I43" s="728"/>
      <c r="J43" s="1242"/>
    </row>
    <row r="44" spans="2:11">
      <c r="B44" s="695"/>
      <c r="C44" s="695"/>
      <c r="D44" s="695"/>
      <c r="E44" s="695"/>
      <c r="F44" s="695"/>
      <c r="G44" s="695"/>
      <c r="H44" s="695"/>
      <c r="I44" s="719"/>
      <c r="J44" s="1242"/>
    </row>
    <row r="45" spans="2:11" ht="15" thickBot="1">
      <c r="B45" s="696"/>
      <c r="C45" s="696"/>
      <c r="D45" s="696"/>
      <c r="E45" s="696"/>
      <c r="F45" s="696"/>
      <c r="G45" s="696"/>
      <c r="H45" s="696"/>
      <c r="I45" s="720"/>
      <c r="J45" s="1242"/>
    </row>
    <row r="46" spans="2:11" ht="15" customHeight="1">
      <c r="B46" s="1500" t="s">
        <v>130</v>
      </c>
      <c r="C46" s="1501"/>
      <c r="D46" s="1501"/>
      <c r="E46" s="1501"/>
      <c r="F46" s="1501"/>
      <c r="G46" s="1501"/>
      <c r="H46" s="1501"/>
      <c r="I46" s="1502"/>
      <c r="J46" s="1243"/>
    </row>
    <row r="47" spans="2:11" ht="72" customHeight="1" thickBot="1">
      <c r="B47" s="1503"/>
      <c r="C47" s="1504"/>
      <c r="D47" s="1504"/>
      <c r="E47" s="1504"/>
      <c r="F47" s="1504"/>
      <c r="G47" s="1504"/>
      <c r="H47" s="1504"/>
      <c r="I47" s="1505"/>
      <c r="J47" s="1243"/>
    </row>
    <row r="48" spans="2:11" ht="72" customHeight="1" thickTop="1" thickBot="1">
      <c r="B48" s="717" t="s">
        <v>1384</v>
      </c>
      <c r="C48" s="1515" t="s">
        <v>1319</v>
      </c>
      <c r="D48" s="1515"/>
      <c r="E48" s="1515"/>
      <c r="F48" s="1515"/>
      <c r="G48" s="1515"/>
      <c r="H48" s="1515"/>
      <c r="I48" s="1516"/>
      <c r="J48" s="1244"/>
    </row>
    <row r="49" spans="2:10" ht="36" customHeight="1" thickTop="1">
      <c r="B49" s="605" t="s">
        <v>210</v>
      </c>
      <c r="C49" s="1513" t="str">
        <f>'PLANILHA ORÇAMENTO 29.05.25'!E22</f>
        <v>MOBILIZAÇÃO DE CONTAINER</v>
      </c>
      <c r="D49" s="1513"/>
      <c r="E49" s="1513"/>
      <c r="F49" s="1513"/>
      <c r="G49" s="1513"/>
      <c r="H49" s="1514"/>
      <c r="I49" s="250" t="s">
        <v>148</v>
      </c>
      <c r="J49" s="1245"/>
    </row>
    <row r="50" spans="2:10" ht="15">
      <c r="B50" s="251" t="s">
        <v>206</v>
      </c>
      <c r="C50" s="252" t="str">
        <f>'PLANILHA ORÇAMENTO 29.05.25'!B22</f>
        <v>01.03.01</v>
      </c>
      <c r="D50" s="253"/>
      <c r="E50" s="253"/>
      <c r="F50" s="253"/>
      <c r="G50" s="253"/>
      <c r="H50" s="918" t="s">
        <v>93</v>
      </c>
      <c r="I50" s="721" t="s">
        <v>454</v>
      </c>
      <c r="J50" s="1246"/>
    </row>
    <row r="51" spans="2:10" ht="25.5" customHeight="1">
      <c r="B51" s="1506" t="s">
        <v>131</v>
      </c>
      <c r="C51" s="297" t="s">
        <v>17</v>
      </c>
      <c r="D51" s="298" t="s">
        <v>132</v>
      </c>
      <c r="E51" s="298" t="s">
        <v>133</v>
      </c>
      <c r="F51" s="299" t="s">
        <v>18</v>
      </c>
      <c r="G51" s="300" t="s">
        <v>134</v>
      </c>
      <c r="H51" s="919" t="s">
        <v>135</v>
      </c>
      <c r="I51" s="301" t="s">
        <v>136</v>
      </c>
      <c r="J51" s="1232"/>
    </row>
    <row r="52" spans="2:10">
      <c r="B52" s="1506"/>
      <c r="C52" s="73"/>
      <c r="D52" s="74"/>
      <c r="E52" s="74"/>
      <c r="F52" s="75"/>
      <c r="G52" s="95"/>
      <c r="H52" s="925"/>
      <c r="I52" s="722">
        <f>ROUND(G52*H52,2)</f>
        <v>0</v>
      </c>
      <c r="J52" s="1232"/>
    </row>
    <row r="53" spans="2:10">
      <c r="B53" s="1506"/>
      <c r="C53" s="73"/>
      <c r="D53" s="74"/>
      <c r="E53" s="74"/>
      <c r="F53" s="75"/>
      <c r="G53" s="95"/>
      <c r="H53" s="917"/>
      <c r="I53" s="718">
        <f>ROUND(G53*H53,2)</f>
        <v>0</v>
      </c>
      <c r="J53" s="1232"/>
    </row>
    <row r="54" spans="2:10">
      <c r="B54" s="1506"/>
      <c r="C54" s="265"/>
      <c r="D54" s="266"/>
      <c r="E54" s="266"/>
      <c r="F54" s="261"/>
      <c r="G54" s="267"/>
      <c r="H54" s="946"/>
      <c r="I54" s="723"/>
      <c r="J54" s="1232"/>
    </row>
    <row r="55" spans="2:10">
      <c r="B55" s="1506"/>
      <c r="C55" s="76"/>
      <c r="D55" s="254"/>
      <c r="E55" s="254"/>
      <c r="F55" s="255"/>
      <c r="G55" s="256"/>
      <c r="H55" s="943"/>
      <c r="I55" s="724">
        <v>0</v>
      </c>
      <c r="J55" s="1232"/>
    </row>
    <row r="56" spans="2:10">
      <c r="B56" s="1507"/>
      <c r="C56" s="606" t="s">
        <v>142</v>
      </c>
      <c r="D56" s="607"/>
      <c r="E56" s="608"/>
      <c r="F56" s="609"/>
      <c r="G56" s="610"/>
      <c r="H56" s="926" t="s">
        <v>143</v>
      </c>
      <c r="I56" s="611">
        <f>ROUND(SUM(I52:I55),2)</f>
        <v>0</v>
      </c>
      <c r="J56" s="1247"/>
    </row>
    <row r="57" spans="2:10" ht="25.5" customHeight="1">
      <c r="B57" s="1509" t="s">
        <v>144</v>
      </c>
      <c r="C57" s="287" t="s">
        <v>17</v>
      </c>
      <c r="D57" s="288" t="s">
        <v>132</v>
      </c>
      <c r="E57" s="288" t="s">
        <v>133</v>
      </c>
      <c r="F57" s="289" t="s">
        <v>18</v>
      </c>
      <c r="G57" s="289" t="s">
        <v>134</v>
      </c>
      <c r="H57" s="920" t="s">
        <v>135</v>
      </c>
      <c r="I57" s="290" t="s">
        <v>136</v>
      </c>
      <c r="J57" s="1232"/>
    </row>
    <row r="58" spans="2:10">
      <c r="B58" s="1506"/>
      <c r="C58" s="268"/>
      <c r="D58" s="202"/>
      <c r="E58" s="202"/>
      <c r="F58" s="269"/>
      <c r="G58" s="270"/>
      <c r="H58" s="922"/>
      <c r="I58" s="725"/>
      <c r="J58" s="1232"/>
    </row>
    <row r="59" spans="2:10">
      <c r="B59" s="1506"/>
      <c r="C59" s="268"/>
      <c r="D59" s="202"/>
      <c r="E59" s="202"/>
      <c r="F59" s="269"/>
      <c r="G59" s="270"/>
      <c r="H59" s="922"/>
      <c r="I59" s="718">
        <f>ROUND(G59*H59,2)</f>
        <v>0</v>
      </c>
      <c r="J59" s="1232"/>
    </row>
    <row r="60" spans="2:10">
      <c r="B60" s="1506"/>
      <c r="C60" s="268"/>
      <c r="D60" s="202"/>
      <c r="E60" s="202"/>
      <c r="F60" s="269"/>
      <c r="G60" s="270"/>
      <c r="H60" s="922"/>
      <c r="I60" s="718">
        <f>ROUND(G60*H60,2)</f>
        <v>0</v>
      </c>
      <c r="J60" s="1232"/>
    </row>
    <row r="61" spans="2:10">
      <c r="B61" s="1506"/>
      <c r="C61" s="268"/>
      <c r="D61" s="202"/>
      <c r="E61" s="202"/>
      <c r="F61" s="269"/>
      <c r="G61" s="270"/>
      <c r="H61" s="922"/>
      <c r="I61" s="718">
        <f>ROUND(G61*H61,2)</f>
        <v>0</v>
      </c>
      <c r="J61" s="1232"/>
    </row>
    <row r="62" spans="2:10">
      <c r="B62" s="1506"/>
      <c r="C62" s="73"/>
      <c r="D62" s="74"/>
      <c r="E62" s="74"/>
      <c r="F62" s="75"/>
      <c r="G62" s="80"/>
      <c r="H62" s="927"/>
      <c r="I62" s="718">
        <f>ROUND(G62*H62,2)</f>
        <v>0</v>
      </c>
      <c r="J62" s="1232"/>
    </row>
    <row r="63" spans="2:10">
      <c r="B63" s="1506"/>
      <c r="C63" s="76"/>
      <c r="D63" s="76"/>
      <c r="E63" s="76"/>
      <c r="F63" s="261"/>
      <c r="G63" s="81"/>
      <c r="H63" s="923"/>
      <c r="I63" s="723">
        <f>G63*H63</f>
        <v>0</v>
      </c>
      <c r="J63" s="1232"/>
    </row>
    <row r="64" spans="2:10" ht="18.75" customHeight="1">
      <c r="B64" s="1507"/>
      <c r="C64" s="606" t="s">
        <v>145</v>
      </c>
      <c r="D64" s="612"/>
      <c r="E64" s="613"/>
      <c r="F64" s="614"/>
      <c r="G64" s="615"/>
      <c r="H64" s="924" t="s">
        <v>143</v>
      </c>
      <c r="I64" s="616">
        <f>ROUND(SUM(I58:I63),2)</f>
        <v>0</v>
      </c>
      <c r="J64" s="1247"/>
    </row>
    <row r="65" spans="2:11" ht="25.5" customHeight="1">
      <c r="B65" s="1509" t="s">
        <v>146</v>
      </c>
      <c r="C65" s="287" t="s">
        <v>17</v>
      </c>
      <c r="D65" s="288" t="s">
        <v>132</v>
      </c>
      <c r="E65" s="288" t="s">
        <v>133</v>
      </c>
      <c r="F65" s="291" t="s">
        <v>18</v>
      </c>
      <c r="G65" s="289" t="s">
        <v>134</v>
      </c>
      <c r="H65" s="920" t="s">
        <v>147</v>
      </c>
      <c r="I65" s="290" t="s">
        <v>136</v>
      </c>
      <c r="J65" s="1232"/>
    </row>
    <row r="66" spans="2:11">
      <c r="B66" s="1506"/>
      <c r="C66" s="73" t="s">
        <v>1186</v>
      </c>
      <c r="D66" s="74" t="s">
        <v>91</v>
      </c>
      <c r="E66" s="74" t="s">
        <v>1187</v>
      </c>
      <c r="F66" s="75" t="s">
        <v>1</v>
      </c>
      <c r="G66" s="95">
        <v>1</v>
      </c>
      <c r="H66" s="1342">
        <v>1200</v>
      </c>
      <c r="I66" s="722">
        <f>ROUND(G66*H66,2)</f>
        <v>1200</v>
      </c>
      <c r="J66" s="1232"/>
    </row>
    <row r="67" spans="2:11">
      <c r="B67" s="1506"/>
      <c r="C67" s="617"/>
      <c r="D67" s="618"/>
      <c r="E67" s="618"/>
      <c r="F67" s="84"/>
      <c r="G67" s="85"/>
      <c r="H67" s="922"/>
      <c r="I67" s="718">
        <f>ROUND(G67*H67,2)</f>
        <v>0</v>
      </c>
      <c r="J67" s="1232"/>
    </row>
    <row r="68" spans="2:11">
      <c r="B68" s="1506"/>
      <c r="C68" s="803"/>
      <c r="D68" s="804"/>
      <c r="E68" s="804"/>
      <c r="F68" s="805"/>
      <c r="G68" s="806"/>
      <c r="H68" s="929"/>
      <c r="I68" s="741"/>
      <c r="J68" s="1232"/>
    </row>
    <row r="69" spans="2:11">
      <c r="B69" s="1506"/>
      <c r="C69" s="617"/>
      <c r="D69" s="618"/>
      <c r="E69" s="618"/>
      <c r="F69" s="84"/>
      <c r="G69" s="85"/>
      <c r="H69" s="922"/>
      <c r="I69" s="718">
        <f>ROUND(G69*H69,2)</f>
        <v>0</v>
      </c>
      <c r="J69" s="1232"/>
    </row>
    <row r="70" spans="2:11">
      <c r="B70" s="1506"/>
      <c r="C70" s="617"/>
      <c r="D70" s="618"/>
      <c r="E70" s="618"/>
      <c r="F70" s="84"/>
      <c r="G70" s="85"/>
      <c r="H70" s="922"/>
      <c r="I70" s="718"/>
      <c r="J70" s="1232"/>
    </row>
    <row r="71" spans="2:11">
      <c r="B71" s="1510"/>
      <c r="C71" s="606" t="s">
        <v>149</v>
      </c>
      <c r="D71" s="612"/>
      <c r="E71" s="619"/>
      <c r="F71" s="620"/>
      <c r="G71" s="615"/>
      <c r="H71" s="924" t="s">
        <v>143</v>
      </c>
      <c r="I71" s="616">
        <f>ROUND(SUM(I66:I70),2)</f>
        <v>1200</v>
      </c>
      <c r="J71" s="1247"/>
    </row>
    <row r="72" spans="2:11">
      <c r="B72" s="262"/>
      <c r="C72" s="621" t="s">
        <v>207</v>
      </c>
      <c r="D72" s="622"/>
      <c r="E72" s="623"/>
      <c r="F72" s="624"/>
      <c r="G72" s="625"/>
      <c r="H72" s="930" t="s">
        <v>143</v>
      </c>
      <c r="I72" s="626">
        <f>ROUND(I56+I64+I71,2)</f>
        <v>1200</v>
      </c>
      <c r="J72" s="1247"/>
    </row>
    <row r="73" spans="2:11">
      <c r="B73" s="262"/>
      <c r="C73" s="627" t="s">
        <v>208</v>
      </c>
      <c r="D73" s="628"/>
      <c r="E73" s="623"/>
      <c r="F73" s="624"/>
      <c r="G73" s="624"/>
      <c r="H73" s="930" t="s">
        <v>143</v>
      </c>
      <c r="I73" s="726">
        <f>G73</f>
        <v>0</v>
      </c>
      <c r="J73" s="1248"/>
    </row>
    <row r="74" spans="2:11" ht="16.5" thickBot="1">
      <c r="B74" s="263"/>
      <c r="C74" s="264" t="s">
        <v>209</v>
      </c>
      <c r="D74" s="629"/>
      <c r="E74" s="630"/>
      <c r="F74" s="631"/>
      <c r="G74" s="632"/>
      <c r="H74" s="931" t="s">
        <v>143</v>
      </c>
      <c r="I74" s="633">
        <f>ROUND(I72*(1+I73),2)</f>
        <v>1200</v>
      </c>
      <c r="J74" s="1340">
        <f>I66/I74</f>
        <v>1</v>
      </c>
      <c r="K74" s="1239" t="s">
        <v>1335</v>
      </c>
    </row>
    <row r="75" spans="2:11">
      <c r="B75" s="697"/>
      <c r="C75" s="638"/>
      <c r="D75" s="638"/>
      <c r="E75" s="638"/>
      <c r="F75" s="638"/>
      <c r="G75" s="638"/>
      <c r="H75" s="638"/>
      <c r="I75" s="727"/>
      <c r="J75" s="1242"/>
    </row>
    <row r="76" spans="2:11" ht="31.5" customHeight="1">
      <c r="B76" s="878" t="s">
        <v>150</v>
      </c>
      <c r="C76" s="1517" t="s">
        <v>1337</v>
      </c>
      <c r="D76" s="1517"/>
      <c r="E76" s="1517"/>
      <c r="F76" s="1517"/>
      <c r="G76" s="1517"/>
      <c r="H76" s="1517"/>
      <c r="I76" s="1518"/>
      <c r="J76" s="1250"/>
    </row>
    <row r="77" spans="2:11" ht="51.75" customHeight="1" thickBot="1">
      <c r="B77" s="699"/>
      <c r="C77" s="696"/>
      <c r="D77" s="696"/>
      <c r="E77" s="696"/>
      <c r="F77" s="696"/>
      <c r="G77" s="696"/>
      <c r="H77" s="696"/>
      <c r="I77" s="728"/>
      <c r="J77" s="1242"/>
    </row>
    <row r="78" spans="2:11">
      <c r="B78" s="695"/>
      <c r="C78" s="695"/>
      <c r="D78" s="695"/>
      <c r="E78" s="695"/>
      <c r="F78" s="695"/>
      <c r="G78" s="695"/>
      <c r="H78" s="695"/>
      <c r="I78" s="719"/>
      <c r="J78" s="1242"/>
    </row>
    <row r="79" spans="2:11" ht="15" thickBot="1">
      <c r="B79" s="696"/>
      <c r="C79" s="696"/>
      <c r="D79" s="696"/>
      <c r="E79" s="696"/>
      <c r="F79" s="696"/>
      <c r="G79" s="696"/>
      <c r="H79" s="696"/>
      <c r="I79" s="720"/>
      <c r="J79" s="1242"/>
    </row>
    <row r="80" spans="2:11" ht="15" customHeight="1">
      <c r="B80" s="1500" t="s">
        <v>130</v>
      </c>
      <c r="C80" s="1501"/>
      <c r="D80" s="1501"/>
      <c r="E80" s="1501"/>
      <c r="F80" s="1501"/>
      <c r="G80" s="1501"/>
      <c r="H80" s="1501"/>
      <c r="I80" s="1502"/>
      <c r="J80" s="1243"/>
    </row>
    <row r="81" spans="2:10" ht="72" customHeight="1" thickBot="1">
      <c r="B81" s="1503"/>
      <c r="C81" s="1504"/>
      <c r="D81" s="1504"/>
      <c r="E81" s="1504"/>
      <c r="F81" s="1504"/>
      <c r="G81" s="1504"/>
      <c r="H81" s="1504"/>
      <c r="I81" s="1505"/>
      <c r="J81" s="1243"/>
    </row>
    <row r="82" spans="2:10" ht="72" customHeight="1" thickTop="1" thickBot="1">
      <c r="B82" s="717" t="s">
        <v>1384</v>
      </c>
      <c r="C82" s="1515" t="s">
        <v>1319</v>
      </c>
      <c r="D82" s="1515"/>
      <c r="E82" s="1515"/>
      <c r="F82" s="1515"/>
      <c r="G82" s="1515"/>
      <c r="H82" s="1515"/>
      <c r="I82" s="1516"/>
      <c r="J82" s="1244"/>
    </row>
    <row r="83" spans="2:10" ht="36.75" customHeight="1" thickTop="1">
      <c r="B83" s="605" t="s">
        <v>210</v>
      </c>
      <c r="C83" s="1513" t="str">
        <f>'PLANILHA ORÇAMENTO 29.05.25'!E23</f>
        <v>DESMOBILIZAÇÃO DE CONTAINER</v>
      </c>
      <c r="D83" s="1513"/>
      <c r="E83" s="1513"/>
      <c r="F83" s="1513"/>
      <c r="G83" s="1513"/>
      <c r="H83" s="1514"/>
      <c r="I83" s="250" t="s">
        <v>148</v>
      </c>
      <c r="J83" s="1245"/>
    </row>
    <row r="84" spans="2:10" ht="15">
      <c r="B84" s="251" t="s">
        <v>206</v>
      </c>
      <c r="C84" s="252" t="str">
        <f>'PLANILHA ORÇAMENTO 29.05.25'!B23</f>
        <v>01.03.02</v>
      </c>
      <c r="D84" s="253"/>
      <c r="E84" s="253"/>
      <c r="F84" s="253"/>
      <c r="G84" s="253"/>
      <c r="H84" s="918" t="s">
        <v>93</v>
      </c>
      <c r="I84" s="721" t="s">
        <v>455</v>
      </c>
      <c r="J84" s="1246"/>
    </row>
    <row r="85" spans="2:10" ht="25.5" customHeight="1">
      <c r="B85" s="1506" t="s">
        <v>131</v>
      </c>
      <c r="C85" s="297" t="s">
        <v>17</v>
      </c>
      <c r="D85" s="298" t="s">
        <v>132</v>
      </c>
      <c r="E85" s="298" t="s">
        <v>133</v>
      </c>
      <c r="F85" s="299" t="s">
        <v>18</v>
      </c>
      <c r="G85" s="300" t="s">
        <v>134</v>
      </c>
      <c r="H85" s="919" t="s">
        <v>135</v>
      </c>
      <c r="I85" s="301" t="s">
        <v>136</v>
      </c>
      <c r="J85" s="1232"/>
    </row>
    <row r="86" spans="2:10">
      <c r="B86" s="1506"/>
      <c r="C86" s="73"/>
      <c r="D86" s="74"/>
      <c r="E86" s="74"/>
      <c r="F86" s="75"/>
      <c r="G86" s="95"/>
      <c r="H86" s="917"/>
      <c r="I86" s="722">
        <f>ROUND(G86*H86,2)</f>
        <v>0</v>
      </c>
      <c r="J86" s="1232"/>
    </row>
    <row r="87" spans="2:10">
      <c r="B87" s="1506"/>
      <c r="C87" s="73"/>
      <c r="D87" s="74"/>
      <c r="E87" s="74"/>
      <c r="F87" s="75"/>
      <c r="G87" s="95"/>
      <c r="H87" s="917"/>
      <c r="I87" s="718">
        <f>ROUND(G87*H87,2)</f>
        <v>0</v>
      </c>
      <c r="J87" s="1232"/>
    </row>
    <row r="88" spans="2:10">
      <c r="B88" s="1506"/>
      <c r="C88" s="265"/>
      <c r="D88" s="266"/>
      <c r="E88" s="266"/>
      <c r="F88" s="261"/>
      <c r="G88" s="267"/>
      <c r="H88" s="946"/>
      <c r="I88" s="723"/>
      <c r="J88" s="1232"/>
    </row>
    <row r="89" spans="2:10">
      <c r="B89" s="1506"/>
      <c r="C89" s="76"/>
      <c r="D89" s="254"/>
      <c r="E89" s="254"/>
      <c r="F89" s="255"/>
      <c r="G89" s="256"/>
      <c r="H89" s="943"/>
      <c r="I89" s="724">
        <v>0</v>
      </c>
      <c r="J89" s="1232"/>
    </row>
    <row r="90" spans="2:10">
      <c r="B90" s="1507"/>
      <c r="C90" s="606" t="s">
        <v>142</v>
      </c>
      <c r="D90" s="607"/>
      <c r="E90" s="608"/>
      <c r="F90" s="609"/>
      <c r="G90" s="610"/>
      <c r="H90" s="926" t="s">
        <v>143</v>
      </c>
      <c r="I90" s="611">
        <f>ROUND(SUM(I86:I89),2)</f>
        <v>0</v>
      </c>
      <c r="J90" s="1247"/>
    </row>
    <row r="91" spans="2:10" ht="25.5" customHeight="1">
      <c r="B91" s="1509" t="s">
        <v>144</v>
      </c>
      <c r="C91" s="287" t="s">
        <v>17</v>
      </c>
      <c r="D91" s="288" t="s">
        <v>132</v>
      </c>
      <c r="E91" s="288" t="s">
        <v>133</v>
      </c>
      <c r="F91" s="289" t="s">
        <v>18</v>
      </c>
      <c r="G91" s="289" t="s">
        <v>134</v>
      </c>
      <c r="H91" s="920" t="s">
        <v>135</v>
      </c>
      <c r="I91" s="290" t="s">
        <v>136</v>
      </c>
      <c r="J91" s="1232"/>
    </row>
    <row r="92" spans="2:10">
      <c r="B92" s="1506"/>
      <c r="C92" s="268"/>
      <c r="D92" s="202"/>
      <c r="E92" s="202"/>
      <c r="F92" s="269"/>
      <c r="G92" s="270"/>
      <c r="H92" s="922"/>
      <c r="I92" s="725">
        <f>ROUND(G92*H92,2)</f>
        <v>0</v>
      </c>
      <c r="J92" s="1232"/>
    </row>
    <row r="93" spans="2:10">
      <c r="B93" s="1506"/>
      <c r="C93" s="268"/>
      <c r="D93" s="202"/>
      <c r="E93" s="202"/>
      <c r="F93" s="269"/>
      <c r="G93" s="270"/>
      <c r="H93" s="922"/>
      <c r="I93" s="718">
        <f>ROUND(G93*H93,2)</f>
        <v>0</v>
      </c>
      <c r="J93" s="1232"/>
    </row>
    <row r="94" spans="2:10">
      <c r="B94" s="1506"/>
      <c r="C94" s="268"/>
      <c r="D94" s="202"/>
      <c r="E94" s="202"/>
      <c r="F94" s="269"/>
      <c r="G94" s="270"/>
      <c r="H94" s="922"/>
      <c r="I94" s="718">
        <f>ROUND(G94*H94,2)</f>
        <v>0</v>
      </c>
      <c r="J94" s="1232"/>
    </row>
    <row r="95" spans="2:10">
      <c r="B95" s="1506"/>
      <c r="C95" s="268"/>
      <c r="D95" s="202"/>
      <c r="E95" s="202"/>
      <c r="F95" s="269"/>
      <c r="G95" s="270"/>
      <c r="H95" s="922"/>
      <c r="I95" s="718">
        <f>ROUND(G95*H95,2)</f>
        <v>0</v>
      </c>
      <c r="J95" s="1232"/>
    </row>
    <row r="96" spans="2:10">
      <c r="B96" s="1506"/>
      <c r="C96" s="73"/>
      <c r="D96" s="74"/>
      <c r="E96" s="74"/>
      <c r="F96" s="75"/>
      <c r="G96" s="80"/>
      <c r="H96" s="927"/>
      <c r="I96" s="718">
        <f>ROUND(G96*H96,2)</f>
        <v>0</v>
      </c>
      <c r="J96" s="1232"/>
    </row>
    <row r="97" spans="2:11">
      <c r="B97" s="1506"/>
      <c r="C97" s="76"/>
      <c r="D97" s="76"/>
      <c r="E97" s="76"/>
      <c r="F97" s="261"/>
      <c r="G97" s="81"/>
      <c r="H97" s="923"/>
      <c r="I97" s="723">
        <f>G97*H97</f>
        <v>0</v>
      </c>
      <c r="J97" s="1232"/>
    </row>
    <row r="98" spans="2:11" ht="18.75" customHeight="1">
      <c r="B98" s="1507"/>
      <c r="C98" s="606" t="s">
        <v>145</v>
      </c>
      <c r="D98" s="612"/>
      <c r="E98" s="613"/>
      <c r="F98" s="614"/>
      <c r="G98" s="615"/>
      <c r="H98" s="924" t="s">
        <v>143</v>
      </c>
      <c r="I98" s="616">
        <f>ROUND(SUM(I92:I97),2)</f>
        <v>0</v>
      </c>
      <c r="J98" s="1247"/>
    </row>
    <row r="99" spans="2:11" ht="25.5" customHeight="1">
      <c r="B99" s="1509" t="s">
        <v>146</v>
      </c>
      <c r="C99" s="287" t="s">
        <v>17</v>
      </c>
      <c r="D99" s="288" t="s">
        <v>132</v>
      </c>
      <c r="E99" s="288" t="s">
        <v>133</v>
      </c>
      <c r="F99" s="291" t="s">
        <v>18</v>
      </c>
      <c r="G99" s="289" t="s">
        <v>134</v>
      </c>
      <c r="H99" s="920" t="s">
        <v>147</v>
      </c>
      <c r="I99" s="290" t="s">
        <v>136</v>
      </c>
      <c r="J99" s="1232"/>
    </row>
    <row r="100" spans="2:11">
      <c r="B100" s="1506"/>
      <c r="C100" s="73" t="s">
        <v>1188</v>
      </c>
      <c r="D100" s="74" t="s">
        <v>91</v>
      </c>
      <c r="E100" s="74" t="s">
        <v>1317</v>
      </c>
      <c r="F100" s="75" t="s">
        <v>1</v>
      </c>
      <c r="G100" s="95">
        <v>1</v>
      </c>
      <c r="H100" s="1342">
        <v>1200</v>
      </c>
      <c r="I100" s="722">
        <f>ROUND(G100*H100,2)</f>
        <v>1200</v>
      </c>
      <c r="J100" s="1232"/>
    </row>
    <row r="101" spans="2:11">
      <c r="B101" s="1506"/>
      <c r="C101" s="617"/>
      <c r="D101" s="618"/>
      <c r="E101" s="618"/>
      <c r="F101" s="84"/>
      <c r="G101" s="85"/>
      <c r="H101" s="922"/>
      <c r="I101" s="718">
        <f>ROUND(G101*H101,2)</f>
        <v>0</v>
      </c>
      <c r="J101" s="1232"/>
    </row>
    <row r="102" spans="2:11">
      <c r="B102" s="1506"/>
      <c r="C102" s="634"/>
      <c r="D102" s="635"/>
      <c r="E102" s="635"/>
      <c r="F102" s="636"/>
      <c r="G102" s="637"/>
      <c r="H102" s="1289"/>
      <c r="I102" s="718"/>
      <c r="J102" s="1232"/>
    </row>
    <row r="103" spans="2:11">
      <c r="B103" s="1506"/>
      <c r="C103" s="617"/>
      <c r="D103" s="618"/>
      <c r="E103" s="618"/>
      <c r="F103" s="84"/>
      <c r="G103" s="85"/>
      <c r="H103" s="922"/>
      <c r="I103" s="718">
        <f>ROUND(G103*H103,2)</f>
        <v>0</v>
      </c>
      <c r="J103" s="1232"/>
    </row>
    <row r="104" spans="2:11">
      <c r="B104" s="1506"/>
      <c r="C104" s="617"/>
      <c r="D104" s="618"/>
      <c r="E104" s="618"/>
      <c r="F104" s="84"/>
      <c r="G104" s="85"/>
      <c r="H104" s="922"/>
      <c r="I104" s="718"/>
      <c r="J104" s="1232"/>
    </row>
    <row r="105" spans="2:11">
      <c r="B105" s="1510"/>
      <c r="C105" s="606" t="s">
        <v>149</v>
      </c>
      <c r="D105" s="612"/>
      <c r="E105" s="619"/>
      <c r="F105" s="620"/>
      <c r="G105" s="615"/>
      <c r="H105" s="924" t="s">
        <v>143</v>
      </c>
      <c r="I105" s="616">
        <f>ROUND(SUM(I100:I104),2)</f>
        <v>1200</v>
      </c>
      <c r="J105" s="1247"/>
    </row>
    <row r="106" spans="2:11">
      <c r="B106" s="262"/>
      <c r="C106" s="621" t="s">
        <v>207</v>
      </c>
      <c r="D106" s="622"/>
      <c r="E106" s="623"/>
      <c r="F106" s="624"/>
      <c r="G106" s="625"/>
      <c r="H106" s="930" t="s">
        <v>143</v>
      </c>
      <c r="I106" s="626">
        <f>ROUND(I90+I98+I105,2)</f>
        <v>1200</v>
      </c>
      <c r="J106" s="1247"/>
    </row>
    <row r="107" spans="2:11">
      <c r="B107" s="262"/>
      <c r="C107" s="627" t="s">
        <v>208</v>
      </c>
      <c r="D107" s="628"/>
      <c r="E107" s="623"/>
      <c r="F107" s="624"/>
      <c r="G107" s="624"/>
      <c r="H107" s="930" t="s">
        <v>143</v>
      </c>
      <c r="I107" s="726">
        <f>G107</f>
        <v>0</v>
      </c>
      <c r="J107" s="1248"/>
    </row>
    <row r="108" spans="2:11" ht="16.5" thickBot="1">
      <c r="B108" s="263"/>
      <c r="C108" s="264" t="s">
        <v>209</v>
      </c>
      <c r="D108" s="629"/>
      <c r="E108" s="630"/>
      <c r="F108" s="631"/>
      <c r="G108" s="632"/>
      <c r="H108" s="931" t="s">
        <v>143</v>
      </c>
      <c r="I108" s="633">
        <f>ROUND(I106*(1+I107),2)</f>
        <v>1200</v>
      </c>
      <c r="J108" s="1340">
        <f>I100/I108</f>
        <v>1</v>
      </c>
      <c r="K108" s="1239" t="s">
        <v>1335</v>
      </c>
    </row>
    <row r="109" spans="2:11">
      <c r="B109" s="697"/>
      <c r="C109" s="638"/>
      <c r="D109" s="638"/>
      <c r="E109" s="638"/>
      <c r="F109" s="638"/>
      <c r="G109" s="638"/>
      <c r="H109" s="638"/>
      <c r="I109" s="727"/>
      <c r="J109" s="1242"/>
    </row>
    <row r="110" spans="2:11" ht="42" customHeight="1">
      <c r="B110" s="878" t="s">
        <v>150</v>
      </c>
      <c r="C110" s="1517" t="s">
        <v>1338</v>
      </c>
      <c r="D110" s="1517"/>
      <c r="E110" s="1517"/>
      <c r="F110" s="1517"/>
      <c r="G110" s="1517"/>
      <c r="H110" s="1517"/>
      <c r="I110" s="1518"/>
      <c r="J110" s="1250"/>
    </row>
    <row r="111" spans="2:11" ht="44.25" customHeight="1" thickBot="1">
      <c r="B111" s="699"/>
      <c r="C111" s="696"/>
      <c r="D111" s="696"/>
      <c r="E111" s="696"/>
      <c r="F111" s="696"/>
      <c r="G111" s="696"/>
      <c r="H111" s="696"/>
      <c r="I111" s="728"/>
      <c r="J111" s="1242"/>
    </row>
    <row r="112" spans="2:11">
      <c r="B112" s="695"/>
      <c r="C112" s="695"/>
      <c r="D112" s="695"/>
      <c r="E112" s="695"/>
      <c r="F112" s="695"/>
      <c r="G112" s="695"/>
      <c r="H112" s="695"/>
      <c r="I112" s="719"/>
      <c r="J112" s="1242"/>
    </row>
    <row r="113" spans="2:10" ht="15" thickBot="1">
      <c r="B113" s="696"/>
      <c r="C113" s="696"/>
      <c r="D113" s="696"/>
      <c r="E113" s="696"/>
      <c r="F113" s="696"/>
      <c r="G113" s="696"/>
      <c r="H113" s="696"/>
      <c r="I113" s="720"/>
      <c r="J113" s="1242"/>
    </row>
    <row r="114" spans="2:10" ht="15" customHeight="1">
      <c r="B114" s="1500" t="s">
        <v>130</v>
      </c>
      <c r="C114" s="1501"/>
      <c r="D114" s="1501"/>
      <c r="E114" s="1501"/>
      <c r="F114" s="1501"/>
      <c r="G114" s="1501"/>
      <c r="H114" s="1501"/>
      <c r="I114" s="1502"/>
      <c r="J114" s="1243"/>
    </row>
    <row r="115" spans="2:10" ht="72" customHeight="1" thickBot="1">
      <c r="B115" s="1503"/>
      <c r="C115" s="1504"/>
      <c r="D115" s="1504"/>
      <c r="E115" s="1504"/>
      <c r="F115" s="1504"/>
      <c r="G115" s="1504"/>
      <c r="H115" s="1504"/>
      <c r="I115" s="1505"/>
      <c r="J115" s="1243"/>
    </row>
    <row r="116" spans="2:10" ht="72" customHeight="1" thickTop="1" thickBot="1">
      <c r="B116" s="717" t="s">
        <v>1384</v>
      </c>
      <c r="C116" s="1515" t="s">
        <v>1319</v>
      </c>
      <c r="D116" s="1515"/>
      <c r="E116" s="1515"/>
      <c r="F116" s="1515"/>
      <c r="G116" s="1515"/>
      <c r="H116" s="1515"/>
      <c r="I116" s="1516"/>
      <c r="J116" s="1244"/>
    </row>
    <row r="117" spans="2:10" ht="62.25" customHeight="1" thickTop="1">
      <c r="B117" s="605" t="s">
        <v>210</v>
      </c>
      <c r="C117" s="1513" t="str">
        <f>'PLANILHA ORÇAMENTO 29.05.25'!E26</f>
        <v>LOCAÇÃO DE CONTAINER COM ISOLAMENTO TÉRMICO, TIPO 4, PARA REFEITÓRIO DE OBRA, COM MEDIDAS REFERENCIAIS DE (6) METROS COMPRIMENTO, (2,3) METROS LARGURA E (2,5) METROS ALTURA ÚTIL INTERNA, INCLUSIVE LIGAÇÕES ELÉTRICAS INTERNAS, EXCLUSIVE MOBILIZAÇÃO/DESMOBILIZAÇÃO E LIGAÇÕES PROVISÓRIAS EXTERNAS</v>
      </c>
      <c r="D117" s="1513"/>
      <c r="E117" s="1513"/>
      <c r="F117" s="1513"/>
      <c r="G117" s="1513"/>
      <c r="H117" s="1514"/>
      <c r="I117" s="250" t="s">
        <v>194</v>
      </c>
      <c r="J117" s="1245"/>
    </row>
    <row r="118" spans="2:10" ht="15">
      <c r="B118" s="251" t="s">
        <v>206</v>
      </c>
      <c r="C118" s="252" t="str">
        <f>'PLANILHA ORÇAMENTO 29.05.25'!B26</f>
        <v>01.03.05</v>
      </c>
      <c r="D118" s="253"/>
      <c r="E118" s="253"/>
      <c r="F118" s="253"/>
      <c r="G118" s="253"/>
      <c r="H118" s="918" t="s">
        <v>93</v>
      </c>
      <c r="I118" s="721" t="s">
        <v>460</v>
      </c>
      <c r="J118" s="1246"/>
    </row>
    <row r="119" spans="2:10" ht="25.5" customHeight="1">
      <c r="B119" s="1506" t="s">
        <v>131</v>
      </c>
      <c r="C119" s="297" t="s">
        <v>17</v>
      </c>
      <c r="D119" s="298" t="s">
        <v>132</v>
      </c>
      <c r="E119" s="298" t="s">
        <v>133</v>
      </c>
      <c r="F119" s="299" t="s">
        <v>18</v>
      </c>
      <c r="G119" s="300" t="s">
        <v>134</v>
      </c>
      <c r="H119" s="919" t="s">
        <v>135</v>
      </c>
      <c r="I119" s="301" t="s">
        <v>136</v>
      </c>
      <c r="J119" s="1232"/>
    </row>
    <row r="120" spans="2:10">
      <c r="B120" s="1506"/>
      <c r="C120" s="69"/>
      <c r="D120" s="70"/>
      <c r="E120" s="70"/>
      <c r="F120" s="99"/>
      <c r="G120" s="203"/>
      <c r="H120" s="916"/>
      <c r="I120" s="722">
        <f>ROUND(G120*H120,2)</f>
        <v>0</v>
      </c>
      <c r="J120" s="1232"/>
    </row>
    <row r="121" spans="2:10">
      <c r="B121" s="1506"/>
      <c r="C121" s="73"/>
      <c r="D121" s="74"/>
      <c r="E121" s="74"/>
      <c r="F121" s="75"/>
      <c r="G121" s="95"/>
      <c r="H121" s="917"/>
      <c r="I121" s="718">
        <f>ROUND(G121*H121,2)</f>
        <v>0</v>
      </c>
      <c r="J121" s="1232"/>
    </row>
    <row r="122" spans="2:10">
      <c r="B122" s="1506"/>
      <c r="C122" s="265"/>
      <c r="D122" s="266"/>
      <c r="E122" s="266"/>
      <c r="F122" s="261"/>
      <c r="G122" s="267"/>
      <c r="H122" s="946"/>
      <c r="I122" s="723"/>
      <c r="J122" s="1232"/>
    </row>
    <row r="123" spans="2:10">
      <c r="B123" s="1506"/>
      <c r="C123" s="76"/>
      <c r="D123" s="254"/>
      <c r="E123" s="254"/>
      <c r="F123" s="255"/>
      <c r="G123" s="256"/>
      <c r="H123" s="943"/>
      <c r="I123" s="724">
        <v>0</v>
      </c>
      <c r="J123" s="1232"/>
    </row>
    <row r="124" spans="2:10">
      <c r="B124" s="1507"/>
      <c r="C124" s="606" t="s">
        <v>142</v>
      </c>
      <c r="D124" s="607"/>
      <c r="E124" s="608"/>
      <c r="F124" s="609"/>
      <c r="G124" s="610"/>
      <c r="H124" s="926" t="s">
        <v>143</v>
      </c>
      <c r="I124" s="611">
        <f>ROUND(SUM(I120:I123),2)</f>
        <v>0</v>
      </c>
      <c r="J124" s="1247"/>
    </row>
    <row r="125" spans="2:10" ht="25.5" customHeight="1">
      <c r="B125" s="1509" t="s">
        <v>144</v>
      </c>
      <c r="C125" s="287" t="s">
        <v>17</v>
      </c>
      <c r="D125" s="288" t="s">
        <v>132</v>
      </c>
      <c r="E125" s="288" t="s">
        <v>133</v>
      </c>
      <c r="F125" s="289" t="s">
        <v>18</v>
      </c>
      <c r="G125" s="289" t="s">
        <v>134</v>
      </c>
      <c r="H125" s="920" t="s">
        <v>135</v>
      </c>
      <c r="I125" s="290" t="s">
        <v>136</v>
      </c>
      <c r="J125" s="1232"/>
    </row>
    <row r="126" spans="2:10">
      <c r="B126" s="1506"/>
      <c r="C126" s="257"/>
      <c r="D126" s="258"/>
      <c r="E126" s="258"/>
      <c r="F126" s="259"/>
      <c r="G126" s="260"/>
      <c r="H126" s="921"/>
      <c r="I126" s="725">
        <f>ROUND(G126*H126,2)</f>
        <v>0</v>
      </c>
      <c r="J126" s="1232"/>
    </row>
    <row r="127" spans="2:10">
      <c r="B127" s="1506"/>
      <c r="C127" s="268"/>
      <c r="D127" s="202"/>
      <c r="E127" s="202"/>
      <c r="F127" s="269"/>
      <c r="G127" s="270"/>
      <c r="H127" s="922"/>
      <c r="I127" s="718">
        <f>ROUND(G127*H127,2)</f>
        <v>0</v>
      </c>
      <c r="J127" s="1232"/>
    </row>
    <row r="128" spans="2:10">
      <c r="B128" s="1506"/>
      <c r="C128" s="268"/>
      <c r="D128" s="202"/>
      <c r="E128" s="202"/>
      <c r="F128" s="269"/>
      <c r="G128" s="270"/>
      <c r="H128" s="922"/>
      <c r="I128" s="718">
        <f>ROUND(G128*H128,2)</f>
        <v>0</v>
      </c>
      <c r="J128" s="1232"/>
    </row>
    <row r="129" spans="1:11">
      <c r="B129" s="1506"/>
      <c r="C129" s="268"/>
      <c r="D129" s="202"/>
      <c r="E129" s="202"/>
      <c r="F129" s="269"/>
      <c r="G129" s="270"/>
      <c r="H129" s="922"/>
      <c r="I129" s="718">
        <f>ROUND(G129*H129,2)</f>
        <v>0</v>
      </c>
      <c r="J129" s="1232"/>
    </row>
    <row r="130" spans="1:11">
      <c r="B130" s="1506"/>
      <c r="C130" s="73"/>
      <c r="D130" s="74"/>
      <c r="E130" s="74"/>
      <c r="F130" s="75"/>
      <c r="G130" s="80"/>
      <c r="H130" s="927"/>
      <c r="I130" s="718">
        <f>ROUND(G130*H130,2)</f>
        <v>0</v>
      </c>
      <c r="J130" s="1232"/>
    </row>
    <row r="131" spans="1:11">
      <c r="B131" s="1506"/>
      <c r="C131" s="76"/>
      <c r="D131" s="76"/>
      <c r="E131" s="76"/>
      <c r="F131" s="261"/>
      <c r="G131" s="81"/>
      <c r="H131" s="923"/>
      <c r="I131" s="723">
        <f>G131*H131</f>
        <v>0</v>
      </c>
      <c r="J131" s="1232"/>
    </row>
    <row r="132" spans="1:11" ht="18.75" customHeight="1">
      <c r="B132" s="1507"/>
      <c r="C132" s="606" t="s">
        <v>145</v>
      </c>
      <c r="D132" s="612"/>
      <c r="E132" s="613"/>
      <c r="F132" s="614"/>
      <c r="G132" s="615"/>
      <c r="H132" s="924" t="s">
        <v>143</v>
      </c>
      <c r="I132" s="616">
        <f>ROUND(SUM(I126:I131),2)</f>
        <v>0</v>
      </c>
      <c r="J132" s="1247"/>
    </row>
    <row r="133" spans="1:11" ht="25.5" customHeight="1">
      <c r="B133" s="1509" t="s">
        <v>146</v>
      </c>
      <c r="C133" s="287" t="s">
        <v>17</v>
      </c>
      <c r="D133" s="288" t="s">
        <v>132</v>
      </c>
      <c r="E133" s="288" t="s">
        <v>133</v>
      </c>
      <c r="F133" s="291" t="s">
        <v>18</v>
      </c>
      <c r="G133" s="289" t="s">
        <v>134</v>
      </c>
      <c r="H133" s="920" t="s">
        <v>147</v>
      </c>
      <c r="I133" s="290" t="s">
        <v>136</v>
      </c>
      <c r="J133" s="1232"/>
    </row>
    <row r="134" spans="1:11" ht="82.5" customHeight="1">
      <c r="B134" s="1506"/>
      <c r="C134" s="617" t="s">
        <v>434</v>
      </c>
      <c r="D134" s="618" t="s">
        <v>1336</v>
      </c>
      <c r="E134" s="618" t="s">
        <v>433</v>
      </c>
      <c r="F134" s="84" t="s">
        <v>148</v>
      </c>
      <c r="G134" s="85">
        <v>1.66667E-2</v>
      </c>
      <c r="H134" s="922">
        <v>1135.25</v>
      </c>
      <c r="I134" s="718">
        <f t="shared" ref="I134:I139" si="1">ROUND(G134*H134,2)</f>
        <v>18.920000000000002</v>
      </c>
      <c r="J134" s="1232"/>
    </row>
    <row r="135" spans="1:11" ht="147" customHeight="1">
      <c r="B135" s="1506"/>
      <c r="C135" s="617" t="s">
        <v>507</v>
      </c>
      <c r="D135" s="618" t="s">
        <v>1336</v>
      </c>
      <c r="E135" s="618" t="s">
        <v>435</v>
      </c>
      <c r="F135" s="84" t="s">
        <v>194</v>
      </c>
      <c r="G135" s="85">
        <v>1</v>
      </c>
      <c r="H135" s="922">
        <v>900</v>
      </c>
      <c r="I135" s="718">
        <f t="shared" si="1"/>
        <v>900</v>
      </c>
      <c r="J135" s="1232"/>
    </row>
    <row r="136" spans="1:11" s="271" customFormat="1" ht="36.75" customHeight="1">
      <c r="A136" s="272"/>
      <c r="B136" s="1506"/>
      <c r="C136" s="617" t="s">
        <v>766</v>
      </c>
      <c r="D136" s="618" t="s">
        <v>90</v>
      </c>
      <c r="E136" s="618">
        <v>39387</v>
      </c>
      <c r="F136" s="84" t="s">
        <v>148</v>
      </c>
      <c r="G136" s="85">
        <v>1.17333E-2</v>
      </c>
      <c r="H136" s="922">
        <v>9.58</v>
      </c>
      <c r="I136" s="718">
        <f t="shared" si="1"/>
        <v>0.11</v>
      </c>
      <c r="J136" s="1232"/>
      <c r="K136" s="1235"/>
    </row>
    <row r="137" spans="1:11" ht="51">
      <c r="B137" s="1506"/>
      <c r="C137" s="617" t="s">
        <v>436</v>
      </c>
      <c r="D137" s="618" t="s">
        <v>1336</v>
      </c>
      <c r="E137" s="618" t="s">
        <v>437</v>
      </c>
      <c r="F137" s="84" t="s">
        <v>148</v>
      </c>
      <c r="G137" s="85">
        <v>0.05</v>
      </c>
      <c r="H137" s="922">
        <v>52.52</v>
      </c>
      <c r="I137" s="718">
        <f t="shared" si="1"/>
        <v>2.63</v>
      </c>
      <c r="J137" s="1232"/>
    </row>
    <row r="138" spans="1:11" ht="38.25">
      <c r="B138" s="1506"/>
      <c r="C138" s="617" t="s">
        <v>438</v>
      </c>
      <c r="D138" s="618" t="s">
        <v>1336</v>
      </c>
      <c r="E138" s="618" t="s">
        <v>439</v>
      </c>
      <c r="F138" s="84" t="s">
        <v>148</v>
      </c>
      <c r="G138" s="85">
        <v>2.5000000000000001E-2</v>
      </c>
      <c r="H138" s="922">
        <v>163.11000000000001</v>
      </c>
      <c r="I138" s="718">
        <f t="shared" si="1"/>
        <v>4.08</v>
      </c>
      <c r="J138" s="1232"/>
    </row>
    <row r="139" spans="1:11">
      <c r="B139" s="1506"/>
      <c r="C139" s="617"/>
      <c r="D139" s="618"/>
      <c r="E139" s="618"/>
      <c r="F139" s="84"/>
      <c r="G139" s="85"/>
      <c r="H139" s="922"/>
      <c r="I139" s="718">
        <f t="shared" si="1"/>
        <v>0</v>
      </c>
      <c r="J139" s="1232"/>
    </row>
    <row r="140" spans="1:11">
      <c r="B140" s="1506"/>
      <c r="C140" s="617"/>
      <c r="D140" s="618"/>
      <c r="E140" s="618"/>
      <c r="F140" s="84"/>
      <c r="G140" s="85"/>
      <c r="H140" s="922"/>
      <c r="I140" s="718"/>
      <c r="J140" s="1232"/>
    </row>
    <row r="141" spans="1:11">
      <c r="B141" s="1510"/>
      <c r="C141" s="606" t="s">
        <v>149</v>
      </c>
      <c r="D141" s="612"/>
      <c r="E141" s="619"/>
      <c r="F141" s="620"/>
      <c r="G141" s="615"/>
      <c r="H141" s="924" t="s">
        <v>143</v>
      </c>
      <c r="I141" s="616">
        <f>ROUND(SUM(I134:I140),2)</f>
        <v>925.74</v>
      </c>
      <c r="J141" s="1247"/>
    </row>
    <row r="142" spans="1:11">
      <c r="B142" s="262"/>
      <c r="C142" s="621" t="s">
        <v>207</v>
      </c>
      <c r="D142" s="622"/>
      <c r="E142" s="623"/>
      <c r="F142" s="624"/>
      <c r="G142" s="625"/>
      <c r="H142" s="930" t="s">
        <v>143</v>
      </c>
      <c r="I142" s="626">
        <f>ROUND(I124+I132+I141,2)</f>
        <v>925.74</v>
      </c>
      <c r="J142" s="1247"/>
    </row>
    <row r="143" spans="1:11">
      <c r="B143" s="262"/>
      <c r="C143" s="627" t="s">
        <v>208</v>
      </c>
      <c r="D143" s="628"/>
      <c r="E143" s="623"/>
      <c r="F143" s="624"/>
      <c r="G143" s="624"/>
      <c r="H143" s="930" t="s">
        <v>143</v>
      </c>
      <c r="I143" s="726">
        <f>G143</f>
        <v>0</v>
      </c>
      <c r="J143" s="1248"/>
    </row>
    <row r="144" spans="1:11" ht="16.5" thickBot="1">
      <c r="B144" s="263"/>
      <c r="C144" s="264" t="s">
        <v>209</v>
      </c>
      <c r="D144" s="629"/>
      <c r="E144" s="630"/>
      <c r="F144" s="631"/>
      <c r="G144" s="632"/>
      <c r="H144" s="931" t="s">
        <v>143</v>
      </c>
      <c r="I144" s="633">
        <f>ROUND(I142*(1+I143),2)</f>
        <v>925.74</v>
      </c>
      <c r="J144" s="1340">
        <f>(I134+I135+I137+I138)/I144</f>
        <v>0.99988117614016891</v>
      </c>
      <c r="K144" s="1239" t="s">
        <v>1335</v>
      </c>
    </row>
    <row r="145" spans="2:11">
      <c r="B145" s="697"/>
      <c r="C145" s="638"/>
      <c r="D145" s="638"/>
      <c r="E145" s="638"/>
      <c r="F145" s="638"/>
      <c r="G145" s="638"/>
      <c r="H145" s="638"/>
      <c r="I145" s="727"/>
      <c r="J145" s="1340">
        <f>I136/I144</f>
        <v>1.1882385983105408E-4</v>
      </c>
      <c r="K145" s="1239" t="s">
        <v>90</v>
      </c>
    </row>
    <row r="146" spans="2:11" ht="42" customHeight="1">
      <c r="B146" s="878" t="s">
        <v>150</v>
      </c>
      <c r="C146" s="1511" t="s">
        <v>1340</v>
      </c>
      <c r="D146" s="1511"/>
      <c r="E146" s="1511"/>
      <c r="F146" s="1511"/>
      <c r="G146" s="1511"/>
      <c r="H146" s="1511"/>
      <c r="I146" s="1512"/>
      <c r="J146" s="1250"/>
    </row>
    <row r="147" spans="2:11" ht="15" thickBot="1">
      <c r="B147" s="699"/>
      <c r="C147" s="696"/>
      <c r="D147" s="696"/>
      <c r="E147" s="696"/>
      <c r="F147" s="696"/>
      <c r="G147" s="696"/>
      <c r="H147" s="696"/>
      <c r="I147" s="728"/>
      <c r="J147" s="1242"/>
    </row>
    <row r="148" spans="2:11">
      <c r="B148" s="695"/>
      <c r="C148" s="695"/>
      <c r="D148" s="695"/>
      <c r="E148" s="695"/>
      <c r="F148" s="695"/>
      <c r="G148" s="695"/>
      <c r="H148" s="695"/>
      <c r="I148" s="719"/>
      <c r="J148" s="1242"/>
    </row>
    <row r="149" spans="2:11" ht="15" thickBot="1">
      <c r="B149" s="696"/>
      <c r="C149" s="696"/>
      <c r="D149" s="696"/>
      <c r="E149" s="696"/>
      <c r="F149" s="696"/>
      <c r="G149" s="696"/>
      <c r="H149" s="696"/>
      <c r="I149" s="720"/>
      <c r="J149" s="1242"/>
    </row>
    <row r="150" spans="2:11" ht="15" customHeight="1">
      <c r="B150" s="1500" t="s">
        <v>130</v>
      </c>
      <c r="C150" s="1501"/>
      <c r="D150" s="1501"/>
      <c r="E150" s="1501"/>
      <c r="F150" s="1501"/>
      <c r="G150" s="1501"/>
      <c r="H150" s="1501"/>
      <c r="I150" s="1502"/>
      <c r="J150" s="1243"/>
    </row>
    <row r="151" spans="2:11" ht="72" customHeight="1" thickBot="1">
      <c r="B151" s="1503"/>
      <c r="C151" s="1504"/>
      <c r="D151" s="1504"/>
      <c r="E151" s="1504"/>
      <c r="F151" s="1504"/>
      <c r="G151" s="1504"/>
      <c r="H151" s="1504"/>
      <c r="I151" s="1505"/>
      <c r="J151" s="1243"/>
    </row>
    <row r="152" spans="2:11" ht="72" customHeight="1" thickTop="1" thickBot="1">
      <c r="B152" s="717" t="s">
        <v>1384</v>
      </c>
      <c r="C152" s="1515" t="s">
        <v>1319</v>
      </c>
      <c r="D152" s="1515"/>
      <c r="E152" s="1515"/>
      <c r="F152" s="1515"/>
      <c r="G152" s="1515"/>
      <c r="H152" s="1515"/>
      <c r="I152" s="1516"/>
      <c r="J152" s="1244"/>
    </row>
    <row r="153" spans="2:11" ht="62.25" customHeight="1" thickTop="1">
      <c r="B153" s="605" t="s">
        <v>210</v>
      </c>
      <c r="C153" s="1513" t="str">
        <f>'PLANILHA ORÇAMENTO 29.05.25'!E27</f>
        <v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v>
      </c>
      <c r="D153" s="1513"/>
      <c r="E153" s="1513"/>
      <c r="F153" s="1513"/>
      <c r="G153" s="1513"/>
      <c r="H153" s="1514"/>
      <c r="I153" s="250" t="s">
        <v>194</v>
      </c>
      <c r="J153" s="1245"/>
    </row>
    <row r="154" spans="2:11" ht="15">
      <c r="B154" s="251" t="s">
        <v>206</v>
      </c>
      <c r="C154" s="252" t="str">
        <f>'PLANILHA ORÇAMENTO 29.05.25'!B27</f>
        <v>01.03.06</v>
      </c>
      <c r="D154" s="253"/>
      <c r="E154" s="253"/>
      <c r="F154" s="253"/>
      <c r="G154" s="253"/>
      <c r="H154" s="918" t="s">
        <v>93</v>
      </c>
      <c r="I154" s="721" t="s">
        <v>461</v>
      </c>
      <c r="J154" s="1246"/>
    </row>
    <row r="155" spans="2:11" ht="25.5" customHeight="1">
      <c r="B155" s="1506" t="s">
        <v>131</v>
      </c>
      <c r="C155" s="297" t="s">
        <v>17</v>
      </c>
      <c r="D155" s="298" t="s">
        <v>132</v>
      </c>
      <c r="E155" s="298" t="s">
        <v>133</v>
      </c>
      <c r="F155" s="299" t="s">
        <v>18</v>
      </c>
      <c r="G155" s="300" t="s">
        <v>134</v>
      </c>
      <c r="H155" s="919" t="s">
        <v>135</v>
      </c>
      <c r="I155" s="301" t="s">
        <v>136</v>
      </c>
      <c r="J155" s="1232"/>
    </row>
    <row r="156" spans="2:11">
      <c r="B156" s="1506"/>
      <c r="C156" s="69"/>
      <c r="D156" s="70"/>
      <c r="E156" s="70"/>
      <c r="F156" s="99"/>
      <c r="G156" s="203"/>
      <c r="H156" s="916"/>
      <c r="I156" s="722">
        <f>ROUND(G156*H156,2)</f>
        <v>0</v>
      </c>
      <c r="J156" s="1232"/>
    </row>
    <row r="157" spans="2:11">
      <c r="B157" s="1506"/>
      <c r="C157" s="73"/>
      <c r="D157" s="74"/>
      <c r="E157" s="74"/>
      <c r="F157" s="75"/>
      <c r="G157" s="95"/>
      <c r="H157" s="917"/>
      <c r="I157" s="718">
        <f>ROUND(G157*H157,2)</f>
        <v>0</v>
      </c>
      <c r="J157" s="1232"/>
    </row>
    <row r="158" spans="2:11">
      <c r="B158" s="1506"/>
      <c r="C158" s="265"/>
      <c r="D158" s="266"/>
      <c r="E158" s="266"/>
      <c r="F158" s="261"/>
      <c r="G158" s="267"/>
      <c r="H158" s="946"/>
      <c r="I158" s="723"/>
      <c r="J158" s="1232"/>
    </row>
    <row r="159" spans="2:11">
      <c r="B159" s="1506"/>
      <c r="C159" s="76"/>
      <c r="D159" s="254"/>
      <c r="E159" s="254"/>
      <c r="F159" s="255"/>
      <c r="G159" s="256"/>
      <c r="H159" s="943"/>
      <c r="I159" s="724">
        <v>0</v>
      </c>
      <c r="J159" s="1232"/>
    </row>
    <row r="160" spans="2:11">
      <c r="B160" s="1507"/>
      <c r="C160" s="606" t="s">
        <v>142</v>
      </c>
      <c r="D160" s="607"/>
      <c r="E160" s="608"/>
      <c r="F160" s="609"/>
      <c r="G160" s="610"/>
      <c r="H160" s="926" t="s">
        <v>143</v>
      </c>
      <c r="I160" s="611">
        <f>ROUND(SUM(I156:I159),2)</f>
        <v>0</v>
      </c>
      <c r="J160" s="1247"/>
    </row>
    <row r="161" spans="1:11" ht="25.5" customHeight="1">
      <c r="B161" s="1509" t="s">
        <v>144</v>
      </c>
      <c r="C161" s="287" t="s">
        <v>17</v>
      </c>
      <c r="D161" s="288" t="s">
        <v>132</v>
      </c>
      <c r="E161" s="288" t="s">
        <v>133</v>
      </c>
      <c r="F161" s="289" t="s">
        <v>18</v>
      </c>
      <c r="G161" s="289" t="s">
        <v>134</v>
      </c>
      <c r="H161" s="920" t="s">
        <v>135</v>
      </c>
      <c r="I161" s="290" t="s">
        <v>136</v>
      </c>
      <c r="J161" s="1232"/>
    </row>
    <row r="162" spans="1:11">
      <c r="B162" s="1506"/>
      <c r="C162" s="257"/>
      <c r="D162" s="258"/>
      <c r="E162" s="258"/>
      <c r="F162" s="259"/>
      <c r="G162" s="260"/>
      <c r="H162" s="921"/>
      <c r="I162" s="725">
        <f>ROUND(G162*H162,2)</f>
        <v>0</v>
      </c>
      <c r="J162" s="1232"/>
    </row>
    <row r="163" spans="1:11">
      <c r="B163" s="1506"/>
      <c r="C163" s="268"/>
      <c r="D163" s="202"/>
      <c r="E163" s="202"/>
      <c r="F163" s="269"/>
      <c r="G163" s="270"/>
      <c r="H163" s="922"/>
      <c r="I163" s="718">
        <f>ROUND(G163*H163,2)</f>
        <v>0</v>
      </c>
      <c r="J163" s="1232"/>
    </row>
    <row r="164" spans="1:11">
      <c r="B164" s="1506"/>
      <c r="C164" s="268"/>
      <c r="D164" s="202"/>
      <c r="E164" s="202"/>
      <c r="F164" s="269"/>
      <c r="G164" s="270"/>
      <c r="H164" s="922"/>
      <c r="I164" s="718">
        <f>ROUND(G164*H164,2)</f>
        <v>0</v>
      </c>
      <c r="J164" s="1232"/>
    </row>
    <row r="165" spans="1:11">
      <c r="B165" s="1506"/>
      <c r="C165" s="268"/>
      <c r="D165" s="202"/>
      <c r="E165" s="202"/>
      <c r="F165" s="269"/>
      <c r="G165" s="270"/>
      <c r="H165" s="922"/>
      <c r="I165" s="718">
        <f>ROUND(G165*H165,2)</f>
        <v>0</v>
      </c>
      <c r="J165" s="1232"/>
    </row>
    <row r="166" spans="1:11">
      <c r="B166" s="1506"/>
      <c r="C166" s="73"/>
      <c r="D166" s="74"/>
      <c r="E166" s="74"/>
      <c r="F166" s="75"/>
      <c r="G166" s="80"/>
      <c r="H166" s="927"/>
      <c r="I166" s="718">
        <f>ROUND(G166*H166,2)</f>
        <v>0</v>
      </c>
      <c r="J166" s="1232"/>
    </row>
    <row r="167" spans="1:11">
      <c r="B167" s="1506"/>
      <c r="C167" s="76"/>
      <c r="D167" s="76"/>
      <c r="E167" s="76"/>
      <c r="F167" s="261"/>
      <c r="G167" s="81"/>
      <c r="H167" s="923"/>
      <c r="I167" s="723">
        <f>G167*H167</f>
        <v>0</v>
      </c>
      <c r="J167" s="1232"/>
    </row>
    <row r="168" spans="1:11" ht="18.75" customHeight="1">
      <c r="B168" s="1507"/>
      <c r="C168" s="606" t="s">
        <v>145</v>
      </c>
      <c r="D168" s="612"/>
      <c r="E168" s="613"/>
      <c r="F168" s="614"/>
      <c r="G168" s="615"/>
      <c r="H168" s="924" t="s">
        <v>143</v>
      </c>
      <c r="I168" s="616">
        <f>ROUND(SUM(I162:I167),2)</f>
        <v>0</v>
      </c>
      <c r="J168" s="1247"/>
    </row>
    <row r="169" spans="1:11" ht="25.5" customHeight="1">
      <c r="B169" s="1509" t="s">
        <v>146</v>
      </c>
      <c r="C169" s="287" t="s">
        <v>17</v>
      </c>
      <c r="D169" s="288" t="s">
        <v>132</v>
      </c>
      <c r="E169" s="288" t="s">
        <v>133</v>
      </c>
      <c r="F169" s="291" t="s">
        <v>18</v>
      </c>
      <c r="G169" s="289" t="s">
        <v>134</v>
      </c>
      <c r="H169" s="920" t="s">
        <v>147</v>
      </c>
      <c r="I169" s="290" t="s">
        <v>136</v>
      </c>
      <c r="J169" s="1232"/>
    </row>
    <row r="170" spans="1:11" ht="140.25">
      <c r="B170" s="1506"/>
      <c r="C170" s="617" t="s">
        <v>508</v>
      </c>
      <c r="D170" s="618" t="s">
        <v>1336</v>
      </c>
      <c r="E170" s="618" t="s">
        <v>440</v>
      </c>
      <c r="F170" s="84" t="s">
        <v>194</v>
      </c>
      <c r="G170" s="85">
        <v>1</v>
      </c>
      <c r="H170" s="922">
        <v>686</v>
      </c>
      <c r="I170" s="718">
        <f t="shared" ref="I170:I175" si="2">ROUND(G170*H170,2)</f>
        <v>686</v>
      </c>
      <c r="J170" s="1232"/>
    </row>
    <row r="171" spans="1:11" ht="30.75" customHeight="1">
      <c r="B171" s="1506"/>
      <c r="C171" s="617" t="s">
        <v>442</v>
      </c>
      <c r="D171" s="618" t="s">
        <v>1336</v>
      </c>
      <c r="E171" s="618" t="s">
        <v>443</v>
      </c>
      <c r="F171" s="84" t="s">
        <v>148</v>
      </c>
      <c r="G171" s="85">
        <v>1.66667E-2</v>
      </c>
      <c r="H171" s="922">
        <v>217.5</v>
      </c>
      <c r="I171" s="718">
        <f t="shared" si="2"/>
        <v>3.63</v>
      </c>
      <c r="J171" s="1232"/>
    </row>
    <row r="172" spans="1:11" ht="63.75">
      <c r="B172" s="1506"/>
      <c r="C172" s="617" t="s">
        <v>509</v>
      </c>
      <c r="D172" s="618" t="s">
        <v>1336</v>
      </c>
      <c r="E172" s="618" t="s">
        <v>441</v>
      </c>
      <c r="F172" s="84" t="s">
        <v>148</v>
      </c>
      <c r="G172" s="85">
        <v>0.14166670000000001</v>
      </c>
      <c r="H172" s="922">
        <v>680</v>
      </c>
      <c r="I172" s="718">
        <f t="shared" si="2"/>
        <v>96.33</v>
      </c>
      <c r="J172" s="1232"/>
    </row>
    <row r="173" spans="1:11" s="271" customFormat="1" ht="33" customHeight="1">
      <c r="A173" s="272"/>
      <c r="B173" s="1506"/>
      <c r="C173" s="617" t="s">
        <v>766</v>
      </c>
      <c r="D173" s="618" t="s">
        <v>90</v>
      </c>
      <c r="E173" s="618">
        <v>39387</v>
      </c>
      <c r="F173" s="84" t="s">
        <v>148</v>
      </c>
      <c r="G173" s="85">
        <v>1.17333E-2</v>
      </c>
      <c r="H173" s="922">
        <v>9.58</v>
      </c>
      <c r="I173" s="718">
        <f t="shared" si="2"/>
        <v>0.11</v>
      </c>
      <c r="J173" s="1232"/>
      <c r="K173" s="1235"/>
    </row>
    <row r="174" spans="1:11" ht="38.25">
      <c r="B174" s="1506"/>
      <c r="C174" s="617" t="s">
        <v>444</v>
      </c>
      <c r="D174" s="618" t="s">
        <v>1336</v>
      </c>
      <c r="E174" s="618" t="s">
        <v>445</v>
      </c>
      <c r="F174" s="84" t="s">
        <v>148</v>
      </c>
      <c r="G174" s="85">
        <v>4.1111099999999998E-2</v>
      </c>
      <c r="H174" s="922">
        <v>217.73</v>
      </c>
      <c r="I174" s="718">
        <f t="shared" si="2"/>
        <v>8.9499999999999993</v>
      </c>
      <c r="J174" s="1232"/>
    </row>
    <row r="175" spans="1:11">
      <c r="B175" s="1506"/>
      <c r="C175" s="617"/>
      <c r="D175" s="618"/>
      <c r="E175" s="618"/>
      <c r="F175" s="84"/>
      <c r="G175" s="85"/>
      <c r="H175" s="922"/>
      <c r="I175" s="718">
        <f t="shared" si="2"/>
        <v>0</v>
      </c>
      <c r="J175" s="1232"/>
    </row>
    <row r="176" spans="1:11">
      <c r="B176" s="1506"/>
      <c r="C176" s="617"/>
      <c r="D176" s="618"/>
      <c r="E176" s="618"/>
      <c r="F176" s="84"/>
      <c r="G176" s="85"/>
      <c r="H176" s="922"/>
      <c r="I176" s="718"/>
      <c r="J176" s="1232"/>
    </row>
    <row r="177" spans="2:11">
      <c r="B177" s="1510"/>
      <c r="C177" s="606" t="s">
        <v>149</v>
      </c>
      <c r="D177" s="612"/>
      <c r="E177" s="619"/>
      <c r="F177" s="620"/>
      <c r="G177" s="615"/>
      <c r="H177" s="924" t="s">
        <v>143</v>
      </c>
      <c r="I177" s="616">
        <f>ROUND(SUM(I170:I176),2)</f>
        <v>795.02</v>
      </c>
      <c r="J177" s="1247"/>
    </row>
    <row r="178" spans="2:11">
      <c r="B178" s="262"/>
      <c r="C178" s="621" t="s">
        <v>207</v>
      </c>
      <c r="D178" s="622"/>
      <c r="E178" s="623"/>
      <c r="F178" s="624"/>
      <c r="G178" s="625"/>
      <c r="H178" s="930" t="s">
        <v>143</v>
      </c>
      <c r="I178" s="626">
        <f>ROUND(I160+I168+I177,2)</f>
        <v>795.02</v>
      </c>
      <c r="J178" s="1247"/>
    </row>
    <row r="179" spans="2:11">
      <c r="B179" s="262"/>
      <c r="C179" s="627" t="s">
        <v>208</v>
      </c>
      <c r="D179" s="628"/>
      <c r="E179" s="623"/>
      <c r="F179" s="624"/>
      <c r="G179" s="624"/>
      <c r="H179" s="930" t="s">
        <v>143</v>
      </c>
      <c r="I179" s="726">
        <f>G179</f>
        <v>0</v>
      </c>
      <c r="J179" s="1248"/>
    </row>
    <row r="180" spans="2:11" ht="16.5" thickBot="1">
      <c r="B180" s="263"/>
      <c r="C180" s="264" t="s">
        <v>209</v>
      </c>
      <c r="D180" s="629"/>
      <c r="E180" s="630"/>
      <c r="F180" s="631"/>
      <c r="G180" s="632"/>
      <c r="H180" s="931" t="s">
        <v>143</v>
      </c>
      <c r="I180" s="633">
        <f>ROUND(I178*(1+I179),2)</f>
        <v>795.02</v>
      </c>
      <c r="J180" s="1340">
        <f>(I170+I171+I172+I174)/I180</f>
        <v>0.99986163870091327</v>
      </c>
      <c r="K180" s="1239" t="s">
        <v>1335</v>
      </c>
    </row>
    <row r="181" spans="2:11">
      <c r="B181" s="697"/>
      <c r="C181" s="638"/>
      <c r="D181" s="638"/>
      <c r="E181" s="638"/>
      <c r="F181" s="638"/>
      <c r="G181" s="638"/>
      <c r="H181" s="638"/>
      <c r="I181" s="727"/>
      <c r="J181" s="1340">
        <f>I173/I180</f>
        <v>1.3836129908681544E-4</v>
      </c>
      <c r="K181" s="1239" t="s">
        <v>90</v>
      </c>
    </row>
    <row r="182" spans="2:11" ht="42" customHeight="1">
      <c r="B182" s="878" t="s">
        <v>150</v>
      </c>
      <c r="C182" s="1511" t="s">
        <v>1341</v>
      </c>
      <c r="D182" s="1511"/>
      <c r="E182" s="1511"/>
      <c r="F182" s="1511"/>
      <c r="G182" s="1511"/>
      <c r="H182" s="1511"/>
      <c r="I182" s="1512"/>
      <c r="J182" s="1250"/>
    </row>
    <row r="183" spans="2:11" ht="15" thickBot="1">
      <c r="B183" s="699"/>
      <c r="C183" s="696"/>
      <c r="D183" s="696"/>
      <c r="E183" s="696"/>
      <c r="F183" s="696"/>
      <c r="G183" s="696"/>
      <c r="H183" s="696"/>
      <c r="I183" s="728"/>
      <c r="J183" s="1242"/>
    </row>
    <row r="184" spans="2:11">
      <c r="B184" s="695"/>
      <c r="C184" s="695"/>
      <c r="D184" s="695"/>
      <c r="E184" s="695"/>
      <c r="F184" s="695"/>
      <c r="G184" s="695"/>
      <c r="H184" s="695"/>
      <c r="I184" s="719"/>
      <c r="J184" s="1242"/>
    </row>
    <row r="185" spans="2:11" ht="15" thickBot="1">
      <c r="B185" s="696"/>
      <c r="C185" s="696"/>
      <c r="D185" s="696"/>
      <c r="E185" s="696"/>
      <c r="F185" s="696"/>
      <c r="G185" s="696"/>
      <c r="H185" s="696"/>
      <c r="I185" s="720"/>
      <c r="J185" s="1242"/>
    </row>
    <row r="186" spans="2:11" ht="15" customHeight="1">
      <c r="B186" s="1500" t="s">
        <v>130</v>
      </c>
      <c r="C186" s="1501"/>
      <c r="D186" s="1501"/>
      <c r="E186" s="1501"/>
      <c r="F186" s="1501"/>
      <c r="G186" s="1501"/>
      <c r="H186" s="1501"/>
      <c r="I186" s="1502"/>
      <c r="J186" s="1243"/>
    </row>
    <row r="187" spans="2:11" ht="72" customHeight="1" thickBot="1">
      <c r="B187" s="1503"/>
      <c r="C187" s="1504"/>
      <c r="D187" s="1504"/>
      <c r="E187" s="1504"/>
      <c r="F187" s="1504"/>
      <c r="G187" s="1504"/>
      <c r="H187" s="1504"/>
      <c r="I187" s="1505"/>
      <c r="J187" s="1243"/>
    </row>
    <row r="188" spans="2:11" ht="72" customHeight="1" thickTop="1" thickBot="1">
      <c r="B188" s="717" t="s">
        <v>1384</v>
      </c>
      <c r="C188" s="1515" t="s">
        <v>1319</v>
      </c>
      <c r="D188" s="1515"/>
      <c r="E188" s="1515"/>
      <c r="F188" s="1515"/>
      <c r="G188" s="1515"/>
      <c r="H188" s="1515"/>
      <c r="I188" s="1516"/>
      <c r="J188" s="1244"/>
    </row>
    <row r="189" spans="2:11" ht="62.25" customHeight="1" thickTop="1">
      <c r="B189" s="605" t="s">
        <v>210</v>
      </c>
      <c r="C189" s="1513" t="str">
        <f>'PLANILHA ORÇAMENTO 29.05.25'!E29</f>
        <v>LOCAÇÃO DE BANHEIRO QUÍMICO, DIMENSÃO (110X120X230)CM, LINHA PADRÃO, CONTENDO UMA (1) PIA/HIGIENIZADOR DE MÃOS, INCLUSIVE MANUTENÇÃO E MOBILIZAÇÃO/DESMOBILIZAÇÃO</v>
      </c>
      <c r="D189" s="1513"/>
      <c r="E189" s="1513"/>
      <c r="F189" s="1513"/>
      <c r="G189" s="1513"/>
      <c r="H189" s="1514"/>
      <c r="I189" s="250" t="s">
        <v>194</v>
      </c>
      <c r="J189" s="1245"/>
    </row>
    <row r="190" spans="2:11" ht="15">
      <c r="B190" s="251" t="s">
        <v>206</v>
      </c>
      <c r="C190" s="252" t="str">
        <f>'PLANILHA ORÇAMENTO 29.05.25'!B29</f>
        <v>01.04.01</v>
      </c>
      <c r="D190" s="253"/>
      <c r="E190" s="253"/>
      <c r="F190" s="253"/>
      <c r="G190" s="253"/>
      <c r="H190" s="918" t="s">
        <v>93</v>
      </c>
      <c r="I190" s="721" t="s">
        <v>463</v>
      </c>
      <c r="J190" s="1246"/>
    </row>
    <row r="191" spans="2:11" ht="25.5" customHeight="1">
      <c r="B191" s="1506" t="s">
        <v>131</v>
      </c>
      <c r="C191" s="297" t="s">
        <v>17</v>
      </c>
      <c r="D191" s="298" t="s">
        <v>132</v>
      </c>
      <c r="E191" s="298" t="s">
        <v>133</v>
      </c>
      <c r="F191" s="299" t="s">
        <v>18</v>
      </c>
      <c r="G191" s="300" t="s">
        <v>134</v>
      </c>
      <c r="H191" s="919" t="s">
        <v>135</v>
      </c>
      <c r="I191" s="301" t="s">
        <v>136</v>
      </c>
      <c r="J191" s="1232"/>
    </row>
    <row r="192" spans="2:11">
      <c r="B192" s="1506"/>
      <c r="C192" s="69"/>
      <c r="D192" s="70"/>
      <c r="E192" s="70"/>
      <c r="F192" s="99"/>
      <c r="G192" s="203"/>
      <c r="H192" s="916"/>
      <c r="I192" s="722">
        <f>ROUND(G192*H192,2)</f>
        <v>0</v>
      </c>
      <c r="J192" s="1232"/>
    </row>
    <row r="193" spans="2:10">
      <c r="B193" s="1506"/>
      <c r="C193" s="73"/>
      <c r="D193" s="74"/>
      <c r="E193" s="74"/>
      <c r="F193" s="75"/>
      <c r="G193" s="95"/>
      <c r="H193" s="917"/>
      <c r="I193" s="718">
        <f>ROUND(G193*H193,2)</f>
        <v>0</v>
      </c>
      <c r="J193" s="1232"/>
    </row>
    <row r="194" spans="2:10">
      <c r="B194" s="1506"/>
      <c r="C194" s="265"/>
      <c r="D194" s="266"/>
      <c r="E194" s="266"/>
      <c r="F194" s="261"/>
      <c r="G194" s="267"/>
      <c r="H194" s="946"/>
      <c r="I194" s="723"/>
      <c r="J194" s="1232"/>
    </row>
    <row r="195" spans="2:10">
      <c r="B195" s="1506"/>
      <c r="C195" s="76"/>
      <c r="D195" s="254"/>
      <c r="E195" s="254"/>
      <c r="F195" s="255"/>
      <c r="G195" s="256"/>
      <c r="H195" s="943"/>
      <c r="I195" s="724">
        <v>0</v>
      </c>
      <c r="J195" s="1232"/>
    </row>
    <row r="196" spans="2:10">
      <c r="B196" s="1507"/>
      <c r="C196" s="606" t="s">
        <v>142</v>
      </c>
      <c r="D196" s="607"/>
      <c r="E196" s="608"/>
      <c r="F196" s="609"/>
      <c r="G196" s="610"/>
      <c r="H196" s="926" t="s">
        <v>143</v>
      </c>
      <c r="I196" s="611">
        <f>ROUND(SUM(I192:I195),2)</f>
        <v>0</v>
      </c>
      <c r="J196" s="1247"/>
    </row>
    <row r="197" spans="2:10" ht="25.5" customHeight="1">
      <c r="B197" s="1509" t="s">
        <v>144</v>
      </c>
      <c r="C197" s="287" t="s">
        <v>17</v>
      </c>
      <c r="D197" s="288" t="s">
        <v>132</v>
      </c>
      <c r="E197" s="288" t="s">
        <v>133</v>
      </c>
      <c r="F197" s="289" t="s">
        <v>18</v>
      </c>
      <c r="G197" s="289" t="s">
        <v>134</v>
      </c>
      <c r="H197" s="920" t="s">
        <v>135</v>
      </c>
      <c r="I197" s="290" t="s">
        <v>136</v>
      </c>
      <c r="J197" s="1232"/>
    </row>
    <row r="198" spans="2:10">
      <c r="B198" s="1506"/>
      <c r="C198" s="257"/>
      <c r="D198" s="258"/>
      <c r="E198" s="258"/>
      <c r="F198" s="259"/>
      <c r="G198" s="260"/>
      <c r="H198" s="921"/>
      <c r="I198" s="725">
        <f>ROUND(G198*H198,2)</f>
        <v>0</v>
      </c>
      <c r="J198" s="1232"/>
    </row>
    <row r="199" spans="2:10">
      <c r="B199" s="1506"/>
      <c r="C199" s="268"/>
      <c r="D199" s="202"/>
      <c r="E199" s="202"/>
      <c r="F199" s="269"/>
      <c r="G199" s="270"/>
      <c r="H199" s="922"/>
      <c r="I199" s="718">
        <f>ROUND(G199*H199,2)</f>
        <v>0</v>
      </c>
      <c r="J199" s="1232"/>
    </row>
    <row r="200" spans="2:10">
      <c r="B200" s="1506"/>
      <c r="C200" s="268"/>
      <c r="D200" s="202"/>
      <c r="E200" s="202"/>
      <c r="F200" s="269"/>
      <c r="G200" s="270"/>
      <c r="H200" s="922"/>
      <c r="I200" s="718">
        <f>ROUND(G200*H200,2)</f>
        <v>0</v>
      </c>
      <c r="J200" s="1232"/>
    </row>
    <row r="201" spans="2:10">
      <c r="B201" s="1506"/>
      <c r="C201" s="268"/>
      <c r="D201" s="202"/>
      <c r="E201" s="202"/>
      <c r="F201" s="269"/>
      <c r="G201" s="270"/>
      <c r="H201" s="922"/>
      <c r="I201" s="718">
        <f>ROUND(G201*H201,2)</f>
        <v>0</v>
      </c>
      <c r="J201" s="1232"/>
    </row>
    <row r="202" spans="2:10">
      <c r="B202" s="1506"/>
      <c r="C202" s="73"/>
      <c r="D202" s="74"/>
      <c r="E202" s="74"/>
      <c r="F202" s="75"/>
      <c r="G202" s="80"/>
      <c r="H202" s="927"/>
      <c r="I202" s="718">
        <f>ROUND(G202*H202,2)</f>
        <v>0</v>
      </c>
      <c r="J202" s="1232"/>
    </row>
    <row r="203" spans="2:10">
      <c r="B203" s="1506"/>
      <c r="C203" s="76"/>
      <c r="D203" s="76"/>
      <c r="E203" s="76"/>
      <c r="F203" s="261"/>
      <c r="G203" s="81"/>
      <c r="H203" s="923"/>
      <c r="I203" s="723">
        <f>G203*H203</f>
        <v>0</v>
      </c>
      <c r="J203" s="1232"/>
    </row>
    <row r="204" spans="2:10" ht="18.75" customHeight="1">
      <c r="B204" s="1507"/>
      <c r="C204" s="606" t="s">
        <v>145</v>
      </c>
      <c r="D204" s="612"/>
      <c r="E204" s="613"/>
      <c r="F204" s="614"/>
      <c r="G204" s="615"/>
      <c r="H204" s="924" t="s">
        <v>143</v>
      </c>
      <c r="I204" s="616">
        <f>ROUND(SUM(I198:I203),2)</f>
        <v>0</v>
      </c>
      <c r="J204" s="1247"/>
    </row>
    <row r="205" spans="2:10" ht="25.5" customHeight="1">
      <c r="B205" s="1509" t="s">
        <v>146</v>
      </c>
      <c r="C205" s="287" t="s">
        <v>17</v>
      </c>
      <c r="D205" s="288" t="s">
        <v>132</v>
      </c>
      <c r="E205" s="288" t="s">
        <v>133</v>
      </c>
      <c r="F205" s="291" t="s">
        <v>18</v>
      </c>
      <c r="G205" s="289" t="s">
        <v>134</v>
      </c>
      <c r="H205" s="920" t="s">
        <v>147</v>
      </c>
      <c r="I205" s="290" t="s">
        <v>136</v>
      </c>
      <c r="J205" s="1232"/>
    </row>
    <row r="206" spans="2:10" ht="114.75">
      <c r="B206" s="1506"/>
      <c r="C206" s="617" t="s">
        <v>447</v>
      </c>
      <c r="D206" s="618" t="s">
        <v>1336</v>
      </c>
      <c r="E206" s="618" t="s">
        <v>446</v>
      </c>
      <c r="F206" s="84" t="s">
        <v>194</v>
      </c>
      <c r="G206" s="85">
        <v>1</v>
      </c>
      <c r="H206" s="922">
        <v>980</v>
      </c>
      <c r="I206" s="718">
        <f t="shared" ref="I206:I208" si="3">ROUND(G206*H206,2)</f>
        <v>980</v>
      </c>
      <c r="J206" s="1232"/>
    </row>
    <row r="207" spans="2:10">
      <c r="B207" s="1506"/>
      <c r="C207" s="617"/>
      <c r="D207" s="618"/>
      <c r="E207" s="618"/>
      <c r="F207" s="84"/>
      <c r="G207" s="85"/>
      <c r="H207" s="922"/>
      <c r="I207" s="718">
        <f t="shared" si="3"/>
        <v>0</v>
      </c>
      <c r="J207" s="1232"/>
    </row>
    <row r="208" spans="2:10">
      <c r="B208" s="1506"/>
      <c r="C208" s="617"/>
      <c r="D208" s="618"/>
      <c r="E208" s="618"/>
      <c r="F208" s="84"/>
      <c r="G208" s="85"/>
      <c r="H208" s="922"/>
      <c r="I208" s="718">
        <f t="shared" si="3"/>
        <v>0</v>
      </c>
      <c r="J208" s="1232"/>
    </row>
    <row r="209" spans="1:11">
      <c r="B209" s="1506"/>
      <c r="C209" s="617"/>
      <c r="D209" s="618"/>
      <c r="E209" s="618"/>
      <c r="F209" s="84"/>
      <c r="G209" s="85"/>
      <c r="H209" s="922"/>
      <c r="I209" s="718"/>
      <c r="J209" s="1232"/>
    </row>
    <row r="210" spans="1:11">
      <c r="B210" s="1510"/>
      <c r="C210" s="606" t="s">
        <v>149</v>
      </c>
      <c r="D210" s="612"/>
      <c r="E210" s="619"/>
      <c r="F210" s="620"/>
      <c r="G210" s="615"/>
      <c r="H210" s="924" t="s">
        <v>143</v>
      </c>
      <c r="I210" s="616">
        <f>ROUND(SUM(I206:I209),2)</f>
        <v>980</v>
      </c>
      <c r="J210" s="1247"/>
    </row>
    <row r="211" spans="1:11">
      <c r="B211" s="262"/>
      <c r="C211" s="621" t="s">
        <v>207</v>
      </c>
      <c r="D211" s="622"/>
      <c r="E211" s="623"/>
      <c r="F211" s="624"/>
      <c r="G211" s="625"/>
      <c r="H211" s="930" t="s">
        <v>143</v>
      </c>
      <c r="I211" s="626">
        <f>ROUND(I196+I204+I210,2)</f>
        <v>980</v>
      </c>
      <c r="J211" s="1247"/>
    </row>
    <row r="212" spans="1:11">
      <c r="B212" s="262"/>
      <c r="C212" s="627" t="s">
        <v>208</v>
      </c>
      <c r="D212" s="628"/>
      <c r="E212" s="623"/>
      <c r="F212" s="624"/>
      <c r="G212" s="624"/>
      <c r="H212" s="930" t="s">
        <v>143</v>
      </c>
      <c r="I212" s="726">
        <f>G212</f>
        <v>0</v>
      </c>
      <c r="J212" s="1248"/>
    </row>
    <row r="213" spans="1:11" ht="16.5" thickBot="1">
      <c r="B213" s="263"/>
      <c r="C213" s="264" t="s">
        <v>209</v>
      </c>
      <c r="D213" s="629"/>
      <c r="E213" s="630"/>
      <c r="F213" s="631"/>
      <c r="G213" s="632"/>
      <c r="H213" s="931" t="s">
        <v>143</v>
      </c>
      <c r="I213" s="633">
        <f>ROUND(I211*(1+I212),2)</f>
        <v>980</v>
      </c>
      <c r="J213" s="1340">
        <f>I206/I213</f>
        <v>1</v>
      </c>
      <c r="K213" s="1239" t="s">
        <v>1335</v>
      </c>
    </row>
    <row r="214" spans="1:11">
      <c r="B214" s="697"/>
      <c r="C214" s="638"/>
      <c r="D214" s="638"/>
      <c r="E214" s="638"/>
      <c r="F214" s="638"/>
      <c r="G214" s="638"/>
      <c r="H214" s="638"/>
      <c r="I214" s="727"/>
      <c r="J214" s="1242"/>
    </row>
    <row r="215" spans="1:11" ht="42" customHeight="1">
      <c r="B215" s="878" t="s">
        <v>150</v>
      </c>
      <c r="C215" s="1511" t="s">
        <v>1342</v>
      </c>
      <c r="D215" s="1511"/>
      <c r="E215" s="1511"/>
      <c r="F215" s="1511"/>
      <c r="G215" s="1511"/>
      <c r="H215" s="1511"/>
      <c r="I215" s="1512"/>
      <c r="J215" s="1250"/>
    </row>
    <row r="216" spans="1:11" ht="15" thickBot="1">
      <c r="B216" s="699"/>
      <c r="C216" s="696"/>
      <c r="D216" s="696"/>
      <c r="E216" s="696"/>
      <c r="F216" s="696"/>
      <c r="G216" s="696"/>
      <c r="H216" s="696"/>
      <c r="I216" s="728"/>
      <c r="J216" s="1242"/>
    </row>
    <row r="217" spans="1:11">
      <c r="B217" s="695"/>
      <c r="C217" s="695"/>
      <c r="D217" s="695"/>
      <c r="E217" s="695"/>
      <c r="F217" s="695"/>
      <c r="G217" s="695"/>
      <c r="H217" s="695"/>
      <c r="I217" s="719"/>
      <c r="J217" s="1242"/>
    </row>
    <row r="218" spans="1:11" ht="15" thickBot="1">
      <c r="B218" s="696"/>
      <c r="C218" s="696"/>
      <c r="D218" s="696"/>
      <c r="E218" s="696"/>
      <c r="F218" s="696"/>
      <c r="G218" s="696"/>
      <c r="H218" s="696"/>
      <c r="I218" s="720"/>
      <c r="J218" s="1242"/>
    </row>
    <row r="219" spans="1:11" s="701" customFormat="1" ht="50.25" customHeight="1">
      <c r="A219" s="700"/>
      <c r="B219" s="1500" t="s">
        <v>130</v>
      </c>
      <c r="C219" s="1501"/>
      <c r="D219" s="1501"/>
      <c r="E219" s="1501"/>
      <c r="F219" s="1501"/>
      <c r="G219" s="1501"/>
      <c r="H219" s="1501"/>
      <c r="I219" s="1502"/>
      <c r="J219" s="1243"/>
      <c r="K219" s="1236"/>
    </row>
    <row r="220" spans="1:11" s="701" customFormat="1" ht="27" customHeight="1" thickBot="1">
      <c r="A220" s="700"/>
      <c r="B220" s="1503"/>
      <c r="C220" s="1504"/>
      <c r="D220" s="1504"/>
      <c r="E220" s="1504"/>
      <c r="F220" s="1504"/>
      <c r="G220" s="1504"/>
      <c r="H220" s="1504"/>
      <c r="I220" s="1505"/>
      <c r="J220" s="1243"/>
      <c r="K220" s="1236"/>
    </row>
    <row r="221" spans="1:11" s="701" customFormat="1" ht="69" customHeight="1" thickTop="1" thickBot="1">
      <c r="A221" s="700"/>
      <c r="B221" s="717" t="s">
        <v>1384</v>
      </c>
      <c r="C221" s="1515" t="s">
        <v>1319</v>
      </c>
      <c r="D221" s="1515"/>
      <c r="E221" s="1515"/>
      <c r="F221" s="1515"/>
      <c r="G221" s="1515"/>
      <c r="H221" s="1515"/>
      <c r="I221" s="1516"/>
      <c r="J221" s="1244"/>
      <c r="K221" s="1236"/>
    </row>
    <row r="222" spans="1:11" s="703" customFormat="1" ht="45.75" customHeight="1" thickTop="1">
      <c r="A222" s="702"/>
      <c r="B222" s="605" t="s">
        <v>210</v>
      </c>
      <c r="C222" s="1513" t="str">
        <f>'PLANILHA ORÇAMENTO 29.05.25'!E39</f>
        <v>DEMOLIÇÃO EM CONCRETO ARMADO, DE FORMA MANUAL, SEM REAPROVEITAMENTO.</v>
      </c>
      <c r="D222" s="1513"/>
      <c r="E222" s="1513"/>
      <c r="F222" s="1513"/>
      <c r="G222" s="1513"/>
      <c r="H222" s="1514"/>
      <c r="I222" s="639" t="s">
        <v>28</v>
      </c>
      <c r="J222" s="1246"/>
      <c r="K222" s="1237"/>
    </row>
    <row r="223" spans="1:11" s="705" customFormat="1" ht="19.5" customHeight="1">
      <c r="A223" s="704"/>
      <c r="B223" s="197" t="s">
        <v>206</v>
      </c>
      <c r="C223" s="198" t="str">
        <f>'PLANILHA ORÇAMENTO 29.05.25'!B39</f>
        <v>02.02</v>
      </c>
      <c r="D223" s="196"/>
      <c r="E223" s="196"/>
      <c r="F223" s="196"/>
      <c r="G223" s="196"/>
      <c r="H223" s="918" t="s">
        <v>93</v>
      </c>
      <c r="I223" s="721" t="s">
        <v>464</v>
      </c>
      <c r="J223" s="1246"/>
      <c r="K223" s="1238"/>
    </row>
    <row r="224" spans="1:11" ht="25.5">
      <c r="B224" s="1506" t="s">
        <v>131</v>
      </c>
      <c r="C224" s="305" t="s">
        <v>17</v>
      </c>
      <c r="D224" s="306" t="s">
        <v>132</v>
      </c>
      <c r="E224" s="306" t="s">
        <v>133</v>
      </c>
      <c r="F224" s="307" t="s">
        <v>18</v>
      </c>
      <c r="G224" s="308" t="s">
        <v>134</v>
      </c>
      <c r="H224" s="932" t="s">
        <v>135</v>
      </c>
      <c r="I224" s="309" t="s">
        <v>136</v>
      </c>
      <c r="J224" s="1232"/>
    </row>
    <row r="225" spans="1:11" s="707" customFormat="1" ht="25.5">
      <c r="A225" s="706"/>
      <c r="B225" s="1506"/>
      <c r="C225" s="69" t="s">
        <v>137</v>
      </c>
      <c r="D225" s="70" t="s">
        <v>90</v>
      </c>
      <c r="E225" s="70" t="s">
        <v>139</v>
      </c>
      <c r="F225" s="71" t="s">
        <v>138</v>
      </c>
      <c r="G225" s="72">
        <v>1.6574</v>
      </c>
      <c r="H225" s="1290">
        <v>31.21</v>
      </c>
      <c r="I225" s="729">
        <f>ROUND(G225*H225,2)</f>
        <v>51.73</v>
      </c>
      <c r="J225" s="1232"/>
      <c r="K225" s="1239"/>
    </row>
    <row r="226" spans="1:11" s="707" customFormat="1" ht="25.5">
      <c r="A226" s="706"/>
      <c r="B226" s="1506"/>
      <c r="C226" s="73" t="s">
        <v>140</v>
      </c>
      <c r="D226" s="74" t="s">
        <v>90</v>
      </c>
      <c r="E226" s="74" t="s">
        <v>141</v>
      </c>
      <c r="F226" s="75" t="s">
        <v>138</v>
      </c>
      <c r="G226" s="95">
        <v>10.2759</v>
      </c>
      <c r="H226" s="925">
        <v>22.64</v>
      </c>
      <c r="I226" s="718">
        <f>ROUND(G226*H226,2)</f>
        <v>232.65</v>
      </c>
      <c r="J226" s="1232"/>
      <c r="K226" s="1239"/>
    </row>
    <row r="227" spans="1:11" s="707" customFormat="1" ht="15.75" customHeight="1">
      <c r="A227" s="706"/>
      <c r="B227" s="1506"/>
      <c r="C227" s="76"/>
      <c r="D227" s="76"/>
      <c r="E227" s="76"/>
      <c r="F227" s="77"/>
      <c r="G227" s="78"/>
      <c r="H227" s="933"/>
      <c r="I227" s="730">
        <v>0</v>
      </c>
      <c r="J227" s="1232"/>
      <c r="K227" s="1239"/>
    </row>
    <row r="228" spans="1:11" s="709" customFormat="1" ht="22.5" customHeight="1">
      <c r="A228" s="708"/>
      <c r="B228" s="1507"/>
      <c r="C228" s="640" t="s">
        <v>142</v>
      </c>
      <c r="D228" s="641"/>
      <c r="E228" s="642"/>
      <c r="F228" s="643"/>
      <c r="G228" s="644"/>
      <c r="H228" s="934" t="s">
        <v>143</v>
      </c>
      <c r="I228" s="645">
        <f>ROUND(SUM(I225:I227),2)</f>
        <v>284.38</v>
      </c>
      <c r="J228" s="1247"/>
      <c r="K228" s="1240"/>
    </row>
    <row r="229" spans="1:11" ht="32.25" customHeight="1">
      <c r="B229" s="1508" t="s">
        <v>144</v>
      </c>
      <c r="C229" s="287" t="s">
        <v>17</v>
      </c>
      <c r="D229" s="288" t="s">
        <v>132</v>
      </c>
      <c r="E229" s="288" t="s">
        <v>133</v>
      </c>
      <c r="F229" s="289" t="s">
        <v>18</v>
      </c>
      <c r="G229" s="289" t="s">
        <v>134</v>
      </c>
      <c r="H229" s="920" t="s">
        <v>135</v>
      </c>
      <c r="I229" s="290" t="s">
        <v>136</v>
      </c>
      <c r="J229" s="1232"/>
    </row>
    <row r="230" spans="1:11" s="707" customFormat="1" ht="15.75" customHeight="1">
      <c r="A230" s="706"/>
      <c r="B230" s="1506"/>
      <c r="C230" s="69"/>
      <c r="D230" s="69"/>
      <c r="E230" s="69"/>
      <c r="F230" s="71"/>
      <c r="G230" s="79"/>
      <c r="H230" s="935"/>
      <c r="I230" s="729">
        <f>G230*H230</f>
        <v>0</v>
      </c>
      <c r="J230" s="1232"/>
      <c r="K230" s="1239"/>
    </row>
    <row r="231" spans="1:11" s="707" customFormat="1" ht="12.75">
      <c r="A231" s="706"/>
      <c r="B231" s="1506"/>
      <c r="C231" s="73"/>
      <c r="D231" s="73"/>
      <c r="E231" s="73"/>
      <c r="F231" s="75"/>
      <c r="G231" s="80"/>
      <c r="H231" s="927"/>
      <c r="I231" s="718">
        <f>G231*H231</f>
        <v>0</v>
      </c>
      <c r="J231" s="1232"/>
      <c r="K231" s="1239"/>
    </row>
    <row r="232" spans="1:11" s="707" customFormat="1" ht="12.75">
      <c r="A232" s="706"/>
      <c r="B232" s="1506"/>
      <c r="C232" s="76"/>
      <c r="D232" s="76"/>
      <c r="E232" s="76"/>
      <c r="F232" s="77"/>
      <c r="G232" s="81"/>
      <c r="H232" s="945"/>
      <c r="I232" s="730">
        <f>G232*H232</f>
        <v>0</v>
      </c>
      <c r="J232" s="1232"/>
      <c r="K232" s="1239"/>
    </row>
    <row r="233" spans="1:11" ht="22.5" customHeight="1">
      <c r="B233" s="1507"/>
      <c r="C233" s="640" t="s">
        <v>145</v>
      </c>
      <c r="D233" s="641"/>
      <c r="E233" s="642"/>
      <c r="F233" s="643"/>
      <c r="G233" s="644"/>
      <c r="H233" s="934" t="s">
        <v>143</v>
      </c>
      <c r="I233" s="645">
        <f>ROUND(SUM(I230:I232),2)</f>
        <v>0</v>
      </c>
      <c r="J233" s="1247"/>
    </row>
    <row r="234" spans="1:11" ht="33" customHeight="1">
      <c r="B234" s="1508" t="s">
        <v>146</v>
      </c>
      <c r="C234" s="287" t="s">
        <v>17</v>
      </c>
      <c r="D234" s="288" t="s">
        <v>132</v>
      </c>
      <c r="E234" s="288" t="s">
        <v>133</v>
      </c>
      <c r="F234" s="291" t="s">
        <v>18</v>
      </c>
      <c r="G234" s="289" t="s">
        <v>134</v>
      </c>
      <c r="H234" s="920" t="s">
        <v>147</v>
      </c>
      <c r="I234" s="290" t="s">
        <v>136</v>
      </c>
      <c r="J234" s="1232"/>
    </row>
    <row r="235" spans="1:11" s="707" customFormat="1" ht="12.75">
      <c r="A235" s="706"/>
      <c r="B235" s="1506"/>
      <c r="C235" s="646"/>
      <c r="D235" s="647"/>
      <c r="E235" s="618"/>
      <c r="F235" s="82"/>
      <c r="G235" s="83"/>
      <c r="H235" s="935"/>
      <c r="I235" s="729">
        <f>ROUND(H235*G235,2)</f>
        <v>0</v>
      </c>
      <c r="J235" s="1232"/>
      <c r="K235" s="1239"/>
    </row>
    <row r="236" spans="1:11" s="707" customFormat="1" ht="12.75">
      <c r="A236" s="706"/>
      <c r="B236" s="1506"/>
      <c r="C236" s="617"/>
      <c r="D236" s="618"/>
      <c r="E236" s="618"/>
      <c r="F236" s="84"/>
      <c r="G236" s="85"/>
      <c r="H236" s="922"/>
      <c r="I236" s="718">
        <f>ROUND(H236*G236,2)</f>
        <v>0</v>
      </c>
      <c r="J236" s="1232"/>
      <c r="K236" s="1239"/>
    </row>
    <row r="237" spans="1:11" s="707" customFormat="1" ht="12.75">
      <c r="A237" s="706"/>
      <c r="B237" s="1506"/>
      <c r="C237" s="617"/>
      <c r="D237" s="618"/>
      <c r="E237" s="618"/>
      <c r="F237" s="84"/>
      <c r="G237" s="85"/>
      <c r="H237" s="922"/>
      <c r="I237" s="718">
        <f>ROUND(H237*G237,2)</f>
        <v>0</v>
      </c>
      <c r="J237" s="1232"/>
      <c r="K237" s="1239"/>
    </row>
    <row r="238" spans="1:11" s="707" customFormat="1" ht="12.75">
      <c r="A238" s="706"/>
      <c r="B238" s="1506"/>
      <c r="C238" s="617"/>
      <c r="D238" s="618"/>
      <c r="E238" s="618"/>
      <c r="F238" s="84"/>
      <c r="G238" s="85"/>
      <c r="H238" s="922"/>
      <c r="I238" s="718">
        <f>ROUND(H238*G238,2)</f>
        <v>0</v>
      </c>
      <c r="J238" s="1232"/>
      <c r="K238" s="1239"/>
    </row>
    <row r="239" spans="1:11" s="707" customFormat="1" ht="12.75">
      <c r="A239" s="706"/>
      <c r="B239" s="1510"/>
      <c r="C239" s="648"/>
      <c r="D239" s="648"/>
      <c r="E239" s="648"/>
      <c r="F239" s="77"/>
      <c r="G239" s="86"/>
      <c r="H239" s="933"/>
      <c r="I239" s="730">
        <v>0</v>
      </c>
      <c r="J239" s="1232"/>
      <c r="K239" s="1239"/>
    </row>
    <row r="240" spans="1:11" ht="22.5" customHeight="1">
      <c r="B240" s="1532"/>
      <c r="C240" s="649" t="s">
        <v>149</v>
      </c>
      <c r="D240" s="650"/>
      <c r="E240" s="651"/>
      <c r="F240" s="652"/>
      <c r="G240" s="653"/>
      <c r="H240" s="947" t="s">
        <v>143</v>
      </c>
      <c r="I240" s="654">
        <f>ROUND(SUM(I235:I239),2)</f>
        <v>0</v>
      </c>
      <c r="J240" s="1247"/>
    </row>
    <row r="241" spans="2:11">
      <c r="B241" s="93"/>
      <c r="C241" s="655" t="s">
        <v>207</v>
      </c>
      <c r="D241" s="656"/>
      <c r="E241" s="657"/>
      <c r="F241" s="658"/>
      <c r="G241" s="659"/>
      <c r="H241" s="937" t="s">
        <v>143</v>
      </c>
      <c r="I241" s="660">
        <f>ROUND(I228+I233+I240,2)</f>
        <v>284.38</v>
      </c>
      <c r="J241" s="1247"/>
    </row>
    <row r="242" spans="2:11">
      <c r="B242" s="199"/>
      <c r="C242" s="661" t="s">
        <v>208</v>
      </c>
      <c r="D242" s="662"/>
      <c r="E242" s="657"/>
      <c r="F242" s="658"/>
      <c r="G242" s="658"/>
      <c r="H242" s="937" t="s">
        <v>143</v>
      </c>
      <c r="I242" s="731">
        <f>G242</f>
        <v>0</v>
      </c>
      <c r="J242" s="1248"/>
    </row>
    <row r="243" spans="2:11" ht="16.5" thickBot="1">
      <c r="B243" s="200"/>
      <c r="C243" s="201" t="s">
        <v>209</v>
      </c>
      <c r="D243" s="663"/>
      <c r="E243" s="664"/>
      <c r="F243" s="665"/>
      <c r="G243" s="666"/>
      <c r="H243" s="938" t="s">
        <v>143</v>
      </c>
      <c r="I243" s="667">
        <f>ROUND(I241*(1+I242),2)</f>
        <v>284.38</v>
      </c>
      <c r="J243" s="1249"/>
    </row>
    <row r="244" spans="2:11">
      <c r="B244" s="697"/>
      <c r="C244" s="638"/>
      <c r="D244" s="638"/>
      <c r="E244" s="638"/>
      <c r="F244" s="638"/>
      <c r="G244" s="638"/>
      <c r="H244" s="638"/>
      <c r="I244" s="727"/>
      <c r="J244" s="1340">
        <f>I241/I243</f>
        <v>1</v>
      </c>
      <c r="K244" s="1239" t="s">
        <v>90</v>
      </c>
    </row>
    <row r="245" spans="2:11" ht="35.25" customHeight="1">
      <c r="B245" s="878" t="s">
        <v>150</v>
      </c>
      <c r="C245" s="1511" t="s">
        <v>1343</v>
      </c>
      <c r="D245" s="1511"/>
      <c r="E245" s="1511"/>
      <c r="F245" s="1511"/>
      <c r="G245" s="1511"/>
      <c r="H245" s="1511"/>
      <c r="I245" s="1512"/>
      <c r="J245" s="1250"/>
    </row>
    <row r="246" spans="2:11" ht="69.75" customHeight="1" thickBot="1">
      <c r="B246" s="710"/>
      <c r="C246" s="711"/>
      <c r="D246" s="711"/>
      <c r="E246" s="711"/>
      <c r="F246" s="711"/>
      <c r="G246" s="711"/>
      <c r="H246" s="711"/>
      <c r="I246" s="732"/>
      <c r="J246" s="1242"/>
    </row>
    <row r="247" spans="2:11">
      <c r="B247" s="695"/>
      <c r="C247" s="695"/>
      <c r="D247" s="695"/>
      <c r="E247" s="695"/>
      <c r="F247" s="695"/>
      <c r="G247" s="695"/>
      <c r="H247" s="695"/>
      <c r="I247" s="719"/>
      <c r="J247" s="1242"/>
    </row>
    <row r="248" spans="2:11" ht="15" thickBot="1">
      <c r="B248" s="696"/>
      <c r="C248" s="696"/>
      <c r="D248" s="696"/>
      <c r="E248" s="696"/>
      <c r="F248" s="696"/>
      <c r="G248" s="696"/>
      <c r="H248" s="696"/>
      <c r="I248" s="720"/>
      <c r="J248" s="1242"/>
    </row>
    <row r="249" spans="2:11" ht="15" customHeight="1">
      <c r="B249" s="1500" t="s">
        <v>130</v>
      </c>
      <c r="C249" s="1501"/>
      <c r="D249" s="1501"/>
      <c r="E249" s="1501"/>
      <c r="F249" s="1501"/>
      <c r="G249" s="1501"/>
      <c r="H249" s="1501"/>
      <c r="I249" s="1502"/>
      <c r="J249" s="1243"/>
    </row>
    <row r="250" spans="2:11" ht="72" customHeight="1" thickBot="1">
      <c r="B250" s="1503"/>
      <c r="C250" s="1504"/>
      <c r="D250" s="1504"/>
      <c r="E250" s="1504"/>
      <c r="F250" s="1504"/>
      <c r="G250" s="1504"/>
      <c r="H250" s="1504"/>
      <c r="I250" s="1505"/>
      <c r="J250" s="1243"/>
    </row>
    <row r="251" spans="2:11" ht="72" customHeight="1" thickTop="1" thickBot="1">
      <c r="B251" s="717" t="s">
        <v>1384</v>
      </c>
      <c r="C251" s="1515" t="s">
        <v>1319</v>
      </c>
      <c r="D251" s="1515"/>
      <c r="E251" s="1515"/>
      <c r="F251" s="1515"/>
      <c r="G251" s="1515"/>
      <c r="H251" s="1515"/>
      <c r="I251" s="1516"/>
      <c r="J251" s="1244"/>
    </row>
    <row r="252" spans="2:11" ht="62.25" customHeight="1" thickTop="1">
      <c r="B252" s="605" t="s">
        <v>210</v>
      </c>
      <c r="C252" s="1513" t="str">
        <f>'PLANILHA ORÇAMENTO 29.05.25'!E40</f>
        <v>DEMOLIÇÃO DE REVESTIMENTO ASFÁLTICO, COM EQUIPAMENTO PNEUMÁTICO, EXCLUSIVE TRANSPORTE E RETIRADA DO MATERIAL DEMOLIDO</v>
      </c>
      <c r="D252" s="1513"/>
      <c r="E252" s="1513"/>
      <c r="F252" s="1513"/>
      <c r="G252" s="1513"/>
      <c r="H252" s="1514"/>
      <c r="I252" s="250" t="s">
        <v>28</v>
      </c>
      <c r="J252" s="1245"/>
    </row>
    <row r="253" spans="2:11" ht="15">
      <c r="B253" s="251" t="s">
        <v>206</v>
      </c>
      <c r="C253" s="252" t="str">
        <f>'PLANILHA ORÇAMENTO 29.05.25'!B40</f>
        <v>02.03</v>
      </c>
      <c r="D253" s="253"/>
      <c r="E253" s="253"/>
      <c r="F253" s="253"/>
      <c r="G253" s="253"/>
      <c r="H253" s="918" t="s">
        <v>93</v>
      </c>
      <c r="I253" s="721" t="s">
        <v>523</v>
      </c>
      <c r="J253" s="1246"/>
    </row>
    <row r="254" spans="2:11" ht="25.5" customHeight="1">
      <c r="B254" s="1506" t="s">
        <v>131</v>
      </c>
      <c r="C254" s="297" t="s">
        <v>17</v>
      </c>
      <c r="D254" s="298" t="s">
        <v>132</v>
      </c>
      <c r="E254" s="298" t="s">
        <v>133</v>
      </c>
      <c r="F254" s="299" t="s">
        <v>18</v>
      </c>
      <c r="G254" s="300" t="s">
        <v>134</v>
      </c>
      <c r="H254" s="919" t="s">
        <v>135</v>
      </c>
      <c r="I254" s="301" t="s">
        <v>136</v>
      </c>
      <c r="J254" s="1232"/>
    </row>
    <row r="255" spans="2:11">
      <c r="B255" s="1506"/>
      <c r="C255" s="69"/>
      <c r="D255" s="70"/>
      <c r="E255" s="70"/>
      <c r="F255" s="99"/>
      <c r="G255" s="203"/>
      <c r="H255" s="916"/>
      <c r="I255" s="722">
        <f>ROUND(G255*H255,2)</f>
        <v>0</v>
      </c>
      <c r="J255" s="1232"/>
    </row>
    <row r="256" spans="2:11">
      <c r="B256" s="1506"/>
      <c r="C256" s="73"/>
      <c r="D256" s="74"/>
      <c r="E256" s="74"/>
      <c r="F256" s="75"/>
      <c r="G256" s="95"/>
      <c r="H256" s="917"/>
      <c r="I256" s="718">
        <f>ROUND(G256*H256,2)</f>
        <v>0</v>
      </c>
      <c r="J256" s="1232"/>
    </row>
    <row r="257" spans="2:11">
      <c r="B257" s="1506"/>
      <c r="C257" s="265"/>
      <c r="D257" s="266"/>
      <c r="E257" s="266"/>
      <c r="F257" s="261"/>
      <c r="G257" s="267"/>
      <c r="H257" s="946"/>
      <c r="I257" s="723"/>
      <c r="J257" s="1232"/>
    </row>
    <row r="258" spans="2:11">
      <c r="B258" s="1506"/>
      <c r="C258" s="76"/>
      <c r="D258" s="254"/>
      <c r="E258" s="254"/>
      <c r="F258" s="255"/>
      <c r="G258" s="256"/>
      <c r="H258" s="943"/>
      <c r="I258" s="724">
        <v>0</v>
      </c>
      <c r="J258" s="1232"/>
    </row>
    <row r="259" spans="2:11">
      <c r="B259" s="1507"/>
      <c r="C259" s="606" t="s">
        <v>142</v>
      </c>
      <c r="D259" s="607"/>
      <c r="E259" s="608"/>
      <c r="F259" s="609"/>
      <c r="G259" s="610"/>
      <c r="H259" s="926" t="s">
        <v>143</v>
      </c>
      <c r="I259" s="611">
        <f>ROUND(SUM(I255:I258),2)</f>
        <v>0</v>
      </c>
      <c r="J259" s="1247"/>
    </row>
    <row r="260" spans="2:11" ht="25.5" customHeight="1">
      <c r="B260" s="1509" t="s">
        <v>144</v>
      </c>
      <c r="C260" s="287" t="s">
        <v>17</v>
      </c>
      <c r="D260" s="288" t="s">
        <v>132</v>
      </c>
      <c r="E260" s="288" t="s">
        <v>133</v>
      </c>
      <c r="F260" s="289" t="s">
        <v>18</v>
      </c>
      <c r="G260" s="289" t="s">
        <v>134</v>
      </c>
      <c r="H260" s="920" t="s">
        <v>135</v>
      </c>
      <c r="I260" s="290" t="s">
        <v>136</v>
      </c>
      <c r="J260" s="1232"/>
    </row>
    <row r="261" spans="2:11" ht="43.5" customHeight="1">
      <c r="B261" s="1506"/>
      <c r="C261" s="257" t="s">
        <v>544</v>
      </c>
      <c r="D261" s="258" t="s">
        <v>90</v>
      </c>
      <c r="E261" s="258" t="s">
        <v>510</v>
      </c>
      <c r="F261" s="259" t="s">
        <v>201</v>
      </c>
      <c r="G261" s="668">
        <v>1.3422000000000001</v>
      </c>
      <c r="H261" s="921">
        <v>31.24</v>
      </c>
      <c r="I261" s="725">
        <f>ROUND(G261*H261,2)</f>
        <v>41.93</v>
      </c>
      <c r="J261" s="1232"/>
    </row>
    <row r="262" spans="2:11" ht="38.25">
      <c r="B262" s="1506"/>
      <c r="C262" s="268" t="s">
        <v>545</v>
      </c>
      <c r="D262" s="202" t="s">
        <v>90</v>
      </c>
      <c r="E262" s="202" t="s">
        <v>511</v>
      </c>
      <c r="F262" s="269" t="s">
        <v>202</v>
      </c>
      <c r="G262" s="270">
        <v>1.1698</v>
      </c>
      <c r="H262" s="922">
        <v>29.06</v>
      </c>
      <c r="I262" s="718">
        <f>ROUND(G262*H262,2)</f>
        <v>33.99</v>
      </c>
      <c r="J262" s="1232"/>
    </row>
    <row r="263" spans="2:11" ht="51">
      <c r="B263" s="1506"/>
      <c r="C263" s="268" t="s">
        <v>546</v>
      </c>
      <c r="D263" s="202" t="s">
        <v>90</v>
      </c>
      <c r="E263" s="202" t="s">
        <v>512</v>
      </c>
      <c r="F263" s="269" t="s">
        <v>201</v>
      </c>
      <c r="G263" s="270">
        <v>1.3422000000000001</v>
      </c>
      <c r="H263" s="922">
        <v>58.79</v>
      </c>
      <c r="I263" s="718">
        <f>ROUND(G263*H263,2)</f>
        <v>78.91</v>
      </c>
      <c r="J263" s="1232" t="s">
        <v>1320</v>
      </c>
      <c r="K263" s="1233">
        <v>0.23</v>
      </c>
    </row>
    <row r="264" spans="2:11" ht="51">
      <c r="B264" s="1506"/>
      <c r="C264" s="268" t="s">
        <v>547</v>
      </c>
      <c r="D264" s="202" t="s">
        <v>90</v>
      </c>
      <c r="E264" s="202" t="s">
        <v>513</v>
      </c>
      <c r="F264" s="269" t="s">
        <v>202</v>
      </c>
      <c r="G264" s="270">
        <v>1.1698</v>
      </c>
      <c r="H264" s="922">
        <v>6.67</v>
      </c>
      <c r="I264" s="718">
        <f>ROUND(G264*H264,2)</f>
        <v>7.8</v>
      </c>
      <c r="J264" s="1232" t="s">
        <v>1320</v>
      </c>
      <c r="K264" s="1233">
        <v>1</v>
      </c>
    </row>
    <row r="265" spans="2:11">
      <c r="B265" s="1506"/>
      <c r="C265" s="73"/>
      <c r="D265" s="74"/>
      <c r="E265" s="74"/>
      <c r="F265" s="75"/>
      <c r="G265" s="80"/>
      <c r="H265" s="927"/>
      <c r="I265" s="718">
        <f>ROUND(G265*H265,2)</f>
        <v>0</v>
      </c>
      <c r="J265" s="1232"/>
    </row>
    <row r="266" spans="2:11">
      <c r="B266" s="1506"/>
      <c r="C266" s="76"/>
      <c r="D266" s="76"/>
      <c r="E266" s="76"/>
      <c r="F266" s="261"/>
      <c r="G266" s="81"/>
      <c r="H266" s="923"/>
      <c r="I266" s="723">
        <f>G266*H266</f>
        <v>0</v>
      </c>
      <c r="J266" s="1232"/>
    </row>
    <row r="267" spans="2:11" ht="18.75" customHeight="1">
      <c r="B267" s="1507"/>
      <c r="C267" s="606" t="s">
        <v>145</v>
      </c>
      <c r="D267" s="612"/>
      <c r="E267" s="613"/>
      <c r="F267" s="614"/>
      <c r="G267" s="615"/>
      <c r="H267" s="924" t="s">
        <v>143</v>
      </c>
      <c r="I267" s="616">
        <f>ROUND(SUM(I261:I266),2)</f>
        <v>162.63</v>
      </c>
      <c r="J267" s="1247"/>
    </row>
    <row r="268" spans="2:11" ht="25.5" customHeight="1">
      <c r="B268" s="1509" t="s">
        <v>146</v>
      </c>
      <c r="C268" s="287" t="s">
        <v>17</v>
      </c>
      <c r="D268" s="288" t="s">
        <v>132</v>
      </c>
      <c r="E268" s="288" t="s">
        <v>133</v>
      </c>
      <c r="F268" s="291" t="s">
        <v>18</v>
      </c>
      <c r="G268" s="289" t="s">
        <v>134</v>
      </c>
      <c r="H268" s="920" t="s">
        <v>147</v>
      </c>
      <c r="I268" s="290" t="s">
        <v>136</v>
      </c>
      <c r="J268" s="1232"/>
    </row>
    <row r="269" spans="2:11">
      <c r="B269" s="1506"/>
      <c r="C269" s="617"/>
      <c r="D269" s="618"/>
      <c r="E269" s="618"/>
      <c r="F269" s="84"/>
      <c r="G269" s="85"/>
      <c r="H269" s="928"/>
      <c r="I269" s="718">
        <f t="shared" ref="I269:I271" si="4">ROUND(G269*H269,2)</f>
        <v>0</v>
      </c>
      <c r="J269" s="1232"/>
    </row>
    <row r="270" spans="2:11">
      <c r="B270" s="1506"/>
      <c r="C270" s="617"/>
      <c r="D270" s="618"/>
      <c r="E270" s="618"/>
      <c r="F270" s="84"/>
      <c r="G270" s="85"/>
      <c r="H270" s="922"/>
      <c r="I270" s="718">
        <f t="shared" si="4"/>
        <v>0</v>
      </c>
      <c r="J270" s="1232"/>
    </row>
    <row r="271" spans="2:11">
      <c r="B271" s="1506"/>
      <c r="C271" s="617"/>
      <c r="D271" s="618"/>
      <c r="E271" s="618"/>
      <c r="F271" s="84"/>
      <c r="G271" s="85"/>
      <c r="H271" s="922"/>
      <c r="I271" s="718">
        <f t="shared" si="4"/>
        <v>0</v>
      </c>
      <c r="J271" s="1232"/>
    </row>
    <row r="272" spans="2:11">
      <c r="B272" s="1506"/>
      <c r="C272" s="617"/>
      <c r="D272" s="618"/>
      <c r="E272" s="618"/>
      <c r="F272" s="84"/>
      <c r="G272" s="85"/>
      <c r="H272" s="922"/>
      <c r="I272" s="718"/>
      <c r="J272" s="1232"/>
    </row>
    <row r="273" spans="2:11">
      <c r="B273" s="1510"/>
      <c r="C273" s="606" t="s">
        <v>149</v>
      </c>
      <c r="D273" s="612"/>
      <c r="E273" s="619"/>
      <c r="F273" s="620"/>
      <c r="G273" s="615"/>
      <c r="H273" s="924" t="s">
        <v>143</v>
      </c>
      <c r="I273" s="616">
        <f>ROUND(SUM(I269:I272),2)</f>
        <v>0</v>
      </c>
      <c r="J273" s="1247"/>
    </row>
    <row r="274" spans="2:11">
      <c r="B274" s="262"/>
      <c r="C274" s="621" t="s">
        <v>207</v>
      </c>
      <c r="D274" s="622"/>
      <c r="E274" s="623"/>
      <c r="F274" s="624"/>
      <c r="G274" s="625"/>
      <c r="H274" s="930" t="s">
        <v>143</v>
      </c>
      <c r="I274" s="626">
        <f>ROUND(I259+I267+I273,2)</f>
        <v>162.63</v>
      </c>
      <c r="J274" s="1247"/>
    </row>
    <row r="275" spans="2:11">
      <c r="B275" s="262"/>
      <c r="C275" s="627" t="s">
        <v>208</v>
      </c>
      <c r="D275" s="628"/>
      <c r="E275" s="623"/>
      <c r="F275" s="624"/>
      <c r="G275" s="624"/>
      <c r="H275" s="930" t="s">
        <v>143</v>
      </c>
      <c r="I275" s="726">
        <f>G275</f>
        <v>0</v>
      </c>
      <c r="J275" s="1248"/>
    </row>
    <row r="276" spans="2:11" ht="16.5" thickBot="1">
      <c r="B276" s="263"/>
      <c r="C276" s="264" t="s">
        <v>209</v>
      </c>
      <c r="D276" s="629"/>
      <c r="E276" s="630"/>
      <c r="F276" s="631"/>
      <c r="G276" s="632"/>
      <c r="H276" s="931" t="s">
        <v>143</v>
      </c>
      <c r="I276" s="633">
        <f>ROUND(I274*(1+I275),2)</f>
        <v>162.63</v>
      </c>
      <c r="J276" s="1340">
        <f>I274/I276</f>
        <v>1</v>
      </c>
      <c r="K276" s="1239" t="s">
        <v>90</v>
      </c>
    </row>
    <row r="277" spans="2:11">
      <c r="B277" s="697"/>
      <c r="C277" s="638"/>
      <c r="D277" s="638"/>
      <c r="E277" s="638"/>
      <c r="F277" s="638"/>
      <c r="G277" s="638"/>
      <c r="H277" s="638"/>
      <c r="I277" s="727"/>
      <c r="J277" s="1242"/>
    </row>
    <row r="278" spans="2:11" ht="42" customHeight="1">
      <c r="B278" s="878" t="s">
        <v>150</v>
      </c>
      <c r="C278" s="1511" t="s">
        <v>1344</v>
      </c>
      <c r="D278" s="1511"/>
      <c r="E278" s="1511"/>
      <c r="F278" s="1511"/>
      <c r="G278" s="1511"/>
      <c r="H278" s="1511"/>
      <c r="I278" s="1512"/>
      <c r="J278" s="1250"/>
    </row>
    <row r="279" spans="2:11" ht="97.5" customHeight="1" thickBot="1">
      <c r="B279" s="699"/>
      <c r="C279" s="696"/>
      <c r="D279" s="696"/>
      <c r="E279" s="696"/>
      <c r="F279" s="696"/>
      <c r="G279" s="696"/>
      <c r="H279" s="696"/>
      <c r="I279" s="728"/>
      <c r="J279" s="1242"/>
    </row>
    <row r="280" spans="2:11">
      <c r="B280" s="695"/>
      <c r="C280" s="695"/>
      <c r="D280" s="695"/>
      <c r="E280" s="695"/>
      <c r="F280" s="695"/>
      <c r="G280" s="695"/>
      <c r="H280" s="695"/>
      <c r="I280" s="719"/>
      <c r="J280" s="1242"/>
    </row>
    <row r="281" spans="2:11" ht="15" thickBot="1">
      <c r="B281" s="696"/>
      <c r="C281" s="696"/>
      <c r="D281" s="696"/>
      <c r="E281" s="696"/>
      <c r="F281" s="696"/>
      <c r="G281" s="696"/>
      <c r="H281" s="696"/>
      <c r="I281" s="720"/>
      <c r="J281" s="1242"/>
    </row>
    <row r="282" spans="2:11" ht="15" customHeight="1">
      <c r="B282" s="1500" t="s">
        <v>130</v>
      </c>
      <c r="C282" s="1501"/>
      <c r="D282" s="1501"/>
      <c r="E282" s="1501"/>
      <c r="F282" s="1501"/>
      <c r="G282" s="1501"/>
      <c r="H282" s="1501"/>
      <c r="I282" s="1502"/>
      <c r="J282" s="1243"/>
    </row>
    <row r="283" spans="2:11" ht="72" customHeight="1" thickBot="1">
      <c r="B283" s="1503"/>
      <c r="C283" s="1504"/>
      <c r="D283" s="1504"/>
      <c r="E283" s="1504"/>
      <c r="F283" s="1504"/>
      <c r="G283" s="1504"/>
      <c r="H283" s="1504"/>
      <c r="I283" s="1505"/>
      <c r="J283" s="1243"/>
    </row>
    <row r="284" spans="2:11" ht="72" customHeight="1" thickTop="1" thickBot="1">
      <c r="B284" s="717" t="s">
        <v>1384</v>
      </c>
      <c r="C284" s="1515" t="s">
        <v>1319</v>
      </c>
      <c r="D284" s="1515"/>
      <c r="E284" s="1515"/>
      <c r="F284" s="1515"/>
      <c r="G284" s="1515"/>
      <c r="H284" s="1515"/>
      <c r="I284" s="1516"/>
      <c r="J284" s="1244"/>
    </row>
    <row r="285" spans="2:11" ht="48" customHeight="1" thickTop="1">
      <c r="B285" s="605" t="s">
        <v>210</v>
      </c>
      <c r="C285" s="1513" t="str">
        <f>'PLANILHA ORÇAMENTO 29.05.25'!E42</f>
        <v>CARGA MANUAL DE MATERIAL DE QUALQUER NATUREZA SOBRE CAMINHÃO, EXCLUSIVE TRANSPORTE</v>
      </c>
      <c r="D285" s="1513"/>
      <c r="E285" s="1513"/>
      <c r="F285" s="1513"/>
      <c r="G285" s="1513"/>
      <c r="H285" s="1514"/>
      <c r="I285" s="250" t="s">
        <v>28</v>
      </c>
      <c r="J285" s="1245"/>
    </row>
    <row r="286" spans="2:11" ht="15">
      <c r="B286" s="251" t="s">
        <v>206</v>
      </c>
      <c r="C286" s="252" t="s">
        <v>1298</v>
      </c>
      <c r="D286" s="253"/>
      <c r="E286" s="253"/>
      <c r="F286" s="253"/>
      <c r="G286" s="253"/>
      <c r="H286" s="918" t="s">
        <v>93</v>
      </c>
      <c r="I286" s="721" t="s">
        <v>524</v>
      </c>
      <c r="J286" s="1246"/>
    </row>
    <row r="287" spans="2:11" ht="25.5" customHeight="1">
      <c r="B287" s="1506" t="s">
        <v>131</v>
      </c>
      <c r="C287" s="297" t="s">
        <v>17</v>
      </c>
      <c r="D287" s="298" t="s">
        <v>132</v>
      </c>
      <c r="E287" s="298" t="s">
        <v>133</v>
      </c>
      <c r="F287" s="299" t="s">
        <v>18</v>
      </c>
      <c r="G287" s="300" t="s">
        <v>134</v>
      </c>
      <c r="H287" s="919" t="s">
        <v>135</v>
      </c>
      <c r="I287" s="301" t="s">
        <v>136</v>
      </c>
      <c r="J287" s="1232"/>
    </row>
    <row r="288" spans="2:11" ht="25.5">
      <c r="B288" s="1506"/>
      <c r="C288" s="73" t="s">
        <v>140</v>
      </c>
      <c r="D288" s="74" t="s">
        <v>90</v>
      </c>
      <c r="E288" s="74" t="s">
        <v>141</v>
      </c>
      <c r="F288" s="75" t="s">
        <v>138</v>
      </c>
      <c r="G288" s="95">
        <v>2</v>
      </c>
      <c r="H288" s="925">
        <v>22.64</v>
      </c>
      <c r="I288" s="718">
        <f>ROUND(G288*H288,2)</f>
        <v>45.28</v>
      </c>
      <c r="J288" s="1232"/>
    </row>
    <row r="289" spans="2:10">
      <c r="B289" s="1506"/>
      <c r="C289" s="265"/>
      <c r="D289" s="266"/>
      <c r="E289" s="266"/>
      <c r="F289" s="261"/>
      <c r="G289" s="267"/>
      <c r="H289" s="946"/>
      <c r="I289" s="723"/>
      <c r="J289" s="1232"/>
    </row>
    <row r="290" spans="2:10">
      <c r="B290" s="1506"/>
      <c r="C290" s="76"/>
      <c r="D290" s="254"/>
      <c r="E290" s="254"/>
      <c r="F290" s="255"/>
      <c r="G290" s="256"/>
      <c r="H290" s="943"/>
      <c r="I290" s="724">
        <v>0</v>
      </c>
      <c r="J290" s="1232"/>
    </row>
    <row r="291" spans="2:10">
      <c r="B291" s="1507"/>
      <c r="C291" s="606" t="s">
        <v>142</v>
      </c>
      <c r="D291" s="607"/>
      <c r="E291" s="608"/>
      <c r="F291" s="609"/>
      <c r="G291" s="610"/>
      <c r="H291" s="926" t="s">
        <v>143</v>
      </c>
      <c r="I291" s="611">
        <f>ROUND(SUM(I288:I290),2)</f>
        <v>45.28</v>
      </c>
      <c r="J291" s="1247"/>
    </row>
    <row r="292" spans="2:10" ht="25.5" customHeight="1">
      <c r="B292" s="1509" t="s">
        <v>144</v>
      </c>
      <c r="C292" s="287" t="s">
        <v>17</v>
      </c>
      <c r="D292" s="288" t="s">
        <v>132</v>
      </c>
      <c r="E292" s="288" t="s">
        <v>133</v>
      </c>
      <c r="F292" s="289" t="s">
        <v>18</v>
      </c>
      <c r="G292" s="289" t="s">
        <v>134</v>
      </c>
      <c r="H292" s="920" t="s">
        <v>135</v>
      </c>
      <c r="I292" s="290" t="s">
        <v>136</v>
      </c>
      <c r="J292" s="1232"/>
    </row>
    <row r="293" spans="2:10">
      <c r="B293" s="1506"/>
      <c r="C293" s="257"/>
      <c r="D293" s="258"/>
      <c r="E293" s="258"/>
      <c r="F293" s="259"/>
      <c r="G293" s="260"/>
      <c r="H293" s="921"/>
      <c r="I293" s="725">
        <f>ROUND(G293*H293,2)</f>
        <v>0</v>
      </c>
      <c r="J293" s="1232"/>
    </row>
    <row r="294" spans="2:10">
      <c r="B294" s="1506"/>
      <c r="C294" s="268"/>
      <c r="D294" s="202"/>
      <c r="E294" s="202"/>
      <c r="F294" s="269"/>
      <c r="G294" s="270"/>
      <c r="H294" s="922"/>
      <c r="I294" s="718">
        <f>ROUND(G294*H294,2)</f>
        <v>0</v>
      </c>
      <c r="J294" s="1232"/>
    </row>
    <row r="295" spans="2:10">
      <c r="B295" s="1506"/>
      <c r="C295" s="268"/>
      <c r="D295" s="202"/>
      <c r="E295" s="202"/>
      <c r="F295" s="269"/>
      <c r="G295" s="270"/>
      <c r="H295" s="922"/>
      <c r="I295" s="718">
        <f>ROUND(G295*H295,2)</f>
        <v>0</v>
      </c>
      <c r="J295" s="1232"/>
    </row>
    <row r="296" spans="2:10">
      <c r="B296" s="1506"/>
      <c r="C296" s="268"/>
      <c r="D296" s="202"/>
      <c r="E296" s="202"/>
      <c r="F296" s="269"/>
      <c r="G296" s="270"/>
      <c r="H296" s="922"/>
      <c r="I296" s="718">
        <f>ROUND(G296*H296,2)</f>
        <v>0</v>
      </c>
      <c r="J296" s="1232"/>
    </row>
    <row r="297" spans="2:10">
      <c r="B297" s="1506"/>
      <c r="C297" s="73"/>
      <c r="D297" s="74"/>
      <c r="E297" s="74"/>
      <c r="F297" s="75"/>
      <c r="G297" s="80"/>
      <c r="H297" s="927"/>
      <c r="I297" s="718">
        <f>ROUND(G297*H297,2)</f>
        <v>0</v>
      </c>
      <c r="J297" s="1232"/>
    </row>
    <row r="298" spans="2:10">
      <c r="B298" s="1506"/>
      <c r="C298" s="76"/>
      <c r="D298" s="76"/>
      <c r="E298" s="76"/>
      <c r="F298" s="261"/>
      <c r="G298" s="81"/>
      <c r="H298" s="923"/>
      <c r="I298" s="723">
        <f>G298*H298</f>
        <v>0</v>
      </c>
      <c r="J298" s="1232"/>
    </row>
    <row r="299" spans="2:10" ht="18.75" customHeight="1">
      <c r="B299" s="1507"/>
      <c r="C299" s="606" t="s">
        <v>145</v>
      </c>
      <c r="D299" s="612"/>
      <c r="E299" s="613"/>
      <c r="F299" s="614"/>
      <c r="G299" s="615"/>
      <c r="H299" s="924" t="s">
        <v>143</v>
      </c>
      <c r="I299" s="616">
        <f>ROUND(SUM(I293:I298),2)</f>
        <v>0</v>
      </c>
      <c r="J299" s="1247"/>
    </row>
    <row r="300" spans="2:10" ht="25.5" customHeight="1">
      <c r="B300" s="1509" t="s">
        <v>146</v>
      </c>
      <c r="C300" s="287" t="s">
        <v>17</v>
      </c>
      <c r="D300" s="288" t="s">
        <v>132</v>
      </c>
      <c r="E300" s="288" t="s">
        <v>133</v>
      </c>
      <c r="F300" s="291" t="s">
        <v>18</v>
      </c>
      <c r="G300" s="289" t="s">
        <v>134</v>
      </c>
      <c r="H300" s="920" t="s">
        <v>147</v>
      </c>
      <c r="I300" s="290" t="s">
        <v>136</v>
      </c>
      <c r="J300" s="1232"/>
    </row>
    <row r="301" spans="2:10">
      <c r="B301" s="1506"/>
      <c r="C301" s="617"/>
      <c r="D301" s="618"/>
      <c r="E301" s="618"/>
      <c r="F301" s="84"/>
      <c r="G301" s="85"/>
      <c r="H301" s="928"/>
      <c r="I301" s="718">
        <f t="shared" ref="I301:I306" si="5">ROUND(G301*H301,2)</f>
        <v>0</v>
      </c>
      <c r="J301" s="1232"/>
    </row>
    <row r="302" spans="2:10">
      <c r="B302" s="1506"/>
      <c r="C302" s="617"/>
      <c r="D302" s="618"/>
      <c r="E302" s="618"/>
      <c r="F302" s="84"/>
      <c r="G302" s="85"/>
      <c r="H302" s="922"/>
      <c r="I302" s="718">
        <f t="shared" si="5"/>
        <v>0</v>
      </c>
      <c r="J302" s="1232"/>
    </row>
    <row r="303" spans="2:10">
      <c r="B303" s="1506"/>
      <c r="C303" s="617"/>
      <c r="D303" s="618"/>
      <c r="E303" s="618"/>
      <c r="F303" s="84"/>
      <c r="G303" s="85"/>
      <c r="H303" s="922"/>
      <c r="I303" s="718">
        <f t="shared" si="5"/>
        <v>0</v>
      </c>
      <c r="J303" s="1232"/>
    </row>
    <row r="304" spans="2:10">
      <c r="B304" s="1506"/>
      <c r="C304" s="617"/>
      <c r="D304" s="618"/>
      <c r="E304" s="618"/>
      <c r="F304" s="84"/>
      <c r="G304" s="85"/>
      <c r="H304" s="922"/>
      <c r="I304" s="718">
        <f t="shared" si="5"/>
        <v>0</v>
      </c>
      <c r="J304" s="1232"/>
    </row>
    <row r="305" spans="2:11">
      <c r="B305" s="1506"/>
      <c r="C305" s="617"/>
      <c r="D305" s="618"/>
      <c r="E305" s="618"/>
      <c r="F305" s="84"/>
      <c r="G305" s="85"/>
      <c r="H305" s="922"/>
      <c r="I305" s="718">
        <f t="shared" si="5"/>
        <v>0</v>
      </c>
      <c r="J305" s="1232"/>
    </row>
    <row r="306" spans="2:11">
      <c r="B306" s="1506"/>
      <c r="C306" s="617"/>
      <c r="D306" s="618"/>
      <c r="E306" s="618"/>
      <c r="F306" s="84"/>
      <c r="G306" s="85"/>
      <c r="H306" s="922"/>
      <c r="I306" s="718">
        <f t="shared" si="5"/>
        <v>0</v>
      </c>
      <c r="J306" s="1232"/>
    </row>
    <row r="307" spans="2:11">
      <c r="B307" s="1506"/>
      <c r="C307" s="617"/>
      <c r="D307" s="618"/>
      <c r="E307" s="618"/>
      <c r="F307" s="84"/>
      <c r="G307" s="85"/>
      <c r="H307" s="922"/>
      <c r="I307" s="718"/>
      <c r="J307" s="1232"/>
    </row>
    <row r="308" spans="2:11">
      <c r="B308" s="1510"/>
      <c r="C308" s="606" t="s">
        <v>149</v>
      </c>
      <c r="D308" s="612"/>
      <c r="E308" s="619"/>
      <c r="F308" s="620"/>
      <c r="G308" s="615"/>
      <c r="H308" s="924" t="s">
        <v>143</v>
      </c>
      <c r="I308" s="616">
        <f>ROUND(SUM(I301:I307),2)</f>
        <v>0</v>
      </c>
      <c r="J308" s="1247"/>
    </row>
    <row r="309" spans="2:11">
      <c r="B309" s="262"/>
      <c r="C309" s="621" t="s">
        <v>207</v>
      </c>
      <c r="D309" s="622"/>
      <c r="E309" s="623"/>
      <c r="F309" s="624"/>
      <c r="G309" s="625"/>
      <c r="H309" s="930" t="s">
        <v>143</v>
      </c>
      <c r="I309" s="626">
        <f>ROUND(I291+I299+I308,2)</f>
        <v>45.28</v>
      </c>
      <c r="J309" s="1247"/>
    </row>
    <row r="310" spans="2:11">
      <c r="B310" s="262"/>
      <c r="C310" s="627" t="s">
        <v>208</v>
      </c>
      <c r="D310" s="628"/>
      <c r="E310" s="623"/>
      <c r="F310" s="624"/>
      <c r="G310" s="624"/>
      <c r="H310" s="930" t="s">
        <v>143</v>
      </c>
      <c r="I310" s="726">
        <f>G310</f>
        <v>0</v>
      </c>
      <c r="J310" s="1248"/>
    </row>
    <row r="311" spans="2:11" ht="16.5" thickBot="1">
      <c r="B311" s="263"/>
      <c r="C311" s="264" t="s">
        <v>209</v>
      </c>
      <c r="D311" s="629"/>
      <c r="E311" s="630"/>
      <c r="F311" s="631"/>
      <c r="G311" s="632"/>
      <c r="H311" s="931" t="s">
        <v>143</v>
      </c>
      <c r="I311" s="633">
        <f>ROUND(I309*(1+I310),2)</f>
        <v>45.28</v>
      </c>
      <c r="J311" s="1340">
        <f>I309/I311</f>
        <v>1</v>
      </c>
      <c r="K311" s="1239" t="s">
        <v>90</v>
      </c>
    </row>
    <row r="312" spans="2:11">
      <c r="B312" s="697"/>
      <c r="C312" s="638"/>
      <c r="D312" s="638"/>
      <c r="E312" s="638"/>
      <c r="F312" s="638"/>
      <c r="G312" s="638"/>
      <c r="H312" s="638"/>
      <c r="I312" s="727"/>
      <c r="J312" s="1242"/>
    </row>
    <row r="313" spans="2:11" ht="42" customHeight="1">
      <c r="B313" s="878" t="s">
        <v>150</v>
      </c>
      <c r="C313" s="1511" t="s">
        <v>1345</v>
      </c>
      <c r="D313" s="1511"/>
      <c r="E313" s="1511"/>
      <c r="F313" s="1511"/>
      <c r="G313" s="1511"/>
      <c r="H313" s="1511"/>
      <c r="I313" s="1512"/>
      <c r="J313" s="1250"/>
    </row>
    <row r="314" spans="2:11" ht="189" customHeight="1" thickBot="1">
      <c r="B314" s="699"/>
      <c r="C314" s="696"/>
      <c r="D314" s="696"/>
      <c r="E314" s="696"/>
      <c r="F314" s="696"/>
      <c r="G314" s="696"/>
      <c r="H314" s="696"/>
      <c r="I314" s="728"/>
      <c r="J314" s="1242"/>
    </row>
    <row r="315" spans="2:11">
      <c r="B315" s="695"/>
      <c r="C315" s="695"/>
      <c r="D315" s="695"/>
      <c r="E315" s="695"/>
      <c r="F315" s="695"/>
      <c r="G315" s="695"/>
      <c r="H315" s="695"/>
      <c r="I315" s="719"/>
      <c r="J315" s="1242"/>
    </row>
    <row r="316" spans="2:11" ht="15" thickBot="1">
      <c r="B316" s="696"/>
      <c r="C316" s="696"/>
      <c r="D316" s="696"/>
      <c r="E316" s="696"/>
      <c r="F316" s="696"/>
      <c r="G316" s="696"/>
      <c r="H316" s="696"/>
      <c r="I316" s="720"/>
      <c r="J316" s="1242"/>
    </row>
    <row r="317" spans="2:11" ht="15" customHeight="1">
      <c r="B317" s="1500" t="s">
        <v>130</v>
      </c>
      <c r="C317" s="1501"/>
      <c r="D317" s="1501"/>
      <c r="E317" s="1501"/>
      <c r="F317" s="1501"/>
      <c r="G317" s="1501"/>
      <c r="H317" s="1501"/>
      <c r="I317" s="1502"/>
      <c r="J317" s="1243"/>
    </row>
    <row r="318" spans="2:11" ht="72" customHeight="1" thickBot="1">
      <c r="B318" s="1503"/>
      <c r="C318" s="1504"/>
      <c r="D318" s="1504"/>
      <c r="E318" s="1504"/>
      <c r="F318" s="1504"/>
      <c r="G318" s="1504"/>
      <c r="H318" s="1504"/>
      <c r="I318" s="1505"/>
      <c r="J318" s="1243"/>
    </row>
    <row r="319" spans="2:11" ht="72" customHeight="1" thickTop="1" thickBot="1">
      <c r="B319" s="717" t="s">
        <v>1384</v>
      </c>
      <c r="C319" s="1515" t="s">
        <v>1319</v>
      </c>
      <c r="D319" s="1515"/>
      <c r="E319" s="1515"/>
      <c r="F319" s="1515"/>
      <c r="G319" s="1515"/>
      <c r="H319" s="1515"/>
      <c r="I319" s="1516"/>
      <c r="J319" s="1244"/>
    </row>
    <row r="320" spans="2:11" ht="48" customHeight="1" thickTop="1">
      <c r="B320" s="605" t="s">
        <v>210</v>
      </c>
      <c r="C320" s="1513" t="str">
        <f>'PLANILHA ORÇAMENTO 29.05.25'!E58</f>
        <v>TRANSPORTE DE MATERIAL DE QUALQUER NATUREZA COM CARRINHO DE MÃO, COM DISTÂNCIAS MENORES OU IGUAIS A 50M, INCLUSIVE CARGA/DESCARGA</v>
      </c>
      <c r="D320" s="1513"/>
      <c r="E320" s="1513"/>
      <c r="F320" s="1513"/>
      <c r="G320" s="1513"/>
      <c r="H320" s="1514"/>
      <c r="I320" s="250" t="s">
        <v>28</v>
      </c>
      <c r="J320" s="1245"/>
    </row>
    <row r="321" spans="2:12" ht="15">
      <c r="B321" s="251" t="s">
        <v>206</v>
      </c>
      <c r="C321" s="252" t="s">
        <v>1299</v>
      </c>
      <c r="D321" s="253"/>
      <c r="E321" s="253"/>
      <c r="F321" s="253"/>
      <c r="G321" s="253"/>
      <c r="H321" s="918" t="s">
        <v>93</v>
      </c>
      <c r="I321" s="733" t="s">
        <v>525</v>
      </c>
      <c r="J321" s="1246"/>
      <c r="L321" s="413">
        <v>61675.06</v>
      </c>
    </row>
    <row r="322" spans="2:12" ht="25.5" customHeight="1">
      <c r="B322" s="1506" t="s">
        <v>131</v>
      </c>
      <c r="C322" s="297" t="s">
        <v>17</v>
      </c>
      <c r="D322" s="298" t="s">
        <v>132</v>
      </c>
      <c r="E322" s="298" t="s">
        <v>133</v>
      </c>
      <c r="F322" s="299" t="s">
        <v>18</v>
      </c>
      <c r="G322" s="300" t="s">
        <v>134</v>
      </c>
      <c r="H322" s="919" t="s">
        <v>135</v>
      </c>
      <c r="I322" s="301" t="s">
        <v>136</v>
      </c>
      <c r="J322" s="1232"/>
      <c r="L322" s="413">
        <f>64000-L321</f>
        <v>2324.9400000000023</v>
      </c>
    </row>
    <row r="323" spans="2:12" ht="25.5">
      <c r="B323" s="1506"/>
      <c r="C323" s="73" t="s">
        <v>140</v>
      </c>
      <c r="D323" s="74" t="s">
        <v>90</v>
      </c>
      <c r="E323" s="74" t="s">
        <v>141</v>
      </c>
      <c r="F323" s="75" t="s">
        <v>138</v>
      </c>
      <c r="G323" s="1089">
        <v>1.1827957</v>
      </c>
      <c r="H323" s="925">
        <v>22.64</v>
      </c>
      <c r="I323" s="718">
        <f>ROUND(G323*H323,2)</f>
        <v>26.78</v>
      </c>
      <c r="J323" s="1232"/>
      <c r="L323" s="413">
        <f>3131.21-L322</f>
        <v>806.26999999999771</v>
      </c>
    </row>
    <row r="324" spans="2:12">
      <c r="B324" s="1506"/>
      <c r="C324" s="265"/>
      <c r="D324" s="266"/>
      <c r="E324" s="266"/>
      <c r="F324" s="261"/>
      <c r="G324" s="267"/>
      <c r="H324" s="946"/>
      <c r="I324" s="723"/>
      <c r="J324" s="1232"/>
    </row>
    <row r="325" spans="2:12">
      <c r="B325" s="1506"/>
      <c r="C325" s="76"/>
      <c r="D325" s="254"/>
      <c r="E325" s="254"/>
      <c r="F325" s="255"/>
      <c r="G325" s="256"/>
      <c r="H325" s="943"/>
      <c r="I325" s="724">
        <v>0</v>
      </c>
      <c r="J325" s="1232"/>
    </row>
    <row r="326" spans="2:12">
      <c r="B326" s="1507"/>
      <c r="C326" s="606" t="s">
        <v>142</v>
      </c>
      <c r="D326" s="607"/>
      <c r="E326" s="608"/>
      <c r="F326" s="609"/>
      <c r="G326" s="610"/>
      <c r="H326" s="926" t="s">
        <v>143</v>
      </c>
      <c r="I326" s="611">
        <f>ROUND(SUM(I323:I325),2)</f>
        <v>26.78</v>
      </c>
      <c r="J326" s="1247"/>
    </row>
    <row r="327" spans="2:12" ht="25.5" customHeight="1">
      <c r="B327" s="1509" t="s">
        <v>144</v>
      </c>
      <c r="C327" s="287" t="s">
        <v>17</v>
      </c>
      <c r="D327" s="288" t="s">
        <v>132</v>
      </c>
      <c r="E327" s="288" t="s">
        <v>133</v>
      </c>
      <c r="F327" s="289" t="s">
        <v>18</v>
      </c>
      <c r="G327" s="289" t="s">
        <v>134</v>
      </c>
      <c r="H327" s="920" t="s">
        <v>135</v>
      </c>
      <c r="I327" s="290" t="s">
        <v>136</v>
      </c>
      <c r="J327" s="1232"/>
    </row>
    <row r="328" spans="2:12">
      <c r="B328" s="1506"/>
      <c r="C328" s="257"/>
      <c r="D328" s="258"/>
      <c r="E328" s="258"/>
      <c r="F328" s="259"/>
      <c r="G328" s="260"/>
      <c r="H328" s="921"/>
      <c r="I328" s="725">
        <f>ROUND(G328*H328,2)</f>
        <v>0</v>
      </c>
      <c r="J328" s="1232"/>
    </row>
    <row r="329" spans="2:12">
      <c r="B329" s="1506"/>
      <c r="C329" s="268"/>
      <c r="D329" s="202"/>
      <c r="E329" s="202"/>
      <c r="F329" s="269"/>
      <c r="G329" s="270"/>
      <c r="H329" s="922"/>
      <c r="I329" s="718">
        <f>ROUND(G329*H329,2)</f>
        <v>0</v>
      </c>
      <c r="J329" s="1232"/>
    </row>
    <row r="330" spans="2:12">
      <c r="B330" s="1506"/>
      <c r="C330" s="268"/>
      <c r="D330" s="202"/>
      <c r="E330" s="202"/>
      <c r="F330" s="269"/>
      <c r="G330" s="270"/>
      <c r="H330" s="922"/>
      <c r="I330" s="718">
        <f>ROUND(G330*H330,2)</f>
        <v>0</v>
      </c>
      <c r="J330" s="1232"/>
    </row>
    <row r="331" spans="2:12">
      <c r="B331" s="1506"/>
      <c r="C331" s="268"/>
      <c r="D331" s="202"/>
      <c r="E331" s="202"/>
      <c r="F331" s="269"/>
      <c r="G331" s="270"/>
      <c r="H331" s="922"/>
      <c r="I331" s="718">
        <f>ROUND(G331*H331,2)</f>
        <v>0</v>
      </c>
      <c r="J331" s="1232"/>
    </row>
    <row r="332" spans="2:12">
      <c r="B332" s="1506"/>
      <c r="C332" s="73"/>
      <c r="D332" s="74"/>
      <c r="E332" s="74"/>
      <c r="F332" s="75"/>
      <c r="G332" s="80"/>
      <c r="H332" s="927"/>
      <c r="I332" s="718">
        <f>ROUND(G332*H332,2)</f>
        <v>0</v>
      </c>
      <c r="J332" s="1232"/>
    </row>
    <row r="333" spans="2:12">
      <c r="B333" s="1506"/>
      <c r="C333" s="76"/>
      <c r="D333" s="76"/>
      <c r="E333" s="76"/>
      <c r="F333" s="261"/>
      <c r="G333" s="81"/>
      <c r="H333" s="923"/>
      <c r="I333" s="723">
        <f>G333*H333</f>
        <v>0</v>
      </c>
      <c r="J333" s="1232"/>
    </row>
    <row r="334" spans="2:12" ht="18.75" customHeight="1">
      <c r="B334" s="1507"/>
      <c r="C334" s="606" t="s">
        <v>145</v>
      </c>
      <c r="D334" s="612"/>
      <c r="E334" s="613"/>
      <c r="F334" s="614"/>
      <c r="G334" s="615"/>
      <c r="H334" s="924" t="s">
        <v>143</v>
      </c>
      <c r="I334" s="616">
        <f>ROUND(SUM(I328:I333),2)</f>
        <v>0</v>
      </c>
      <c r="J334" s="1247"/>
    </row>
    <row r="335" spans="2:12" ht="25.5" customHeight="1">
      <c r="B335" s="1509" t="s">
        <v>146</v>
      </c>
      <c r="C335" s="287" t="s">
        <v>17</v>
      </c>
      <c r="D335" s="288" t="s">
        <v>132</v>
      </c>
      <c r="E335" s="288" t="s">
        <v>133</v>
      </c>
      <c r="F335" s="291" t="s">
        <v>18</v>
      </c>
      <c r="G335" s="289" t="s">
        <v>134</v>
      </c>
      <c r="H335" s="920" t="s">
        <v>147</v>
      </c>
      <c r="I335" s="290" t="s">
        <v>136</v>
      </c>
      <c r="J335" s="1232"/>
    </row>
    <row r="336" spans="2:12">
      <c r="B336" s="1506"/>
      <c r="C336" s="617"/>
      <c r="D336" s="618"/>
      <c r="E336" s="618"/>
      <c r="F336" s="84"/>
      <c r="G336" s="85"/>
      <c r="H336" s="928"/>
      <c r="I336" s="718">
        <f t="shared" ref="I336:I341" si="6">ROUND(G336*H336,2)</f>
        <v>0</v>
      </c>
      <c r="J336" s="1232"/>
    </row>
    <row r="337" spans="2:11">
      <c r="B337" s="1506"/>
      <c r="C337" s="617"/>
      <c r="D337" s="618"/>
      <c r="E337" s="618"/>
      <c r="F337" s="84"/>
      <c r="G337" s="85"/>
      <c r="H337" s="922"/>
      <c r="I337" s="718">
        <f t="shared" si="6"/>
        <v>0</v>
      </c>
      <c r="J337" s="1232"/>
    </row>
    <row r="338" spans="2:11">
      <c r="B338" s="1506"/>
      <c r="C338" s="617"/>
      <c r="D338" s="618"/>
      <c r="E338" s="618"/>
      <c r="F338" s="84"/>
      <c r="G338" s="85"/>
      <c r="H338" s="922"/>
      <c r="I338" s="718">
        <f t="shared" si="6"/>
        <v>0</v>
      </c>
      <c r="J338" s="1232"/>
    </row>
    <row r="339" spans="2:11">
      <c r="B339" s="1506"/>
      <c r="C339" s="617"/>
      <c r="D339" s="618"/>
      <c r="E339" s="618"/>
      <c r="F339" s="84"/>
      <c r="G339" s="85"/>
      <c r="H339" s="922"/>
      <c r="I339" s="718">
        <f t="shared" si="6"/>
        <v>0</v>
      </c>
      <c r="J339" s="1232"/>
    </row>
    <row r="340" spans="2:11">
      <c r="B340" s="1506"/>
      <c r="C340" s="617"/>
      <c r="D340" s="618"/>
      <c r="E340" s="618"/>
      <c r="F340" s="84"/>
      <c r="G340" s="85"/>
      <c r="H340" s="922"/>
      <c r="I340" s="718">
        <f t="shared" si="6"/>
        <v>0</v>
      </c>
      <c r="J340" s="1232"/>
    </row>
    <row r="341" spans="2:11">
      <c r="B341" s="1506"/>
      <c r="C341" s="617"/>
      <c r="D341" s="618"/>
      <c r="E341" s="618"/>
      <c r="F341" s="84"/>
      <c r="G341" s="85"/>
      <c r="H341" s="922"/>
      <c r="I341" s="718">
        <f t="shared" si="6"/>
        <v>0</v>
      </c>
      <c r="J341" s="1232"/>
    </row>
    <row r="342" spans="2:11">
      <c r="B342" s="1506"/>
      <c r="C342" s="617"/>
      <c r="D342" s="618"/>
      <c r="E342" s="618"/>
      <c r="F342" s="84"/>
      <c r="G342" s="85"/>
      <c r="H342" s="922"/>
      <c r="I342" s="718"/>
      <c r="J342" s="1232"/>
    </row>
    <row r="343" spans="2:11">
      <c r="B343" s="1510"/>
      <c r="C343" s="606" t="s">
        <v>149</v>
      </c>
      <c r="D343" s="612"/>
      <c r="E343" s="619"/>
      <c r="F343" s="620"/>
      <c r="G343" s="615"/>
      <c r="H343" s="924" t="s">
        <v>143</v>
      </c>
      <c r="I343" s="616">
        <f>ROUND(SUM(I336:I342),2)</f>
        <v>0</v>
      </c>
      <c r="J343" s="1247"/>
    </row>
    <row r="344" spans="2:11">
      <c r="B344" s="262"/>
      <c r="C344" s="621" t="s">
        <v>207</v>
      </c>
      <c r="D344" s="622"/>
      <c r="E344" s="623"/>
      <c r="F344" s="624"/>
      <c r="G344" s="625"/>
      <c r="H344" s="930" t="s">
        <v>143</v>
      </c>
      <c r="I344" s="626">
        <f>ROUND(I326+I334+I343,2)</f>
        <v>26.78</v>
      </c>
      <c r="J344" s="1247"/>
    </row>
    <row r="345" spans="2:11">
      <c r="B345" s="262"/>
      <c r="C345" s="627" t="s">
        <v>208</v>
      </c>
      <c r="D345" s="628"/>
      <c r="E345" s="623"/>
      <c r="F345" s="624"/>
      <c r="G345" s="624"/>
      <c r="H345" s="930" t="s">
        <v>143</v>
      </c>
      <c r="I345" s="726">
        <f>G345</f>
        <v>0</v>
      </c>
      <c r="J345" s="1248"/>
    </row>
    <row r="346" spans="2:11" ht="16.5" thickBot="1">
      <c r="B346" s="263"/>
      <c r="C346" s="264" t="s">
        <v>209</v>
      </c>
      <c r="D346" s="629"/>
      <c r="E346" s="630"/>
      <c r="F346" s="631"/>
      <c r="G346" s="632"/>
      <c r="H346" s="931" t="s">
        <v>143</v>
      </c>
      <c r="I346" s="633">
        <f>ROUND(I344*(1+I345),2)</f>
        <v>26.78</v>
      </c>
      <c r="J346" s="1340">
        <f>I344/I346</f>
        <v>1</v>
      </c>
      <c r="K346" s="1239" t="s">
        <v>90</v>
      </c>
    </row>
    <row r="347" spans="2:11">
      <c r="B347" s="697"/>
      <c r="C347" s="638"/>
      <c r="D347" s="638"/>
      <c r="E347" s="638"/>
      <c r="F347" s="638"/>
      <c r="G347" s="638"/>
      <c r="H347" s="638"/>
      <c r="I347" s="727"/>
      <c r="J347" s="1242"/>
    </row>
    <row r="348" spans="2:11" ht="42" customHeight="1">
      <c r="B348" s="878" t="s">
        <v>150</v>
      </c>
      <c r="C348" s="1511" t="s">
        <v>1346</v>
      </c>
      <c r="D348" s="1511"/>
      <c r="E348" s="1511"/>
      <c r="F348" s="1511"/>
      <c r="G348" s="1511"/>
      <c r="H348" s="1511"/>
      <c r="I348" s="1512"/>
      <c r="J348" s="1250"/>
    </row>
    <row r="349" spans="2:11" ht="198.75" customHeight="1" thickBot="1">
      <c r="B349" s="699"/>
      <c r="C349" s="696"/>
      <c r="D349" s="696"/>
      <c r="E349" s="696"/>
      <c r="F349" s="696"/>
      <c r="G349" s="696"/>
      <c r="H349" s="696"/>
      <c r="I349" s="728"/>
      <c r="J349" s="1242"/>
    </row>
    <row r="350" spans="2:11">
      <c r="B350" s="695"/>
      <c r="C350" s="695"/>
      <c r="D350" s="695"/>
      <c r="E350" s="695"/>
      <c r="F350" s="695"/>
      <c r="G350" s="695"/>
      <c r="H350" s="695"/>
      <c r="I350" s="719"/>
      <c r="J350" s="1242"/>
    </row>
    <row r="351" spans="2:11" ht="15" thickBot="1">
      <c r="B351" s="696"/>
      <c r="C351" s="696"/>
      <c r="D351" s="696"/>
      <c r="E351" s="696"/>
      <c r="F351" s="696"/>
      <c r="G351" s="696"/>
      <c r="H351" s="696"/>
      <c r="I351" s="720"/>
      <c r="J351" s="1242"/>
    </row>
    <row r="352" spans="2:11" ht="15" customHeight="1">
      <c r="B352" s="1500" t="s">
        <v>130</v>
      </c>
      <c r="C352" s="1501"/>
      <c r="D352" s="1501"/>
      <c r="E352" s="1501"/>
      <c r="F352" s="1501"/>
      <c r="G352" s="1501"/>
      <c r="H352" s="1501"/>
      <c r="I352" s="1502"/>
      <c r="J352" s="1243"/>
    </row>
    <row r="353" spans="2:10" ht="72" customHeight="1" thickBot="1">
      <c r="B353" s="1503"/>
      <c r="C353" s="1504"/>
      <c r="D353" s="1504"/>
      <c r="E353" s="1504"/>
      <c r="F353" s="1504"/>
      <c r="G353" s="1504"/>
      <c r="H353" s="1504"/>
      <c r="I353" s="1505"/>
      <c r="J353" s="1243"/>
    </row>
    <row r="354" spans="2:10" ht="72" customHeight="1" thickTop="1" thickBot="1">
      <c r="B354" s="717" t="s">
        <v>1384</v>
      </c>
      <c r="C354" s="1515" t="s">
        <v>1319</v>
      </c>
      <c r="D354" s="1515"/>
      <c r="E354" s="1515"/>
      <c r="F354" s="1515"/>
      <c r="G354" s="1515"/>
      <c r="H354" s="1515"/>
      <c r="I354" s="1516"/>
      <c r="J354" s="1244"/>
    </row>
    <row r="355" spans="2:10" ht="48" customHeight="1" thickTop="1">
      <c r="B355" s="605" t="s">
        <v>210</v>
      </c>
      <c r="C355" s="1513" t="str">
        <f>'PLANILHA ORÇAMENTO 29.05.25'!E59</f>
        <v>TRANSPORTE DE MATERIAL DE QUALQUER NATUREZA COM CARRINHO DE MÃO, COM DISTÂNCIAS MAIORES QUE 50M E MENORES OU IGUAIS A 100M, INCLUSIVE CARGA/DESGARGA</v>
      </c>
      <c r="D355" s="1513"/>
      <c r="E355" s="1513"/>
      <c r="F355" s="1513"/>
      <c r="G355" s="1513"/>
      <c r="H355" s="1514"/>
      <c r="I355" s="250" t="s">
        <v>28</v>
      </c>
      <c r="J355" s="1245"/>
    </row>
    <row r="356" spans="2:10" ht="15">
      <c r="B356" s="251" t="s">
        <v>206</v>
      </c>
      <c r="C356" s="252" t="s">
        <v>1300</v>
      </c>
      <c r="D356" s="253"/>
      <c r="E356" s="253"/>
      <c r="F356" s="253"/>
      <c r="G356" s="253"/>
      <c r="H356" s="918" t="s">
        <v>93</v>
      </c>
      <c r="I356" s="873" t="s">
        <v>526</v>
      </c>
      <c r="J356" s="1251"/>
    </row>
    <row r="357" spans="2:10" ht="25.5" customHeight="1">
      <c r="B357" s="1506" t="s">
        <v>131</v>
      </c>
      <c r="C357" s="297" t="s">
        <v>17</v>
      </c>
      <c r="D357" s="298" t="s">
        <v>132</v>
      </c>
      <c r="E357" s="298" t="s">
        <v>133</v>
      </c>
      <c r="F357" s="299" t="s">
        <v>18</v>
      </c>
      <c r="G357" s="300" t="s">
        <v>134</v>
      </c>
      <c r="H357" s="919" t="s">
        <v>135</v>
      </c>
      <c r="I357" s="301" t="s">
        <v>136</v>
      </c>
      <c r="J357" s="1232"/>
    </row>
    <row r="358" spans="2:10" ht="25.5">
      <c r="B358" s="1506"/>
      <c r="C358" s="73" t="s">
        <v>140</v>
      </c>
      <c r="D358" s="74" t="s">
        <v>90</v>
      </c>
      <c r="E358" s="74" t="s">
        <v>141</v>
      </c>
      <c r="F358" s="75" t="s">
        <v>138</v>
      </c>
      <c r="G358" s="1089">
        <v>1.9819819999999999</v>
      </c>
      <c r="H358" s="925">
        <v>22.64</v>
      </c>
      <c r="I358" s="718">
        <f>ROUND(G358*H358,2)</f>
        <v>44.87</v>
      </c>
      <c r="J358" s="1232"/>
    </row>
    <row r="359" spans="2:10">
      <c r="B359" s="1506"/>
      <c r="C359" s="265"/>
      <c r="D359" s="266"/>
      <c r="E359" s="266"/>
      <c r="F359" s="261"/>
      <c r="G359" s="267"/>
      <c r="H359" s="946"/>
      <c r="I359" s="723"/>
      <c r="J359" s="1232"/>
    </row>
    <row r="360" spans="2:10">
      <c r="B360" s="1506"/>
      <c r="C360" s="76"/>
      <c r="D360" s="254"/>
      <c r="E360" s="254"/>
      <c r="F360" s="255"/>
      <c r="G360" s="256"/>
      <c r="H360" s="943"/>
      <c r="I360" s="724">
        <v>0</v>
      </c>
      <c r="J360" s="1232"/>
    </row>
    <row r="361" spans="2:10">
      <c r="B361" s="1507"/>
      <c r="C361" s="606" t="s">
        <v>142</v>
      </c>
      <c r="D361" s="607"/>
      <c r="E361" s="608"/>
      <c r="F361" s="609"/>
      <c r="G361" s="610"/>
      <c r="H361" s="926" t="s">
        <v>143</v>
      </c>
      <c r="I361" s="611">
        <f>ROUND(SUM(I358:I360),2)</f>
        <v>44.87</v>
      </c>
      <c r="J361" s="1247"/>
    </row>
    <row r="362" spans="2:10" ht="25.5" customHeight="1">
      <c r="B362" s="1509" t="s">
        <v>144</v>
      </c>
      <c r="C362" s="287" t="s">
        <v>17</v>
      </c>
      <c r="D362" s="288" t="s">
        <v>132</v>
      </c>
      <c r="E362" s="288" t="s">
        <v>133</v>
      </c>
      <c r="F362" s="289" t="s">
        <v>18</v>
      </c>
      <c r="G362" s="289" t="s">
        <v>134</v>
      </c>
      <c r="H362" s="920" t="s">
        <v>135</v>
      </c>
      <c r="I362" s="290" t="s">
        <v>136</v>
      </c>
      <c r="J362" s="1232"/>
    </row>
    <row r="363" spans="2:10">
      <c r="B363" s="1506"/>
      <c r="C363" s="257"/>
      <c r="D363" s="258"/>
      <c r="E363" s="258"/>
      <c r="F363" s="259"/>
      <c r="G363" s="260"/>
      <c r="H363" s="921"/>
      <c r="I363" s="725">
        <f>ROUND(G363*H363,2)</f>
        <v>0</v>
      </c>
      <c r="J363" s="1232"/>
    </row>
    <row r="364" spans="2:10">
      <c r="B364" s="1506"/>
      <c r="C364" s="268"/>
      <c r="D364" s="202"/>
      <c r="E364" s="202"/>
      <c r="F364" s="269"/>
      <c r="G364" s="270"/>
      <c r="H364" s="922"/>
      <c r="I364" s="718">
        <f>ROUND(G364*H364,2)</f>
        <v>0</v>
      </c>
      <c r="J364" s="1232"/>
    </row>
    <row r="365" spans="2:10">
      <c r="B365" s="1506"/>
      <c r="C365" s="268"/>
      <c r="D365" s="202"/>
      <c r="E365" s="202"/>
      <c r="F365" s="269"/>
      <c r="G365" s="270"/>
      <c r="H365" s="922"/>
      <c r="I365" s="718">
        <f>ROUND(G365*H365,2)</f>
        <v>0</v>
      </c>
      <c r="J365" s="1232"/>
    </row>
    <row r="366" spans="2:10">
      <c r="B366" s="1506"/>
      <c r="C366" s="268"/>
      <c r="D366" s="202"/>
      <c r="E366" s="202"/>
      <c r="F366" s="269"/>
      <c r="G366" s="270"/>
      <c r="H366" s="922"/>
      <c r="I366" s="718">
        <f>ROUND(G366*H366,2)</f>
        <v>0</v>
      </c>
      <c r="J366" s="1232"/>
    </row>
    <row r="367" spans="2:10">
      <c r="B367" s="1506"/>
      <c r="C367" s="73"/>
      <c r="D367" s="74"/>
      <c r="E367" s="74"/>
      <c r="F367" s="75"/>
      <c r="G367" s="80"/>
      <c r="H367" s="927"/>
      <c r="I367" s="718">
        <f>ROUND(G367*H367,2)</f>
        <v>0</v>
      </c>
      <c r="J367" s="1232"/>
    </row>
    <row r="368" spans="2:10">
      <c r="B368" s="1506"/>
      <c r="C368" s="76"/>
      <c r="D368" s="76"/>
      <c r="E368" s="76"/>
      <c r="F368" s="261"/>
      <c r="G368" s="81"/>
      <c r="H368" s="923"/>
      <c r="I368" s="723">
        <f>G368*H368</f>
        <v>0</v>
      </c>
      <c r="J368" s="1232"/>
    </row>
    <row r="369" spans="2:11" ht="18.75" customHeight="1">
      <c r="B369" s="1507"/>
      <c r="C369" s="606" t="s">
        <v>145</v>
      </c>
      <c r="D369" s="612"/>
      <c r="E369" s="613"/>
      <c r="F369" s="614"/>
      <c r="G369" s="615"/>
      <c r="H369" s="924" t="s">
        <v>143</v>
      </c>
      <c r="I369" s="616">
        <f>ROUND(SUM(I363:I368),2)</f>
        <v>0</v>
      </c>
      <c r="J369" s="1247"/>
    </row>
    <row r="370" spans="2:11" ht="25.5" customHeight="1">
      <c r="B370" s="1509" t="s">
        <v>146</v>
      </c>
      <c r="C370" s="287" t="s">
        <v>17</v>
      </c>
      <c r="D370" s="288" t="s">
        <v>132</v>
      </c>
      <c r="E370" s="288" t="s">
        <v>133</v>
      </c>
      <c r="F370" s="291" t="s">
        <v>18</v>
      </c>
      <c r="G370" s="289" t="s">
        <v>134</v>
      </c>
      <c r="H370" s="920" t="s">
        <v>147</v>
      </c>
      <c r="I370" s="290" t="s">
        <v>136</v>
      </c>
      <c r="J370" s="1232"/>
    </row>
    <row r="371" spans="2:11">
      <c r="B371" s="1506"/>
      <c r="C371" s="617"/>
      <c r="D371" s="618"/>
      <c r="E371" s="618"/>
      <c r="F371" s="84"/>
      <c r="G371" s="85"/>
      <c r="H371" s="928"/>
      <c r="I371" s="718">
        <f t="shared" ref="I371:I376" si="7">ROUND(G371*H371,2)</f>
        <v>0</v>
      </c>
      <c r="J371" s="1232"/>
    </row>
    <row r="372" spans="2:11">
      <c r="B372" s="1506"/>
      <c r="C372" s="617"/>
      <c r="D372" s="618"/>
      <c r="E372" s="618"/>
      <c r="F372" s="84"/>
      <c r="G372" s="85"/>
      <c r="H372" s="922"/>
      <c r="I372" s="718">
        <f t="shared" si="7"/>
        <v>0</v>
      </c>
      <c r="J372" s="1232"/>
    </row>
    <row r="373" spans="2:11">
      <c r="B373" s="1506"/>
      <c r="C373" s="617"/>
      <c r="D373" s="618"/>
      <c r="E373" s="618"/>
      <c r="F373" s="84"/>
      <c r="G373" s="85"/>
      <c r="H373" s="922"/>
      <c r="I373" s="718">
        <f t="shared" si="7"/>
        <v>0</v>
      </c>
      <c r="J373" s="1232"/>
    </row>
    <row r="374" spans="2:11">
      <c r="B374" s="1506"/>
      <c r="C374" s="617"/>
      <c r="D374" s="618"/>
      <c r="E374" s="618"/>
      <c r="F374" s="84"/>
      <c r="G374" s="85"/>
      <c r="H374" s="922"/>
      <c r="I374" s="718">
        <f t="shared" si="7"/>
        <v>0</v>
      </c>
      <c r="J374" s="1232"/>
    </row>
    <row r="375" spans="2:11">
      <c r="B375" s="1506"/>
      <c r="C375" s="617"/>
      <c r="D375" s="618"/>
      <c r="E375" s="618"/>
      <c r="F375" s="84"/>
      <c r="G375" s="85"/>
      <c r="H375" s="922"/>
      <c r="I375" s="718">
        <f t="shared" si="7"/>
        <v>0</v>
      </c>
      <c r="J375" s="1232"/>
    </row>
    <row r="376" spans="2:11">
      <c r="B376" s="1506"/>
      <c r="C376" s="617"/>
      <c r="D376" s="618"/>
      <c r="E376" s="618"/>
      <c r="F376" s="84"/>
      <c r="G376" s="85"/>
      <c r="H376" s="922"/>
      <c r="I376" s="718">
        <f t="shared" si="7"/>
        <v>0</v>
      </c>
      <c r="J376" s="1232"/>
    </row>
    <row r="377" spans="2:11">
      <c r="B377" s="1506"/>
      <c r="C377" s="617"/>
      <c r="D377" s="618"/>
      <c r="E377" s="618"/>
      <c r="F377" s="84"/>
      <c r="G377" s="85"/>
      <c r="H377" s="922"/>
      <c r="I377" s="718"/>
      <c r="J377" s="1232"/>
    </row>
    <row r="378" spans="2:11">
      <c r="B378" s="1510"/>
      <c r="C378" s="606" t="s">
        <v>149</v>
      </c>
      <c r="D378" s="612"/>
      <c r="E378" s="619"/>
      <c r="F378" s="620"/>
      <c r="G378" s="615"/>
      <c r="H378" s="924" t="s">
        <v>143</v>
      </c>
      <c r="I378" s="616">
        <f>ROUND(SUM(I371:I377),2)</f>
        <v>0</v>
      </c>
      <c r="J378" s="1247"/>
    </row>
    <row r="379" spans="2:11">
      <c r="B379" s="262"/>
      <c r="C379" s="621" t="s">
        <v>207</v>
      </c>
      <c r="D379" s="622"/>
      <c r="E379" s="623"/>
      <c r="F379" s="624"/>
      <c r="G379" s="625"/>
      <c r="H379" s="930" t="s">
        <v>143</v>
      </c>
      <c r="I379" s="626">
        <f>ROUND(I361+I369+I378,2)</f>
        <v>44.87</v>
      </c>
      <c r="J379" s="1247"/>
    </row>
    <row r="380" spans="2:11">
      <c r="B380" s="262"/>
      <c r="C380" s="627" t="s">
        <v>208</v>
      </c>
      <c r="D380" s="628"/>
      <c r="E380" s="623"/>
      <c r="F380" s="624"/>
      <c r="G380" s="624"/>
      <c r="H380" s="930" t="s">
        <v>143</v>
      </c>
      <c r="I380" s="726">
        <f>G380</f>
        <v>0</v>
      </c>
      <c r="J380" s="1248"/>
    </row>
    <row r="381" spans="2:11" ht="16.5" thickBot="1">
      <c r="B381" s="263"/>
      <c r="C381" s="264" t="s">
        <v>209</v>
      </c>
      <c r="D381" s="629"/>
      <c r="E381" s="630"/>
      <c r="F381" s="631"/>
      <c r="G381" s="632"/>
      <c r="H381" s="931" t="s">
        <v>143</v>
      </c>
      <c r="I381" s="633">
        <f>ROUND(I379*(1+I380),2)</f>
        <v>44.87</v>
      </c>
      <c r="J381" s="1340">
        <f>I379/I381</f>
        <v>1</v>
      </c>
      <c r="K381" s="1239" t="s">
        <v>90</v>
      </c>
    </row>
    <row r="382" spans="2:11">
      <c r="B382" s="697"/>
      <c r="C382" s="638"/>
      <c r="D382" s="638"/>
      <c r="E382" s="638"/>
      <c r="F382" s="638"/>
      <c r="G382" s="638"/>
      <c r="H382" s="638"/>
      <c r="I382" s="727"/>
      <c r="J382" s="1242"/>
    </row>
    <row r="383" spans="2:11" ht="42" customHeight="1">
      <c r="B383" s="878" t="s">
        <v>150</v>
      </c>
      <c r="C383" s="1511" t="s">
        <v>1347</v>
      </c>
      <c r="D383" s="1511"/>
      <c r="E383" s="1511"/>
      <c r="F383" s="1511"/>
      <c r="G383" s="1511"/>
      <c r="H383" s="1511"/>
      <c r="I383" s="1512"/>
      <c r="J383" s="1250"/>
    </row>
    <row r="384" spans="2:11" ht="216.75" customHeight="1" thickBot="1">
      <c r="B384" s="699"/>
      <c r="C384" s="696"/>
      <c r="D384" s="696"/>
      <c r="E384" s="696"/>
      <c r="F384" s="696"/>
      <c r="G384" s="696"/>
      <c r="H384" s="696"/>
      <c r="I384" s="728"/>
      <c r="J384" s="1242"/>
    </row>
    <row r="385" spans="2:11">
      <c r="B385" s="695"/>
      <c r="C385" s="695"/>
      <c r="D385" s="695"/>
      <c r="E385" s="695"/>
      <c r="F385" s="695"/>
      <c r="G385" s="695"/>
      <c r="H385" s="695"/>
      <c r="I385" s="719"/>
      <c r="J385" s="1242"/>
    </row>
    <row r="386" spans="2:11" ht="15" thickBot="1">
      <c r="B386" s="696"/>
      <c r="C386" s="696"/>
      <c r="D386" s="696"/>
      <c r="E386" s="696"/>
      <c r="F386" s="696"/>
      <c r="G386" s="696"/>
      <c r="H386" s="696"/>
      <c r="I386" s="720"/>
      <c r="J386" s="1242"/>
    </row>
    <row r="387" spans="2:11" ht="15" customHeight="1">
      <c r="B387" s="1500" t="s">
        <v>130</v>
      </c>
      <c r="C387" s="1501"/>
      <c r="D387" s="1501"/>
      <c r="E387" s="1501"/>
      <c r="F387" s="1501"/>
      <c r="G387" s="1501"/>
      <c r="H387" s="1501"/>
      <c r="I387" s="1502"/>
      <c r="J387" s="1243"/>
    </row>
    <row r="388" spans="2:11" ht="72" customHeight="1" thickBot="1">
      <c r="B388" s="1503"/>
      <c r="C388" s="1504"/>
      <c r="D388" s="1504"/>
      <c r="E388" s="1504"/>
      <c r="F388" s="1504"/>
      <c r="G388" s="1504"/>
      <c r="H388" s="1504"/>
      <c r="I388" s="1505"/>
      <c r="J388" s="1243"/>
    </row>
    <row r="389" spans="2:11" ht="72" customHeight="1" thickTop="1" thickBot="1">
      <c r="B389" s="717" t="s">
        <v>1384</v>
      </c>
      <c r="C389" s="1515" t="s">
        <v>1319</v>
      </c>
      <c r="D389" s="1515"/>
      <c r="E389" s="1515"/>
      <c r="F389" s="1515"/>
      <c r="G389" s="1515"/>
      <c r="H389" s="1515"/>
      <c r="I389" s="1516"/>
      <c r="J389" s="1244"/>
    </row>
    <row r="390" spans="2:11" ht="45.75" customHeight="1" thickTop="1">
      <c r="B390" s="605" t="s">
        <v>210</v>
      </c>
      <c r="C390" s="1513" t="str">
        <f>'PLANILHA ORÇAMENTO 29.05.25'!E65</f>
        <v>BALDRAME DE ALVENARIA DE BLOCO DE CONCRETO(SAPATA) E= 15 CM PREENCHIDO COM CONCRETO  (20MPA)</v>
      </c>
      <c r="D390" s="1513"/>
      <c r="E390" s="1513"/>
      <c r="F390" s="1513"/>
      <c r="G390" s="1513"/>
      <c r="H390" s="1514"/>
      <c r="I390" s="250" t="s">
        <v>3</v>
      </c>
      <c r="J390" s="1245"/>
    </row>
    <row r="391" spans="2:11" ht="15">
      <c r="B391" s="251" t="s">
        <v>206</v>
      </c>
      <c r="C391" s="252" t="str">
        <f>'PLANILHA ORÇAMENTO 29.05.25'!B65</f>
        <v>04.01.01</v>
      </c>
      <c r="D391" s="253"/>
      <c r="E391" s="253"/>
      <c r="F391" s="253"/>
      <c r="G391" s="253"/>
      <c r="H391" s="918" t="s">
        <v>93</v>
      </c>
      <c r="I391" s="873" t="s">
        <v>527</v>
      </c>
      <c r="J391" s="1251"/>
    </row>
    <row r="392" spans="2:11" ht="31.5" customHeight="1">
      <c r="B392" s="1506" t="s">
        <v>131</v>
      </c>
      <c r="C392" s="297" t="s">
        <v>17</v>
      </c>
      <c r="D392" s="298" t="s">
        <v>132</v>
      </c>
      <c r="E392" s="298" t="s">
        <v>133</v>
      </c>
      <c r="F392" s="299" t="s">
        <v>18</v>
      </c>
      <c r="G392" s="300" t="s">
        <v>134</v>
      </c>
      <c r="H392" s="919" t="s">
        <v>135</v>
      </c>
      <c r="I392" s="301" t="s">
        <v>136</v>
      </c>
      <c r="J392" s="1232"/>
    </row>
    <row r="393" spans="2:11" ht="25.5">
      <c r="B393" s="1506"/>
      <c r="C393" s="69" t="s">
        <v>137</v>
      </c>
      <c r="D393" s="70" t="s">
        <v>90</v>
      </c>
      <c r="E393" s="70" t="s">
        <v>139</v>
      </c>
      <c r="F393" s="99" t="s">
        <v>138</v>
      </c>
      <c r="G393" s="203">
        <f>0.357143+(1.0058*0.11)</f>
        <v>0.467781</v>
      </c>
      <c r="H393" s="1290">
        <v>31.21</v>
      </c>
      <c r="I393" s="722">
        <f>ROUND(G393*H393,2)</f>
        <v>14.6</v>
      </c>
      <c r="J393" s="1232"/>
    </row>
    <row r="394" spans="2:11" ht="25.5">
      <c r="B394" s="1506"/>
      <c r="C394" s="73" t="s">
        <v>140</v>
      </c>
      <c r="D394" s="74" t="s">
        <v>90</v>
      </c>
      <c r="E394" s="74" t="s">
        <v>141</v>
      </c>
      <c r="F394" s="75" t="s">
        <v>138</v>
      </c>
      <c r="G394" s="95">
        <f>0.7+(2.7574*0.11)</f>
        <v>1.003314</v>
      </c>
      <c r="H394" s="925">
        <v>22.64</v>
      </c>
      <c r="I394" s="718">
        <f>ROUND(G394*H394,2)</f>
        <v>22.72</v>
      </c>
      <c r="J394" s="1232"/>
    </row>
    <row r="395" spans="2:11">
      <c r="B395" s="1506"/>
      <c r="C395" s="76"/>
      <c r="D395" s="254"/>
      <c r="E395" s="254"/>
      <c r="F395" s="255"/>
      <c r="G395" s="256"/>
      <c r="H395" s="943"/>
      <c r="I395" s="724">
        <v>0</v>
      </c>
      <c r="J395" s="1232"/>
    </row>
    <row r="396" spans="2:11">
      <c r="B396" s="1507"/>
      <c r="C396" s="606" t="s">
        <v>142</v>
      </c>
      <c r="D396" s="607"/>
      <c r="E396" s="608"/>
      <c r="F396" s="609"/>
      <c r="G396" s="610"/>
      <c r="H396" s="926" t="s">
        <v>143</v>
      </c>
      <c r="I396" s="611">
        <f>ROUND(SUM(I393:I395),2)</f>
        <v>37.32</v>
      </c>
      <c r="J396" s="1247"/>
    </row>
    <row r="397" spans="2:11" ht="27" customHeight="1">
      <c r="B397" s="1509" t="s">
        <v>144</v>
      </c>
      <c r="C397" s="287" t="s">
        <v>17</v>
      </c>
      <c r="D397" s="288" t="s">
        <v>132</v>
      </c>
      <c r="E397" s="288" t="s">
        <v>133</v>
      </c>
      <c r="F397" s="289" t="s">
        <v>18</v>
      </c>
      <c r="G397" s="289" t="s">
        <v>134</v>
      </c>
      <c r="H397" s="920" t="s">
        <v>135</v>
      </c>
      <c r="I397" s="290" t="s">
        <v>136</v>
      </c>
      <c r="J397" s="1232"/>
    </row>
    <row r="398" spans="2:11" ht="51">
      <c r="B398" s="1506"/>
      <c r="C398" s="257" t="s">
        <v>1206</v>
      </c>
      <c r="D398" s="258" t="s">
        <v>90</v>
      </c>
      <c r="E398" s="258">
        <v>90586</v>
      </c>
      <c r="F398" s="259" t="s">
        <v>201</v>
      </c>
      <c r="G398" s="260">
        <f>0.65*0.11</f>
        <v>7.1500000000000008E-2</v>
      </c>
      <c r="H398" s="921">
        <v>1.46</v>
      </c>
      <c r="I398" s="718">
        <f>ROUND(G398*H398,2)</f>
        <v>0.1</v>
      </c>
      <c r="J398" s="1232" t="s">
        <v>1320</v>
      </c>
      <c r="K398" s="1233">
        <v>0.6</v>
      </c>
    </row>
    <row r="399" spans="2:11">
      <c r="B399" s="1506"/>
      <c r="C399" s="73"/>
      <c r="D399" s="73"/>
      <c r="E399" s="74"/>
      <c r="F399" s="75"/>
      <c r="G399" s="80"/>
      <c r="H399" s="927"/>
      <c r="I399" s="718">
        <f>G399*H399</f>
        <v>0</v>
      </c>
      <c r="J399" s="1232"/>
    </row>
    <row r="400" spans="2:11">
      <c r="B400" s="1506"/>
      <c r="C400" s="76"/>
      <c r="D400" s="76"/>
      <c r="E400" s="76"/>
      <c r="F400" s="261"/>
      <c r="G400" s="81"/>
      <c r="H400" s="923"/>
      <c r="I400" s="723">
        <f>G400*H400</f>
        <v>0</v>
      </c>
      <c r="J400" s="1232"/>
    </row>
    <row r="401" spans="2:12" ht="18.75" customHeight="1">
      <c r="B401" s="1507"/>
      <c r="C401" s="606" t="s">
        <v>145</v>
      </c>
      <c r="D401" s="612"/>
      <c r="E401" s="613"/>
      <c r="F401" s="614"/>
      <c r="G401" s="615"/>
      <c r="H401" s="924" t="s">
        <v>143</v>
      </c>
      <c r="I401" s="616">
        <f>ROUND(SUM(I398:I400),2)</f>
        <v>0.1</v>
      </c>
      <c r="J401" s="1247"/>
    </row>
    <row r="402" spans="2:12" ht="33.75" customHeight="1">
      <c r="B402" s="1509" t="s">
        <v>146</v>
      </c>
      <c r="C402" s="287" t="s">
        <v>17</v>
      </c>
      <c r="D402" s="288" t="s">
        <v>132</v>
      </c>
      <c r="E402" s="288" t="s">
        <v>133</v>
      </c>
      <c r="F402" s="291" t="s">
        <v>18</v>
      </c>
      <c r="G402" s="289" t="s">
        <v>134</v>
      </c>
      <c r="H402" s="920" t="s">
        <v>147</v>
      </c>
      <c r="I402" s="290" t="s">
        <v>136</v>
      </c>
      <c r="J402" s="1232"/>
    </row>
    <row r="403" spans="2:12" ht="57.75" customHeight="1">
      <c r="B403" s="1506"/>
      <c r="C403" s="617" t="s">
        <v>1349</v>
      </c>
      <c r="D403" s="618" t="s">
        <v>90</v>
      </c>
      <c r="E403" s="618">
        <v>94964</v>
      </c>
      <c r="F403" s="84" t="s">
        <v>28</v>
      </c>
      <c r="G403" s="85">
        <v>0.11</v>
      </c>
      <c r="H403" s="922">
        <v>548.11</v>
      </c>
      <c r="I403" s="718">
        <f>ROUND(G403*H403,2)</f>
        <v>60.29</v>
      </c>
      <c r="J403" s="1232"/>
    </row>
    <row r="404" spans="2:12" ht="69" customHeight="1">
      <c r="B404" s="1506"/>
      <c r="C404" s="617" t="s">
        <v>767</v>
      </c>
      <c r="D404" s="618" t="s">
        <v>90</v>
      </c>
      <c r="E404" s="618" t="s">
        <v>768</v>
      </c>
      <c r="F404" s="84" t="s">
        <v>3</v>
      </c>
      <c r="G404" s="85">
        <v>1</v>
      </c>
      <c r="H404" s="922">
        <v>109.3</v>
      </c>
      <c r="I404" s="718">
        <f>ROUND(G404*H404,2)</f>
        <v>109.3</v>
      </c>
      <c r="J404" s="1232"/>
    </row>
    <row r="405" spans="2:12">
      <c r="B405" s="1506"/>
      <c r="C405" s="617"/>
      <c r="D405" s="618"/>
      <c r="E405" s="618"/>
      <c r="F405" s="84"/>
      <c r="G405" s="85"/>
      <c r="H405" s="922"/>
      <c r="I405" s="718">
        <f>ROUND(G405*H405,2)</f>
        <v>0</v>
      </c>
      <c r="J405" s="1232"/>
    </row>
    <row r="406" spans="2:12">
      <c r="B406" s="1506"/>
      <c r="C406" s="617"/>
      <c r="D406" s="618"/>
      <c r="E406" s="618"/>
      <c r="F406" s="84"/>
      <c r="G406" s="85"/>
      <c r="H406" s="922"/>
      <c r="I406" s="718">
        <f>ROUND(G406*H406,2)</f>
        <v>0</v>
      </c>
      <c r="J406" s="1232"/>
    </row>
    <row r="407" spans="2:12">
      <c r="B407" s="1506"/>
      <c r="C407" s="617"/>
      <c r="D407" s="618"/>
      <c r="E407" s="618"/>
      <c r="F407" s="84"/>
      <c r="G407" s="85"/>
      <c r="H407" s="922"/>
      <c r="I407" s="718"/>
      <c r="J407" s="1232"/>
    </row>
    <row r="408" spans="2:12">
      <c r="B408" s="1510"/>
      <c r="C408" s="606" t="s">
        <v>149</v>
      </c>
      <c r="D408" s="612"/>
      <c r="E408" s="619"/>
      <c r="F408" s="620"/>
      <c r="G408" s="615"/>
      <c r="H408" s="924" t="s">
        <v>143</v>
      </c>
      <c r="I408" s="616">
        <f>ROUND(SUM(I403:I407),2)</f>
        <v>169.59</v>
      </c>
      <c r="J408" s="1247"/>
    </row>
    <row r="409" spans="2:12">
      <c r="B409" s="262"/>
      <c r="C409" s="621" t="s">
        <v>207</v>
      </c>
      <c r="D409" s="622"/>
      <c r="E409" s="623"/>
      <c r="F409" s="624"/>
      <c r="G409" s="625"/>
      <c r="H409" s="930" t="s">
        <v>143</v>
      </c>
      <c r="I409" s="626">
        <f>ROUND(I396+I401+I408,2)</f>
        <v>207.01</v>
      </c>
      <c r="J409" s="1247"/>
    </row>
    <row r="410" spans="2:12">
      <c r="B410" s="262"/>
      <c r="C410" s="627" t="s">
        <v>208</v>
      </c>
      <c r="D410" s="628"/>
      <c r="E410" s="623"/>
      <c r="F410" s="624"/>
      <c r="G410" s="624"/>
      <c r="H410" s="930" t="s">
        <v>143</v>
      </c>
      <c r="I410" s="726">
        <f>G410</f>
        <v>0</v>
      </c>
      <c r="J410" s="1248"/>
    </row>
    <row r="411" spans="2:12" ht="16.5" thickBot="1">
      <c r="B411" s="263"/>
      <c r="C411" s="264" t="s">
        <v>209</v>
      </c>
      <c r="D411" s="629"/>
      <c r="E411" s="630"/>
      <c r="F411" s="631"/>
      <c r="G411" s="632"/>
      <c r="H411" s="931" t="s">
        <v>143</v>
      </c>
      <c r="I411" s="633">
        <f>ROUND(I409*(1+I410),2)</f>
        <v>207.01</v>
      </c>
      <c r="J411" s="1340">
        <f>I409/I411</f>
        <v>1</v>
      </c>
      <c r="K411" s="1239" t="s">
        <v>90</v>
      </c>
    </row>
    <row r="412" spans="2:12">
      <c r="B412" s="697"/>
      <c r="C412" s="638"/>
      <c r="D412" s="638"/>
      <c r="E412" s="638"/>
      <c r="F412" s="638"/>
      <c r="G412" s="638"/>
      <c r="H412" s="638"/>
      <c r="I412" s="727"/>
      <c r="J412" s="1323"/>
      <c r="K412" s="1324"/>
      <c r="L412" s="1325"/>
    </row>
    <row r="413" spans="2:12" ht="59.25" customHeight="1">
      <c r="B413" s="878" t="s">
        <v>150</v>
      </c>
      <c r="C413" s="1511" t="s">
        <v>1348</v>
      </c>
      <c r="D413" s="1511"/>
      <c r="E413" s="1511"/>
      <c r="F413" s="1511"/>
      <c r="G413" s="1511"/>
      <c r="H413" s="1511"/>
      <c r="I413" s="1512"/>
      <c r="J413" s="1321"/>
      <c r="K413" s="1322"/>
    </row>
    <row r="414" spans="2:12" ht="245.25" customHeight="1" thickBot="1">
      <c r="B414" s="699"/>
      <c r="C414" s="696"/>
      <c r="D414" s="696"/>
      <c r="E414" s="696"/>
      <c r="F414" s="696"/>
      <c r="G414" s="696"/>
      <c r="H414" s="696"/>
      <c r="I414" s="728"/>
      <c r="J414" s="1242"/>
    </row>
    <row r="415" spans="2:12">
      <c r="B415" s="695"/>
      <c r="C415" s="695"/>
      <c r="D415" s="695"/>
      <c r="E415" s="695"/>
      <c r="F415" s="695"/>
      <c r="G415" s="695"/>
      <c r="H415" s="695"/>
      <c r="I415" s="719"/>
      <c r="J415" s="1242"/>
    </row>
    <row r="416" spans="2:12" ht="15" thickBot="1">
      <c r="B416" s="696"/>
      <c r="C416" s="696"/>
      <c r="D416" s="696"/>
      <c r="E416" s="696"/>
      <c r="F416" s="696"/>
      <c r="G416" s="696"/>
      <c r="H416" s="696"/>
      <c r="I416" s="720"/>
      <c r="J416" s="1242"/>
    </row>
    <row r="417" spans="2:10" ht="15" customHeight="1">
      <c r="B417" s="1500" t="s">
        <v>130</v>
      </c>
      <c r="C417" s="1501"/>
      <c r="D417" s="1501"/>
      <c r="E417" s="1501"/>
      <c r="F417" s="1501"/>
      <c r="G417" s="1501"/>
      <c r="H417" s="1501"/>
      <c r="I417" s="1502"/>
      <c r="J417" s="1243"/>
    </row>
    <row r="418" spans="2:10" ht="72" customHeight="1" thickBot="1">
      <c r="B418" s="1503"/>
      <c r="C418" s="1504"/>
      <c r="D418" s="1504"/>
      <c r="E418" s="1504"/>
      <c r="F418" s="1504"/>
      <c r="G418" s="1504"/>
      <c r="H418" s="1504"/>
      <c r="I418" s="1505"/>
      <c r="J418" s="1243"/>
    </row>
    <row r="419" spans="2:10" ht="72" customHeight="1" thickTop="1" thickBot="1">
      <c r="B419" s="717" t="s">
        <v>1384</v>
      </c>
      <c r="C419" s="1515" t="s">
        <v>1319</v>
      </c>
      <c r="D419" s="1515"/>
      <c r="E419" s="1515"/>
      <c r="F419" s="1515"/>
      <c r="G419" s="1515"/>
      <c r="H419" s="1515"/>
      <c r="I419" s="1516"/>
      <c r="J419" s="1244"/>
    </row>
    <row r="420" spans="2:10" ht="45.75" customHeight="1" thickTop="1">
      <c r="B420" s="605" t="s">
        <v>210</v>
      </c>
      <c r="C420" s="1513" t="str">
        <f>'PLANILHA ORÇAMENTO 29.05.25'!E88</f>
        <v>FORMA PARA BERÇO EM TÁBUA DE MADEIRA SERRADA, 4 APROVEITAMENTOS - FABRICAÇÃO, MONTAGEM E DESMONTAGEM</v>
      </c>
      <c r="D420" s="1513"/>
      <c r="E420" s="1513"/>
      <c r="F420" s="1513"/>
      <c r="G420" s="1513"/>
      <c r="H420" s="1514"/>
      <c r="I420" s="250" t="s">
        <v>3</v>
      </c>
      <c r="J420" s="1245"/>
    </row>
    <row r="421" spans="2:10" ht="15">
      <c r="B421" s="251" t="s">
        <v>206</v>
      </c>
      <c r="C421" s="252" t="str">
        <f>'PLANILHA ORÇAMENTO 29.05.25'!B88</f>
        <v>05.08.01</v>
      </c>
      <c r="D421" s="253"/>
      <c r="E421" s="253"/>
      <c r="F421" s="253"/>
      <c r="G421" s="253"/>
      <c r="H421" s="918" t="s">
        <v>93</v>
      </c>
      <c r="I421" s="873" t="s">
        <v>528</v>
      </c>
      <c r="J421" s="1251"/>
    </row>
    <row r="422" spans="2:10" ht="25.5" customHeight="1">
      <c r="B422" s="1506" t="s">
        <v>131</v>
      </c>
      <c r="C422" s="297" t="s">
        <v>17</v>
      </c>
      <c r="D422" s="298" t="s">
        <v>132</v>
      </c>
      <c r="E422" s="298" t="s">
        <v>133</v>
      </c>
      <c r="F422" s="299" t="s">
        <v>18</v>
      </c>
      <c r="G422" s="300" t="s">
        <v>134</v>
      </c>
      <c r="H422" s="919" t="s">
        <v>135</v>
      </c>
      <c r="I422" s="301" t="s">
        <v>136</v>
      </c>
      <c r="J422" s="1232"/>
    </row>
    <row r="423" spans="2:10">
      <c r="B423" s="1506"/>
      <c r="C423" s="69"/>
      <c r="D423" s="70"/>
      <c r="E423" s="70"/>
      <c r="F423" s="99"/>
      <c r="G423" s="203"/>
      <c r="H423" s="1290"/>
      <c r="I423" s="722">
        <f>ROUND(G423*H423,2)</f>
        <v>0</v>
      </c>
      <c r="J423" s="1232"/>
    </row>
    <row r="424" spans="2:10">
      <c r="B424" s="1506"/>
      <c r="C424" s="73"/>
      <c r="D424" s="74"/>
      <c r="E424" s="74"/>
      <c r="F424" s="75"/>
      <c r="G424" s="95"/>
      <c r="H424" s="925"/>
      <c r="I424" s="718">
        <f>ROUND(G424*H424,2)</f>
        <v>0</v>
      </c>
      <c r="J424" s="1232"/>
    </row>
    <row r="425" spans="2:10">
      <c r="B425" s="1506"/>
      <c r="C425" s="76"/>
      <c r="D425" s="254"/>
      <c r="E425" s="254"/>
      <c r="F425" s="255"/>
      <c r="G425" s="256"/>
      <c r="H425" s="943"/>
      <c r="I425" s="724">
        <v>0</v>
      </c>
      <c r="J425" s="1232"/>
    </row>
    <row r="426" spans="2:10">
      <c r="B426" s="1507"/>
      <c r="C426" s="606" t="s">
        <v>142</v>
      </c>
      <c r="D426" s="607"/>
      <c r="E426" s="608"/>
      <c r="F426" s="609"/>
      <c r="G426" s="610"/>
      <c r="H426" s="926" t="s">
        <v>143</v>
      </c>
      <c r="I426" s="611">
        <f>ROUND(SUM(I423:I425),2)</f>
        <v>0</v>
      </c>
      <c r="J426" s="1247"/>
    </row>
    <row r="427" spans="2:10" ht="25.5" customHeight="1">
      <c r="B427" s="1509" t="s">
        <v>144</v>
      </c>
      <c r="C427" s="287" t="s">
        <v>17</v>
      </c>
      <c r="D427" s="288" t="s">
        <v>132</v>
      </c>
      <c r="E427" s="288" t="s">
        <v>133</v>
      </c>
      <c r="F427" s="289" t="s">
        <v>18</v>
      </c>
      <c r="G427" s="289" t="s">
        <v>134</v>
      </c>
      <c r="H427" s="920" t="s">
        <v>135</v>
      </c>
      <c r="I427" s="290" t="s">
        <v>136</v>
      </c>
      <c r="J427" s="1232"/>
    </row>
    <row r="428" spans="2:10">
      <c r="B428" s="1506"/>
      <c r="C428" s="257"/>
      <c r="D428" s="257"/>
      <c r="E428" s="258"/>
      <c r="F428" s="259"/>
      <c r="G428" s="260"/>
      <c r="H428" s="921"/>
      <c r="I428" s="734">
        <f>G428*H428</f>
        <v>0</v>
      </c>
      <c r="J428" s="1232"/>
    </row>
    <row r="429" spans="2:10">
      <c r="B429" s="1506"/>
      <c r="C429" s="73"/>
      <c r="D429" s="73"/>
      <c r="E429" s="74"/>
      <c r="F429" s="75"/>
      <c r="G429" s="80"/>
      <c r="H429" s="927"/>
      <c r="I429" s="718">
        <f>G429*H429</f>
        <v>0</v>
      </c>
      <c r="J429" s="1232"/>
    </row>
    <row r="430" spans="2:10">
      <c r="B430" s="1506"/>
      <c r="C430" s="76"/>
      <c r="D430" s="76"/>
      <c r="E430" s="76"/>
      <c r="F430" s="261"/>
      <c r="G430" s="81"/>
      <c r="H430" s="923"/>
      <c r="I430" s="723">
        <f>G430*H430</f>
        <v>0</v>
      </c>
      <c r="J430" s="1232"/>
    </row>
    <row r="431" spans="2:10" ht="18.75" customHeight="1">
      <c r="B431" s="1507"/>
      <c r="C431" s="606" t="s">
        <v>145</v>
      </c>
      <c r="D431" s="612"/>
      <c r="E431" s="613"/>
      <c r="F431" s="614"/>
      <c r="G431" s="615"/>
      <c r="H431" s="924" t="s">
        <v>143</v>
      </c>
      <c r="I431" s="616">
        <f>ROUND(SUM(I428:I430),2)</f>
        <v>0</v>
      </c>
      <c r="J431" s="1247"/>
    </row>
    <row r="432" spans="2:10" ht="25.5" customHeight="1">
      <c r="B432" s="1509" t="s">
        <v>146</v>
      </c>
      <c r="C432" s="287" t="s">
        <v>17</v>
      </c>
      <c r="D432" s="288" t="s">
        <v>132</v>
      </c>
      <c r="E432" s="288" t="s">
        <v>133</v>
      </c>
      <c r="F432" s="291" t="s">
        <v>18</v>
      </c>
      <c r="G432" s="289" t="s">
        <v>134</v>
      </c>
      <c r="H432" s="920" t="s">
        <v>147</v>
      </c>
      <c r="I432" s="290" t="s">
        <v>136</v>
      </c>
      <c r="J432" s="1232"/>
    </row>
    <row r="433" spans="2:16" ht="51">
      <c r="B433" s="1506"/>
      <c r="C433" s="617" t="s">
        <v>1236</v>
      </c>
      <c r="D433" s="618" t="s">
        <v>90</v>
      </c>
      <c r="E433" s="618">
        <v>96533</v>
      </c>
      <c r="F433" s="84" t="s">
        <v>3</v>
      </c>
      <c r="G433" s="85">
        <v>1</v>
      </c>
      <c r="H433" s="922">
        <v>98.72</v>
      </c>
      <c r="I433" s="718">
        <f>ROUND(G433*H433,2)</f>
        <v>98.72</v>
      </c>
      <c r="J433" s="1232"/>
      <c r="K433" s="1233">
        <v>0</v>
      </c>
    </row>
    <row r="434" spans="2:16">
      <c r="B434" s="1506"/>
      <c r="C434" s="617"/>
      <c r="D434" s="618"/>
      <c r="E434" s="618"/>
      <c r="F434" s="84"/>
      <c r="G434" s="85"/>
      <c r="H434" s="922"/>
      <c r="I434" s="718">
        <f>ROUND(G434*H434,2)</f>
        <v>0</v>
      </c>
      <c r="J434" s="1232"/>
      <c r="P434" s="413">
        <f>O434*N434</f>
        <v>0</v>
      </c>
    </row>
    <row r="435" spans="2:16">
      <c r="B435" s="1506"/>
      <c r="C435" s="617"/>
      <c r="D435" s="618"/>
      <c r="E435" s="618"/>
      <c r="F435" s="84"/>
      <c r="G435" s="85"/>
      <c r="H435" s="922"/>
      <c r="I435" s="718">
        <f>ROUND(G435*H435,2)</f>
        <v>0</v>
      </c>
      <c r="J435" s="1232"/>
    </row>
    <row r="436" spans="2:16">
      <c r="B436" s="1506"/>
      <c r="C436" s="617"/>
      <c r="D436" s="618"/>
      <c r="E436" s="618"/>
      <c r="F436" s="84"/>
      <c r="G436" s="85"/>
      <c r="H436" s="922"/>
      <c r="I436" s="718">
        <f>ROUND(G436*H436,2)</f>
        <v>0</v>
      </c>
      <c r="J436" s="1232"/>
    </row>
    <row r="437" spans="2:16">
      <c r="B437" s="1506"/>
      <c r="C437" s="617"/>
      <c r="D437" s="618"/>
      <c r="E437" s="618"/>
      <c r="F437" s="84"/>
      <c r="G437" s="85"/>
      <c r="H437" s="922"/>
      <c r="I437" s="718"/>
      <c r="J437" s="1232"/>
    </row>
    <row r="438" spans="2:16">
      <c r="B438" s="1510"/>
      <c r="C438" s="606" t="s">
        <v>149</v>
      </c>
      <c r="D438" s="612"/>
      <c r="E438" s="619"/>
      <c r="F438" s="620"/>
      <c r="G438" s="615"/>
      <c r="H438" s="924" t="s">
        <v>143</v>
      </c>
      <c r="I438" s="616">
        <f>ROUND(SUM(I433:I437),2)</f>
        <v>98.72</v>
      </c>
      <c r="J438" s="1247"/>
    </row>
    <row r="439" spans="2:16">
      <c r="B439" s="262"/>
      <c r="C439" s="621" t="s">
        <v>207</v>
      </c>
      <c r="D439" s="622"/>
      <c r="E439" s="623"/>
      <c r="F439" s="624"/>
      <c r="G439" s="625"/>
      <c r="H439" s="930" t="s">
        <v>143</v>
      </c>
      <c r="I439" s="626">
        <f>ROUND(I426+I431+I438,2)</f>
        <v>98.72</v>
      </c>
      <c r="J439" s="1247"/>
    </row>
    <row r="440" spans="2:16">
      <c r="B440" s="262"/>
      <c r="C440" s="627" t="s">
        <v>208</v>
      </c>
      <c r="D440" s="628"/>
      <c r="E440" s="623"/>
      <c r="F440" s="624"/>
      <c r="G440" s="624"/>
      <c r="H440" s="930" t="s">
        <v>143</v>
      </c>
      <c r="I440" s="726">
        <f>G440</f>
        <v>0</v>
      </c>
      <c r="J440" s="1248"/>
    </row>
    <row r="441" spans="2:16" ht="16.5" thickBot="1">
      <c r="B441" s="263"/>
      <c r="C441" s="264" t="s">
        <v>209</v>
      </c>
      <c r="D441" s="629"/>
      <c r="E441" s="630"/>
      <c r="F441" s="631"/>
      <c r="G441" s="632"/>
      <c r="H441" s="931" t="s">
        <v>143</v>
      </c>
      <c r="I441" s="633">
        <f>ROUND(I439*(1+I440),2)</f>
        <v>98.72</v>
      </c>
      <c r="J441" s="1340">
        <f>I439/I441</f>
        <v>1</v>
      </c>
      <c r="K441" s="1239" t="s">
        <v>90</v>
      </c>
    </row>
    <row r="442" spans="2:16">
      <c r="B442" s="697"/>
      <c r="C442" s="638"/>
      <c r="D442" s="638"/>
      <c r="E442" s="638"/>
      <c r="F442" s="638"/>
      <c r="G442" s="638"/>
      <c r="H442" s="638"/>
      <c r="I442" s="727"/>
      <c r="J442" s="1242"/>
    </row>
    <row r="443" spans="2:16" ht="33" customHeight="1">
      <c r="B443" s="878" t="s">
        <v>150</v>
      </c>
      <c r="C443" s="1511" t="s">
        <v>1350</v>
      </c>
      <c r="D443" s="1511"/>
      <c r="E443" s="1511"/>
      <c r="F443" s="1511"/>
      <c r="G443" s="1511"/>
      <c r="H443" s="1511"/>
      <c r="I443" s="1512"/>
      <c r="J443" s="1250"/>
    </row>
    <row r="444" spans="2:16" ht="67.5" customHeight="1" thickBot="1">
      <c r="B444" s="699"/>
      <c r="C444" s="696"/>
      <c r="D444" s="696"/>
      <c r="E444" s="696"/>
      <c r="F444" s="696"/>
      <c r="G444" s="696"/>
      <c r="H444" s="696"/>
      <c r="I444" s="728"/>
      <c r="J444" s="1242"/>
    </row>
    <row r="445" spans="2:16">
      <c r="B445" s="695"/>
      <c r="C445" s="695"/>
      <c r="D445" s="695"/>
      <c r="E445" s="695"/>
      <c r="F445" s="695"/>
      <c r="G445" s="695"/>
      <c r="H445" s="695"/>
      <c r="I445" s="719"/>
      <c r="J445" s="1242"/>
    </row>
    <row r="446" spans="2:16" ht="15" thickBot="1">
      <c r="B446" s="696"/>
      <c r="C446" s="696"/>
      <c r="D446" s="696"/>
      <c r="E446" s="696"/>
      <c r="F446" s="696"/>
      <c r="G446" s="696"/>
      <c r="H446" s="696"/>
      <c r="I446" s="720"/>
      <c r="J446" s="1242"/>
    </row>
    <row r="447" spans="2:16" ht="15" customHeight="1">
      <c r="B447" s="1500" t="s">
        <v>130</v>
      </c>
      <c r="C447" s="1501"/>
      <c r="D447" s="1501"/>
      <c r="E447" s="1501"/>
      <c r="F447" s="1501"/>
      <c r="G447" s="1501"/>
      <c r="H447" s="1501"/>
      <c r="I447" s="1502"/>
      <c r="J447" s="1243"/>
    </row>
    <row r="448" spans="2:16" ht="72" customHeight="1" thickBot="1">
      <c r="B448" s="1503"/>
      <c r="C448" s="1504"/>
      <c r="D448" s="1504"/>
      <c r="E448" s="1504"/>
      <c r="F448" s="1504"/>
      <c r="G448" s="1504"/>
      <c r="H448" s="1504"/>
      <c r="I448" s="1505"/>
      <c r="J448" s="1243"/>
    </row>
    <row r="449" spans="2:10" ht="72" customHeight="1" thickTop="1" thickBot="1">
      <c r="B449" s="717" t="s">
        <v>1384</v>
      </c>
      <c r="C449" s="1515" t="s">
        <v>1319</v>
      </c>
      <c r="D449" s="1515"/>
      <c r="E449" s="1515"/>
      <c r="F449" s="1515"/>
      <c r="G449" s="1515"/>
      <c r="H449" s="1515"/>
      <c r="I449" s="1516"/>
      <c r="J449" s="1244"/>
    </row>
    <row r="450" spans="2:10" ht="30.75" customHeight="1" thickTop="1">
      <c r="B450" s="605" t="s">
        <v>210</v>
      </c>
      <c r="C450" s="1513" t="str">
        <f>'PLANILHA ORÇAMENTO 29.05.25'!E92</f>
        <v>ALTEAMENTO DE CAIXA PARA BOCA DE LOBO DUPLA / BLOCO DE CONCRETO</v>
      </c>
      <c r="D450" s="1513"/>
      <c r="E450" s="1513"/>
      <c r="F450" s="1513"/>
      <c r="G450" s="1513"/>
      <c r="H450" s="1514"/>
      <c r="I450" s="250" t="s">
        <v>2</v>
      </c>
      <c r="J450" s="1245"/>
    </row>
    <row r="451" spans="2:10" ht="15">
      <c r="B451" s="251" t="s">
        <v>206</v>
      </c>
      <c r="C451" s="252" t="str">
        <f>'PLANILHA ORÇAMENTO 29.05.25'!B92</f>
        <v>05.10.01</v>
      </c>
      <c r="D451" s="253"/>
      <c r="E451" s="253"/>
      <c r="F451" s="253"/>
      <c r="G451" s="253"/>
      <c r="H451" s="918" t="s">
        <v>93</v>
      </c>
      <c r="I451" s="873" t="s">
        <v>529</v>
      </c>
      <c r="J451" s="1251"/>
    </row>
    <row r="452" spans="2:10" ht="25.5" customHeight="1">
      <c r="B452" s="1506" t="s">
        <v>131</v>
      </c>
      <c r="C452" s="297" t="s">
        <v>17</v>
      </c>
      <c r="D452" s="298" t="s">
        <v>132</v>
      </c>
      <c r="E452" s="298" t="s">
        <v>133</v>
      </c>
      <c r="F452" s="299" t="s">
        <v>18</v>
      </c>
      <c r="G452" s="300" t="s">
        <v>134</v>
      </c>
      <c r="H452" s="919" t="s">
        <v>135</v>
      </c>
      <c r="I452" s="301" t="s">
        <v>136</v>
      </c>
      <c r="J452" s="1232"/>
    </row>
    <row r="453" spans="2:10">
      <c r="B453" s="1506"/>
      <c r="C453" s="69"/>
      <c r="D453" s="70"/>
      <c r="E453" s="70"/>
      <c r="F453" s="99"/>
      <c r="G453" s="203"/>
      <c r="H453" s="916"/>
      <c r="I453" s="722">
        <f>ROUND(G453*H453,2)</f>
        <v>0</v>
      </c>
      <c r="J453" s="1232"/>
    </row>
    <row r="454" spans="2:10">
      <c r="B454" s="1506"/>
      <c r="C454" s="73"/>
      <c r="D454" s="74"/>
      <c r="E454" s="74"/>
      <c r="F454" s="75"/>
      <c r="G454" s="95"/>
      <c r="H454" s="917"/>
      <c r="I454" s="718">
        <f>ROUND(G454*H454,2)</f>
        <v>0</v>
      </c>
      <c r="J454" s="1232"/>
    </row>
    <row r="455" spans="2:10">
      <c r="B455" s="1506"/>
      <c r="C455" s="76"/>
      <c r="D455" s="254"/>
      <c r="E455" s="254"/>
      <c r="F455" s="255"/>
      <c r="G455" s="256"/>
      <c r="H455" s="943"/>
      <c r="I455" s="724">
        <v>0</v>
      </c>
      <c r="J455" s="1232"/>
    </row>
    <row r="456" spans="2:10">
      <c r="B456" s="1507"/>
      <c r="C456" s="606" t="s">
        <v>142</v>
      </c>
      <c r="D456" s="607"/>
      <c r="E456" s="608"/>
      <c r="F456" s="609"/>
      <c r="G456" s="610"/>
      <c r="H456" s="926" t="s">
        <v>143</v>
      </c>
      <c r="I456" s="611">
        <f>ROUND(SUM(I453:I455),2)</f>
        <v>0</v>
      </c>
      <c r="J456" s="1247"/>
    </row>
    <row r="457" spans="2:10" ht="25.5" customHeight="1">
      <c r="B457" s="1509" t="s">
        <v>144</v>
      </c>
      <c r="C457" s="287" t="s">
        <v>17</v>
      </c>
      <c r="D457" s="288" t="s">
        <v>132</v>
      </c>
      <c r="E457" s="288" t="s">
        <v>133</v>
      </c>
      <c r="F457" s="289" t="s">
        <v>18</v>
      </c>
      <c r="G457" s="289" t="s">
        <v>134</v>
      </c>
      <c r="H457" s="920" t="s">
        <v>135</v>
      </c>
      <c r="I457" s="290" t="s">
        <v>136</v>
      </c>
      <c r="J457" s="1232"/>
    </row>
    <row r="458" spans="2:10">
      <c r="B458" s="1506"/>
      <c r="C458" s="257"/>
      <c r="D458" s="257"/>
      <c r="E458" s="258"/>
      <c r="F458" s="259"/>
      <c r="G458" s="260"/>
      <c r="H458" s="921"/>
      <c r="I458" s="734">
        <f>G458*H458</f>
        <v>0</v>
      </c>
      <c r="J458" s="1232"/>
    </row>
    <row r="459" spans="2:10">
      <c r="B459" s="1506"/>
      <c r="C459" s="73"/>
      <c r="D459" s="73"/>
      <c r="E459" s="74"/>
      <c r="F459" s="75"/>
      <c r="G459" s="80"/>
      <c r="H459" s="927"/>
      <c r="I459" s="718">
        <f>G459*H459</f>
        <v>0</v>
      </c>
      <c r="J459" s="1232"/>
    </row>
    <row r="460" spans="2:10">
      <c r="B460" s="1506"/>
      <c r="C460" s="76"/>
      <c r="D460" s="76"/>
      <c r="E460" s="76"/>
      <c r="F460" s="261"/>
      <c r="G460" s="81"/>
      <c r="H460" s="923"/>
      <c r="I460" s="723">
        <f>G460*H460</f>
        <v>0</v>
      </c>
      <c r="J460" s="1232"/>
    </row>
    <row r="461" spans="2:10" ht="18.75" customHeight="1">
      <c r="B461" s="1507"/>
      <c r="C461" s="606" t="s">
        <v>145</v>
      </c>
      <c r="D461" s="612"/>
      <c r="E461" s="613"/>
      <c r="F461" s="614"/>
      <c r="G461" s="615"/>
      <c r="H461" s="924" t="s">
        <v>143</v>
      </c>
      <c r="I461" s="616">
        <f>ROUND(SUM(I458:I460),2)</f>
        <v>0</v>
      </c>
      <c r="J461" s="1247"/>
    </row>
    <row r="462" spans="2:10" ht="25.5" customHeight="1">
      <c r="B462" s="1509" t="s">
        <v>146</v>
      </c>
      <c r="C462" s="287" t="s">
        <v>17</v>
      </c>
      <c r="D462" s="288" t="s">
        <v>132</v>
      </c>
      <c r="E462" s="288" t="s">
        <v>133</v>
      </c>
      <c r="F462" s="291" t="s">
        <v>18</v>
      </c>
      <c r="G462" s="289" t="s">
        <v>134</v>
      </c>
      <c r="H462" s="920" t="s">
        <v>147</v>
      </c>
      <c r="I462" s="290" t="s">
        <v>136</v>
      </c>
      <c r="J462" s="1232"/>
    </row>
    <row r="463" spans="2:10" ht="47.25" customHeight="1">
      <c r="B463" s="1506"/>
      <c r="C463" s="669" t="str">
        <f>C390</f>
        <v>BALDRAME DE ALVENARIA DE BLOCO DE CONCRETO(SAPATA) E= 15 CM PREENCHIDO COM CONCRETO  (20MPA)</v>
      </c>
      <c r="D463" s="618" t="str">
        <f>H391</f>
        <v>CPU</v>
      </c>
      <c r="E463" s="618" t="str">
        <f>I391</f>
        <v>012</v>
      </c>
      <c r="F463" s="84" t="s">
        <v>3</v>
      </c>
      <c r="G463" s="85">
        <v>6.14</v>
      </c>
      <c r="H463" s="922">
        <f>I411</f>
        <v>207.01</v>
      </c>
      <c r="I463" s="718">
        <f>ROUND(G463*H463,2)</f>
        <v>1271.04</v>
      </c>
      <c r="J463" s="1326" t="s">
        <v>1351</v>
      </c>
    </row>
    <row r="464" spans="2:10" ht="45.75" customHeight="1">
      <c r="B464" s="1506"/>
      <c r="C464" s="617" t="s">
        <v>453</v>
      </c>
      <c r="D464" s="618" t="s">
        <v>90</v>
      </c>
      <c r="E464" s="618" t="s">
        <v>452</v>
      </c>
      <c r="F464" s="84" t="s">
        <v>28</v>
      </c>
      <c r="G464" s="85">
        <v>0.106</v>
      </c>
      <c r="H464" s="922">
        <v>640.65</v>
      </c>
      <c r="I464" s="718">
        <f>ROUND(G464*H464,2)</f>
        <v>67.91</v>
      </c>
      <c r="J464" s="1232"/>
    </row>
    <row r="465" spans="2:11" ht="30.75" customHeight="1">
      <c r="B465" s="1506"/>
      <c r="C465" s="617" t="s">
        <v>1237</v>
      </c>
      <c r="D465" s="618" t="s">
        <v>90</v>
      </c>
      <c r="E465" s="618">
        <v>93358</v>
      </c>
      <c r="F465" s="84" t="s">
        <v>28</v>
      </c>
      <c r="G465" s="85">
        <v>2.331</v>
      </c>
      <c r="H465" s="922">
        <v>89.55</v>
      </c>
      <c r="I465" s="718">
        <f>ROUND(G465*H465,2)</f>
        <v>208.74</v>
      </c>
      <c r="J465" s="1232"/>
    </row>
    <row r="466" spans="2:11">
      <c r="B466" s="1506"/>
      <c r="C466" s="617"/>
      <c r="D466" s="618"/>
      <c r="E466" s="618"/>
      <c r="F466" s="84"/>
      <c r="G466" s="85"/>
      <c r="H466" s="922"/>
      <c r="I466" s="718">
        <f>ROUND(G466*H466,2)</f>
        <v>0</v>
      </c>
      <c r="J466" s="1232"/>
    </row>
    <row r="467" spans="2:11">
      <c r="B467" s="1506"/>
      <c r="C467" s="617"/>
      <c r="D467" s="618"/>
      <c r="E467" s="618"/>
      <c r="F467" s="84"/>
      <c r="G467" s="85"/>
      <c r="H467" s="922"/>
      <c r="I467" s="718"/>
      <c r="J467" s="1232"/>
    </row>
    <row r="468" spans="2:11">
      <c r="B468" s="1510"/>
      <c r="C468" s="606" t="s">
        <v>149</v>
      </c>
      <c r="D468" s="612"/>
      <c r="E468" s="619"/>
      <c r="F468" s="620"/>
      <c r="G468" s="615"/>
      <c r="H468" s="924" t="s">
        <v>143</v>
      </c>
      <c r="I468" s="616">
        <f>ROUND(SUM(I463:I467),2)</f>
        <v>1547.69</v>
      </c>
      <c r="J468" s="1247"/>
    </row>
    <row r="469" spans="2:11">
      <c r="B469" s="262"/>
      <c r="C469" s="621" t="s">
        <v>207</v>
      </c>
      <c r="D469" s="622"/>
      <c r="E469" s="623"/>
      <c r="F469" s="624"/>
      <c r="G469" s="625"/>
      <c r="H469" s="930" t="s">
        <v>143</v>
      </c>
      <c r="I469" s="626">
        <f>ROUND(I456+I461+I468,2)</f>
        <v>1547.69</v>
      </c>
      <c r="J469" s="1247"/>
    </row>
    <row r="470" spans="2:11">
      <c r="B470" s="262"/>
      <c r="C470" s="627" t="s">
        <v>208</v>
      </c>
      <c r="D470" s="628"/>
      <c r="E470" s="623"/>
      <c r="F470" s="624"/>
      <c r="G470" s="624"/>
      <c r="H470" s="930" t="s">
        <v>143</v>
      </c>
      <c r="I470" s="726">
        <f>G470</f>
        <v>0</v>
      </c>
      <c r="J470" s="1248"/>
    </row>
    <row r="471" spans="2:11" ht="16.5" thickBot="1">
      <c r="B471" s="263"/>
      <c r="C471" s="264" t="s">
        <v>209</v>
      </c>
      <c r="D471" s="629"/>
      <c r="E471" s="630"/>
      <c r="F471" s="631"/>
      <c r="G471" s="632"/>
      <c r="H471" s="931" t="s">
        <v>143</v>
      </c>
      <c r="I471" s="633">
        <f>ROUND(I469*(1+I470),2)</f>
        <v>1547.69</v>
      </c>
      <c r="J471" s="1340">
        <f>I469/I471</f>
        <v>1</v>
      </c>
      <c r="K471" s="1239" t="s">
        <v>90</v>
      </c>
    </row>
    <row r="472" spans="2:11">
      <c r="B472" s="697"/>
      <c r="C472" s="638"/>
      <c r="D472" s="638"/>
      <c r="E472" s="638"/>
      <c r="F472" s="638"/>
      <c r="G472" s="638"/>
      <c r="H472" s="638"/>
      <c r="I472" s="727"/>
      <c r="J472" s="1242"/>
    </row>
    <row r="473" spans="2:11" ht="33" customHeight="1">
      <c r="B473" s="878" t="s">
        <v>150</v>
      </c>
      <c r="C473" s="1511" t="s">
        <v>1380</v>
      </c>
      <c r="D473" s="1511"/>
      <c r="E473" s="1511"/>
      <c r="F473" s="1511"/>
      <c r="G473" s="1511"/>
      <c r="H473" s="1511"/>
      <c r="I473" s="1512"/>
      <c r="J473" s="1250"/>
    </row>
    <row r="474" spans="2:11" ht="75.75" customHeight="1" thickBot="1">
      <c r="B474" s="699"/>
      <c r="C474" s="696"/>
      <c r="D474" s="696"/>
      <c r="E474" s="696"/>
      <c r="F474" s="696"/>
      <c r="G474" s="696"/>
      <c r="H474" s="696"/>
      <c r="I474" s="728"/>
      <c r="J474" s="1242"/>
    </row>
    <row r="475" spans="2:11">
      <c r="B475" s="695"/>
      <c r="C475" s="695"/>
      <c r="D475" s="695"/>
      <c r="E475" s="695"/>
      <c r="F475" s="695"/>
      <c r="G475" s="695"/>
      <c r="H475" s="695"/>
      <c r="I475" s="719"/>
      <c r="J475" s="1242"/>
    </row>
    <row r="476" spans="2:11" ht="15" thickBot="1">
      <c r="B476" s="696"/>
      <c r="C476" s="696"/>
      <c r="D476" s="696"/>
      <c r="E476" s="696"/>
      <c r="F476" s="696"/>
      <c r="G476" s="696"/>
      <c r="H476" s="696"/>
      <c r="I476" s="720"/>
      <c r="J476" s="1242"/>
    </row>
    <row r="477" spans="2:11" ht="15" customHeight="1">
      <c r="B477" s="1500" t="s">
        <v>130</v>
      </c>
      <c r="C477" s="1501"/>
      <c r="D477" s="1501"/>
      <c r="E477" s="1501"/>
      <c r="F477" s="1501"/>
      <c r="G477" s="1501"/>
      <c r="H477" s="1501"/>
      <c r="I477" s="1502"/>
      <c r="J477" s="1243"/>
    </row>
    <row r="478" spans="2:11" ht="72" customHeight="1" thickBot="1">
      <c r="B478" s="1503"/>
      <c r="C478" s="1504"/>
      <c r="D478" s="1504"/>
      <c r="E478" s="1504"/>
      <c r="F478" s="1504"/>
      <c r="G478" s="1504"/>
      <c r="H478" s="1504"/>
      <c r="I478" s="1505"/>
      <c r="J478" s="1243"/>
    </row>
    <row r="479" spans="2:11" ht="72" customHeight="1" thickTop="1" thickBot="1">
      <c r="B479" s="717" t="s">
        <v>1384</v>
      </c>
      <c r="C479" s="1515" t="s">
        <v>1319</v>
      </c>
      <c r="D479" s="1515"/>
      <c r="E479" s="1515"/>
      <c r="F479" s="1515"/>
      <c r="G479" s="1515"/>
      <c r="H479" s="1515"/>
      <c r="I479" s="1516"/>
      <c r="J479" s="1244"/>
    </row>
    <row r="480" spans="2:11" ht="27.75" customHeight="1" thickTop="1">
      <c r="B480" s="605" t="s">
        <v>210</v>
      </c>
      <c r="C480" s="1513" t="s">
        <v>462</v>
      </c>
      <c r="D480" s="1513"/>
      <c r="E480" s="1513"/>
      <c r="F480" s="1513"/>
      <c r="G480" s="1513"/>
      <c r="H480" s="1514"/>
      <c r="I480" s="250" t="s">
        <v>148</v>
      </c>
      <c r="J480" s="1245"/>
    </row>
    <row r="481" spans="2:11" ht="15">
      <c r="B481" s="251" t="s">
        <v>206</v>
      </c>
      <c r="C481" s="252" t="str">
        <f>'PLANILHA ORÇAMENTO 29.05.25'!B94</f>
        <v>05.11.01</v>
      </c>
      <c r="D481" s="253"/>
      <c r="E481" s="253"/>
      <c r="F481" s="253"/>
      <c r="G481" s="253"/>
      <c r="H481" s="918" t="s">
        <v>93</v>
      </c>
      <c r="I481" s="873" t="s">
        <v>530</v>
      </c>
      <c r="J481" s="1251"/>
    </row>
    <row r="482" spans="2:11" ht="25.5" customHeight="1">
      <c r="B482" s="1506" t="s">
        <v>131</v>
      </c>
      <c r="C482" s="297" t="s">
        <v>17</v>
      </c>
      <c r="D482" s="298" t="s">
        <v>132</v>
      </c>
      <c r="E482" s="298" t="s">
        <v>133</v>
      </c>
      <c r="F482" s="299" t="s">
        <v>18</v>
      </c>
      <c r="G482" s="300" t="s">
        <v>134</v>
      </c>
      <c r="H482" s="919" t="s">
        <v>135</v>
      </c>
      <c r="I482" s="301" t="s">
        <v>136</v>
      </c>
      <c r="J482" s="1232"/>
    </row>
    <row r="483" spans="2:11" ht="25.5">
      <c r="B483" s="1506"/>
      <c r="C483" s="69" t="s">
        <v>137</v>
      </c>
      <c r="D483" s="70" t="s">
        <v>90</v>
      </c>
      <c r="E483" s="70" t="s">
        <v>139</v>
      </c>
      <c r="F483" s="99" t="s">
        <v>138</v>
      </c>
      <c r="G483" s="203">
        <f>0.21276+(1.5914*1.62)</f>
        <v>2.7908279999999999</v>
      </c>
      <c r="H483" s="1290">
        <v>31.21</v>
      </c>
      <c r="I483" s="722">
        <f>ROUND(G483*H483,2)</f>
        <v>87.1</v>
      </c>
      <c r="J483" s="1232"/>
    </row>
    <row r="484" spans="2:11" ht="25.5">
      <c r="B484" s="1506"/>
      <c r="C484" s="73" t="s">
        <v>140</v>
      </c>
      <c r="D484" s="74" t="s">
        <v>90</v>
      </c>
      <c r="E484" s="74" t="s">
        <v>141</v>
      </c>
      <c r="F484" s="75" t="s">
        <v>138</v>
      </c>
      <c r="G484" s="95">
        <f>0.42553+(3.6402*1.62)</f>
        <v>6.3226540000000009</v>
      </c>
      <c r="H484" s="925">
        <v>22.64</v>
      </c>
      <c r="I484" s="718">
        <f>ROUND(G484*H484,2)</f>
        <v>143.13999999999999</v>
      </c>
      <c r="J484" s="1232"/>
    </row>
    <row r="485" spans="2:11">
      <c r="B485" s="1506"/>
      <c r="C485" s="76"/>
      <c r="D485" s="254"/>
      <c r="E485" s="254"/>
      <c r="F485" s="255"/>
      <c r="G485" s="256"/>
      <c r="H485" s="943"/>
      <c r="I485" s="724">
        <v>0</v>
      </c>
      <c r="J485" s="1232"/>
    </row>
    <row r="486" spans="2:11">
      <c r="B486" s="1507"/>
      <c r="C486" s="606" t="s">
        <v>142</v>
      </c>
      <c r="D486" s="607"/>
      <c r="E486" s="608"/>
      <c r="F486" s="609"/>
      <c r="G486" s="610"/>
      <c r="H486" s="926" t="s">
        <v>143</v>
      </c>
      <c r="I486" s="611">
        <f>ROUND(SUM(I483:I485),2)</f>
        <v>230.24</v>
      </c>
      <c r="J486" s="1247"/>
    </row>
    <row r="487" spans="2:11" ht="25.5" customHeight="1">
      <c r="B487" s="1509" t="s">
        <v>144</v>
      </c>
      <c r="C487" s="287" t="s">
        <v>17</v>
      </c>
      <c r="D487" s="288" t="s">
        <v>132</v>
      </c>
      <c r="E487" s="288" t="s">
        <v>133</v>
      </c>
      <c r="F487" s="289" t="s">
        <v>18</v>
      </c>
      <c r="G487" s="289" t="s">
        <v>134</v>
      </c>
      <c r="H487" s="920" t="s">
        <v>135</v>
      </c>
      <c r="I487" s="290" t="s">
        <v>136</v>
      </c>
      <c r="J487" s="1232"/>
    </row>
    <row r="488" spans="2:11" ht="89.25">
      <c r="B488" s="1506"/>
      <c r="C488" s="257" t="s">
        <v>456</v>
      </c>
      <c r="D488" s="258" t="s">
        <v>90</v>
      </c>
      <c r="E488" s="258" t="s">
        <v>457</v>
      </c>
      <c r="F488" s="259" t="s">
        <v>201</v>
      </c>
      <c r="G488" s="260">
        <v>0.17021</v>
      </c>
      <c r="H488" s="921">
        <v>143.63</v>
      </c>
      <c r="I488" s="734">
        <f>G488*H488</f>
        <v>24.447262299999998</v>
      </c>
      <c r="J488" s="1232"/>
    </row>
    <row r="489" spans="2:11" ht="89.25">
      <c r="B489" s="1506"/>
      <c r="C489" s="73" t="s">
        <v>458</v>
      </c>
      <c r="D489" s="74" t="s">
        <v>90</v>
      </c>
      <c r="E489" s="74" t="s">
        <v>459</v>
      </c>
      <c r="F489" s="75" t="s">
        <v>202</v>
      </c>
      <c r="G489" s="80">
        <v>4.2549999999999998E-2</v>
      </c>
      <c r="H489" s="927">
        <v>69.61</v>
      </c>
      <c r="I489" s="718">
        <f>G489*H489</f>
        <v>2.9619054999999999</v>
      </c>
      <c r="J489" s="1232"/>
    </row>
    <row r="490" spans="2:11" ht="38.25">
      <c r="B490" s="1506"/>
      <c r="C490" s="1008" t="s">
        <v>1238</v>
      </c>
      <c r="D490" s="1009" t="s">
        <v>90</v>
      </c>
      <c r="E490" s="1009">
        <v>90587</v>
      </c>
      <c r="F490" s="1010" t="s">
        <v>202</v>
      </c>
      <c r="G490" s="1011">
        <f>1.417*1.62</f>
        <v>2.2955400000000004</v>
      </c>
      <c r="H490" s="1343">
        <v>0.54</v>
      </c>
      <c r="I490" s="718">
        <f t="shared" ref="I490:I491" si="8">G490*H490</f>
        <v>1.2395916000000002</v>
      </c>
      <c r="J490" s="1232" t="s">
        <v>1320</v>
      </c>
      <c r="K490" s="1233">
        <v>1</v>
      </c>
    </row>
    <row r="491" spans="2:11" ht="38.25">
      <c r="B491" s="1506"/>
      <c r="C491" s="1008" t="s">
        <v>1239</v>
      </c>
      <c r="D491" s="1009" t="s">
        <v>90</v>
      </c>
      <c r="E491" s="1009">
        <v>90586</v>
      </c>
      <c r="F491" s="1010" t="s">
        <v>201</v>
      </c>
      <c r="G491" s="1011">
        <f>1.042*1.62</f>
        <v>1.6880400000000002</v>
      </c>
      <c r="H491" s="929">
        <v>1.46</v>
      </c>
      <c r="I491" s="718">
        <f t="shared" si="8"/>
        <v>2.4645384000000004</v>
      </c>
      <c r="J491" s="1232" t="s">
        <v>1320</v>
      </c>
      <c r="K491" s="1233">
        <v>0.6</v>
      </c>
    </row>
    <row r="492" spans="2:11">
      <c r="B492" s="1506"/>
      <c r="C492" s="76"/>
      <c r="D492" s="76"/>
      <c r="E492" s="76"/>
      <c r="F492" s="261"/>
      <c r="G492" s="81"/>
      <c r="H492" s="923"/>
      <c r="I492" s="723">
        <f>G492*H492</f>
        <v>0</v>
      </c>
      <c r="J492" s="1232"/>
    </row>
    <row r="493" spans="2:11" ht="18.75" customHeight="1">
      <c r="B493" s="1507"/>
      <c r="C493" s="606" t="s">
        <v>145</v>
      </c>
      <c r="D493" s="612"/>
      <c r="E493" s="613"/>
      <c r="F493" s="614"/>
      <c r="G493" s="615"/>
      <c r="H493" s="924" t="s">
        <v>143</v>
      </c>
      <c r="I493" s="616">
        <f>ROUND(SUM(I488:I492),2)</f>
        <v>31.11</v>
      </c>
      <c r="J493" s="1247"/>
    </row>
    <row r="494" spans="2:11" ht="25.5" customHeight="1">
      <c r="B494" s="1509" t="s">
        <v>146</v>
      </c>
      <c r="C494" s="287" t="s">
        <v>17</v>
      </c>
      <c r="D494" s="288" t="s">
        <v>132</v>
      </c>
      <c r="E494" s="288" t="s">
        <v>133</v>
      </c>
      <c r="F494" s="291" t="s">
        <v>18</v>
      </c>
      <c r="G494" s="289" t="s">
        <v>134</v>
      </c>
      <c r="H494" s="920" t="s">
        <v>147</v>
      </c>
      <c r="I494" s="290" t="s">
        <v>136</v>
      </c>
      <c r="J494" s="1232"/>
    </row>
    <row r="495" spans="2:11" ht="51">
      <c r="B495" s="1506"/>
      <c r="C495" s="617" t="s">
        <v>573</v>
      </c>
      <c r="D495" s="618" t="s">
        <v>90</v>
      </c>
      <c r="E495" s="618">
        <v>94970</v>
      </c>
      <c r="F495" s="84" t="s">
        <v>28</v>
      </c>
      <c r="G495" s="85">
        <v>1.62</v>
      </c>
      <c r="H495" s="922">
        <v>533.89</v>
      </c>
      <c r="I495" s="718">
        <f t="shared" ref="I495:I500" si="9">ROUND(G495*H495,2)</f>
        <v>864.9</v>
      </c>
      <c r="J495" s="1232"/>
    </row>
    <row r="496" spans="2:11" ht="63.75">
      <c r="B496" s="1506"/>
      <c r="C496" s="669" t="s">
        <v>211</v>
      </c>
      <c r="D496" s="618" t="s">
        <v>90</v>
      </c>
      <c r="E496" s="618">
        <v>96542</v>
      </c>
      <c r="F496" s="84" t="s">
        <v>3</v>
      </c>
      <c r="G496" s="85">
        <v>12.68</v>
      </c>
      <c r="H496" s="922">
        <v>102.94</v>
      </c>
      <c r="I496" s="718">
        <f t="shared" si="9"/>
        <v>1305.28</v>
      </c>
      <c r="J496" s="1232"/>
    </row>
    <row r="497" spans="1:11" s="271" customFormat="1" ht="25.5">
      <c r="A497" s="272"/>
      <c r="B497" s="1506"/>
      <c r="C497" s="617" t="s">
        <v>401</v>
      </c>
      <c r="D497" s="618" t="s">
        <v>548</v>
      </c>
      <c r="E497" s="670" t="s">
        <v>451</v>
      </c>
      <c r="F497" s="84" t="s">
        <v>36</v>
      </c>
      <c r="G497" s="85">
        <v>16.399999999999999</v>
      </c>
      <c r="H497" s="922">
        <f>I1299</f>
        <v>14.42</v>
      </c>
      <c r="I497" s="718">
        <f t="shared" si="9"/>
        <v>236.49</v>
      </c>
      <c r="J497" s="1326" t="s">
        <v>1351</v>
      </c>
      <c r="K497" s="1235"/>
    </row>
    <row r="498" spans="1:11" ht="38.25">
      <c r="B498" s="1506"/>
      <c r="C498" s="617" t="s">
        <v>453</v>
      </c>
      <c r="D498" s="618" t="s">
        <v>90</v>
      </c>
      <c r="E498" s="618" t="s">
        <v>452</v>
      </c>
      <c r="F498" s="84" t="s">
        <v>28</v>
      </c>
      <c r="G498" s="85">
        <v>1.8599999999999998E-2</v>
      </c>
      <c r="H498" s="922">
        <v>640.65</v>
      </c>
      <c r="I498" s="718">
        <f t="shared" si="9"/>
        <v>11.92</v>
      </c>
      <c r="J498" s="1232"/>
    </row>
    <row r="499" spans="1:11" ht="51">
      <c r="B499" s="1506"/>
      <c r="C499" s="669" t="s">
        <v>816</v>
      </c>
      <c r="D499" s="618" t="s">
        <v>90</v>
      </c>
      <c r="E499" s="618">
        <v>97083</v>
      </c>
      <c r="F499" s="84" t="s">
        <v>3</v>
      </c>
      <c r="G499" s="85">
        <v>2.2799999999999998</v>
      </c>
      <c r="H499" s="922">
        <v>3.58</v>
      </c>
      <c r="I499" s="718">
        <f t="shared" si="9"/>
        <v>8.16</v>
      </c>
      <c r="J499" s="1232"/>
    </row>
    <row r="500" spans="1:11">
      <c r="B500" s="1506"/>
      <c r="C500" s="617"/>
      <c r="D500" s="618"/>
      <c r="E500" s="618"/>
      <c r="F500" s="84"/>
      <c r="G500" s="85"/>
      <c r="H500" s="922"/>
      <c r="I500" s="718">
        <f t="shared" si="9"/>
        <v>0</v>
      </c>
      <c r="J500" s="1232"/>
    </row>
    <row r="501" spans="1:11">
      <c r="B501" s="1506"/>
      <c r="C501" s="617"/>
      <c r="D501" s="618"/>
      <c r="E501" s="618"/>
      <c r="F501" s="84"/>
      <c r="G501" s="85"/>
      <c r="H501" s="922"/>
      <c r="I501" s="718"/>
      <c r="J501" s="1232"/>
    </row>
    <row r="502" spans="1:11">
      <c r="B502" s="1510"/>
      <c r="C502" s="606" t="s">
        <v>149</v>
      </c>
      <c r="D502" s="612"/>
      <c r="E502" s="619"/>
      <c r="F502" s="620"/>
      <c r="G502" s="615"/>
      <c r="H502" s="924" t="s">
        <v>143</v>
      </c>
      <c r="I502" s="616">
        <f>ROUND(SUM(I495:I501),2)</f>
        <v>2426.75</v>
      </c>
      <c r="J502" s="1247"/>
    </row>
    <row r="503" spans="1:11">
      <c r="B503" s="262"/>
      <c r="C503" s="621" t="s">
        <v>207</v>
      </c>
      <c r="D503" s="622"/>
      <c r="E503" s="623"/>
      <c r="F503" s="624"/>
      <c r="G503" s="625"/>
      <c r="H503" s="930" t="s">
        <v>143</v>
      </c>
      <c r="I503" s="626">
        <f>ROUND(I486+I493+I502,2)</f>
        <v>2688.1</v>
      </c>
      <c r="J503" s="1247"/>
    </row>
    <row r="504" spans="1:11">
      <c r="B504" s="262"/>
      <c r="C504" s="627" t="s">
        <v>208</v>
      </c>
      <c r="D504" s="628"/>
      <c r="E504" s="623"/>
      <c r="F504" s="624"/>
      <c r="G504" s="624"/>
      <c r="H504" s="930" t="s">
        <v>143</v>
      </c>
      <c r="I504" s="726">
        <f>G504</f>
        <v>0</v>
      </c>
      <c r="J504" s="1248"/>
    </row>
    <row r="505" spans="1:11" ht="16.5" thickBot="1">
      <c r="B505" s="263"/>
      <c r="C505" s="264" t="s">
        <v>209</v>
      </c>
      <c r="D505" s="629"/>
      <c r="E505" s="630"/>
      <c r="F505" s="631"/>
      <c r="G505" s="632"/>
      <c r="H505" s="931" t="s">
        <v>143</v>
      </c>
      <c r="I505" s="633">
        <f>ROUND(I503*(1+I504),2)</f>
        <v>2688.1</v>
      </c>
      <c r="J505" s="1340">
        <f>I503/I505</f>
        <v>1</v>
      </c>
      <c r="K505" s="1239" t="s">
        <v>90</v>
      </c>
    </row>
    <row r="506" spans="1:11">
      <c r="B506" s="697"/>
      <c r="C506" s="638"/>
      <c r="D506" s="638"/>
      <c r="E506" s="638"/>
      <c r="F506" s="638"/>
      <c r="G506" s="638"/>
      <c r="H506" s="638"/>
      <c r="I506" s="727"/>
      <c r="J506" s="1242"/>
    </row>
    <row r="507" spans="1:11" ht="32.25" customHeight="1">
      <c r="B507" s="878" t="s">
        <v>150</v>
      </c>
      <c r="C507" s="1511" t="s">
        <v>1355</v>
      </c>
      <c r="D507" s="1511"/>
      <c r="E507" s="1511"/>
      <c r="F507" s="1511"/>
      <c r="G507" s="1511"/>
      <c r="H507" s="1511"/>
      <c r="I507" s="1512"/>
      <c r="J507" s="1250"/>
    </row>
    <row r="508" spans="1:11" ht="332.25" customHeight="1" thickBot="1">
      <c r="B508" s="699"/>
      <c r="C508" s="696"/>
      <c r="D508" s="696"/>
      <c r="E508" s="696"/>
      <c r="F508" s="696"/>
      <c r="G508" s="696"/>
      <c r="H508" s="696"/>
      <c r="I508" s="728"/>
      <c r="J508" s="1242"/>
    </row>
    <row r="509" spans="1:11">
      <c r="B509" s="695"/>
      <c r="C509" s="695"/>
      <c r="D509" s="695"/>
      <c r="E509" s="695"/>
      <c r="F509" s="695"/>
      <c r="G509" s="695"/>
      <c r="H509" s="695"/>
      <c r="I509" s="719"/>
      <c r="J509" s="1242"/>
    </row>
    <row r="510" spans="1:11" ht="15" thickBot="1">
      <c r="B510" s="696"/>
      <c r="C510" s="696"/>
      <c r="D510" s="696"/>
      <c r="E510" s="696"/>
      <c r="F510" s="696"/>
      <c r="G510" s="696"/>
      <c r="H510" s="696"/>
      <c r="I510" s="720"/>
      <c r="J510" s="1242"/>
    </row>
    <row r="511" spans="1:11" ht="15" customHeight="1">
      <c r="B511" s="1500" t="s">
        <v>130</v>
      </c>
      <c r="C511" s="1501"/>
      <c r="D511" s="1501"/>
      <c r="E511" s="1501"/>
      <c r="F511" s="1501"/>
      <c r="G511" s="1501"/>
      <c r="H511" s="1501"/>
      <c r="I511" s="1502"/>
      <c r="J511" s="1243"/>
    </row>
    <row r="512" spans="1:11" ht="72" customHeight="1" thickBot="1">
      <c r="B512" s="1503"/>
      <c r="C512" s="1504"/>
      <c r="D512" s="1504"/>
      <c r="E512" s="1504"/>
      <c r="F512" s="1504"/>
      <c r="G512" s="1504"/>
      <c r="H512" s="1504"/>
      <c r="I512" s="1505"/>
      <c r="J512" s="1243"/>
    </row>
    <row r="513" spans="2:11" ht="72" customHeight="1" thickTop="1" thickBot="1">
      <c r="B513" s="717" t="s">
        <v>1384</v>
      </c>
      <c r="C513" s="1515" t="s">
        <v>1319</v>
      </c>
      <c r="D513" s="1515"/>
      <c r="E513" s="1515"/>
      <c r="F513" s="1515"/>
      <c r="G513" s="1515"/>
      <c r="H513" s="1515"/>
      <c r="I513" s="1516"/>
      <c r="J513" s="1244"/>
    </row>
    <row r="514" spans="2:11" ht="30.75" customHeight="1" thickTop="1">
      <c r="B514" s="605" t="s">
        <v>210</v>
      </c>
      <c r="C514" s="1513" t="s">
        <v>465</v>
      </c>
      <c r="D514" s="1513"/>
      <c r="E514" s="1513"/>
      <c r="F514" s="1513"/>
      <c r="G514" s="1513"/>
      <c r="H514" s="1514"/>
      <c r="I514" s="250" t="s">
        <v>148</v>
      </c>
      <c r="J514" s="1245"/>
    </row>
    <row r="515" spans="2:11" ht="15">
      <c r="B515" s="251" t="s">
        <v>206</v>
      </c>
      <c r="C515" s="252" t="str">
        <f>'PLANILHA ORÇAMENTO 29.05.25'!B96</f>
        <v>05.12.01</v>
      </c>
      <c r="D515" s="253"/>
      <c r="E515" s="253"/>
      <c r="F515" s="253"/>
      <c r="G515" s="253"/>
      <c r="H515" s="918" t="s">
        <v>93</v>
      </c>
      <c r="I515" s="873" t="s">
        <v>531</v>
      </c>
      <c r="J515" s="1251"/>
    </row>
    <row r="516" spans="2:11" ht="25.5" customHeight="1">
      <c r="B516" s="1506" t="s">
        <v>131</v>
      </c>
      <c r="C516" s="297" t="s">
        <v>17</v>
      </c>
      <c r="D516" s="298" t="s">
        <v>132</v>
      </c>
      <c r="E516" s="298" t="s">
        <v>133</v>
      </c>
      <c r="F516" s="299" t="s">
        <v>18</v>
      </c>
      <c r="G516" s="300" t="s">
        <v>134</v>
      </c>
      <c r="H516" s="919" t="s">
        <v>135</v>
      </c>
      <c r="I516" s="301" t="s">
        <v>136</v>
      </c>
      <c r="J516" s="1232"/>
    </row>
    <row r="517" spans="2:11" ht="25.5">
      <c r="B517" s="1506"/>
      <c r="C517" s="69" t="s">
        <v>137</v>
      </c>
      <c r="D517" s="70" t="s">
        <v>90</v>
      </c>
      <c r="E517" s="70" t="s">
        <v>139</v>
      </c>
      <c r="F517" s="99" t="s">
        <v>138</v>
      </c>
      <c r="G517" s="203">
        <f>0.25+(1.5914*2.52)</f>
        <v>4.2603279999999994</v>
      </c>
      <c r="H517" s="1290">
        <v>31.21</v>
      </c>
      <c r="I517" s="722">
        <f>ROUND(G517*H517,2)</f>
        <v>132.96</v>
      </c>
      <c r="J517" s="1232"/>
    </row>
    <row r="518" spans="2:11" ht="25.5">
      <c r="B518" s="1506"/>
      <c r="C518" s="73" t="s">
        <v>140</v>
      </c>
      <c r="D518" s="74" t="s">
        <v>90</v>
      </c>
      <c r="E518" s="74" t="s">
        <v>141</v>
      </c>
      <c r="F518" s="75" t="s">
        <v>138</v>
      </c>
      <c r="G518" s="95">
        <f>0.5+(3.6402*2.52)</f>
        <v>9.6733039999999999</v>
      </c>
      <c r="H518" s="925">
        <v>22.64</v>
      </c>
      <c r="I518" s="718">
        <f>ROUND(G518*H518,2)</f>
        <v>219</v>
      </c>
      <c r="J518" s="1232"/>
    </row>
    <row r="519" spans="2:11">
      <c r="B519" s="1506"/>
      <c r="C519" s="76"/>
      <c r="D519" s="254"/>
      <c r="E519" s="254"/>
      <c r="F519" s="255"/>
      <c r="G519" s="256"/>
      <c r="H519" s="943"/>
      <c r="I519" s="724">
        <v>0</v>
      </c>
      <c r="J519" s="1232"/>
    </row>
    <row r="520" spans="2:11">
      <c r="B520" s="1507"/>
      <c r="C520" s="606" t="s">
        <v>142</v>
      </c>
      <c r="D520" s="607"/>
      <c r="E520" s="608"/>
      <c r="F520" s="609"/>
      <c r="G520" s="610"/>
      <c r="H520" s="926" t="s">
        <v>143</v>
      </c>
      <c r="I520" s="611">
        <f>ROUND(SUM(I517:I519),2)</f>
        <v>351.96</v>
      </c>
      <c r="J520" s="1247"/>
    </row>
    <row r="521" spans="2:11" ht="25.5" customHeight="1">
      <c r="B521" s="1509" t="s">
        <v>144</v>
      </c>
      <c r="C521" s="287" t="s">
        <v>17</v>
      </c>
      <c r="D521" s="288" t="s">
        <v>132</v>
      </c>
      <c r="E521" s="288" t="s">
        <v>133</v>
      </c>
      <c r="F521" s="289" t="s">
        <v>18</v>
      </c>
      <c r="G521" s="289" t="s">
        <v>134</v>
      </c>
      <c r="H521" s="920" t="s">
        <v>135</v>
      </c>
      <c r="I521" s="290" t="s">
        <v>136</v>
      </c>
      <c r="J521" s="1232"/>
    </row>
    <row r="522" spans="2:11" ht="89.25">
      <c r="B522" s="1506"/>
      <c r="C522" s="257" t="s">
        <v>456</v>
      </c>
      <c r="D522" s="258" t="s">
        <v>90</v>
      </c>
      <c r="E522" s="258" t="s">
        <v>457</v>
      </c>
      <c r="F522" s="259" t="s">
        <v>201</v>
      </c>
      <c r="G522" s="260">
        <v>0.2</v>
      </c>
      <c r="H522" s="921">
        <v>143.63</v>
      </c>
      <c r="I522" s="734">
        <f>G522*H522</f>
        <v>28.725999999999999</v>
      </c>
      <c r="J522" s="1232"/>
    </row>
    <row r="523" spans="2:11" ht="89.25">
      <c r="B523" s="1506"/>
      <c r="C523" s="73" t="s">
        <v>458</v>
      </c>
      <c r="D523" s="74" t="s">
        <v>90</v>
      </c>
      <c r="E523" s="74" t="s">
        <v>459</v>
      </c>
      <c r="F523" s="75" t="s">
        <v>202</v>
      </c>
      <c r="G523" s="80">
        <v>0.05</v>
      </c>
      <c r="H523" s="927">
        <v>69.61</v>
      </c>
      <c r="I523" s="718">
        <f>G523*H523</f>
        <v>3.4805000000000001</v>
      </c>
      <c r="J523" s="1232"/>
    </row>
    <row r="524" spans="2:11" ht="38.25">
      <c r="B524" s="1506"/>
      <c r="C524" s="1008" t="s">
        <v>1238</v>
      </c>
      <c r="D524" s="1009" t="s">
        <v>90</v>
      </c>
      <c r="E524" s="1009">
        <v>90587</v>
      </c>
      <c r="F524" s="1010" t="s">
        <v>202</v>
      </c>
      <c r="G524" s="1011">
        <f>1.417*G529</f>
        <v>3.57084</v>
      </c>
      <c r="H524" s="1343">
        <v>0.54</v>
      </c>
      <c r="I524" s="718">
        <f t="shared" ref="I524:I525" si="10">G524*H524</f>
        <v>1.9282536000000001</v>
      </c>
      <c r="J524" s="1232" t="s">
        <v>1320</v>
      </c>
      <c r="K524" s="1233">
        <v>1</v>
      </c>
    </row>
    <row r="525" spans="2:11" ht="38.25">
      <c r="B525" s="1506"/>
      <c r="C525" s="1008" t="s">
        <v>1239</v>
      </c>
      <c r="D525" s="1009" t="s">
        <v>90</v>
      </c>
      <c r="E525" s="1009">
        <v>90586</v>
      </c>
      <c r="F525" s="1010" t="s">
        <v>201</v>
      </c>
      <c r="G525" s="1011">
        <f>1.042*G529</f>
        <v>2.6258400000000002</v>
      </c>
      <c r="H525" s="1343">
        <v>1.46</v>
      </c>
      <c r="I525" s="718">
        <f t="shared" si="10"/>
        <v>3.8337264000000002</v>
      </c>
      <c r="J525" s="1232" t="s">
        <v>1320</v>
      </c>
      <c r="K525" s="1233">
        <v>0.6</v>
      </c>
    </row>
    <row r="526" spans="2:11">
      <c r="B526" s="1506"/>
      <c r="C526" s="76"/>
      <c r="D526" s="76"/>
      <c r="E526" s="76"/>
      <c r="F526" s="261"/>
      <c r="G526" s="81"/>
      <c r="H526" s="923"/>
      <c r="I526" s="723">
        <f>G526*H526</f>
        <v>0</v>
      </c>
      <c r="J526" s="1232"/>
    </row>
    <row r="527" spans="2:11" ht="18.75" customHeight="1">
      <c r="B527" s="1507"/>
      <c r="C527" s="606" t="s">
        <v>145</v>
      </c>
      <c r="D527" s="612"/>
      <c r="E527" s="613"/>
      <c r="F527" s="614"/>
      <c r="G527" s="615"/>
      <c r="H527" s="924" t="s">
        <v>143</v>
      </c>
      <c r="I527" s="616">
        <f>ROUND(SUM(I522:I526),2)</f>
        <v>37.97</v>
      </c>
      <c r="J527" s="1247"/>
    </row>
    <row r="528" spans="2:11" ht="25.5" customHeight="1">
      <c r="B528" s="1509" t="s">
        <v>146</v>
      </c>
      <c r="C528" s="287" t="s">
        <v>17</v>
      </c>
      <c r="D528" s="288" t="s">
        <v>132</v>
      </c>
      <c r="E528" s="288" t="s">
        <v>133</v>
      </c>
      <c r="F528" s="291" t="s">
        <v>18</v>
      </c>
      <c r="G528" s="289" t="s">
        <v>134</v>
      </c>
      <c r="H528" s="920" t="s">
        <v>147</v>
      </c>
      <c r="I528" s="290" t="s">
        <v>136</v>
      </c>
      <c r="J528" s="1232"/>
    </row>
    <row r="529" spans="1:11" ht="51">
      <c r="B529" s="1506"/>
      <c r="C529" s="617" t="s">
        <v>449</v>
      </c>
      <c r="D529" s="618" t="s">
        <v>90</v>
      </c>
      <c r="E529" s="618">
        <v>94970</v>
      </c>
      <c r="F529" s="84" t="s">
        <v>28</v>
      </c>
      <c r="G529" s="85">
        <v>2.52</v>
      </c>
      <c r="H529" s="922">
        <v>533.89</v>
      </c>
      <c r="I529" s="718">
        <f t="shared" ref="I529:I534" si="11">ROUND(G529*H529,2)</f>
        <v>1345.4</v>
      </c>
      <c r="J529" s="1232"/>
    </row>
    <row r="530" spans="1:11" ht="63.75">
      <c r="B530" s="1506"/>
      <c r="C530" s="669" t="s">
        <v>211</v>
      </c>
      <c r="D530" s="618" t="s">
        <v>90</v>
      </c>
      <c r="E530" s="618">
        <v>96542</v>
      </c>
      <c r="F530" s="84" t="s">
        <v>3</v>
      </c>
      <c r="G530" s="85">
        <v>18.53</v>
      </c>
      <c r="H530" s="922">
        <v>102.94</v>
      </c>
      <c r="I530" s="718">
        <f t="shared" si="11"/>
        <v>1907.48</v>
      </c>
      <c r="J530" s="1232"/>
    </row>
    <row r="531" spans="1:11" s="271" customFormat="1" ht="25.5">
      <c r="A531" s="272"/>
      <c r="B531" s="1506"/>
      <c r="C531" s="617" t="s">
        <v>401</v>
      </c>
      <c r="D531" s="618" t="s">
        <v>548</v>
      </c>
      <c r="E531" s="670" t="s">
        <v>451</v>
      </c>
      <c r="F531" s="84" t="s">
        <v>36</v>
      </c>
      <c r="G531" s="85">
        <v>17</v>
      </c>
      <c r="H531" s="922">
        <f>I1299</f>
        <v>14.42</v>
      </c>
      <c r="I531" s="718">
        <f t="shared" si="11"/>
        <v>245.14</v>
      </c>
      <c r="J531" s="1326" t="s">
        <v>1351</v>
      </c>
      <c r="K531" s="1235"/>
    </row>
    <row r="532" spans="1:11" ht="38.25">
      <c r="B532" s="1506"/>
      <c r="C532" s="617" t="s">
        <v>453</v>
      </c>
      <c r="D532" s="618" t="s">
        <v>90</v>
      </c>
      <c r="E532" s="618" t="s">
        <v>452</v>
      </c>
      <c r="F532" s="84" t="s">
        <v>28</v>
      </c>
      <c r="G532" s="85">
        <v>2.24E-2</v>
      </c>
      <c r="H532" s="922">
        <v>640.65</v>
      </c>
      <c r="I532" s="718">
        <f t="shared" si="11"/>
        <v>14.35</v>
      </c>
      <c r="J532" s="1232"/>
    </row>
    <row r="533" spans="1:11" ht="63.75">
      <c r="B533" s="1506"/>
      <c r="C533" s="669" t="s">
        <v>516</v>
      </c>
      <c r="D533" s="618" t="s">
        <v>90</v>
      </c>
      <c r="E533" s="618" t="s">
        <v>515</v>
      </c>
      <c r="F533" s="84" t="s">
        <v>3</v>
      </c>
      <c r="G533" s="85">
        <v>2.99</v>
      </c>
      <c r="H533" s="922">
        <v>3.58</v>
      </c>
      <c r="I533" s="718">
        <f t="shared" si="11"/>
        <v>10.7</v>
      </c>
      <c r="J533" s="1232"/>
    </row>
    <row r="534" spans="1:11">
      <c r="B534" s="1506"/>
      <c r="C534" s="617"/>
      <c r="D534" s="618"/>
      <c r="E534" s="618"/>
      <c r="F534" s="84"/>
      <c r="G534" s="85"/>
      <c r="H534" s="922"/>
      <c r="I534" s="718">
        <f t="shared" si="11"/>
        <v>0</v>
      </c>
      <c r="J534" s="1232"/>
    </row>
    <row r="535" spans="1:11">
      <c r="B535" s="1506"/>
      <c r="C535" s="617"/>
      <c r="D535" s="618"/>
      <c r="E535" s="618"/>
      <c r="F535" s="84"/>
      <c r="G535" s="85"/>
      <c r="H535" s="922"/>
      <c r="I535" s="718"/>
      <c r="J535" s="1232"/>
    </row>
    <row r="536" spans="1:11">
      <c r="B536" s="1510"/>
      <c r="C536" s="606" t="s">
        <v>149</v>
      </c>
      <c r="D536" s="612"/>
      <c r="E536" s="619"/>
      <c r="F536" s="620"/>
      <c r="G536" s="615"/>
      <c r="H536" s="924" t="s">
        <v>143</v>
      </c>
      <c r="I536" s="616">
        <f>ROUND(SUM(I529:I535),2)</f>
        <v>3523.07</v>
      </c>
      <c r="J536" s="1247"/>
    </row>
    <row r="537" spans="1:11">
      <c r="B537" s="262"/>
      <c r="C537" s="621" t="s">
        <v>207</v>
      </c>
      <c r="D537" s="622"/>
      <c r="E537" s="623"/>
      <c r="F537" s="624"/>
      <c r="G537" s="625"/>
      <c r="H537" s="930" t="s">
        <v>143</v>
      </c>
      <c r="I537" s="626">
        <f>ROUND(I520+I527+I536,2)</f>
        <v>3913</v>
      </c>
      <c r="J537" s="1247"/>
    </row>
    <row r="538" spans="1:11">
      <c r="B538" s="262"/>
      <c r="C538" s="627" t="s">
        <v>208</v>
      </c>
      <c r="D538" s="628"/>
      <c r="E538" s="623"/>
      <c r="F538" s="624"/>
      <c r="G538" s="624"/>
      <c r="H538" s="930" t="s">
        <v>143</v>
      </c>
      <c r="I538" s="726">
        <f>G538</f>
        <v>0</v>
      </c>
      <c r="J538" s="1248"/>
    </row>
    <row r="539" spans="1:11" ht="16.5" thickBot="1">
      <c r="B539" s="263"/>
      <c r="C539" s="264" t="s">
        <v>209</v>
      </c>
      <c r="D539" s="629"/>
      <c r="E539" s="630"/>
      <c r="F539" s="631"/>
      <c r="G539" s="632"/>
      <c r="H539" s="931" t="s">
        <v>143</v>
      </c>
      <c r="I539" s="633">
        <f>ROUND(I537*(1+I538),2)</f>
        <v>3913</v>
      </c>
      <c r="J539" s="1340">
        <f>I537/I539</f>
        <v>1</v>
      </c>
      <c r="K539" s="1239" t="s">
        <v>90</v>
      </c>
    </row>
    <row r="540" spans="1:11">
      <c r="B540" s="697"/>
      <c r="C540" s="638"/>
      <c r="D540" s="638"/>
      <c r="E540" s="638"/>
      <c r="F540" s="638"/>
      <c r="G540" s="638"/>
      <c r="H540" s="638"/>
      <c r="I540" s="727"/>
      <c r="J540" s="1242"/>
    </row>
    <row r="541" spans="1:11" ht="35.25" customHeight="1">
      <c r="B541" s="878" t="s">
        <v>150</v>
      </c>
      <c r="C541" s="1511" t="s">
        <v>1356</v>
      </c>
      <c r="D541" s="1511"/>
      <c r="E541" s="1511"/>
      <c r="F541" s="1511"/>
      <c r="G541" s="1511"/>
      <c r="H541" s="1511"/>
      <c r="I541" s="1512"/>
      <c r="J541" s="1250"/>
    </row>
    <row r="542" spans="1:11" ht="306" customHeight="1" thickBot="1">
      <c r="B542" s="699"/>
      <c r="C542" s="696"/>
      <c r="D542" s="696"/>
      <c r="E542" s="696"/>
      <c r="F542" s="696"/>
      <c r="G542" s="696"/>
      <c r="H542" s="696"/>
      <c r="I542" s="728"/>
      <c r="J542" s="1242"/>
    </row>
    <row r="543" spans="1:11">
      <c r="B543" s="695"/>
      <c r="C543" s="695"/>
      <c r="D543" s="695"/>
      <c r="E543" s="695"/>
      <c r="F543" s="695"/>
      <c r="G543" s="695"/>
      <c r="H543" s="695"/>
      <c r="I543" s="719"/>
      <c r="J543" s="1242"/>
    </row>
    <row r="544" spans="1:11" ht="15" thickBot="1">
      <c r="B544" s="696"/>
      <c r="C544" s="696"/>
      <c r="D544" s="696"/>
      <c r="E544" s="696"/>
      <c r="F544" s="696"/>
      <c r="G544" s="696"/>
      <c r="H544" s="696"/>
      <c r="I544" s="720"/>
      <c r="J544" s="1242"/>
    </row>
    <row r="545" spans="2:11" ht="15" customHeight="1">
      <c r="B545" s="1500" t="s">
        <v>130</v>
      </c>
      <c r="C545" s="1501"/>
      <c r="D545" s="1501"/>
      <c r="E545" s="1501"/>
      <c r="F545" s="1501"/>
      <c r="G545" s="1501"/>
      <c r="H545" s="1501"/>
      <c r="I545" s="1502"/>
      <c r="J545" s="1243"/>
    </row>
    <row r="546" spans="2:11" ht="72" customHeight="1" thickBot="1">
      <c r="B546" s="1503"/>
      <c r="C546" s="1504"/>
      <c r="D546" s="1504"/>
      <c r="E546" s="1504"/>
      <c r="F546" s="1504"/>
      <c r="G546" s="1504"/>
      <c r="H546" s="1504"/>
      <c r="I546" s="1505"/>
      <c r="J546" s="1243"/>
    </row>
    <row r="547" spans="2:11" ht="72" customHeight="1" thickTop="1" thickBot="1">
      <c r="B547" s="717" t="s">
        <v>1384</v>
      </c>
      <c r="C547" s="1515" t="s">
        <v>1319</v>
      </c>
      <c r="D547" s="1515"/>
      <c r="E547" s="1515"/>
      <c r="F547" s="1515"/>
      <c r="G547" s="1515"/>
      <c r="H547" s="1515"/>
      <c r="I547" s="1516"/>
      <c r="J547" s="1244"/>
    </row>
    <row r="548" spans="2:11" ht="33" customHeight="1" thickTop="1">
      <c r="B548" s="605" t="s">
        <v>210</v>
      </c>
      <c r="C548" s="1513" t="str">
        <f>'PLANILHA ORÇAMENTO 29.05.25'!E101</f>
        <v>REBAIXAMENTO DE TAMPAO DE PV EM ATE 20 CM</v>
      </c>
      <c r="D548" s="1513"/>
      <c r="E548" s="1513"/>
      <c r="F548" s="1513"/>
      <c r="G548" s="1513"/>
      <c r="H548" s="1514"/>
      <c r="I548" s="250" t="s">
        <v>148</v>
      </c>
      <c r="J548" s="1245"/>
    </row>
    <row r="549" spans="2:11" ht="15">
      <c r="B549" s="251" t="s">
        <v>206</v>
      </c>
      <c r="C549" s="252" t="str">
        <f>'PLANILHA ORÇAMENTO 29.05.25'!B101</f>
        <v>05.14.02</v>
      </c>
      <c r="D549" s="253"/>
      <c r="E549" s="253"/>
      <c r="F549" s="253"/>
      <c r="G549" s="253"/>
      <c r="H549" s="918" t="s">
        <v>93</v>
      </c>
      <c r="I549" s="873" t="s">
        <v>532</v>
      </c>
      <c r="J549" s="1251"/>
    </row>
    <row r="550" spans="2:11" ht="25.5" customHeight="1">
      <c r="B550" s="1506" t="s">
        <v>131</v>
      </c>
      <c r="C550" s="297" t="s">
        <v>17</v>
      </c>
      <c r="D550" s="298" t="s">
        <v>132</v>
      </c>
      <c r="E550" s="298" t="s">
        <v>133</v>
      </c>
      <c r="F550" s="299" t="s">
        <v>18</v>
      </c>
      <c r="G550" s="300" t="s">
        <v>134</v>
      </c>
      <c r="H550" s="919" t="s">
        <v>135</v>
      </c>
      <c r="I550" s="301" t="s">
        <v>136</v>
      </c>
      <c r="J550" s="1232"/>
    </row>
    <row r="551" spans="2:11" ht="25.5">
      <c r="B551" s="1506"/>
      <c r="C551" s="69" t="s">
        <v>137</v>
      </c>
      <c r="D551" s="70" t="s">
        <v>90</v>
      </c>
      <c r="E551" s="70" t="s">
        <v>139</v>
      </c>
      <c r="F551" s="99" t="s">
        <v>138</v>
      </c>
      <c r="G551" s="203">
        <f>2.37+(1.5914*G561)</f>
        <v>2.4129678000000001</v>
      </c>
      <c r="H551" s="1290">
        <v>31.21</v>
      </c>
      <c r="I551" s="722">
        <f>ROUND(G551*H551,2)</f>
        <v>75.31</v>
      </c>
      <c r="J551" s="1232"/>
    </row>
    <row r="552" spans="2:11" ht="25.5">
      <c r="B552" s="1506"/>
      <c r="C552" s="73" t="s">
        <v>140</v>
      </c>
      <c r="D552" s="74" t="s">
        <v>90</v>
      </c>
      <c r="E552" s="74" t="s">
        <v>141</v>
      </c>
      <c r="F552" s="75" t="s">
        <v>138</v>
      </c>
      <c r="G552" s="95">
        <f>2.93+(3.6402*G561)</f>
        <v>3.0282854000000001</v>
      </c>
      <c r="H552" s="925">
        <v>22.64</v>
      </c>
      <c r="I552" s="718">
        <f>ROUND(G552*H552,2)</f>
        <v>68.56</v>
      </c>
      <c r="J552" s="1232"/>
    </row>
    <row r="553" spans="2:11">
      <c r="B553" s="1506"/>
      <c r="C553" s="76"/>
      <c r="D553" s="254"/>
      <c r="E553" s="254"/>
      <c r="F553" s="255"/>
      <c r="G553" s="256"/>
      <c r="H553" s="943"/>
      <c r="I553" s="724">
        <v>0</v>
      </c>
      <c r="J553" s="1232"/>
    </row>
    <row r="554" spans="2:11">
      <c r="B554" s="1507"/>
      <c r="C554" s="606" t="s">
        <v>142</v>
      </c>
      <c r="D554" s="607"/>
      <c r="E554" s="608"/>
      <c r="F554" s="609"/>
      <c r="G554" s="610"/>
      <c r="H554" s="926" t="s">
        <v>143</v>
      </c>
      <c r="I554" s="611">
        <f>ROUND(SUM(I551:I553),2)</f>
        <v>143.87</v>
      </c>
      <c r="J554" s="1247"/>
    </row>
    <row r="555" spans="2:11" ht="25.5" customHeight="1">
      <c r="B555" s="1509" t="s">
        <v>144</v>
      </c>
      <c r="C555" s="287" t="s">
        <v>17</v>
      </c>
      <c r="D555" s="288" t="s">
        <v>132</v>
      </c>
      <c r="E555" s="288" t="s">
        <v>133</v>
      </c>
      <c r="F555" s="289" t="s">
        <v>18</v>
      </c>
      <c r="G555" s="289" t="s">
        <v>134</v>
      </c>
      <c r="H555" s="920" t="s">
        <v>135</v>
      </c>
      <c r="I555" s="290" t="s">
        <v>136</v>
      </c>
      <c r="J555" s="1232"/>
    </row>
    <row r="556" spans="2:11" ht="38.25">
      <c r="B556" s="1506"/>
      <c r="C556" s="1008" t="s">
        <v>1238</v>
      </c>
      <c r="D556" s="1009" t="s">
        <v>90</v>
      </c>
      <c r="E556" s="1009">
        <v>90587</v>
      </c>
      <c r="F556" s="1010" t="s">
        <v>202</v>
      </c>
      <c r="G556" s="1011">
        <f>1.417*G561</f>
        <v>3.8259000000000001E-2</v>
      </c>
      <c r="H556" s="1343">
        <v>0.54</v>
      </c>
      <c r="I556" s="718">
        <f t="shared" ref="I556:I557" si="12">G556*H556</f>
        <v>2.0659860000000002E-2</v>
      </c>
      <c r="J556" s="1232" t="s">
        <v>1320</v>
      </c>
      <c r="K556" s="1233">
        <v>1</v>
      </c>
    </row>
    <row r="557" spans="2:11" ht="38.25">
      <c r="B557" s="1506"/>
      <c r="C557" s="1008" t="s">
        <v>1239</v>
      </c>
      <c r="D557" s="1009" t="s">
        <v>90</v>
      </c>
      <c r="E557" s="1009">
        <v>90586</v>
      </c>
      <c r="F557" s="1010" t="s">
        <v>201</v>
      </c>
      <c r="G557" s="1011">
        <f>1.042*G561</f>
        <v>2.8133999999999999E-2</v>
      </c>
      <c r="H557" s="1343">
        <v>1.46</v>
      </c>
      <c r="I557" s="718">
        <f t="shared" si="12"/>
        <v>4.1075639999999997E-2</v>
      </c>
      <c r="J557" s="1232" t="s">
        <v>1320</v>
      </c>
      <c r="K557" s="1233">
        <v>0.6</v>
      </c>
    </row>
    <row r="558" spans="2:11">
      <c r="B558" s="1506"/>
      <c r="C558" s="76"/>
      <c r="D558" s="76"/>
      <c r="E558" s="76"/>
      <c r="F558" s="261"/>
      <c r="G558" s="81"/>
      <c r="H558" s="923"/>
      <c r="I558" s="723">
        <f>G558*H558</f>
        <v>0</v>
      </c>
      <c r="J558" s="1232"/>
    </row>
    <row r="559" spans="2:11" ht="18.75" customHeight="1">
      <c r="B559" s="1507"/>
      <c r="C559" s="606" t="s">
        <v>145</v>
      </c>
      <c r="D559" s="612"/>
      <c r="E559" s="613"/>
      <c r="F559" s="614"/>
      <c r="G559" s="615"/>
      <c r="H559" s="924" t="s">
        <v>143</v>
      </c>
      <c r="I559" s="616">
        <f>ROUND(SUM(I556:I558),2)</f>
        <v>0.06</v>
      </c>
      <c r="J559" s="1247"/>
    </row>
    <row r="560" spans="2:11" ht="25.5" customHeight="1">
      <c r="B560" s="1509" t="s">
        <v>146</v>
      </c>
      <c r="C560" s="287" t="s">
        <v>17</v>
      </c>
      <c r="D560" s="288" t="s">
        <v>132</v>
      </c>
      <c r="E560" s="288" t="s">
        <v>133</v>
      </c>
      <c r="F560" s="291" t="s">
        <v>18</v>
      </c>
      <c r="G560" s="289" t="s">
        <v>134</v>
      </c>
      <c r="H560" s="920" t="s">
        <v>147</v>
      </c>
      <c r="I560" s="290" t="s">
        <v>136</v>
      </c>
      <c r="J560" s="1232"/>
    </row>
    <row r="561" spans="2:11" ht="51">
      <c r="B561" s="1506"/>
      <c r="C561" s="617" t="s">
        <v>449</v>
      </c>
      <c r="D561" s="618" t="s">
        <v>90</v>
      </c>
      <c r="E561" s="618">
        <v>94970</v>
      </c>
      <c r="F561" s="84" t="s">
        <v>28</v>
      </c>
      <c r="G561" s="85">
        <v>2.7E-2</v>
      </c>
      <c r="H561" s="922">
        <v>533.89</v>
      </c>
      <c r="I561" s="718">
        <f t="shared" ref="I561:I566" si="13">ROUND(G561*H561,2)</f>
        <v>14.42</v>
      </c>
      <c r="J561" s="1232"/>
    </row>
    <row r="562" spans="2:11" ht="25.5">
      <c r="B562" s="1506"/>
      <c r="C562" s="617" t="s">
        <v>466</v>
      </c>
      <c r="D562" s="618" t="s">
        <v>90</v>
      </c>
      <c r="E562" s="618">
        <v>13284</v>
      </c>
      <c r="F562" s="84" t="s">
        <v>36</v>
      </c>
      <c r="G562" s="85">
        <v>1.75</v>
      </c>
      <c r="H562" s="922">
        <v>0.68</v>
      </c>
      <c r="I562" s="718">
        <f t="shared" si="13"/>
        <v>1.19</v>
      </c>
      <c r="J562" s="1232"/>
    </row>
    <row r="563" spans="2:11" ht="38.25">
      <c r="B563" s="1506"/>
      <c r="C563" s="617" t="s">
        <v>467</v>
      </c>
      <c r="D563" s="618" t="s">
        <v>90</v>
      </c>
      <c r="E563" s="618">
        <v>367</v>
      </c>
      <c r="F563" s="84" t="s">
        <v>28</v>
      </c>
      <c r="G563" s="85">
        <v>6.0000000000000001E-3</v>
      </c>
      <c r="H563" s="922">
        <v>167.15</v>
      </c>
      <c r="I563" s="718">
        <f t="shared" si="13"/>
        <v>1</v>
      </c>
      <c r="J563" s="1232"/>
    </row>
    <row r="564" spans="2:11">
      <c r="B564" s="1506"/>
      <c r="C564" s="617"/>
      <c r="D564" s="618"/>
      <c r="E564" s="618"/>
      <c r="F564" s="84"/>
      <c r="G564" s="85"/>
      <c r="H564" s="922"/>
      <c r="I564" s="718">
        <f t="shared" si="13"/>
        <v>0</v>
      </c>
      <c r="J564" s="1232"/>
    </row>
    <row r="565" spans="2:11">
      <c r="B565" s="1506"/>
      <c r="C565" s="617"/>
      <c r="D565" s="618"/>
      <c r="E565" s="618"/>
      <c r="F565" s="84"/>
      <c r="G565" s="85"/>
      <c r="H565" s="922"/>
      <c r="I565" s="718">
        <f t="shared" si="13"/>
        <v>0</v>
      </c>
      <c r="J565" s="1232"/>
    </row>
    <row r="566" spans="2:11">
      <c r="B566" s="1506"/>
      <c r="C566" s="617"/>
      <c r="D566" s="618"/>
      <c r="E566" s="618"/>
      <c r="F566" s="84"/>
      <c r="G566" s="85"/>
      <c r="H566" s="922"/>
      <c r="I566" s="718">
        <f t="shared" si="13"/>
        <v>0</v>
      </c>
      <c r="J566" s="1232"/>
    </row>
    <row r="567" spans="2:11">
      <c r="B567" s="1506"/>
      <c r="C567" s="617"/>
      <c r="D567" s="618"/>
      <c r="E567" s="618"/>
      <c r="F567" s="84"/>
      <c r="G567" s="85"/>
      <c r="H567" s="922"/>
      <c r="I567" s="718"/>
      <c r="J567" s="1232"/>
    </row>
    <row r="568" spans="2:11">
      <c r="B568" s="1510"/>
      <c r="C568" s="606" t="s">
        <v>149</v>
      </c>
      <c r="D568" s="612"/>
      <c r="E568" s="619"/>
      <c r="F568" s="620"/>
      <c r="G568" s="615"/>
      <c r="H568" s="924" t="s">
        <v>143</v>
      </c>
      <c r="I568" s="616">
        <f>ROUND(SUM(I561:I567),2)</f>
        <v>16.61</v>
      </c>
      <c r="J568" s="1247"/>
    </row>
    <row r="569" spans="2:11">
      <c r="B569" s="262"/>
      <c r="C569" s="621" t="s">
        <v>207</v>
      </c>
      <c r="D569" s="622"/>
      <c r="E569" s="623"/>
      <c r="F569" s="624"/>
      <c r="G569" s="625"/>
      <c r="H569" s="930" t="s">
        <v>143</v>
      </c>
      <c r="I569" s="626">
        <f>ROUND(I554+I559+I568,2)</f>
        <v>160.54</v>
      </c>
      <c r="J569" s="1247"/>
    </row>
    <row r="570" spans="2:11">
      <c r="B570" s="262"/>
      <c r="C570" s="627" t="s">
        <v>208</v>
      </c>
      <c r="D570" s="628"/>
      <c r="E570" s="623"/>
      <c r="F570" s="624"/>
      <c r="G570" s="624"/>
      <c r="H570" s="930" t="s">
        <v>143</v>
      </c>
      <c r="I570" s="726">
        <f>G570</f>
        <v>0</v>
      </c>
      <c r="J570" s="1248"/>
    </row>
    <row r="571" spans="2:11" ht="16.5" thickBot="1">
      <c r="B571" s="263"/>
      <c r="C571" s="264" t="s">
        <v>209</v>
      </c>
      <c r="D571" s="629"/>
      <c r="E571" s="630"/>
      <c r="F571" s="631"/>
      <c r="G571" s="632"/>
      <c r="H571" s="931" t="s">
        <v>143</v>
      </c>
      <c r="I571" s="633">
        <f>ROUND(I569*(1+I570),2)</f>
        <v>160.54</v>
      </c>
      <c r="J571" s="1340">
        <f>I569/I571</f>
        <v>1</v>
      </c>
      <c r="K571" s="1239" t="s">
        <v>90</v>
      </c>
    </row>
    <row r="572" spans="2:11">
      <c r="B572" s="697"/>
      <c r="C572" s="638"/>
      <c r="D572" s="638"/>
      <c r="E572" s="638"/>
      <c r="F572" s="638"/>
      <c r="G572" s="638"/>
      <c r="H572" s="638"/>
      <c r="I572" s="727"/>
      <c r="J572" s="1242"/>
    </row>
    <row r="573" spans="2:11" ht="35.25" customHeight="1">
      <c r="B573" s="878" t="s">
        <v>150</v>
      </c>
      <c r="C573" s="1511" t="s">
        <v>1357</v>
      </c>
      <c r="D573" s="1511"/>
      <c r="E573" s="1511"/>
      <c r="F573" s="1511"/>
      <c r="G573" s="1511"/>
      <c r="H573" s="1511"/>
      <c r="I573" s="1512"/>
      <c r="J573" s="1250"/>
    </row>
    <row r="574" spans="2:11" ht="243.75" customHeight="1" thickBot="1">
      <c r="B574" s="699"/>
      <c r="C574" s="696"/>
      <c r="D574" s="696"/>
      <c r="E574" s="696"/>
      <c r="F574" s="696"/>
      <c r="G574" s="696"/>
      <c r="H574" s="696"/>
      <c r="I574" s="728"/>
      <c r="J574" s="1242"/>
    </row>
    <row r="575" spans="2:11">
      <c r="B575" s="695"/>
      <c r="C575" s="695"/>
      <c r="D575" s="695"/>
      <c r="E575" s="695"/>
      <c r="F575" s="695"/>
      <c r="G575" s="695"/>
      <c r="H575" s="695"/>
      <c r="I575" s="719"/>
      <c r="J575" s="1242"/>
    </row>
    <row r="576" spans="2:11" ht="15" thickBot="1">
      <c r="B576" s="696"/>
      <c r="C576" s="696"/>
      <c r="D576" s="696"/>
      <c r="E576" s="696"/>
      <c r="F576" s="696"/>
      <c r="G576" s="696"/>
      <c r="H576" s="696"/>
      <c r="I576" s="720"/>
      <c r="J576" s="1242"/>
    </row>
    <row r="577" spans="2:11" ht="15" customHeight="1">
      <c r="B577" s="1500" t="s">
        <v>130</v>
      </c>
      <c r="C577" s="1501"/>
      <c r="D577" s="1501"/>
      <c r="E577" s="1501"/>
      <c r="F577" s="1501"/>
      <c r="G577" s="1501"/>
      <c r="H577" s="1501"/>
      <c r="I577" s="1502"/>
      <c r="J577" s="1243"/>
    </row>
    <row r="578" spans="2:11" ht="72" customHeight="1" thickBot="1">
      <c r="B578" s="1503"/>
      <c r="C578" s="1504"/>
      <c r="D578" s="1504"/>
      <c r="E578" s="1504"/>
      <c r="F578" s="1504"/>
      <c r="G578" s="1504"/>
      <c r="H578" s="1504"/>
      <c r="I578" s="1505"/>
      <c r="J578" s="1243"/>
    </row>
    <row r="579" spans="2:11" ht="72" customHeight="1" thickTop="1" thickBot="1">
      <c r="B579" s="717" t="s">
        <v>1384</v>
      </c>
      <c r="C579" s="1515" t="s">
        <v>1319</v>
      </c>
      <c r="D579" s="1515"/>
      <c r="E579" s="1515"/>
      <c r="F579" s="1515"/>
      <c r="G579" s="1515"/>
      <c r="H579" s="1515"/>
      <c r="I579" s="1516"/>
      <c r="J579" s="1244"/>
    </row>
    <row r="580" spans="2:11" ht="31.5" customHeight="1" thickTop="1">
      <c r="B580" s="605" t="s">
        <v>210</v>
      </c>
      <c r="C580" s="1513" t="str">
        <f>'PLANILHA ORÇAMENTO 29.05.25'!E102</f>
        <v>ALTEAMENTO DE TAMPAO DE PV EM ATE 20 CM</v>
      </c>
      <c r="D580" s="1513"/>
      <c r="E580" s="1513"/>
      <c r="F580" s="1513"/>
      <c r="G580" s="1513"/>
      <c r="H580" s="1514"/>
      <c r="I580" s="250" t="s">
        <v>148</v>
      </c>
      <c r="J580" s="1245"/>
    </row>
    <row r="581" spans="2:11" ht="15">
      <c r="B581" s="251" t="s">
        <v>206</v>
      </c>
      <c r="C581" s="252" t="str">
        <f>'PLANILHA ORÇAMENTO 29.05.25'!B102</f>
        <v>05.14.03</v>
      </c>
      <c r="D581" s="253"/>
      <c r="E581" s="253"/>
      <c r="F581" s="253"/>
      <c r="G581" s="253"/>
      <c r="H581" s="918" t="s">
        <v>93</v>
      </c>
      <c r="I581" s="873" t="s">
        <v>533</v>
      </c>
      <c r="J581" s="1251"/>
    </row>
    <row r="582" spans="2:11" ht="25.5" customHeight="1">
      <c r="B582" s="1506" t="s">
        <v>131</v>
      </c>
      <c r="C582" s="297" t="s">
        <v>17</v>
      </c>
      <c r="D582" s="298" t="s">
        <v>132</v>
      </c>
      <c r="E582" s="298" t="s">
        <v>133</v>
      </c>
      <c r="F582" s="299" t="s">
        <v>18</v>
      </c>
      <c r="G582" s="300" t="s">
        <v>134</v>
      </c>
      <c r="H582" s="919" t="s">
        <v>135</v>
      </c>
      <c r="I582" s="301" t="s">
        <v>136</v>
      </c>
      <c r="J582" s="1232"/>
    </row>
    <row r="583" spans="2:11" ht="25.5">
      <c r="B583" s="1506"/>
      <c r="C583" s="69" t="s">
        <v>137</v>
      </c>
      <c r="D583" s="70" t="s">
        <v>90</v>
      </c>
      <c r="E583" s="70" t="s">
        <v>139</v>
      </c>
      <c r="F583" s="99" t="s">
        <v>138</v>
      </c>
      <c r="G583" s="203">
        <f>2.6+(1.5914*0.027)</f>
        <v>2.6429678000000001</v>
      </c>
      <c r="H583" s="1290">
        <v>31.21</v>
      </c>
      <c r="I583" s="722">
        <f>ROUND(G583*H583,2)</f>
        <v>82.49</v>
      </c>
      <c r="J583" s="1232"/>
    </row>
    <row r="584" spans="2:11" ht="25.5">
      <c r="B584" s="1506"/>
      <c r="C584" s="73" t="s">
        <v>140</v>
      </c>
      <c r="D584" s="74" t="s">
        <v>90</v>
      </c>
      <c r="E584" s="74" t="s">
        <v>141</v>
      </c>
      <c r="F584" s="75" t="s">
        <v>138</v>
      </c>
      <c r="G584" s="95">
        <f>2.6+(3.6402*0.027)</f>
        <v>2.6982854000000001</v>
      </c>
      <c r="H584" s="925">
        <v>22.64</v>
      </c>
      <c r="I584" s="718">
        <f>ROUND(G584*H584,2)</f>
        <v>61.09</v>
      </c>
      <c r="J584" s="1232"/>
    </row>
    <row r="585" spans="2:11">
      <c r="B585" s="1506"/>
      <c r="C585" s="76"/>
      <c r="D585" s="254"/>
      <c r="E585" s="254"/>
      <c r="F585" s="255"/>
      <c r="G585" s="256"/>
      <c r="H585" s="943"/>
      <c r="I585" s="724">
        <v>0</v>
      </c>
      <c r="J585" s="1232"/>
    </row>
    <row r="586" spans="2:11">
      <c r="B586" s="1507"/>
      <c r="C586" s="606" t="s">
        <v>142</v>
      </c>
      <c r="D586" s="607"/>
      <c r="E586" s="608"/>
      <c r="F586" s="609"/>
      <c r="G586" s="610"/>
      <c r="H586" s="926" t="s">
        <v>143</v>
      </c>
      <c r="I586" s="611">
        <f>ROUND(SUM(I583:I585),2)</f>
        <v>143.58000000000001</v>
      </c>
      <c r="J586" s="1247"/>
    </row>
    <row r="587" spans="2:11" ht="25.5" customHeight="1">
      <c r="B587" s="1509" t="s">
        <v>144</v>
      </c>
      <c r="C587" s="287" t="s">
        <v>17</v>
      </c>
      <c r="D587" s="288" t="s">
        <v>132</v>
      </c>
      <c r="E587" s="288" t="s">
        <v>133</v>
      </c>
      <c r="F587" s="289" t="s">
        <v>18</v>
      </c>
      <c r="G587" s="289" t="s">
        <v>134</v>
      </c>
      <c r="H587" s="920" t="s">
        <v>135</v>
      </c>
      <c r="I587" s="290" t="s">
        <v>136</v>
      </c>
      <c r="J587" s="1232"/>
    </row>
    <row r="588" spans="2:11" ht="38.25">
      <c r="B588" s="1506"/>
      <c r="C588" s="1008" t="s">
        <v>1238</v>
      </c>
      <c r="D588" s="1009" t="s">
        <v>90</v>
      </c>
      <c r="E588" s="1009">
        <v>90587</v>
      </c>
      <c r="F588" s="1010" t="s">
        <v>202</v>
      </c>
      <c r="G588" s="1011">
        <f>1.417*G593</f>
        <v>3.8259000000000001E-2</v>
      </c>
      <c r="H588" s="1343">
        <v>0.54</v>
      </c>
      <c r="I588" s="718">
        <f t="shared" ref="I588:I589" si="14">G588*H588</f>
        <v>2.0659860000000002E-2</v>
      </c>
      <c r="J588" s="1232" t="s">
        <v>1320</v>
      </c>
      <c r="K588" s="1233">
        <v>1</v>
      </c>
    </row>
    <row r="589" spans="2:11" ht="38.25">
      <c r="B589" s="1506"/>
      <c r="C589" s="1008" t="s">
        <v>1239</v>
      </c>
      <c r="D589" s="1009" t="s">
        <v>90</v>
      </c>
      <c r="E589" s="1009">
        <v>90586</v>
      </c>
      <c r="F589" s="1010" t="s">
        <v>201</v>
      </c>
      <c r="G589" s="1011">
        <f>1.042*G593</f>
        <v>2.8133999999999999E-2</v>
      </c>
      <c r="H589" s="1343">
        <v>1.46</v>
      </c>
      <c r="I589" s="718">
        <f t="shared" si="14"/>
        <v>4.1075639999999997E-2</v>
      </c>
      <c r="J589" s="1232" t="s">
        <v>1320</v>
      </c>
      <c r="K589" s="1233">
        <v>0.6</v>
      </c>
    </row>
    <row r="590" spans="2:11">
      <c r="B590" s="1506"/>
      <c r="C590" s="76"/>
      <c r="D590" s="76"/>
      <c r="E590" s="76"/>
      <c r="F590" s="261"/>
      <c r="G590" s="81"/>
      <c r="H590" s="923"/>
      <c r="I590" s="723">
        <f>G590*H590</f>
        <v>0</v>
      </c>
      <c r="J590" s="1232"/>
    </row>
    <row r="591" spans="2:11" ht="18.75" customHeight="1">
      <c r="B591" s="1507"/>
      <c r="C591" s="606" t="s">
        <v>145</v>
      </c>
      <c r="D591" s="612"/>
      <c r="E591" s="613"/>
      <c r="F591" s="614"/>
      <c r="G591" s="615"/>
      <c r="H591" s="924" t="s">
        <v>143</v>
      </c>
      <c r="I591" s="616">
        <f>ROUND(SUM(I588:I590),2)</f>
        <v>0.06</v>
      </c>
      <c r="J591" s="1247"/>
    </row>
    <row r="592" spans="2:11" ht="25.5" customHeight="1">
      <c r="B592" s="1509" t="s">
        <v>146</v>
      </c>
      <c r="C592" s="287" t="s">
        <v>17</v>
      </c>
      <c r="D592" s="288" t="s">
        <v>132</v>
      </c>
      <c r="E592" s="288" t="s">
        <v>133</v>
      </c>
      <c r="F592" s="291" t="s">
        <v>18</v>
      </c>
      <c r="G592" s="289" t="s">
        <v>134</v>
      </c>
      <c r="H592" s="920" t="s">
        <v>147</v>
      </c>
      <c r="I592" s="290" t="s">
        <v>136</v>
      </c>
      <c r="J592" s="1232"/>
    </row>
    <row r="593" spans="2:11" ht="51">
      <c r="B593" s="1506"/>
      <c r="C593" s="617" t="s">
        <v>449</v>
      </c>
      <c r="D593" s="618" t="s">
        <v>90</v>
      </c>
      <c r="E593" s="618">
        <v>94970</v>
      </c>
      <c r="F593" s="84" t="s">
        <v>28</v>
      </c>
      <c r="G593" s="85">
        <v>2.7E-2</v>
      </c>
      <c r="H593" s="922">
        <v>533.89</v>
      </c>
      <c r="I593" s="718">
        <f t="shared" ref="I593:I598" si="15">ROUND(G593*H593,2)</f>
        <v>14.42</v>
      </c>
      <c r="J593" s="1232"/>
    </row>
    <row r="594" spans="2:11" ht="38.25">
      <c r="B594" s="1506"/>
      <c r="C594" s="617" t="s">
        <v>453</v>
      </c>
      <c r="D594" s="618" t="s">
        <v>90</v>
      </c>
      <c r="E594" s="618" t="s">
        <v>452</v>
      </c>
      <c r="F594" s="84" t="s">
        <v>28</v>
      </c>
      <c r="G594" s="85">
        <v>0.01</v>
      </c>
      <c r="H594" s="922">
        <v>640.65</v>
      </c>
      <c r="I594" s="718">
        <f t="shared" si="15"/>
        <v>6.41</v>
      </c>
      <c r="J594" s="1232"/>
    </row>
    <row r="595" spans="2:11" ht="63.75">
      <c r="B595" s="1506"/>
      <c r="C595" s="617" t="s">
        <v>468</v>
      </c>
      <c r="D595" s="618" t="s">
        <v>90</v>
      </c>
      <c r="E595" s="618" t="s">
        <v>469</v>
      </c>
      <c r="F595" s="84" t="s">
        <v>3</v>
      </c>
      <c r="G595" s="85">
        <v>0.65</v>
      </c>
      <c r="H595" s="922">
        <v>140.38999999999999</v>
      </c>
      <c r="I595" s="718">
        <f t="shared" si="15"/>
        <v>91.25</v>
      </c>
      <c r="J595" s="1232"/>
    </row>
    <row r="596" spans="2:11" ht="25.5">
      <c r="B596" s="1506"/>
      <c r="C596" s="617" t="s">
        <v>466</v>
      </c>
      <c r="D596" s="618" t="s">
        <v>90</v>
      </c>
      <c r="E596" s="618">
        <v>13284</v>
      </c>
      <c r="F596" s="84" t="s">
        <v>36</v>
      </c>
      <c r="G596" s="85">
        <v>1.75</v>
      </c>
      <c r="H596" s="922">
        <v>0.68</v>
      </c>
      <c r="I596" s="718">
        <f t="shared" si="15"/>
        <v>1.19</v>
      </c>
      <c r="J596" s="1232"/>
    </row>
    <row r="597" spans="2:11" ht="38.25">
      <c r="B597" s="1506"/>
      <c r="C597" s="617" t="s">
        <v>467</v>
      </c>
      <c r="D597" s="618" t="s">
        <v>90</v>
      </c>
      <c r="E597" s="618">
        <v>367</v>
      </c>
      <c r="F597" s="84" t="s">
        <v>28</v>
      </c>
      <c r="G597" s="85">
        <v>6.0000000000000001E-3</v>
      </c>
      <c r="H597" s="922">
        <v>167.15</v>
      </c>
      <c r="I597" s="718">
        <f t="shared" si="15"/>
        <v>1</v>
      </c>
      <c r="J597" s="1232"/>
    </row>
    <row r="598" spans="2:11">
      <c r="B598" s="1506"/>
      <c r="C598" s="617"/>
      <c r="D598" s="618"/>
      <c r="E598" s="618"/>
      <c r="F598" s="84"/>
      <c r="G598" s="85"/>
      <c r="H598" s="922"/>
      <c r="I598" s="718">
        <f t="shared" si="15"/>
        <v>0</v>
      </c>
      <c r="J598" s="1232"/>
    </row>
    <row r="599" spans="2:11">
      <c r="B599" s="1506"/>
      <c r="C599" s="617"/>
      <c r="D599" s="618"/>
      <c r="E599" s="618"/>
      <c r="F599" s="84"/>
      <c r="G599" s="85"/>
      <c r="H599" s="922"/>
      <c r="I599" s="718"/>
      <c r="J599" s="1232"/>
    </row>
    <row r="600" spans="2:11">
      <c r="B600" s="1510"/>
      <c r="C600" s="606" t="s">
        <v>149</v>
      </c>
      <c r="D600" s="612"/>
      <c r="E600" s="619"/>
      <c r="F600" s="620"/>
      <c r="G600" s="615"/>
      <c r="H600" s="924" t="s">
        <v>143</v>
      </c>
      <c r="I600" s="616">
        <f>ROUND(SUM(I593:I599),2)</f>
        <v>114.27</v>
      </c>
      <c r="J600" s="1247"/>
    </row>
    <row r="601" spans="2:11">
      <c r="B601" s="262"/>
      <c r="C601" s="621" t="s">
        <v>207</v>
      </c>
      <c r="D601" s="622"/>
      <c r="E601" s="623"/>
      <c r="F601" s="624"/>
      <c r="G601" s="625"/>
      <c r="H601" s="930" t="s">
        <v>143</v>
      </c>
      <c r="I601" s="626">
        <f>ROUND(I586+I591+I600,2)</f>
        <v>257.91000000000003</v>
      </c>
      <c r="J601" s="1247"/>
    </row>
    <row r="602" spans="2:11">
      <c r="B602" s="262"/>
      <c r="C602" s="627" t="s">
        <v>208</v>
      </c>
      <c r="D602" s="628"/>
      <c r="E602" s="623"/>
      <c r="F602" s="624"/>
      <c r="G602" s="624"/>
      <c r="H602" s="930" t="s">
        <v>143</v>
      </c>
      <c r="I602" s="726">
        <f>G602</f>
        <v>0</v>
      </c>
      <c r="J602" s="1248"/>
    </row>
    <row r="603" spans="2:11" ht="16.5" thickBot="1">
      <c r="B603" s="263"/>
      <c r="C603" s="264" t="s">
        <v>209</v>
      </c>
      <c r="D603" s="629"/>
      <c r="E603" s="630"/>
      <c r="F603" s="631"/>
      <c r="G603" s="632"/>
      <c r="H603" s="931" t="s">
        <v>143</v>
      </c>
      <c r="I603" s="633">
        <f>ROUND(I601*(1+I602),2)</f>
        <v>257.91000000000003</v>
      </c>
      <c r="J603" s="1340">
        <f>I601/I603</f>
        <v>1</v>
      </c>
      <c r="K603" s="1239" t="s">
        <v>90</v>
      </c>
    </row>
    <row r="604" spans="2:11">
      <c r="B604" s="697"/>
      <c r="C604" s="638"/>
      <c r="D604" s="638"/>
      <c r="E604" s="638"/>
      <c r="F604" s="638"/>
      <c r="G604" s="638"/>
      <c r="H604" s="638"/>
      <c r="I604" s="727"/>
      <c r="J604" s="1242"/>
    </row>
    <row r="605" spans="2:11" ht="48.75" customHeight="1">
      <c r="B605" s="878" t="s">
        <v>150</v>
      </c>
      <c r="C605" s="1511" t="s">
        <v>1358</v>
      </c>
      <c r="D605" s="1511"/>
      <c r="E605" s="1511"/>
      <c r="F605" s="1511"/>
      <c r="G605" s="1511"/>
      <c r="H605" s="1511"/>
      <c r="I605" s="1512"/>
      <c r="J605" s="1250"/>
    </row>
    <row r="606" spans="2:11" ht="275.25" customHeight="1" thickBot="1">
      <c r="B606" s="699"/>
      <c r="C606" s="696"/>
      <c r="D606" s="696"/>
      <c r="E606" s="696"/>
      <c r="F606" s="696"/>
      <c r="G606" s="696"/>
      <c r="H606" s="696"/>
      <c r="I606" s="728"/>
      <c r="J606" s="1242"/>
    </row>
    <row r="607" spans="2:11">
      <c r="B607" s="695"/>
      <c r="C607" s="695"/>
      <c r="D607" s="695"/>
      <c r="E607" s="695"/>
      <c r="F607" s="695"/>
      <c r="G607" s="695"/>
      <c r="H607" s="695"/>
      <c r="I607" s="719"/>
      <c r="J607" s="1242"/>
    </row>
    <row r="608" spans="2:11" ht="15" thickBot="1">
      <c r="B608" s="696"/>
      <c r="C608" s="696"/>
      <c r="D608" s="696"/>
      <c r="E608" s="696"/>
      <c r="F608" s="696"/>
      <c r="G608" s="696"/>
      <c r="H608" s="696"/>
      <c r="I608" s="720"/>
      <c r="J608" s="1242"/>
    </row>
    <row r="609" spans="2:10" ht="15" customHeight="1">
      <c r="B609" s="1500" t="s">
        <v>130</v>
      </c>
      <c r="C609" s="1501"/>
      <c r="D609" s="1501"/>
      <c r="E609" s="1501"/>
      <c r="F609" s="1501"/>
      <c r="G609" s="1501"/>
      <c r="H609" s="1501"/>
      <c r="I609" s="1502"/>
      <c r="J609" s="1243"/>
    </row>
    <row r="610" spans="2:10" ht="72" customHeight="1" thickBot="1">
      <c r="B610" s="1503"/>
      <c r="C610" s="1504"/>
      <c r="D610" s="1504"/>
      <c r="E610" s="1504"/>
      <c r="F610" s="1504"/>
      <c r="G610" s="1504"/>
      <c r="H610" s="1504"/>
      <c r="I610" s="1505"/>
      <c r="J610" s="1243"/>
    </row>
    <row r="611" spans="2:10" ht="72" customHeight="1" thickTop="1" thickBot="1">
      <c r="B611" s="717" t="s">
        <v>1384</v>
      </c>
      <c r="C611" s="1515" t="s">
        <v>1319</v>
      </c>
      <c r="D611" s="1515"/>
      <c r="E611" s="1515"/>
      <c r="F611" s="1515"/>
      <c r="G611" s="1515"/>
      <c r="H611" s="1515"/>
      <c r="I611" s="1516"/>
      <c r="J611" s="1244"/>
    </row>
    <row r="612" spans="2:10" ht="27.75" customHeight="1" thickTop="1">
      <c r="B612" s="605" t="s">
        <v>210</v>
      </c>
      <c r="C612" s="1513" t="str">
        <f>'PLANILHA ORÇAMENTO 29.05.25'!E110</f>
        <v>FORNECIMENTO E COLOCACAO DE AÇO CA-60</v>
      </c>
      <c r="D612" s="1513"/>
      <c r="E612" s="1513"/>
      <c r="F612" s="1513"/>
      <c r="G612" s="1513"/>
      <c r="H612" s="1514"/>
      <c r="I612" s="250" t="s">
        <v>36</v>
      </c>
      <c r="J612" s="1245"/>
    </row>
    <row r="613" spans="2:10" ht="15">
      <c r="B613" s="251" t="s">
        <v>206</v>
      </c>
      <c r="C613" s="252" t="str">
        <f>'PLANILHA ORÇAMENTO 29.05.25'!B110</f>
        <v>05.17.03</v>
      </c>
      <c r="D613" s="253"/>
      <c r="E613" s="253"/>
      <c r="F613" s="253"/>
      <c r="G613" s="253"/>
      <c r="H613" s="918" t="s">
        <v>93</v>
      </c>
      <c r="I613" s="873" t="s">
        <v>534</v>
      </c>
      <c r="J613" s="1251"/>
    </row>
    <row r="614" spans="2:10" ht="25.5" customHeight="1">
      <c r="B614" s="1506" t="s">
        <v>131</v>
      </c>
      <c r="C614" s="297" t="s">
        <v>17</v>
      </c>
      <c r="D614" s="298" t="s">
        <v>132</v>
      </c>
      <c r="E614" s="298" t="s">
        <v>133</v>
      </c>
      <c r="F614" s="299" t="s">
        <v>18</v>
      </c>
      <c r="G614" s="300" t="s">
        <v>134</v>
      </c>
      <c r="H614" s="919" t="s">
        <v>135</v>
      </c>
      <c r="I614" s="301" t="s">
        <v>136</v>
      </c>
      <c r="J614" s="1232"/>
    </row>
    <row r="615" spans="2:10" ht="25.5">
      <c r="B615" s="1506"/>
      <c r="C615" s="69" t="s">
        <v>402</v>
      </c>
      <c r="D615" s="70" t="s">
        <v>90</v>
      </c>
      <c r="E615" s="70" t="s">
        <v>403</v>
      </c>
      <c r="F615" s="99" t="s">
        <v>138</v>
      </c>
      <c r="G615" s="203">
        <v>0.04</v>
      </c>
      <c r="H615" s="1290">
        <v>30.97</v>
      </c>
      <c r="I615" s="722">
        <f>ROUND(G615*H615,2)</f>
        <v>1.24</v>
      </c>
      <c r="J615" s="1232"/>
    </row>
    <row r="616" spans="2:10" ht="25.5">
      <c r="B616" s="1506"/>
      <c r="C616" s="73" t="s">
        <v>140</v>
      </c>
      <c r="D616" s="74" t="s">
        <v>90</v>
      </c>
      <c r="E616" s="74" t="s">
        <v>141</v>
      </c>
      <c r="F616" s="75" t="s">
        <v>138</v>
      </c>
      <c r="G616" s="95">
        <v>0.04</v>
      </c>
      <c r="H616" s="925">
        <v>22.64</v>
      </c>
      <c r="I616" s="718">
        <f>ROUND(G616*H616,2)</f>
        <v>0.91</v>
      </c>
      <c r="J616" s="1232"/>
    </row>
    <row r="617" spans="2:10">
      <c r="B617" s="1506"/>
      <c r="C617" s="76"/>
      <c r="D617" s="254"/>
      <c r="E617" s="254"/>
      <c r="F617" s="255"/>
      <c r="G617" s="256"/>
      <c r="H617" s="943"/>
      <c r="I617" s="724">
        <v>0</v>
      </c>
      <c r="J617" s="1232"/>
    </row>
    <row r="618" spans="2:10">
      <c r="B618" s="1507"/>
      <c r="C618" s="606" t="s">
        <v>142</v>
      </c>
      <c r="D618" s="607"/>
      <c r="E618" s="608"/>
      <c r="F618" s="609"/>
      <c r="G618" s="610"/>
      <c r="H618" s="926" t="s">
        <v>143</v>
      </c>
      <c r="I618" s="611">
        <f>ROUND(SUM(I615:I617),2)</f>
        <v>2.15</v>
      </c>
      <c r="J618" s="1247"/>
    </row>
    <row r="619" spans="2:10" ht="25.5" customHeight="1">
      <c r="B619" s="1509" t="s">
        <v>144</v>
      </c>
      <c r="C619" s="287" t="s">
        <v>17</v>
      </c>
      <c r="D619" s="288" t="s">
        <v>132</v>
      </c>
      <c r="E619" s="288" t="s">
        <v>133</v>
      </c>
      <c r="F619" s="289" t="s">
        <v>18</v>
      </c>
      <c r="G619" s="289" t="s">
        <v>134</v>
      </c>
      <c r="H619" s="920" t="s">
        <v>135</v>
      </c>
      <c r="I619" s="290" t="s">
        <v>136</v>
      </c>
      <c r="J619" s="1232"/>
    </row>
    <row r="620" spans="2:10">
      <c r="B620" s="1506"/>
      <c r="C620" s="257"/>
      <c r="D620" s="258"/>
      <c r="E620" s="258"/>
      <c r="F620" s="259"/>
      <c r="G620" s="260"/>
      <c r="H620" s="921"/>
      <c r="I620" s="734">
        <f>G620*H620</f>
        <v>0</v>
      </c>
      <c r="J620" s="1232"/>
    </row>
    <row r="621" spans="2:10">
      <c r="B621" s="1506"/>
      <c r="C621" s="73"/>
      <c r="D621" s="74"/>
      <c r="E621" s="74"/>
      <c r="F621" s="75"/>
      <c r="G621" s="80"/>
      <c r="H621" s="927"/>
      <c r="I621" s="718">
        <f>G621*H621</f>
        <v>0</v>
      </c>
      <c r="J621" s="1232"/>
    </row>
    <row r="622" spans="2:10">
      <c r="B622" s="1506"/>
      <c r="C622" s="76"/>
      <c r="D622" s="76"/>
      <c r="E622" s="76"/>
      <c r="F622" s="261"/>
      <c r="G622" s="81"/>
      <c r="H622" s="923"/>
      <c r="I622" s="723">
        <f>G622*H622</f>
        <v>0</v>
      </c>
      <c r="J622" s="1232"/>
    </row>
    <row r="623" spans="2:10" ht="18.75" customHeight="1">
      <c r="B623" s="1507"/>
      <c r="C623" s="606" t="s">
        <v>145</v>
      </c>
      <c r="D623" s="612"/>
      <c r="E623" s="613"/>
      <c r="F623" s="614"/>
      <c r="G623" s="615"/>
      <c r="H623" s="924" t="s">
        <v>143</v>
      </c>
      <c r="I623" s="616">
        <f>ROUND(SUM(I620:I622),2)</f>
        <v>0</v>
      </c>
      <c r="J623" s="1247"/>
    </row>
    <row r="624" spans="2:10" ht="25.5" customHeight="1">
      <c r="B624" s="1509" t="s">
        <v>146</v>
      </c>
      <c r="C624" s="287" t="s">
        <v>17</v>
      </c>
      <c r="D624" s="288" t="s">
        <v>132</v>
      </c>
      <c r="E624" s="288" t="s">
        <v>133</v>
      </c>
      <c r="F624" s="291" t="s">
        <v>18</v>
      </c>
      <c r="G624" s="289" t="s">
        <v>134</v>
      </c>
      <c r="H624" s="920" t="s">
        <v>147</v>
      </c>
      <c r="I624" s="290" t="s">
        <v>136</v>
      </c>
      <c r="J624" s="1232"/>
    </row>
    <row r="625" spans="1:11" ht="51">
      <c r="B625" s="1506"/>
      <c r="C625" s="617" t="s">
        <v>471</v>
      </c>
      <c r="D625" s="618" t="s">
        <v>90</v>
      </c>
      <c r="E625" s="618">
        <v>39017</v>
      </c>
      <c r="F625" s="84" t="s">
        <v>1</v>
      </c>
      <c r="G625" s="85">
        <v>0.70740000000000003</v>
      </c>
      <c r="H625" s="922">
        <v>0.21</v>
      </c>
      <c r="I625" s="718">
        <f>ROUND(G625*H625,2)</f>
        <v>0.15</v>
      </c>
      <c r="J625" s="1232"/>
    </row>
    <row r="626" spans="1:11" ht="51">
      <c r="B626" s="1506"/>
      <c r="C626" s="617" t="s">
        <v>1361</v>
      </c>
      <c r="D626" s="618" t="s">
        <v>90</v>
      </c>
      <c r="E626" s="618">
        <v>7156</v>
      </c>
      <c r="F626" s="84" t="s">
        <v>3</v>
      </c>
      <c r="G626" s="85">
        <f>1/3.11</f>
        <v>0.32154340836012862</v>
      </c>
      <c r="H626" s="1284">
        <v>24.87</v>
      </c>
      <c r="I626" s="718">
        <f>ROUND(G626*H626,2)</f>
        <v>8</v>
      </c>
      <c r="J626" s="1232"/>
    </row>
    <row r="627" spans="1:11" ht="38.25">
      <c r="B627" s="1506"/>
      <c r="C627" s="617" t="s">
        <v>470</v>
      </c>
      <c r="D627" s="618" t="s">
        <v>90</v>
      </c>
      <c r="E627" s="618">
        <v>43132</v>
      </c>
      <c r="F627" s="84" t="s">
        <v>36</v>
      </c>
      <c r="G627" s="85">
        <v>0.01</v>
      </c>
      <c r="H627" s="922">
        <v>20.5</v>
      </c>
      <c r="I627" s="718">
        <f>ROUND(G627*H627,2)</f>
        <v>0.21</v>
      </c>
      <c r="J627" s="1232"/>
    </row>
    <row r="628" spans="1:11">
      <c r="B628" s="1506"/>
      <c r="C628" s="617"/>
      <c r="D628" s="618"/>
      <c r="E628" s="618"/>
      <c r="F628" s="84"/>
      <c r="G628" s="85"/>
      <c r="H628" s="922"/>
      <c r="I628" s="718">
        <f>ROUND(G628*H628,2)</f>
        <v>0</v>
      </c>
      <c r="J628" s="1232"/>
    </row>
    <row r="629" spans="1:11">
      <c r="B629" s="1506"/>
      <c r="C629" s="617"/>
      <c r="D629" s="618"/>
      <c r="E629" s="618"/>
      <c r="F629" s="84"/>
      <c r="G629" s="85"/>
      <c r="H629" s="922"/>
      <c r="I629" s="718"/>
      <c r="J629" s="1232"/>
    </row>
    <row r="630" spans="1:11">
      <c r="B630" s="1510"/>
      <c r="C630" s="606" t="s">
        <v>149</v>
      </c>
      <c r="D630" s="612"/>
      <c r="E630" s="619"/>
      <c r="F630" s="620"/>
      <c r="G630" s="615"/>
      <c r="H630" s="924" t="s">
        <v>143</v>
      </c>
      <c r="I630" s="616">
        <f>ROUND(SUM(I625:I629),2)</f>
        <v>8.36</v>
      </c>
      <c r="J630" s="1247"/>
    </row>
    <row r="631" spans="1:11">
      <c r="B631" s="262"/>
      <c r="C631" s="621" t="s">
        <v>207</v>
      </c>
      <c r="D631" s="622"/>
      <c r="E631" s="623"/>
      <c r="F631" s="624"/>
      <c r="G631" s="625"/>
      <c r="H631" s="930" t="s">
        <v>143</v>
      </c>
      <c r="I631" s="626">
        <f>ROUND(I618+I623+I630,2)</f>
        <v>10.51</v>
      </c>
      <c r="J631" s="1247"/>
    </row>
    <row r="632" spans="1:11">
      <c r="B632" s="262"/>
      <c r="C632" s="627" t="s">
        <v>208</v>
      </c>
      <c r="D632" s="628"/>
      <c r="E632" s="623"/>
      <c r="F632" s="624"/>
      <c r="G632" s="624"/>
      <c r="H632" s="930" t="s">
        <v>143</v>
      </c>
      <c r="I632" s="726">
        <f>G632</f>
        <v>0</v>
      </c>
      <c r="J632" s="1248"/>
    </row>
    <row r="633" spans="1:11" ht="16.5" thickBot="1">
      <c r="B633" s="263"/>
      <c r="C633" s="264" t="s">
        <v>209</v>
      </c>
      <c r="D633" s="629"/>
      <c r="E633" s="630"/>
      <c r="F633" s="631"/>
      <c r="G633" s="632"/>
      <c r="H633" s="931" t="s">
        <v>143</v>
      </c>
      <c r="I633" s="633">
        <f>ROUND(I631*(1+I632),2)</f>
        <v>10.51</v>
      </c>
      <c r="J633" s="1340">
        <f>I631/I633</f>
        <v>1</v>
      </c>
      <c r="K633" s="1239" t="s">
        <v>90</v>
      </c>
    </row>
    <row r="634" spans="1:11">
      <c r="B634" s="697"/>
      <c r="C634" s="638"/>
      <c r="D634" s="638"/>
      <c r="E634" s="638"/>
      <c r="F634" s="638"/>
      <c r="G634" s="638"/>
      <c r="H634" s="638"/>
      <c r="I634" s="727"/>
      <c r="J634" s="1341"/>
      <c r="K634" s="1239"/>
    </row>
    <row r="635" spans="1:11" ht="56.25" customHeight="1">
      <c r="B635" s="698" t="s">
        <v>150</v>
      </c>
      <c r="C635" s="1511" t="s">
        <v>1359</v>
      </c>
      <c r="D635" s="1511"/>
      <c r="E635" s="1511"/>
      <c r="F635" s="1511"/>
      <c r="G635" s="1511"/>
      <c r="H635" s="1511"/>
      <c r="I635" s="1512"/>
      <c r="J635" s="1250"/>
    </row>
    <row r="636" spans="1:11" ht="120.75" customHeight="1" thickBot="1">
      <c r="B636" s="699"/>
      <c r="C636" s="696"/>
      <c r="D636" s="696"/>
      <c r="E636" s="696"/>
      <c r="F636" s="696"/>
      <c r="G636" s="696"/>
      <c r="H636" s="696"/>
      <c r="I636" s="728"/>
      <c r="J636" s="1242"/>
    </row>
    <row r="637" spans="1:11">
      <c r="B637" s="695"/>
      <c r="C637" s="695"/>
      <c r="D637" s="695"/>
      <c r="E637" s="695"/>
      <c r="F637" s="695"/>
      <c r="G637" s="695"/>
      <c r="H637" s="695"/>
      <c r="I637" s="719"/>
      <c r="J637" s="1242"/>
    </row>
    <row r="638" spans="1:11" ht="15" thickBot="1">
      <c r="B638" s="696"/>
      <c r="C638" s="696"/>
      <c r="D638" s="696"/>
      <c r="E638" s="696"/>
      <c r="F638" s="696"/>
      <c r="G638" s="696"/>
      <c r="H638" s="696"/>
      <c r="I638" s="720"/>
      <c r="J638" s="1242"/>
    </row>
    <row r="639" spans="1:11" s="701" customFormat="1" ht="50.25" customHeight="1">
      <c r="A639" s="700"/>
      <c r="B639" s="1500" t="s">
        <v>130</v>
      </c>
      <c r="C639" s="1501"/>
      <c r="D639" s="1501"/>
      <c r="E639" s="1501"/>
      <c r="F639" s="1501"/>
      <c r="G639" s="1501"/>
      <c r="H639" s="1501"/>
      <c r="I639" s="1502"/>
      <c r="J639" s="1243"/>
      <c r="K639" s="1236"/>
    </row>
    <row r="640" spans="1:11" s="701" customFormat="1" ht="27" customHeight="1" thickBot="1">
      <c r="A640" s="700"/>
      <c r="B640" s="1503"/>
      <c r="C640" s="1504"/>
      <c r="D640" s="1504"/>
      <c r="E640" s="1504"/>
      <c r="F640" s="1504"/>
      <c r="G640" s="1504"/>
      <c r="H640" s="1504"/>
      <c r="I640" s="1505"/>
      <c r="J640" s="1243"/>
      <c r="K640" s="1236"/>
    </row>
    <row r="641" spans="1:11" s="701" customFormat="1" ht="84" customHeight="1" thickTop="1" thickBot="1">
      <c r="A641" s="700"/>
      <c r="B641" s="717" t="s">
        <v>1384</v>
      </c>
      <c r="C641" s="1515" t="s">
        <v>1319</v>
      </c>
      <c r="D641" s="1515"/>
      <c r="E641" s="1515"/>
      <c r="F641" s="1515"/>
      <c r="G641" s="1515"/>
      <c r="H641" s="1515"/>
      <c r="I641" s="1516"/>
      <c r="J641" s="1244"/>
      <c r="K641" s="1236"/>
    </row>
    <row r="642" spans="1:11" s="703" customFormat="1" ht="45.75" customHeight="1" thickTop="1">
      <c r="A642" s="702"/>
      <c r="B642" s="605" t="s">
        <v>210</v>
      </c>
      <c r="C642" s="1513" t="str">
        <f>'PLANILHA ORÇAMENTO 29.05.25'!E111</f>
        <v>FABRICAÇÃO, MONTAGEM E DESMONTAGEM DE FÔRMA, EM CHAPA DE MADEIRA COMPENSADA RESINADA, E = 17 MM, 3 UTILIZAÇÕES.</v>
      </c>
      <c r="D642" s="1513"/>
      <c r="E642" s="1513"/>
      <c r="F642" s="1513"/>
      <c r="G642" s="1513"/>
      <c r="H642" s="1514"/>
      <c r="I642" s="639" t="s">
        <v>3</v>
      </c>
      <c r="J642" s="1246"/>
      <c r="K642" s="1237"/>
    </row>
    <row r="643" spans="1:11" s="705" customFormat="1" ht="19.5" customHeight="1">
      <c r="A643" s="704"/>
      <c r="B643" s="197" t="s">
        <v>206</v>
      </c>
      <c r="C643" s="198" t="str">
        <f>'PLANILHA ORÇAMENTO 29.05.25'!B111</f>
        <v>05.17.04</v>
      </c>
      <c r="D643" s="196"/>
      <c r="E643" s="196"/>
      <c r="F643" s="196"/>
      <c r="G643" s="196"/>
      <c r="H643" s="1012" t="s">
        <v>93</v>
      </c>
      <c r="I643" s="873" t="s">
        <v>783</v>
      </c>
      <c r="J643" s="1251"/>
      <c r="K643" s="1238"/>
    </row>
    <row r="644" spans="1:11" ht="25.5">
      <c r="B644" s="1506" t="s">
        <v>131</v>
      </c>
      <c r="C644" s="305" t="s">
        <v>17</v>
      </c>
      <c r="D644" s="306" t="s">
        <v>132</v>
      </c>
      <c r="E644" s="306" t="s">
        <v>133</v>
      </c>
      <c r="F644" s="307" t="s">
        <v>18</v>
      </c>
      <c r="G644" s="308" t="s">
        <v>134</v>
      </c>
      <c r="H644" s="932" t="s">
        <v>135</v>
      </c>
      <c r="I644" s="309" t="s">
        <v>136</v>
      </c>
      <c r="J644" s="1232"/>
    </row>
    <row r="645" spans="1:11" s="707" customFormat="1" ht="12.75">
      <c r="A645" s="706"/>
      <c r="B645" s="1506"/>
      <c r="C645" s="69"/>
      <c r="D645" s="70"/>
      <c r="E645" s="70"/>
      <c r="F645" s="71"/>
      <c r="G645" s="72"/>
      <c r="H645" s="916"/>
      <c r="I645" s="729">
        <f>ROUND(G645*H645,2)</f>
        <v>0</v>
      </c>
      <c r="J645" s="1232"/>
      <c r="K645" s="1239"/>
    </row>
    <row r="646" spans="1:11" s="707" customFormat="1" ht="12.75">
      <c r="A646" s="706"/>
      <c r="B646" s="1506"/>
      <c r="C646" s="73"/>
      <c r="D646" s="74"/>
      <c r="E646" s="74"/>
      <c r="F646" s="75"/>
      <c r="G646" s="95"/>
      <c r="H646" s="917"/>
      <c r="I646" s="718">
        <f>ROUND(G646*H646,2)</f>
        <v>0</v>
      </c>
      <c r="J646" s="1232"/>
      <c r="K646" s="1239"/>
    </row>
    <row r="647" spans="1:11" s="707" customFormat="1" ht="15.75" customHeight="1">
      <c r="A647" s="706"/>
      <c r="B647" s="1506"/>
      <c r="C647" s="76"/>
      <c r="D647" s="76"/>
      <c r="E647" s="76"/>
      <c r="F647" s="77"/>
      <c r="G647" s="78"/>
      <c r="H647" s="933"/>
      <c r="I647" s="730">
        <v>0</v>
      </c>
      <c r="J647" s="1232"/>
      <c r="K647" s="1239"/>
    </row>
    <row r="648" spans="1:11" s="709" customFormat="1" ht="22.5" customHeight="1">
      <c r="A648" s="708"/>
      <c r="B648" s="1507"/>
      <c r="C648" s="640" t="s">
        <v>142</v>
      </c>
      <c r="D648" s="641"/>
      <c r="E648" s="642"/>
      <c r="F648" s="643"/>
      <c r="G648" s="644"/>
      <c r="H648" s="934" t="s">
        <v>143</v>
      </c>
      <c r="I648" s="645">
        <f>ROUND(SUM(I645:I647),2)</f>
        <v>0</v>
      </c>
      <c r="J648" s="1247"/>
      <c r="K648" s="1240"/>
    </row>
    <row r="649" spans="1:11" ht="32.25" customHeight="1">
      <c r="B649" s="1508" t="s">
        <v>144</v>
      </c>
      <c r="C649" s="287" t="s">
        <v>17</v>
      </c>
      <c r="D649" s="288" t="s">
        <v>132</v>
      </c>
      <c r="E649" s="288" t="s">
        <v>133</v>
      </c>
      <c r="F649" s="289" t="s">
        <v>18</v>
      </c>
      <c r="G649" s="289" t="s">
        <v>134</v>
      </c>
      <c r="H649" s="920" t="s">
        <v>135</v>
      </c>
      <c r="I649" s="290" t="s">
        <v>136</v>
      </c>
      <c r="J649" s="1232"/>
    </row>
    <row r="650" spans="1:11" s="707" customFormat="1" ht="15.75" customHeight="1">
      <c r="A650" s="706"/>
      <c r="B650" s="1506"/>
      <c r="C650" s="69"/>
      <c r="D650" s="69"/>
      <c r="E650" s="69"/>
      <c r="F650" s="71"/>
      <c r="G650" s="79"/>
      <c r="H650" s="935"/>
      <c r="I650" s="729">
        <f>G650*H650</f>
        <v>0</v>
      </c>
      <c r="J650" s="1232"/>
      <c r="K650" s="1239"/>
    </row>
    <row r="651" spans="1:11" s="707" customFormat="1" ht="12.75">
      <c r="A651" s="706"/>
      <c r="B651" s="1506"/>
      <c r="C651" s="73"/>
      <c r="D651" s="73"/>
      <c r="E651" s="73"/>
      <c r="F651" s="75"/>
      <c r="G651" s="80"/>
      <c r="H651" s="927"/>
      <c r="I651" s="718">
        <f>G651*H651</f>
        <v>0</v>
      </c>
      <c r="J651" s="1232"/>
      <c r="K651" s="1239"/>
    </row>
    <row r="652" spans="1:11" s="707" customFormat="1" ht="12.75">
      <c r="A652" s="706"/>
      <c r="B652" s="1506"/>
      <c r="C652" s="76"/>
      <c r="D652" s="76"/>
      <c r="E652" s="76"/>
      <c r="F652" s="77"/>
      <c r="G652" s="81"/>
      <c r="H652" s="945"/>
      <c r="I652" s="730">
        <f>G652*H652</f>
        <v>0</v>
      </c>
      <c r="J652" s="1232"/>
      <c r="K652" s="1239"/>
    </row>
    <row r="653" spans="1:11" ht="22.5" customHeight="1">
      <c r="B653" s="1507"/>
      <c r="C653" s="640" t="s">
        <v>145</v>
      </c>
      <c r="D653" s="641"/>
      <c r="E653" s="642"/>
      <c r="F653" s="643"/>
      <c r="G653" s="644"/>
      <c r="H653" s="934" t="s">
        <v>143</v>
      </c>
      <c r="I653" s="645">
        <f>ROUND(SUM(I650:I652),2)</f>
        <v>0</v>
      </c>
      <c r="J653" s="1247"/>
    </row>
    <row r="654" spans="1:11" ht="33" customHeight="1">
      <c r="B654" s="1508" t="s">
        <v>146</v>
      </c>
      <c r="C654" s="287" t="s">
        <v>17</v>
      </c>
      <c r="D654" s="288" t="s">
        <v>132</v>
      </c>
      <c r="E654" s="288" t="s">
        <v>133</v>
      </c>
      <c r="F654" s="291" t="s">
        <v>18</v>
      </c>
      <c r="G654" s="289" t="s">
        <v>134</v>
      </c>
      <c r="H654" s="920" t="s">
        <v>147</v>
      </c>
      <c r="I654" s="290" t="s">
        <v>136</v>
      </c>
      <c r="J654" s="1232"/>
    </row>
    <row r="655" spans="1:11" s="707" customFormat="1" ht="63.75">
      <c r="A655" s="706"/>
      <c r="B655" s="1506"/>
      <c r="C655" s="646" t="s">
        <v>1242</v>
      </c>
      <c r="D655" s="647" t="s">
        <v>90</v>
      </c>
      <c r="E655" s="618">
        <v>103795</v>
      </c>
      <c r="F655" s="82" t="s">
        <v>3</v>
      </c>
      <c r="G655" s="83">
        <v>1</v>
      </c>
      <c r="H655" s="935">
        <v>89.41</v>
      </c>
      <c r="I655" s="729">
        <f>ROUND(H655*G655,2)</f>
        <v>89.41</v>
      </c>
      <c r="J655" s="1232"/>
      <c r="K655" s="1239"/>
    </row>
    <row r="656" spans="1:11" s="707" customFormat="1" ht="12.75">
      <c r="A656" s="706"/>
      <c r="B656" s="1506"/>
      <c r="C656" s="617"/>
      <c r="D656" s="618"/>
      <c r="E656" s="618"/>
      <c r="F656" s="84"/>
      <c r="G656" s="85"/>
      <c r="H656" s="922"/>
      <c r="I656" s="718">
        <f>ROUND(H656*G656,2)</f>
        <v>0</v>
      </c>
      <c r="J656" s="1232"/>
      <c r="K656" s="1239"/>
    </row>
    <row r="657" spans="1:11" s="707" customFormat="1" ht="12.75">
      <c r="A657" s="706"/>
      <c r="B657" s="1506"/>
      <c r="C657" s="617"/>
      <c r="D657" s="618"/>
      <c r="E657" s="618"/>
      <c r="F657" s="84"/>
      <c r="G657" s="85"/>
      <c r="H657" s="922"/>
      <c r="I657" s="718">
        <f>ROUND(H657*G657,2)</f>
        <v>0</v>
      </c>
      <c r="J657" s="1232"/>
      <c r="K657" s="1239"/>
    </row>
    <row r="658" spans="1:11" s="707" customFormat="1" ht="12.75">
      <c r="A658" s="706"/>
      <c r="B658" s="1506"/>
      <c r="C658" s="617"/>
      <c r="D658" s="618"/>
      <c r="E658" s="618"/>
      <c r="F658" s="84"/>
      <c r="G658" s="85"/>
      <c r="H658" s="922"/>
      <c r="I658" s="718">
        <f>ROUND(H658*G658,2)</f>
        <v>0</v>
      </c>
      <c r="J658" s="1232"/>
      <c r="K658" s="1239"/>
    </row>
    <row r="659" spans="1:11" s="707" customFormat="1" ht="12.75">
      <c r="A659" s="706"/>
      <c r="B659" s="1510"/>
      <c r="C659" s="648"/>
      <c r="D659" s="648"/>
      <c r="E659" s="648"/>
      <c r="F659" s="77"/>
      <c r="G659" s="86"/>
      <c r="H659" s="933"/>
      <c r="I659" s="730">
        <v>0</v>
      </c>
      <c r="J659" s="1232"/>
      <c r="K659" s="1239"/>
    </row>
    <row r="660" spans="1:11" ht="22.5" customHeight="1">
      <c r="B660" s="1519"/>
      <c r="C660" s="671" t="s">
        <v>149</v>
      </c>
      <c r="D660" s="672"/>
      <c r="E660" s="673"/>
      <c r="F660" s="674"/>
      <c r="G660" s="675"/>
      <c r="H660" s="936" t="s">
        <v>143</v>
      </c>
      <c r="I660" s="676">
        <f>ROUND(SUM(I655:I659),2)</f>
        <v>89.41</v>
      </c>
      <c r="J660" s="1247"/>
    </row>
    <row r="661" spans="1:11">
      <c r="B661" s="93"/>
      <c r="C661" s="655" t="s">
        <v>207</v>
      </c>
      <c r="D661" s="656"/>
      <c r="E661" s="657"/>
      <c r="F661" s="658"/>
      <c r="G661" s="659"/>
      <c r="H661" s="937" t="s">
        <v>143</v>
      </c>
      <c r="I661" s="660">
        <f>ROUND(I648+I653+I660,2)</f>
        <v>89.41</v>
      </c>
      <c r="J661" s="1247"/>
    </row>
    <row r="662" spans="1:11">
      <c r="B662" s="199"/>
      <c r="C662" s="661" t="s">
        <v>208</v>
      </c>
      <c r="D662" s="662"/>
      <c r="E662" s="657"/>
      <c r="F662" s="658"/>
      <c r="G662" s="658"/>
      <c r="H662" s="937" t="s">
        <v>143</v>
      </c>
      <c r="I662" s="731">
        <f>G662</f>
        <v>0</v>
      </c>
      <c r="J662" s="1248"/>
    </row>
    <row r="663" spans="1:11" ht="16.5" thickBot="1">
      <c r="B663" s="200"/>
      <c r="C663" s="201" t="s">
        <v>209</v>
      </c>
      <c r="D663" s="663"/>
      <c r="E663" s="664"/>
      <c r="F663" s="665"/>
      <c r="G663" s="666"/>
      <c r="H663" s="938" t="s">
        <v>143</v>
      </c>
      <c r="I663" s="667">
        <f>ROUND(I661*(1+I662),2)</f>
        <v>89.41</v>
      </c>
      <c r="J663" s="1340">
        <f>I661/I663</f>
        <v>1</v>
      </c>
      <c r="K663" s="1239" t="s">
        <v>90</v>
      </c>
    </row>
    <row r="664" spans="1:11">
      <c r="B664" s="697"/>
      <c r="C664" s="638"/>
      <c r="D664" s="638"/>
      <c r="E664" s="638"/>
      <c r="F664" s="638"/>
      <c r="G664" s="638"/>
      <c r="H664" s="638"/>
      <c r="I664" s="727"/>
      <c r="J664" s="1242"/>
    </row>
    <row r="665" spans="1:11" ht="35.25" customHeight="1">
      <c r="B665" s="878" t="s">
        <v>150</v>
      </c>
      <c r="C665" s="1511" t="s">
        <v>1362</v>
      </c>
      <c r="D665" s="1511"/>
      <c r="E665" s="1511"/>
      <c r="F665" s="1511"/>
      <c r="G665" s="1511"/>
      <c r="H665" s="1511"/>
      <c r="I665" s="1512"/>
      <c r="J665" s="1250"/>
    </row>
    <row r="666" spans="1:11" ht="15" thickBot="1">
      <c r="B666" s="710"/>
      <c r="C666" s="711"/>
      <c r="D666" s="711"/>
      <c r="E666" s="711"/>
      <c r="F666" s="711"/>
      <c r="G666" s="711"/>
      <c r="H666" s="711"/>
      <c r="I666" s="732"/>
      <c r="J666" s="1242"/>
    </row>
    <row r="667" spans="1:11">
      <c r="B667" s="695"/>
      <c r="C667" s="695"/>
      <c r="D667" s="695"/>
      <c r="E667" s="695"/>
      <c r="F667" s="695"/>
      <c r="G667" s="695"/>
      <c r="H667" s="695"/>
      <c r="I667" s="719"/>
      <c r="J667" s="1242"/>
    </row>
    <row r="668" spans="1:11" ht="15" thickBot="1">
      <c r="B668" s="696"/>
      <c r="C668" s="696"/>
      <c r="D668" s="696"/>
      <c r="E668" s="696"/>
      <c r="F668" s="696"/>
      <c r="G668" s="696"/>
      <c r="H668" s="696"/>
      <c r="I668" s="720"/>
      <c r="J668" s="1242"/>
    </row>
    <row r="669" spans="1:11" ht="15" customHeight="1">
      <c r="B669" s="1500" t="s">
        <v>130</v>
      </c>
      <c r="C669" s="1501"/>
      <c r="D669" s="1501"/>
      <c r="E669" s="1501"/>
      <c r="F669" s="1501"/>
      <c r="G669" s="1501"/>
      <c r="H669" s="1501"/>
      <c r="I669" s="1502"/>
      <c r="J669" s="1243"/>
    </row>
    <row r="670" spans="1:11" ht="72" customHeight="1" thickBot="1">
      <c r="B670" s="1503"/>
      <c r="C670" s="1504"/>
      <c r="D670" s="1504"/>
      <c r="E670" s="1504"/>
      <c r="F670" s="1504"/>
      <c r="G670" s="1504"/>
      <c r="H670" s="1504"/>
      <c r="I670" s="1505"/>
      <c r="J670" s="1243"/>
    </row>
    <row r="671" spans="1:11" ht="72" customHeight="1" thickTop="1" thickBot="1">
      <c r="B671" s="717" t="s">
        <v>1384</v>
      </c>
      <c r="C671" s="1515" t="s">
        <v>1319</v>
      </c>
      <c r="D671" s="1515"/>
      <c r="E671" s="1515"/>
      <c r="F671" s="1515"/>
      <c r="G671" s="1515"/>
      <c r="H671" s="1515"/>
      <c r="I671" s="1516"/>
      <c r="J671" s="1244"/>
    </row>
    <row r="672" spans="1:11" ht="45" customHeight="1" thickTop="1">
      <c r="B672" s="605" t="s">
        <v>210</v>
      </c>
      <c r="C672" s="1533" t="str">
        <f>'PLANILHA ORÇAMENTO 29.05.25'!E112</f>
        <v>CONCRETO CONVENCIONAL FCK 20MPA - PREPARO MECÂNICO COM BETONEIRA 400 L, INCLUSIVE LANÇAMENTO.</v>
      </c>
      <c r="D672" s="1533"/>
      <c r="E672" s="1533"/>
      <c r="F672" s="1533"/>
      <c r="G672" s="1533"/>
      <c r="H672" s="1534"/>
      <c r="I672" s="250" t="s">
        <v>28</v>
      </c>
      <c r="J672" s="1245"/>
    </row>
    <row r="673" spans="1:11" ht="15">
      <c r="B673" s="251" t="s">
        <v>206</v>
      </c>
      <c r="C673" s="252" t="str">
        <f>'PLANILHA ORÇAMENTO 29.05.25'!B112</f>
        <v>05.17.05</v>
      </c>
      <c r="D673" s="253"/>
      <c r="E673" s="253"/>
      <c r="F673" s="253"/>
      <c r="G673" s="253"/>
      <c r="H673" s="918" t="s">
        <v>93</v>
      </c>
      <c r="I673" s="873" t="s">
        <v>784</v>
      </c>
      <c r="J673" s="1251"/>
    </row>
    <row r="674" spans="1:11" ht="25.5" customHeight="1">
      <c r="B674" s="1506" t="s">
        <v>131</v>
      </c>
      <c r="C674" s="297" t="s">
        <v>17</v>
      </c>
      <c r="D674" s="298" t="s">
        <v>132</v>
      </c>
      <c r="E674" s="298" t="s">
        <v>133</v>
      </c>
      <c r="F674" s="299" t="s">
        <v>18</v>
      </c>
      <c r="G674" s="300" t="s">
        <v>134</v>
      </c>
      <c r="H674" s="919" t="s">
        <v>135</v>
      </c>
      <c r="I674" s="301" t="s">
        <v>136</v>
      </c>
      <c r="J674" s="1232"/>
    </row>
    <row r="675" spans="1:11" ht="25.5">
      <c r="B675" s="1506"/>
      <c r="C675" s="69" t="s">
        <v>137</v>
      </c>
      <c r="D675" s="70" t="s">
        <v>90</v>
      </c>
      <c r="E675" s="70" t="s">
        <v>139</v>
      </c>
      <c r="F675" s="99" t="s">
        <v>138</v>
      </c>
      <c r="G675" s="203">
        <v>1.0058</v>
      </c>
      <c r="H675" s="1290">
        <v>31.21</v>
      </c>
      <c r="I675" s="722">
        <f>ROUND(G675*H675,2)</f>
        <v>31.39</v>
      </c>
      <c r="J675" s="1232"/>
    </row>
    <row r="676" spans="1:11" ht="25.5">
      <c r="B676" s="1506"/>
      <c r="C676" s="73" t="s">
        <v>140</v>
      </c>
      <c r="D676" s="74" t="s">
        <v>90</v>
      </c>
      <c r="E676" s="74" t="s">
        <v>141</v>
      </c>
      <c r="F676" s="75" t="s">
        <v>138</v>
      </c>
      <c r="G676" s="95">
        <v>2.7574000000000001</v>
      </c>
      <c r="H676" s="925">
        <v>22.64</v>
      </c>
      <c r="I676" s="718">
        <f>ROUND(G676*H676,2)</f>
        <v>62.43</v>
      </c>
      <c r="J676" s="1232"/>
    </row>
    <row r="677" spans="1:11">
      <c r="B677" s="1506"/>
      <c r="C677" s="76"/>
      <c r="D677" s="254"/>
      <c r="E677" s="254"/>
      <c r="F677" s="255"/>
      <c r="G677" s="256"/>
      <c r="H677" s="943"/>
      <c r="I677" s="724">
        <v>0</v>
      </c>
      <c r="J677" s="1232"/>
    </row>
    <row r="678" spans="1:11">
      <c r="B678" s="1507"/>
      <c r="C678" s="606" t="s">
        <v>142</v>
      </c>
      <c r="D678" s="607"/>
      <c r="E678" s="608"/>
      <c r="F678" s="609"/>
      <c r="G678" s="610"/>
      <c r="H678" s="926" t="s">
        <v>143</v>
      </c>
      <c r="I678" s="611">
        <f>ROUND(SUM(I675:I677),2)</f>
        <v>93.82</v>
      </c>
      <c r="J678" s="1247"/>
    </row>
    <row r="679" spans="1:11" ht="25.5" customHeight="1">
      <c r="B679" s="1509" t="s">
        <v>144</v>
      </c>
      <c r="C679" s="287" t="s">
        <v>17</v>
      </c>
      <c r="D679" s="288" t="s">
        <v>132</v>
      </c>
      <c r="E679" s="288" t="s">
        <v>133</v>
      </c>
      <c r="F679" s="289" t="s">
        <v>18</v>
      </c>
      <c r="G679" s="289" t="s">
        <v>134</v>
      </c>
      <c r="H679" s="920" t="s">
        <v>135</v>
      </c>
      <c r="I679" s="290" t="s">
        <v>136</v>
      </c>
      <c r="J679" s="1232"/>
    </row>
    <row r="680" spans="1:11" s="271" customFormat="1" ht="38.25">
      <c r="A680" s="272"/>
      <c r="B680" s="1506"/>
      <c r="C680" s="1014" t="s">
        <v>1239</v>
      </c>
      <c r="D680" s="1015" t="s">
        <v>90</v>
      </c>
      <c r="E680" s="1015">
        <v>90586</v>
      </c>
      <c r="F680" s="1016" t="s">
        <v>201</v>
      </c>
      <c r="G680" s="1017">
        <v>0.65</v>
      </c>
      <c r="H680" s="1344">
        <v>1.46</v>
      </c>
      <c r="I680" s="1013">
        <f>ROUND(G680*H680,2)</f>
        <v>0.95</v>
      </c>
      <c r="J680" s="1252" t="s">
        <v>1320</v>
      </c>
      <c r="K680" s="1235">
        <v>0.6</v>
      </c>
    </row>
    <row r="681" spans="1:11">
      <c r="B681" s="1506"/>
      <c r="C681" s="268"/>
      <c r="D681" s="202"/>
      <c r="E681" s="202"/>
      <c r="F681" s="269"/>
      <c r="G681" s="270"/>
      <c r="H681" s="922"/>
      <c r="I681" s="718">
        <f>ROUND(G681*H681,2)</f>
        <v>0</v>
      </c>
      <c r="J681" s="1232"/>
    </row>
    <row r="682" spans="1:11">
      <c r="B682" s="1506"/>
      <c r="C682" s="268"/>
      <c r="D682" s="202"/>
      <c r="E682" s="202"/>
      <c r="F682" s="269"/>
      <c r="G682" s="270"/>
      <c r="H682" s="922"/>
      <c r="I682" s="718">
        <f>ROUND(G682*H682,2)</f>
        <v>0</v>
      </c>
      <c r="J682" s="1232"/>
    </row>
    <row r="683" spans="1:11">
      <c r="B683" s="1506"/>
      <c r="C683" s="268"/>
      <c r="D683" s="202"/>
      <c r="E683" s="202"/>
      <c r="F683" s="269"/>
      <c r="G683" s="270"/>
      <c r="H683" s="922"/>
      <c r="I683" s="718">
        <f>ROUND(G683*H683,2)</f>
        <v>0</v>
      </c>
      <c r="J683" s="1232"/>
    </row>
    <row r="684" spans="1:11">
      <c r="B684" s="1506"/>
      <c r="C684" s="73"/>
      <c r="D684" s="74"/>
      <c r="E684" s="74"/>
      <c r="F684" s="75"/>
      <c r="G684" s="80"/>
      <c r="H684" s="927"/>
      <c r="I684" s="718">
        <f>ROUND(G684*H684,2)</f>
        <v>0</v>
      </c>
      <c r="J684" s="1232"/>
    </row>
    <row r="685" spans="1:11">
      <c r="B685" s="1506"/>
      <c r="C685" s="76"/>
      <c r="D685" s="76"/>
      <c r="E685" s="76"/>
      <c r="F685" s="261"/>
      <c r="G685" s="81"/>
      <c r="H685" s="923"/>
      <c r="I685" s="723">
        <f>G685*H685</f>
        <v>0</v>
      </c>
      <c r="J685" s="1232"/>
    </row>
    <row r="686" spans="1:11" ht="18.75" customHeight="1">
      <c r="B686" s="1507"/>
      <c r="C686" s="606" t="s">
        <v>145</v>
      </c>
      <c r="D686" s="612"/>
      <c r="E686" s="613"/>
      <c r="F686" s="614"/>
      <c r="G686" s="615"/>
      <c r="H686" s="924" t="s">
        <v>143</v>
      </c>
      <c r="I686" s="616">
        <f>ROUND(SUM(I680:I685),2)</f>
        <v>0.95</v>
      </c>
      <c r="J686" s="1247"/>
    </row>
    <row r="687" spans="1:11" ht="25.5" customHeight="1">
      <c r="B687" s="1509" t="s">
        <v>146</v>
      </c>
      <c r="C687" s="287" t="s">
        <v>17</v>
      </c>
      <c r="D687" s="288" t="s">
        <v>132</v>
      </c>
      <c r="E687" s="288" t="s">
        <v>133</v>
      </c>
      <c r="F687" s="291" t="s">
        <v>18</v>
      </c>
      <c r="G687" s="289" t="s">
        <v>134</v>
      </c>
      <c r="H687" s="920" t="s">
        <v>147</v>
      </c>
      <c r="I687" s="290" t="s">
        <v>136</v>
      </c>
      <c r="J687" s="1232"/>
    </row>
    <row r="688" spans="1:11" ht="63" customHeight="1">
      <c r="B688" s="1506"/>
      <c r="C688" s="617" t="s">
        <v>1251</v>
      </c>
      <c r="D688" s="618" t="s">
        <v>90</v>
      </c>
      <c r="E688" s="618">
        <v>94964</v>
      </c>
      <c r="F688" s="84" t="s">
        <v>28</v>
      </c>
      <c r="G688" s="85">
        <v>1.1499999999999999</v>
      </c>
      <c r="H688" s="922">
        <v>548.11</v>
      </c>
      <c r="I688" s="718">
        <f t="shared" ref="I688:I690" si="16">ROUND(G688*H688,2)</f>
        <v>630.33000000000004</v>
      </c>
      <c r="J688" s="1232"/>
    </row>
    <row r="689" spans="2:11">
      <c r="B689" s="1506"/>
      <c r="C689" s="617"/>
      <c r="D689" s="618"/>
      <c r="E689" s="618"/>
      <c r="F689" s="84"/>
      <c r="G689" s="85"/>
      <c r="H689" s="922"/>
      <c r="I689" s="718">
        <f t="shared" si="16"/>
        <v>0</v>
      </c>
      <c r="J689" s="1232"/>
    </row>
    <row r="690" spans="2:11">
      <c r="B690" s="1506"/>
      <c r="C690" s="617"/>
      <c r="D690" s="618"/>
      <c r="E690" s="618"/>
      <c r="F690" s="84"/>
      <c r="G690" s="85"/>
      <c r="H690" s="922"/>
      <c r="I690" s="718">
        <f t="shared" si="16"/>
        <v>0</v>
      </c>
      <c r="J690" s="1232"/>
    </row>
    <row r="691" spans="2:11">
      <c r="B691" s="1506"/>
      <c r="C691" s="617"/>
      <c r="D691" s="618"/>
      <c r="E691" s="618"/>
      <c r="F691" s="84"/>
      <c r="G691" s="85"/>
      <c r="H691" s="922"/>
      <c r="I691" s="718"/>
      <c r="J691" s="1232"/>
    </row>
    <row r="692" spans="2:11">
      <c r="B692" s="1510"/>
      <c r="C692" s="606" t="s">
        <v>149</v>
      </c>
      <c r="D692" s="612"/>
      <c r="E692" s="619"/>
      <c r="F692" s="620"/>
      <c r="G692" s="615"/>
      <c r="H692" s="924" t="s">
        <v>143</v>
      </c>
      <c r="I692" s="616">
        <f>ROUND(SUM(I688:I691),2)</f>
        <v>630.33000000000004</v>
      </c>
      <c r="J692" s="1247"/>
    </row>
    <row r="693" spans="2:11">
      <c r="B693" s="262"/>
      <c r="C693" s="621" t="s">
        <v>207</v>
      </c>
      <c r="D693" s="622"/>
      <c r="E693" s="623"/>
      <c r="F693" s="624"/>
      <c r="G693" s="625"/>
      <c r="H693" s="930" t="s">
        <v>143</v>
      </c>
      <c r="I693" s="626">
        <f>ROUND(I678+I686+I692,2)</f>
        <v>725.1</v>
      </c>
      <c r="J693" s="1247"/>
    </row>
    <row r="694" spans="2:11">
      <c r="B694" s="262"/>
      <c r="C694" s="627" t="s">
        <v>208</v>
      </c>
      <c r="D694" s="628"/>
      <c r="E694" s="623"/>
      <c r="F694" s="624"/>
      <c r="G694" s="624"/>
      <c r="H694" s="930" t="s">
        <v>143</v>
      </c>
      <c r="I694" s="726">
        <f>G694</f>
        <v>0</v>
      </c>
      <c r="J694" s="1248"/>
    </row>
    <row r="695" spans="2:11" ht="16.5" thickBot="1">
      <c r="B695" s="263"/>
      <c r="C695" s="264" t="s">
        <v>209</v>
      </c>
      <c r="D695" s="629"/>
      <c r="E695" s="630"/>
      <c r="F695" s="631"/>
      <c r="G695" s="632"/>
      <c r="H695" s="931" t="s">
        <v>143</v>
      </c>
      <c r="I695" s="633">
        <f>ROUND(I693*(1+I694),2)</f>
        <v>725.1</v>
      </c>
      <c r="J695" s="1340">
        <f>I693/I695</f>
        <v>1</v>
      </c>
      <c r="K695" s="1239" t="s">
        <v>90</v>
      </c>
    </row>
    <row r="696" spans="2:11">
      <c r="B696" s="697"/>
      <c r="C696" s="638"/>
      <c r="D696" s="638"/>
      <c r="E696" s="638"/>
      <c r="F696" s="638"/>
      <c r="G696" s="638"/>
      <c r="H696" s="638"/>
      <c r="I696" s="727"/>
      <c r="J696" s="1242"/>
    </row>
    <row r="697" spans="2:11" ht="43.5" customHeight="1">
      <c r="B697" s="878" t="s">
        <v>150</v>
      </c>
      <c r="C697" s="1511" t="s">
        <v>1363</v>
      </c>
      <c r="D697" s="1511"/>
      <c r="E697" s="1511"/>
      <c r="F697" s="1511"/>
      <c r="G697" s="1511"/>
      <c r="H697" s="1511"/>
      <c r="I697" s="1512"/>
      <c r="J697" s="1250"/>
    </row>
    <row r="698" spans="2:11" ht="120" customHeight="1" thickBot="1">
      <c r="B698" s="699"/>
      <c r="C698" s="696"/>
      <c r="D698" s="696"/>
      <c r="E698" s="696"/>
      <c r="F698" s="696"/>
      <c r="G698" s="696"/>
      <c r="H698" s="696"/>
      <c r="I698" s="728"/>
      <c r="J698" s="1242"/>
    </row>
    <row r="699" spans="2:11">
      <c r="B699" s="695"/>
      <c r="C699" s="695"/>
      <c r="D699" s="695"/>
      <c r="E699" s="695"/>
      <c r="F699" s="695"/>
      <c r="G699" s="695"/>
      <c r="H699" s="695"/>
      <c r="I699" s="719"/>
      <c r="J699" s="1242"/>
    </row>
    <row r="700" spans="2:11" ht="15" thickBot="1">
      <c r="B700" s="696"/>
      <c r="C700" s="696"/>
      <c r="D700" s="696"/>
      <c r="E700" s="696"/>
      <c r="F700" s="696"/>
      <c r="G700" s="696"/>
      <c r="H700" s="696"/>
      <c r="I700" s="720"/>
      <c r="J700" s="1242"/>
    </row>
    <row r="701" spans="2:11" ht="15" customHeight="1">
      <c r="B701" s="1500" t="s">
        <v>130</v>
      </c>
      <c r="C701" s="1501"/>
      <c r="D701" s="1501"/>
      <c r="E701" s="1501"/>
      <c r="F701" s="1501"/>
      <c r="G701" s="1501"/>
      <c r="H701" s="1501"/>
      <c r="I701" s="1502"/>
      <c r="J701" s="1243"/>
    </row>
    <row r="702" spans="2:11" ht="72" customHeight="1" thickBot="1">
      <c r="B702" s="1503"/>
      <c r="C702" s="1504"/>
      <c r="D702" s="1504"/>
      <c r="E702" s="1504"/>
      <c r="F702" s="1504"/>
      <c r="G702" s="1504"/>
      <c r="H702" s="1504"/>
      <c r="I702" s="1505"/>
      <c r="J702" s="1243"/>
    </row>
    <row r="703" spans="2:11" ht="72" customHeight="1" thickTop="1" thickBot="1">
      <c r="B703" s="717" t="s">
        <v>1384</v>
      </c>
      <c r="C703" s="1515" t="s">
        <v>1319</v>
      </c>
      <c r="D703" s="1515"/>
      <c r="E703" s="1515"/>
      <c r="F703" s="1515"/>
      <c r="G703" s="1515"/>
      <c r="H703" s="1515"/>
      <c r="I703" s="1516"/>
      <c r="J703" s="1244"/>
    </row>
    <row r="704" spans="2:11" ht="50.25" customHeight="1" thickTop="1">
      <c r="B704" s="605" t="s">
        <v>210</v>
      </c>
      <c r="C704" s="1513" t="str">
        <f>'PLANILHA ORÇAMENTO 29.05.25'!E113</f>
        <v>CONCRETO USINADO BOMBEAVEL, 20MPA, BRITA 0 E 1, SLUMP = 100 +/- 20 MM, COM BOMBEAMENTO  E LANÇAMENTO</v>
      </c>
      <c r="D704" s="1513"/>
      <c r="E704" s="1513"/>
      <c r="F704" s="1513"/>
      <c r="G704" s="1513"/>
      <c r="H704" s="1514"/>
      <c r="I704" s="250" t="s">
        <v>28</v>
      </c>
      <c r="J704" s="1245"/>
    </row>
    <row r="705" spans="2:10" ht="15">
      <c r="B705" s="251" t="s">
        <v>206</v>
      </c>
      <c r="C705" s="252" t="str">
        <f>'PLANILHA ORÇAMENTO 29.05.25'!B113</f>
        <v>05.17.06</v>
      </c>
      <c r="D705" s="253"/>
      <c r="E705" s="253"/>
      <c r="F705" s="253"/>
      <c r="G705" s="253"/>
      <c r="H705" s="918" t="s">
        <v>93</v>
      </c>
      <c r="I705" s="873" t="s">
        <v>785</v>
      </c>
      <c r="J705" s="1251"/>
    </row>
    <row r="706" spans="2:10" ht="25.5" customHeight="1">
      <c r="B706" s="1506" t="s">
        <v>131</v>
      </c>
      <c r="C706" s="297" t="s">
        <v>17</v>
      </c>
      <c r="D706" s="298" t="s">
        <v>132</v>
      </c>
      <c r="E706" s="298" t="s">
        <v>133</v>
      </c>
      <c r="F706" s="299" t="s">
        <v>18</v>
      </c>
      <c r="G706" s="300" t="s">
        <v>134</v>
      </c>
      <c r="H706" s="919" t="s">
        <v>135</v>
      </c>
      <c r="I706" s="301" t="s">
        <v>136</v>
      </c>
      <c r="J706" s="1232"/>
    </row>
    <row r="707" spans="2:10">
      <c r="B707" s="1506"/>
      <c r="C707" s="73"/>
      <c r="D707" s="74"/>
      <c r="E707" s="74"/>
      <c r="F707" s="75"/>
      <c r="G707" s="95"/>
      <c r="H707" s="917"/>
      <c r="I707" s="718">
        <f>ROUND(G707*H707,2)</f>
        <v>0</v>
      </c>
      <c r="J707" s="1232"/>
    </row>
    <row r="708" spans="2:10">
      <c r="B708" s="1506"/>
      <c r="C708" s="265"/>
      <c r="D708" s="266"/>
      <c r="E708" s="266"/>
      <c r="F708" s="261"/>
      <c r="G708" s="267"/>
      <c r="H708" s="946"/>
      <c r="I708" s="723"/>
      <c r="J708" s="1232"/>
    </row>
    <row r="709" spans="2:10">
      <c r="B709" s="1506"/>
      <c r="C709" s="76"/>
      <c r="D709" s="254"/>
      <c r="E709" s="254"/>
      <c r="F709" s="255"/>
      <c r="G709" s="256"/>
      <c r="H709" s="943"/>
      <c r="I709" s="724">
        <v>0</v>
      </c>
      <c r="J709" s="1232"/>
    </row>
    <row r="710" spans="2:10">
      <c r="B710" s="1507"/>
      <c r="C710" s="606" t="s">
        <v>142</v>
      </c>
      <c r="D710" s="607"/>
      <c r="E710" s="608"/>
      <c r="F710" s="609"/>
      <c r="G710" s="610"/>
      <c r="H710" s="926" t="s">
        <v>143</v>
      </c>
      <c r="I710" s="611">
        <f>ROUND(SUM(I707:I709),2)</f>
        <v>0</v>
      </c>
      <c r="J710" s="1247"/>
    </row>
    <row r="711" spans="2:10" ht="25.5" customHeight="1">
      <c r="B711" s="1509" t="s">
        <v>144</v>
      </c>
      <c r="C711" s="287" t="s">
        <v>17</v>
      </c>
      <c r="D711" s="288" t="s">
        <v>132</v>
      </c>
      <c r="E711" s="288" t="s">
        <v>133</v>
      </c>
      <c r="F711" s="289" t="s">
        <v>18</v>
      </c>
      <c r="G711" s="289" t="s">
        <v>134</v>
      </c>
      <c r="H711" s="920" t="s">
        <v>135</v>
      </c>
      <c r="I711" s="290" t="s">
        <v>136</v>
      </c>
      <c r="J711" s="1232"/>
    </row>
    <row r="712" spans="2:10">
      <c r="B712" s="1506"/>
      <c r="C712" s="257"/>
      <c r="D712" s="258"/>
      <c r="E712" s="258"/>
      <c r="F712" s="259"/>
      <c r="G712" s="260"/>
      <c r="H712" s="921"/>
      <c r="I712" s="725">
        <f>ROUND(G712*H712,2)</f>
        <v>0</v>
      </c>
      <c r="J712" s="1232"/>
    </row>
    <row r="713" spans="2:10">
      <c r="B713" s="1506"/>
      <c r="C713" s="268"/>
      <c r="D713" s="202"/>
      <c r="E713" s="202"/>
      <c r="F713" s="269"/>
      <c r="G713" s="270"/>
      <c r="H713" s="922"/>
      <c r="I713" s="718">
        <f>ROUND(G713*H713,2)</f>
        <v>0</v>
      </c>
      <c r="J713" s="1232"/>
    </row>
    <row r="714" spans="2:10">
      <c r="B714" s="1506"/>
      <c r="C714" s="268"/>
      <c r="D714" s="202"/>
      <c r="E714" s="202"/>
      <c r="F714" s="269"/>
      <c r="G714" s="270"/>
      <c r="H714" s="922"/>
      <c r="I714" s="718">
        <f>ROUND(G714*H714,2)</f>
        <v>0</v>
      </c>
      <c r="J714" s="1232"/>
    </row>
    <row r="715" spans="2:10">
      <c r="B715" s="1506"/>
      <c r="C715" s="268"/>
      <c r="D715" s="202"/>
      <c r="E715" s="202"/>
      <c r="F715" s="269"/>
      <c r="G715" s="270"/>
      <c r="H715" s="922"/>
      <c r="I715" s="718">
        <f>ROUND(G715*H715,2)</f>
        <v>0</v>
      </c>
      <c r="J715" s="1232"/>
    </row>
    <row r="716" spans="2:10">
      <c r="B716" s="1506"/>
      <c r="C716" s="73"/>
      <c r="D716" s="74"/>
      <c r="E716" s="74"/>
      <c r="F716" s="75"/>
      <c r="G716" s="80"/>
      <c r="H716" s="927"/>
      <c r="I716" s="718">
        <f>ROUND(G716*H716,2)</f>
        <v>0</v>
      </c>
      <c r="J716" s="1232"/>
    </row>
    <row r="717" spans="2:10">
      <c r="B717" s="1506"/>
      <c r="C717" s="76"/>
      <c r="D717" s="76"/>
      <c r="E717" s="76"/>
      <c r="F717" s="261"/>
      <c r="G717" s="81"/>
      <c r="H717" s="923"/>
      <c r="I717" s="723">
        <f>G717*H717</f>
        <v>0</v>
      </c>
      <c r="J717" s="1232"/>
    </row>
    <row r="718" spans="2:10" ht="18.75" customHeight="1">
      <c r="B718" s="1507"/>
      <c r="C718" s="606" t="s">
        <v>145</v>
      </c>
      <c r="D718" s="612"/>
      <c r="E718" s="613"/>
      <c r="F718" s="614"/>
      <c r="G718" s="615"/>
      <c r="H718" s="924" t="s">
        <v>143</v>
      </c>
      <c r="I718" s="616">
        <f>ROUND(SUM(I712:I717),2)</f>
        <v>0</v>
      </c>
      <c r="J718" s="1247"/>
    </row>
    <row r="719" spans="2:10" ht="25.5" customHeight="1">
      <c r="B719" s="1509" t="s">
        <v>146</v>
      </c>
      <c r="C719" s="287" t="s">
        <v>17</v>
      </c>
      <c r="D719" s="288" t="s">
        <v>132</v>
      </c>
      <c r="E719" s="288" t="s">
        <v>133</v>
      </c>
      <c r="F719" s="291" t="s">
        <v>18</v>
      </c>
      <c r="G719" s="289" t="s">
        <v>134</v>
      </c>
      <c r="H719" s="920" t="s">
        <v>147</v>
      </c>
      <c r="I719" s="290" t="s">
        <v>136</v>
      </c>
      <c r="J719" s="1232"/>
    </row>
    <row r="720" spans="2:10" ht="63.75">
      <c r="B720" s="1506"/>
      <c r="C720" s="803" t="s">
        <v>1253</v>
      </c>
      <c r="D720" s="804" t="s">
        <v>90</v>
      </c>
      <c r="E720" s="804">
        <v>1524</v>
      </c>
      <c r="F720" s="805" t="s">
        <v>28</v>
      </c>
      <c r="G720" s="806">
        <v>1.05</v>
      </c>
      <c r="H720" s="929">
        <v>561.39</v>
      </c>
      <c r="I720" s="718">
        <f t="shared" ref="I720:I724" si="17">ROUND(G720*H720,2)</f>
        <v>589.46</v>
      </c>
      <c r="J720" s="1232"/>
    </row>
    <row r="721" spans="2:12" ht="51">
      <c r="B721" s="1506"/>
      <c r="C721" s="617" t="s">
        <v>1240</v>
      </c>
      <c r="D721" s="618" t="s">
        <v>90</v>
      </c>
      <c r="E721" s="618" t="s">
        <v>448</v>
      </c>
      <c r="F721" s="84" t="s">
        <v>28</v>
      </c>
      <c r="G721" s="85">
        <v>1</v>
      </c>
      <c r="H721" s="922">
        <v>44.52</v>
      </c>
      <c r="I721" s="718">
        <f t="shared" si="17"/>
        <v>44.52</v>
      </c>
      <c r="J721" s="1232"/>
      <c r="L721" s="413" t="s">
        <v>170</v>
      </c>
    </row>
    <row r="722" spans="2:12">
      <c r="B722" s="1506"/>
      <c r="C722" s="617"/>
      <c r="D722" s="618"/>
      <c r="E722" s="618"/>
      <c r="F722" s="84"/>
      <c r="G722" s="85"/>
      <c r="H722" s="922"/>
      <c r="I722" s="718">
        <f t="shared" si="17"/>
        <v>0</v>
      </c>
      <c r="J722" s="1232"/>
    </row>
    <row r="723" spans="2:12">
      <c r="B723" s="1506"/>
      <c r="C723" s="617"/>
      <c r="D723" s="618"/>
      <c r="E723" s="618"/>
      <c r="F723" s="84"/>
      <c r="G723" s="85"/>
      <c r="H723" s="922"/>
      <c r="I723" s="718">
        <f t="shared" si="17"/>
        <v>0</v>
      </c>
      <c r="J723" s="1232"/>
    </row>
    <row r="724" spans="2:12">
      <c r="B724" s="1506"/>
      <c r="C724" s="617"/>
      <c r="D724" s="618"/>
      <c r="E724" s="618"/>
      <c r="F724" s="84"/>
      <c r="G724" s="85"/>
      <c r="H724" s="922"/>
      <c r="I724" s="718">
        <f t="shared" si="17"/>
        <v>0</v>
      </c>
      <c r="J724" s="1232"/>
    </row>
    <row r="725" spans="2:12">
      <c r="B725" s="1506"/>
      <c r="C725" s="617"/>
      <c r="D725" s="618"/>
      <c r="E725" s="618"/>
      <c r="F725" s="84"/>
      <c r="G725" s="85"/>
      <c r="H725" s="922"/>
      <c r="I725" s="718"/>
      <c r="J725" s="1232"/>
    </row>
    <row r="726" spans="2:12">
      <c r="B726" s="1510"/>
      <c r="C726" s="606" t="s">
        <v>149</v>
      </c>
      <c r="D726" s="612"/>
      <c r="E726" s="619"/>
      <c r="F726" s="620"/>
      <c r="G726" s="615"/>
      <c r="H726" s="924" t="s">
        <v>143</v>
      </c>
      <c r="I726" s="616">
        <f>ROUND(SUM(I720:I725),2)</f>
        <v>633.98</v>
      </c>
      <c r="J726" s="1247"/>
    </row>
    <row r="727" spans="2:12">
      <c r="B727" s="262"/>
      <c r="C727" s="621" t="s">
        <v>207</v>
      </c>
      <c r="D727" s="622"/>
      <c r="E727" s="623"/>
      <c r="F727" s="624"/>
      <c r="G727" s="625"/>
      <c r="H727" s="930" t="s">
        <v>143</v>
      </c>
      <c r="I727" s="626">
        <f>ROUND(I710+I718+I726,2)</f>
        <v>633.98</v>
      </c>
      <c r="J727" s="1247"/>
    </row>
    <row r="728" spans="2:12">
      <c r="B728" s="262"/>
      <c r="C728" s="627" t="s">
        <v>208</v>
      </c>
      <c r="D728" s="628"/>
      <c r="E728" s="623"/>
      <c r="F728" s="624"/>
      <c r="G728" s="624"/>
      <c r="H728" s="930" t="s">
        <v>143</v>
      </c>
      <c r="I728" s="726">
        <f>G728</f>
        <v>0</v>
      </c>
      <c r="J728" s="1248"/>
    </row>
    <row r="729" spans="2:12" ht="16.5" thickBot="1">
      <c r="B729" s="263"/>
      <c r="C729" s="264" t="s">
        <v>209</v>
      </c>
      <c r="D729" s="629"/>
      <c r="E729" s="630"/>
      <c r="F729" s="631"/>
      <c r="G729" s="632"/>
      <c r="H729" s="931" t="s">
        <v>143</v>
      </c>
      <c r="I729" s="633">
        <f>ROUND(I727*(1+I728),2)</f>
        <v>633.98</v>
      </c>
      <c r="J729" s="1340">
        <f>I727/I729</f>
        <v>1</v>
      </c>
      <c r="K729" s="1239" t="s">
        <v>90</v>
      </c>
    </row>
    <row r="730" spans="2:12">
      <c r="B730" s="697"/>
      <c r="C730" s="638"/>
      <c r="D730" s="638"/>
      <c r="E730" s="638"/>
      <c r="F730" s="638"/>
      <c r="G730" s="638"/>
      <c r="H730" s="638"/>
      <c r="I730" s="727"/>
      <c r="J730" s="1242"/>
    </row>
    <row r="731" spans="2:12" ht="42" customHeight="1">
      <c r="B731" s="878" t="s">
        <v>150</v>
      </c>
      <c r="C731" s="1511" t="s">
        <v>1364</v>
      </c>
      <c r="D731" s="1511"/>
      <c r="E731" s="1511"/>
      <c r="F731" s="1511"/>
      <c r="G731" s="1511"/>
      <c r="H731" s="1511"/>
      <c r="I731" s="1512"/>
      <c r="J731" s="1250"/>
    </row>
    <row r="732" spans="2:12" ht="15" thickBot="1">
      <c r="B732" s="699"/>
      <c r="C732" s="696"/>
      <c r="D732" s="696"/>
      <c r="E732" s="696"/>
      <c r="F732" s="696"/>
      <c r="G732" s="696"/>
      <c r="H732" s="696"/>
      <c r="I732" s="728"/>
      <c r="J732" s="1242"/>
    </row>
    <row r="733" spans="2:12">
      <c r="B733" s="695"/>
      <c r="C733" s="695"/>
      <c r="D733" s="695"/>
      <c r="E733" s="695"/>
      <c r="F733" s="695"/>
      <c r="G733" s="695"/>
      <c r="H733" s="695"/>
      <c r="I733" s="719"/>
      <c r="J733" s="1242"/>
    </row>
    <row r="734" spans="2:12" ht="15" thickBot="1">
      <c r="B734" s="696"/>
      <c r="C734" s="696"/>
      <c r="D734" s="696"/>
      <c r="E734" s="696"/>
      <c r="F734" s="696"/>
      <c r="G734" s="696"/>
      <c r="H734" s="696"/>
      <c r="I734" s="720"/>
      <c r="J734" s="1242"/>
    </row>
    <row r="735" spans="2:12" ht="15" customHeight="1">
      <c r="B735" s="1500" t="s">
        <v>130</v>
      </c>
      <c r="C735" s="1501"/>
      <c r="D735" s="1501"/>
      <c r="E735" s="1501"/>
      <c r="F735" s="1501"/>
      <c r="G735" s="1501"/>
      <c r="H735" s="1501"/>
      <c r="I735" s="1502"/>
      <c r="J735" s="1243"/>
    </row>
    <row r="736" spans="2:12" ht="72" customHeight="1" thickBot="1">
      <c r="B736" s="1503"/>
      <c r="C736" s="1504"/>
      <c r="D736" s="1504"/>
      <c r="E736" s="1504"/>
      <c r="F736" s="1504"/>
      <c r="G736" s="1504"/>
      <c r="H736" s="1504"/>
      <c r="I736" s="1505"/>
      <c r="J736" s="1243"/>
    </row>
    <row r="737" spans="1:11" ht="72" customHeight="1" thickTop="1" thickBot="1">
      <c r="B737" s="717" t="s">
        <v>1384</v>
      </c>
      <c r="C737" s="1515" t="s">
        <v>1319</v>
      </c>
      <c r="D737" s="1515"/>
      <c r="E737" s="1515"/>
      <c r="F737" s="1515"/>
      <c r="G737" s="1515"/>
      <c r="H737" s="1515"/>
      <c r="I737" s="1516"/>
      <c r="J737" s="1244"/>
    </row>
    <row r="738" spans="1:11" ht="57.75" customHeight="1" thickTop="1">
      <c r="B738" s="605" t="s">
        <v>210</v>
      </c>
      <c r="C738" s="1513" t="str">
        <f>'PLANILHA ORÇAMENTO 29.05.25'!E120</f>
        <v>CAIXA ENTERRADA HIDRÁULICA RETANGULAR EM ALVENARIA COM TIJOLOS CERÂMICOS MACIÇOS, DIMENSÕES INTERNAS: 0,8X0,8X0,8 M PARA REDE DE DRENAGEM.</v>
      </c>
      <c r="D738" s="1513"/>
      <c r="E738" s="1513"/>
      <c r="F738" s="1513"/>
      <c r="G738" s="1513"/>
      <c r="H738" s="1514"/>
      <c r="I738" s="250" t="s">
        <v>148</v>
      </c>
      <c r="J738" s="1245"/>
    </row>
    <row r="739" spans="1:11" ht="15">
      <c r="B739" s="251" t="s">
        <v>206</v>
      </c>
      <c r="C739" s="252" t="str">
        <f>'PLANILHA ORÇAMENTO 29.05.25'!B120</f>
        <v>05.17.13</v>
      </c>
      <c r="D739" s="253"/>
      <c r="E739" s="253"/>
      <c r="F739" s="253"/>
      <c r="G739" s="253"/>
      <c r="H739" s="918" t="s">
        <v>93</v>
      </c>
      <c r="I739" s="873" t="s">
        <v>1145</v>
      </c>
      <c r="J739" s="1251"/>
    </row>
    <row r="740" spans="1:11" ht="25.5" customHeight="1">
      <c r="B740" s="1506" t="s">
        <v>131</v>
      </c>
      <c r="C740" s="297" t="s">
        <v>17</v>
      </c>
      <c r="D740" s="298" t="s">
        <v>132</v>
      </c>
      <c r="E740" s="298" t="s">
        <v>133</v>
      </c>
      <c r="F740" s="299" t="s">
        <v>18</v>
      </c>
      <c r="G740" s="300" t="s">
        <v>134</v>
      </c>
      <c r="H740" s="919" t="s">
        <v>135</v>
      </c>
      <c r="I740" s="301" t="s">
        <v>136</v>
      </c>
      <c r="J740" s="1232"/>
    </row>
    <row r="741" spans="1:11" ht="25.5">
      <c r="B741" s="1506"/>
      <c r="C741" s="617" t="s">
        <v>137</v>
      </c>
      <c r="D741" s="618" t="s">
        <v>90</v>
      </c>
      <c r="E741" s="618" t="s">
        <v>139</v>
      </c>
      <c r="F741" s="84" t="s">
        <v>138</v>
      </c>
      <c r="G741" s="972">
        <f>5.3538*(1+((0.8/0.6)-1)*50%)</f>
        <v>6.2461000000000002</v>
      </c>
      <c r="H741" s="1290">
        <v>31.21</v>
      </c>
      <c r="I741" s="718">
        <f>ROUND(G741*H741,2)</f>
        <v>194.94</v>
      </c>
      <c r="J741" s="1232"/>
    </row>
    <row r="742" spans="1:11" ht="25.5">
      <c r="B742" s="1506"/>
      <c r="C742" s="634" t="s">
        <v>140</v>
      </c>
      <c r="D742" s="618" t="s">
        <v>90</v>
      </c>
      <c r="E742" s="635" t="s">
        <v>141</v>
      </c>
      <c r="F742" s="636" t="s">
        <v>138</v>
      </c>
      <c r="G742" s="972">
        <f>6.8139*(1+((0.8/0.6)-1)*50%)</f>
        <v>7.9495500000000012</v>
      </c>
      <c r="H742" s="925">
        <v>22.64</v>
      </c>
      <c r="I742" s="718">
        <f>ROUND(G742*H742,2)</f>
        <v>179.98</v>
      </c>
      <c r="J742" s="1232"/>
    </row>
    <row r="743" spans="1:11">
      <c r="B743" s="1506"/>
      <c r="C743" s="76"/>
      <c r="D743" s="254"/>
      <c r="E743" s="254"/>
      <c r="F743" s="255"/>
      <c r="G743" s="256"/>
      <c r="H743" s="943"/>
      <c r="I743" s="724">
        <v>0</v>
      </c>
      <c r="J743" s="1232"/>
    </row>
    <row r="744" spans="1:11">
      <c r="B744" s="1507"/>
      <c r="C744" s="606" t="s">
        <v>142</v>
      </c>
      <c r="D744" s="607"/>
      <c r="E744" s="608"/>
      <c r="F744" s="609"/>
      <c r="G744" s="610"/>
      <c r="H744" s="926" t="s">
        <v>143</v>
      </c>
      <c r="I744" s="611">
        <f>ROUND(SUM(I741:I743),2)</f>
        <v>374.92</v>
      </c>
      <c r="J744" s="1247"/>
    </row>
    <row r="745" spans="1:11" ht="25.5" customHeight="1">
      <c r="B745" s="1509" t="s">
        <v>144</v>
      </c>
      <c r="C745" s="287" t="s">
        <v>17</v>
      </c>
      <c r="D745" s="288" t="s">
        <v>132</v>
      </c>
      <c r="E745" s="288" t="s">
        <v>133</v>
      </c>
      <c r="F745" s="289" t="s">
        <v>18</v>
      </c>
      <c r="G745" s="289" t="s">
        <v>134</v>
      </c>
      <c r="H745" s="920" t="s">
        <v>135</v>
      </c>
      <c r="I745" s="290" t="s">
        <v>136</v>
      </c>
      <c r="J745" s="1232"/>
    </row>
    <row r="746" spans="1:11" ht="89.25">
      <c r="B746" s="1506"/>
      <c r="C746" s="634" t="s">
        <v>556</v>
      </c>
      <c r="D746" s="618" t="s">
        <v>90</v>
      </c>
      <c r="E746" s="635" t="s">
        <v>564</v>
      </c>
      <c r="F746" s="636" t="s">
        <v>201</v>
      </c>
      <c r="G746" s="677">
        <v>1.3599999999999999E-2</v>
      </c>
      <c r="H746" s="1289">
        <v>156.1</v>
      </c>
      <c r="I746" s="718">
        <f>ROUND(G746*H746,2)</f>
        <v>2.12</v>
      </c>
      <c r="J746" s="1232"/>
    </row>
    <row r="747" spans="1:11" ht="89.25">
      <c r="B747" s="1506"/>
      <c r="C747" s="634" t="s">
        <v>557</v>
      </c>
      <c r="D747" s="618" t="s">
        <v>90</v>
      </c>
      <c r="E747" s="635" t="s">
        <v>565</v>
      </c>
      <c r="F747" s="636" t="s">
        <v>202</v>
      </c>
      <c r="G747" s="637">
        <v>2.76E-2</v>
      </c>
      <c r="H747" s="1289">
        <v>73.349999999999994</v>
      </c>
      <c r="I747" s="718">
        <f>ROUND(G747*H747,2)</f>
        <v>2.02</v>
      </c>
      <c r="J747" s="1232"/>
    </row>
    <row r="748" spans="1:11">
      <c r="B748" s="1506"/>
      <c r="C748" s="76"/>
      <c r="D748" s="76"/>
      <c r="E748" s="76"/>
      <c r="F748" s="261"/>
      <c r="G748" s="81"/>
      <c r="H748" s="923"/>
      <c r="I748" s="723">
        <f>G748*H748</f>
        <v>0</v>
      </c>
      <c r="J748" s="1232"/>
    </row>
    <row r="749" spans="1:11" ht="18.75" customHeight="1">
      <c r="B749" s="1507"/>
      <c r="C749" s="606" t="s">
        <v>145</v>
      </c>
      <c r="D749" s="612"/>
      <c r="E749" s="613"/>
      <c r="F749" s="614"/>
      <c r="G749" s="615"/>
      <c r="H749" s="924" t="s">
        <v>143</v>
      </c>
      <c r="I749" s="616">
        <f>ROUND(SUM(I746:I748),2)</f>
        <v>4.1399999999999997</v>
      </c>
      <c r="J749" s="1247"/>
    </row>
    <row r="750" spans="1:11" ht="25.5" customHeight="1">
      <c r="B750" s="1509" t="s">
        <v>146</v>
      </c>
      <c r="C750" s="287" t="s">
        <v>17</v>
      </c>
      <c r="D750" s="288" t="s">
        <v>132</v>
      </c>
      <c r="E750" s="288" t="s">
        <v>133</v>
      </c>
      <c r="F750" s="291" t="s">
        <v>18</v>
      </c>
      <c r="G750" s="289" t="s">
        <v>134</v>
      </c>
      <c r="H750" s="920" t="s">
        <v>147</v>
      </c>
      <c r="I750" s="290" t="s">
        <v>136</v>
      </c>
      <c r="J750" s="1232"/>
    </row>
    <row r="751" spans="1:11" s="271" customFormat="1" ht="38.25">
      <c r="A751" s="272"/>
      <c r="B751" s="1506"/>
      <c r="C751" s="617" t="s">
        <v>552</v>
      </c>
      <c r="D751" s="618" t="s">
        <v>90</v>
      </c>
      <c r="E751" s="618" t="s">
        <v>560</v>
      </c>
      <c r="F751" s="84" t="s">
        <v>195</v>
      </c>
      <c r="G751" s="677">
        <v>6.7999999999999996E-3</v>
      </c>
      <c r="H751" s="922">
        <v>6.17</v>
      </c>
      <c r="I751" s="718">
        <f>ROUND(G751*H751,2)</f>
        <v>0.04</v>
      </c>
      <c r="J751" s="1232"/>
      <c r="K751" s="1235"/>
    </row>
    <row r="752" spans="1:11" ht="25.5">
      <c r="B752" s="1506"/>
      <c r="C752" s="617" t="s">
        <v>553</v>
      </c>
      <c r="D752" s="618" t="s">
        <v>90</v>
      </c>
      <c r="E752" s="618" t="s">
        <v>561</v>
      </c>
      <c r="F752" s="84" t="s">
        <v>2</v>
      </c>
      <c r="G752" s="677">
        <v>0.14799999999999999</v>
      </c>
      <c r="H752" s="922">
        <v>8.36</v>
      </c>
      <c r="I752" s="718">
        <f t="shared" ref="I752:I757" si="18">ROUND(G752*H752,2)</f>
        <v>1.24</v>
      </c>
      <c r="J752" s="1232"/>
    </row>
    <row r="753" spans="1:16" ht="25.5">
      <c r="B753" s="1506"/>
      <c r="C753" s="634" t="s">
        <v>554</v>
      </c>
      <c r="D753" s="618" t="s">
        <v>90</v>
      </c>
      <c r="E753" s="635" t="s">
        <v>562</v>
      </c>
      <c r="F753" s="636" t="s">
        <v>2</v>
      </c>
      <c r="G753" s="677">
        <v>0.17599999999999999</v>
      </c>
      <c r="H753" s="1289">
        <v>2.92</v>
      </c>
      <c r="I753" s="718">
        <f t="shared" si="18"/>
        <v>0.51</v>
      </c>
      <c r="J753" s="1232"/>
    </row>
    <row r="754" spans="1:16" ht="25.5">
      <c r="B754" s="1506"/>
      <c r="C754" s="634" t="s">
        <v>555</v>
      </c>
      <c r="D754" s="618" t="s">
        <v>90</v>
      </c>
      <c r="E754" s="635" t="s">
        <v>563</v>
      </c>
      <c r="F754" s="636" t="s">
        <v>36</v>
      </c>
      <c r="G754" s="677">
        <v>1.5599999999999999E-2</v>
      </c>
      <c r="H754" s="1289">
        <v>17.899999999999999</v>
      </c>
      <c r="I754" s="718">
        <f t="shared" si="18"/>
        <v>0.28000000000000003</v>
      </c>
      <c r="J754" s="1232"/>
    </row>
    <row r="755" spans="1:16" ht="38.25">
      <c r="B755" s="1506"/>
      <c r="C755" s="634" t="s">
        <v>558</v>
      </c>
      <c r="D755" s="618" t="s">
        <v>90</v>
      </c>
      <c r="E755" s="635" t="s">
        <v>566</v>
      </c>
      <c r="F755" s="636" t="s">
        <v>2</v>
      </c>
      <c r="G755" s="637">
        <v>0.55200000000000005</v>
      </c>
      <c r="H755" s="1289">
        <v>25.43</v>
      </c>
      <c r="I755" s="718">
        <f t="shared" si="18"/>
        <v>14.04</v>
      </c>
      <c r="J755" s="1232"/>
    </row>
    <row r="756" spans="1:16" s="271" customFormat="1" ht="25.5">
      <c r="A756" s="272"/>
      <c r="B756" s="1506"/>
      <c r="C756" s="1023" t="s">
        <v>559</v>
      </c>
      <c r="D756" s="1021" t="s">
        <v>90</v>
      </c>
      <c r="E756" s="1024" t="s">
        <v>567</v>
      </c>
      <c r="F756" s="1025" t="s">
        <v>1</v>
      </c>
      <c r="G756" s="1026">
        <f>168.219/0.6*0.8</f>
        <v>224.29200000000003</v>
      </c>
      <c r="H756" s="1345">
        <v>0.53</v>
      </c>
      <c r="I756" s="1013">
        <f t="shared" si="18"/>
        <v>118.87</v>
      </c>
      <c r="J756" s="1252"/>
      <c r="K756" s="1235"/>
      <c r="P756" s="1027"/>
    </row>
    <row r="757" spans="1:16" s="271" customFormat="1" ht="51">
      <c r="A757" s="272"/>
      <c r="B757" s="1506"/>
      <c r="C757" s="1023" t="s">
        <v>574</v>
      </c>
      <c r="D757" s="1021" t="s">
        <v>90</v>
      </c>
      <c r="E757" s="1024" t="s">
        <v>199</v>
      </c>
      <c r="F757" s="1025" t="s">
        <v>28</v>
      </c>
      <c r="G757" s="1028">
        <f>0.0196/0.6*0.8</f>
        <v>2.6133333333333338E-2</v>
      </c>
      <c r="H757" s="1345">
        <v>562.45000000000005</v>
      </c>
      <c r="I757" s="1013">
        <f t="shared" si="18"/>
        <v>14.7</v>
      </c>
      <c r="J757" s="1252"/>
      <c r="K757" s="1235"/>
    </row>
    <row r="758" spans="1:16" s="271" customFormat="1" ht="38.25">
      <c r="A758" s="272"/>
      <c r="B758" s="1506"/>
      <c r="C758" s="1023" t="s">
        <v>453</v>
      </c>
      <c r="D758" s="1021" t="s">
        <v>90</v>
      </c>
      <c r="E758" s="1024" t="s">
        <v>452</v>
      </c>
      <c r="F758" s="1025" t="s">
        <v>28</v>
      </c>
      <c r="G758" s="1028">
        <f>0.1585/0.6*0.8</f>
        <v>0.21133333333333335</v>
      </c>
      <c r="H758" s="922">
        <v>640.65</v>
      </c>
      <c r="I758" s="1013">
        <f>ROUND(G758*H758,2)</f>
        <v>135.38999999999999</v>
      </c>
      <c r="J758" s="1252"/>
      <c r="K758" s="1235"/>
    </row>
    <row r="759" spans="1:16" ht="51">
      <c r="B759" s="1506"/>
      <c r="C759" s="617" t="s">
        <v>573</v>
      </c>
      <c r="D759" s="618" t="s">
        <v>90</v>
      </c>
      <c r="E759" s="618" t="s">
        <v>568</v>
      </c>
      <c r="F759" s="84" t="s">
        <v>28</v>
      </c>
      <c r="G759" s="85">
        <v>0.1163</v>
      </c>
      <c r="H759" s="922">
        <v>533.89</v>
      </c>
      <c r="I759" s="718">
        <f>ROUND(G759*H759,2)</f>
        <v>62.09</v>
      </c>
      <c r="J759" s="1232"/>
      <c r="L759" s="712"/>
    </row>
    <row r="760" spans="1:16" ht="38.25">
      <c r="B760" s="1506"/>
      <c r="C760" s="617" t="s">
        <v>572</v>
      </c>
      <c r="D760" s="618" t="s">
        <v>90</v>
      </c>
      <c r="E760" s="618" t="s">
        <v>569</v>
      </c>
      <c r="F760" s="84" t="s">
        <v>28</v>
      </c>
      <c r="G760" s="85">
        <v>7.0000000000000007E-2</v>
      </c>
      <c r="H760" s="922">
        <v>2637.16</v>
      </c>
      <c r="I760" s="718">
        <f>ROUND(G760*H760,2)</f>
        <v>184.6</v>
      </c>
      <c r="J760" s="1232" t="s">
        <v>1320</v>
      </c>
      <c r="K760" s="1233">
        <v>0</v>
      </c>
    </row>
    <row r="761" spans="1:16" ht="38.25">
      <c r="B761" s="1506"/>
      <c r="C761" s="617" t="s">
        <v>571</v>
      </c>
      <c r="D761" s="618" t="s">
        <v>90</v>
      </c>
      <c r="E761" s="618" t="s">
        <v>570</v>
      </c>
      <c r="F761" s="84" t="s">
        <v>3</v>
      </c>
      <c r="G761" s="85">
        <v>1.21</v>
      </c>
      <c r="H761" s="922">
        <v>6.93</v>
      </c>
      <c r="I761" s="718">
        <f>ROUND(G761*H761,2)</f>
        <v>8.39</v>
      </c>
      <c r="J761" s="1232"/>
      <c r="L761" s="713"/>
    </row>
    <row r="762" spans="1:16">
      <c r="B762" s="1506"/>
      <c r="C762" s="617"/>
      <c r="D762" s="618"/>
      <c r="E762" s="618"/>
      <c r="F762" s="84"/>
      <c r="G762" s="85"/>
      <c r="H762" s="922"/>
      <c r="I762" s="718"/>
      <c r="J762" s="1232"/>
    </row>
    <row r="763" spans="1:16">
      <c r="B763" s="1510"/>
      <c r="C763" s="606" t="s">
        <v>149</v>
      </c>
      <c r="D763" s="612"/>
      <c r="E763" s="619"/>
      <c r="F763" s="620"/>
      <c r="G763" s="615"/>
      <c r="H763" s="924" t="s">
        <v>143</v>
      </c>
      <c r="I763" s="616">
        <f>ROUND(SUM(I751:I762),2)</f>
        <v>540.15</v>
      </c>
      <c r="J763" s="1247"/>
    </row>
    <row r="764" spans="1:16">
      <c r="B764" s="262"/>
      <c r="C764" s="621" t="s">
        <v>207</v>
      </c>
      <c r="D764" s="622"/>
      <c r="E764" s="623"/>
      <c r="F764" s="624"/>
      <c r="G764" s="625"/>
      <c r="H764" s="930" t="s">
        <v>143</v>
      </c>
      <c r="I764" s="626">
        <f>ROUND(I744+I749+I763,2)</f>
        <v>919.21</v>
      </c>
      <c r="J764" s="1247"/>
    </row>
    <row r="765" spans="1:16">
      <c r="B765" s="262"/>
      <c r="C765" s="627" t="s">
        <v>208</v>
      </c>
      <c r="D765" s="628"/>
      <c r="E765" s="623"/>
      <c r="F765" s="624"/>
      <c r="G765" s="624"/>
      <c r="H765" s="930" t="s">
        <v>143</v>
      </c>
      <c r="I765" s="726">
        <f>G765</f>
        <v>0</v>
      </c>
      <c r="J765" s="1248"/>
    </row>
    <row r="766" spans="1:16" ht="16.5" thickBot="1">
      <c r="B766" s="263"/>
      <c r="C766" s="264" t="s">
        <v>209</v>
      </c>
      <c r="D766" s="629"/>
      <c r="E766" s="630"/>
      <c r="F766" s="631"/>
      <c r="G766" s="632"/>
      <c r="H766" s="931" t="s">
        <v>143</v>
      </c>
      <c r="I766" s="633">
        <f>ROUND(I764*(1+I765),2)</f>
        <v>919.21</v>
      </c>
      <c r="J766" s="1340">
        <f>I764/I766</f>
        <v>1</v>
      </c>
      <c r="K766" s="1239" t="s">
        <v>90</v>
      </c>
    </row>
    <row r="767" spans="1:16">
      <c r="B767" s="697"/>
      <c r="C767" s="638"/>
      <c r="D767" s="638"/>
      <c r="E767" s="638"/>
      <c r="F767" s="638"/>
      <c r="G767" s="638"/>
      <c r="H767" s="638"/>
      <c r="I767" s="727"/>
      <c r="J767" s="1242"/>
    </row>
    <row r="768" spans="1:16" ht="62.25" customHeight="1">
      <c r="B768" s="878" t="s">
        <v>150</v>
      </c>
      <c r="C768" s="1511" t="s">
        <v>1247</v>
      </c>
      <c r="D768" s="1511"/>
      <c r="E768" s="1511"/>
      <c r="F768" s="1511"/>
      <c r="G768" s="1511"/>
      <c r="H768" s="1511"/>
      <c r="I768" s="1512"/>
      <c r="J768" s="1250"/>
    </row>
    <row r="769" spans="1:10" ht="15" thickBot="1">
      <c r="B769" s="699"/>
      <c r="C769" s="696"/>
      <c r="D769" s="696"/>
      <c r="E769" s="696"/>
      <c r="F769" s="696"/>
      <c r="G769" s="696"/>
      <c r="H769" s="696"/>
      <c r="I769" s="728"/>
      <c r="J769" s="1242"/>
    </row>
    <row r="770" spans="1:10" ht="125.25" customHeight="1" thickBot="1">
      <c r="B770" s="1018"/>
      <c r="C770" s="1018"/>
      <c r="D770" s="1018"/>
      <c r="E770" s="1018"/>
      <c r="F770" s="1018"/>
      <c r="G770" s="1018"/>
      <c r="H770" s="1018"/>
      <c r="I770" s="1019"/>
      <c r="J770" s="1242"/>
    </row>
    <row r="771" spans="1:10" ht="164.25" customHeight="1">
      <c r="A771" s="413"/>
      <c r="B771" s="695"/>
      <c r="C771" s="695"/>
      <c r="D771" s="695"/>
      <c r="E771" s="695"/>
      <c r="F771" s="695"/>
      <c r="G771" s="695"/>
      <c r="H771" s="695"/>
      <c r="I771" s="719"/>
      <c r="J771" s="1242"/>
    </row>
    <row r="772" spans="1:10" ht="15" thickBot="1">
      <c r="A772" s="413"/>
      <c r="B772" s="696"/>
      <c r="C772" s="696"/>
      <c r="D772" s="696"/>
      <c r="E772" s="696"/>
      <c r="F772" s="696"/>
      <c r="G772" s="696"/>
      <c r="H772" s="696"/>
      <c r="I772" s="720"/>
      <c r="J772" s="1242"/>
    </row>
    <row r="773" spans="1:10" ht="15" customHeight="1">
      <c r="A773" s="413"/>
      <c r="B773" s="1500" t="s">
        <v>130</v>
      </c>
      <c r="C773" s="1501"/>
      <c r="D773" s="1501"/>
      <c r="E773" s="1501"/>
      <c r="F773" s="1501"/>
      <c r="G773" s="1501"/>
      <c r="H773" s="1501"/>
      <c r="I773" s="1502"/>
      <c r="J773" s="1243"/>
    </row>
    <row r="774" spans="1:10" ht="72" customHeight="1" thickBot="1">
      <c r="A774" s="413"/>
      <c r="B774" s="1503"/>
      <c r="C774" s="1504"/>
      <c r="D774" s="1504"/>
      <c r="E774" s="1504"/>
      <c r="F774" s="1504"/>
      <c r="G774" s="1504"/>
      <c r="H774" s="1504"/>
      <c r="I774" s="1505"/>
      <c r="J774" s="1243"/>
    </row>
    <row r="775" spans="1:10" ht="72" customHeight="1" thickTop="1" thickBot="1">
      <c r="A775" s="413"/>
      <c r="B775" s="717" t="s">
        <v>1384</v>
      </c>
      <c r="C775" s="1515" t="s">
        <v>1319</v>
      </c>
      <c r="D775" s="1515"/>
      <c r="E775" s="1515"/>
      <c r="F775" s="1515"/>
      <c r="G775" s="1515"/>
      <c r="H775" s="1515"/>
      <c r="I775" s="1516"/>
      <c r="J775" s="1244"/>
    </row>
    <row r="776" spans="1:10" ht="45" customHeight="1" thickTop="1">
      <c r="A776" s="413"/>
      <c r="B776" s="605" t="s">
        <v>210</v>
      </c>
      <c r="C776" s="1513" t="str">
        <f>'PLANILHA ORÇAMENTO 29.05.25'!E139</f>
        <v>IMPRIMAÇÃO COM EMULSÃO ASFÁLTICA - EAI, LIMPEZA MANUAL</v>
      </c>
      <c r="D776" s="1513"/>
      <c r="E776" s="1513"/>
      <c r="F776" s="1513"/>
      <c r="G776" s="1513"/>
      <c r="H776" s="1514"/>
      <c r="I776" s="250" t="s">
        <v>3</v>
      </c>
      <c r="J776" s="1245"/>
    </row>
    <row r="777" spans="1:10" ht="15">
      <c r="A777" s="413"/>
      <c r="B777" s="251" t="s">
        <v>206</v>
      </c>
      <c r="C777" s="252" t="str">
        <f>'PLANILHA ORÇAMENTO 29.05.25'!B139</f>
        <v>06.02.05</v>
      </c>
      <c r="D777" s="253"/>
      <c r="E777" s="253"/>
      <c r="F777" s="253"/>
      <c r="G777" s="253"/>
      <c r="H777" s="918" t="s">
        <v>93</v>
      </c>
      <c r="I777" s="873" t="s">
        <v>786</v>
      </c>
      <c r="J777" s="1251"/>
    </row>
    <row r="778" spans="1:10" ht="25.5" customHeight="1">
      <c r="A778" s="413"/>
      <c r="B778" s="1506" t="s">
        <v>131</v>
      </c>
      <c r="C778" s="297" t="s">
        <v>17</v>
      </c>
      <c r="D778" s="298" t="s">
        <v>132</v>
      </c>
      <c r="E778" s="298" t="s">
        <v>133</v>
      </c>
      <c r="F778" s="299" t="s">
        <v>18</v>
      </c>
      <c r="G778" s="300" t="s">
        <v>134</v>
      </c>
      <c r="H778" s="919" t="s">
        <v>135</v>
      </c>
      <c r="I778" s="301" t="s">
        <v>136</v>
      </c>
      <c r="J778" s="1232"/>
    </row>
    <row r="779" spans="1:10" ht="25.5">
      <c r="A779" s="413"/>
      <c r="B779" s="1506"/>
      <c r="C779" s="73" t="s">
        <v>1184</v>
      </c>
      <c r="D779" s="74" t="s">
        <v>90</v>
      </c>
      <c r="E779" s="74">
        <v>88314</v>
      </c>
      <c r="F779" s="75" t="s">
        <v>138</v>
      </c>
      <c r="G779" s="95">
        <v>6.0000000000000001E-3</v>
      </c>
      <c r="H779" s="925">
        <v>22.68</v>
      </c>
      <c r="I779" s="718">
        <f>ROUND(G779*H779,2)</f>
        <v>0.14000000000000001</v>
      </c>
      <c r="J779" s="1232"/>
    </row>
    <row r="780" spans="1:10">
      <c r="A780" s="413"/>
      <c r="B780" s="1506"/>
      <c r="C780" s="73"/>
      <c r="D780" s="74"/>
      <c r="E780" s="74"/>
      <c r="F780" s="75"/>
      <c r="G780" s="95"/>
      <c r="H780" s="917"/>
      <c r="I780" s="718"/>
      <c r="J780" s="1232"/>
    </row>
    <row r="781" spans="1:10">
      <c r="A781" s="413"/>
      <c r="B781" s="1506"/>
      <c r="C781" s="76"/>
      <c r="D781" s="254"/>
      <c r="E781" s="254"/>
      <c r="F781" s="255"/>
      <c r="G781" s="256"/>
      <c r="H781" s="943"/>
      <c r="I781" s="724">
        <v>0</v>
      </c>
      <c r="J781" s="1232"/>
    </row>
    <row r="782" spans="1:10">
      <c r="A782" s="413"/>
      <c r="B782" s="1507"/>
      <c r="C782" s="606" t="s">
        <v>142</v>
      </c>
      <c r="D782" s="607"/>
      <c r="E782" s="608"/>
      <c r="F782" s="609"/>
      <c r="G782" s="610"/>
      <c r="H782" s="926" t="s">
        <v>143</v>
      </c>
      <c r="I782" s="611">
        <f>ROUND(SUM(I779:I781),2)</f>
        <v>0.14000000000000001</v>
      </c>
      <c r="J782" s="1247"/>
    </row>
    <row r="783" spans="1:10" ht="25.5" customHeight="1">
      <c r="A783" s="413"/>
      <c r="B783" s="1509" t="s">
        <v>144</v>
      </c>
      <c r="C783" s="287" t="s">
        <v>17</v>
      </c>
      <c r="D783" s="288" t="s">
        <v>132</v>
      </c>
      <c r="E783" s="288" t="s">
        <v>133</v>
      </c>
      <c r="F783" s="289" t="s">
        <v>18</v>
      </c>
      <c r="G783" s="289" t="s">
        <v>134</v>
      </c>
      <c r="H783" s="920" t="s">
        <v>135</v>
      </c>
      <c r="I783" s="290" t="s">
        <v>136</v>
      </c>
      <c r="J783" s="1232"/>
    </row>
    <row r="784" spans="1:10" ht="38.25">
      <c r="A784" s="413"/>
      <c r="B784" s="1506"/>
      <c r="C784" s="268" t="s">
        <v>1365</v>
      </c>
      <c r="D784" s="202" t="s">
        <v>91</v>
      </c>
      <c r="E784" s="202" t="s">
        <v>404</v>
      </c>
      <c r="F784" s="269" t="s">
        <v>138</v>
      </c>
      <c r="G784" s="270">
        <v>6.0000000000000001E-3</v>
      </c>
      <c r="H784" s="1284">
        <v>272.57</v>
      </c>
      <c r="I784" s="718">
        <f>ROUND(G784*H784,2)</f>
        <v>1.64</v>
      </c>
      <c r="J784" s="1232"/>
    </row>
    <row r="785" spans="1:10">
      <c r="A785" s="413"/>
      <c r="B785" s="1506"/>
      <c r="C785" s="268"/>
      <c r="D785" s="202"/>
      <c r="E785" s="202"/>
      <c r="F785" s="269"/>
      <c r="G785" s="270"/>
      <c r="H785" s="1284"/>
      <c r="I785" s="718"/>
      <c r="J785" s="1232"/>
    </row>
    <row r="786" spans="1:10">
      <c r="A786" s="413"/>
      <c r="B786" s="1506"/>
      <c r="C786" s="268"/>
      <c r="D786" s="202"/>
      <c r="E786" s="202"/>
      <c r="F786" s="269"/>
      <c r="G786" s="270"/>
      <c r="H786" s="1284"/>
      <c r="I786" s="718">
        <f>ROUND(G786*H786,2)</f>
        <v>0</v>
      </c>
      <c r="J786" s="1232"/>
    </row>
    <row r="787" spans="1:10">
      <c r="A787" s="413"/>
      <c r="B787" s="1506"/>
      <c r="C787" s="73"/>
      <c r="D787" s="74"/>
      <c r="E787" s="74"/>
      <c r="F787" s="75"/>
      <c r="G787" s="80"/>
      <c r="H787" s="1285"/>
      <c r="I787" s="718">
        <f>ROUND(G787*H787,2)</f>
        <v>0</v>
      </c>
      <c r="J787" s="1232"/>
    </row>
    <row r="788" spans="1:10">
      <c r="A788" s="413"/>
      <c r="B788" s="1506"/>
      <c r="C788" s="76"/>
      <c r="D788" s="76"/>
      <c r="E788" s="76"/>
      <c r="F788" s="261"/>
      <c r="G788" s="81"/>
      <c r="H788" s="1286"/>
      <c r="I788" s="723">
        <f>G788*H788</f>
        <v>0</v>
      </c>
      <c r="J788" s="1232"/>
    </row>
    <row r="789" spans="1:10" ht="18.75" customHeight="1">
      <c r="A789" s="413"/>
      <c r="B789" s="1507"/>
      <c r="C789" s="606" t="s">
        <v>145</v>
      </c>
      <c r="D789" s="612"/>
      <c r="E789" s="613"/>
      <c r="F789" s="614"/>
      <c r="G789" s="615"/>
      <c r="H789" s="1287" t="s">
        <v>143</v>
      </c>
      <c r="I789" s="616">
        <f>ROUND(SUM(I784:I788),2)</f>
        <v>1.64</v>
      </c>
      <c r="J789" s="1247"/>
    </row>
    <row r="790" spans="1:10" ht="25.5" customHeight="1">
      <c r="A790" s="413"/>
      <c r="B790" s="1509" t="s">
        <v>146</v>
      </c>
      <c r="C790" s="287" t="s">
        <v>17</v>
      </c>
      <c r="D790" s="288" t="s">
        <v>132</v>
      </c>
      <c r="E790" s="288" t="s">
        <v>133</v>
      </c>
      <c r="F790" s="291" t="s">
        <v>18</v>
      </c>
      <c r="G790" s="289" t="s">
        <v>134</v>
      </c>
      <c r="H790" s="1288" t="s">
        <v>147</v>
      </c>
      <c r="I790" s="290" t="s">
        <v>136</v>
      </c>
      <c r="J790" s="1232"/>
    </row>
    <row r="791" spans="1:10" ht="25.5">
      <c r="A791" s="413"/>
      <c r="B791" s="1506"/>
      <c r="C791" s="257" t="s">
        <v>1166</v>
      </c>
      <c r="D791" s="258" t="s">
        <v>91</v>
      </c>
      <c r="E791" s="258" t="s">
        <v>1165</v>
      </c>
      <c r="F791" s="259" t="s">
        <v>407</v>
      </c>
      <c r="G791" s="260">
        <f>2.6/1000</f>
        <v>2.5999999999999999E-3</v>
      </c>
      <c r="H791" s="1346">
        <v>2949.2</v>
      </c>
      <c r="I791" s="725">
        <f t="shared" ref="I791:I796" si="19">ROUND(G791*H791,2)</f>
        <v>7.67</v>
      </c>
      <c r="J791" s="1232"/>
    </row>
    <row r="792" spans="1:10">
      <c r="A792" s="413"/>
      <c r="B792" s="1506"/>
      <c r="C792" s="617"/>
      <c r="D792" s="618"/>
      <c r="E792" s="618"/>
      <c r="F792" s="84"/>
      <c r="G792" s="85"/>
      <c r="H792" s="1284"/>
      <c r="I792" s="718">
        <f t="shared" si="19"/>
        <v>0</v>
      </c>
      <c r="J792" s="1232"/>
    </row>
    <row r="793" spans="1:10">
      <c r="A793" s="413"/>
      <c r="B793" s="1506"/>
      <c r="C793" s="617"/>
      <c r="D793" s="618"/>
      <c r="E793" s="618"/>
      <c r="F793" s="84"/>
      <c r="G793" s="85"/>
      <c r="H793" s="922"/>
      <c r="I793" s="718">
        <f t="shared" si="19"/>
        <v>0</v>
      </c>
      <c r="J793" s="1232"/>
    </row>
    <row r="794" spans="1:10">
      <c r="A794" s="413"/>
      <c r="B794" s="1506"/>
      <c r="C794" s="617"/>
      <c r="D794" s="618"/>
      <c r="E794" s="618"/>
      <c r="F794" s="84"/>
      <c r="G794" s="85"/>
      <c r="H794" s="922"/>
      <c r="I794" s="718">
        <f t="shared" si="19"/>
        <v>0</v>
      </c>
      <c r="J794" s="1232"/>
    </row>
    <row r="795" spans="1:10">
      <c r="A795" s="413"/>
      <c r="B795" s="1506"/>
      <c r="C795" s="617"/>
      <c r="D795" s="618"/>
      <c r="E795" s="618"/>
      <c r="F795" s="84"/>
      <c r="G795" s="85"/>
      <c r="H795" s="922"/>
      <c r="I795" s="718">
        <f t="shared" si="19"/>
        <v>0</v>
      </c>
      <c r="J795" s="1232"/>
    </row>
    <row r="796" spans="1:10">
      <c r="A796" s="413"/>
      <c r="B796" s="1506"/>
      <c r="C796" s="617"/>
      <c r="D796" s="618"/>
      <c r="E796" s="618"/>
      <c r="F796" s="84"/>
      <c r="G796" s="85"/>
      <c r="H796" s="922"/>
      <c r="I796" s="718">
        <f t="shared" si="19"/>
        <v>0</v>
      </c>
      <c r="J796" s="1232"/>
    </row>
    <row r="797" spans="1:10">
      <c r="A797" s="413"/>
      <c r="B797" s="1506"/>
      <c r="C797" s="617"/>
      <c r="D797" s="618"/>
      <c r="E797" s="618"/>
      <c r="F797" s="84"/>
      <c r="G797" s="85"/>
      <c r="H797" s="922"/>
      <c r="I797" s="718"/>
      <c r="J797" s="1232"/>
    </row>
    <row r="798" spans="1:10">
      <c r="A798" s="413"/>
      <c r="B798" s="1510"/>
      <c r="C798" s="606" t="s">
        <v>149</v>
      </c>
      <c r="D798" s="612"/>
      <c r="E798" s="619"/>
      <c r="F798" s="620"/>
      <c r="G798" s="615"/>
      <c r="H798" s="924" t="s">
        <v>143</v>
      </c>
      <c r="I798" s="616">
        <f>ROUND(SUM(I791:I797),2)</f>
        <v>7.67</v>
      </c>
      <c r="J798" s="1247"/>
    </row>
    <row r="799" spans="1:10">
      <c r="A799" s="413"/>
      <c r="B799" s="262"/>
      <c r="C799" s="621" t="s">
        <v>207</v>
      </c>
      <c r="D799" s="622"/>
      <c r="E799" s="623"/>
      <c r="F799" s="624"/>
      <c r="G799" s="625"/>
      <c r="H799" s="930" t="s">
        <v>143</v>
      </c>
      <c r="I799" s="626">
        <f>ROUND(I782+I789+I798,2)</f>
        <v>9.4499999999999993</v>
      </c>
      <c r="J799" s="1247"/>
    </row>
    <row r="800" spans="1:10">
      <c r="A800" s="413"/>
      <c r="B800" s="262"/>
      <c r="C800" s="627" t="s">
        <v>208</v>
      </c>
      <c r="D800" s="628"/>
      <c r="E800" s="623"/>
      <c r="F800" s="624"/>
      <c r="G800" s="624"/>
      <c r="H800" s="930" t="s">
        <v>143</v>
      </c>
      <c r="I800" s="726">
        <f>G800</f>
        <v>0</v>
      </c>
      <c r="J800" s="1248"/>
    </row>
    <row r="801" spans="1:11" ht="16.5" thickBot="1">
      <c r="A801" s="413"/>
      <c r="B801" s="263"/>
      <c r="C801" s="264" t="s">
        <v>209</v>
      </c>
      <c r="D801" s="629"/>
      <c r="E801" s="630"/>
      <c r="F801" s="631"/>
      <c r="G801" s="632"/>
      <c r="H801" s="931" t="s">
        <v>143</v>
      </c>
      <c r="I801" s="633">
        <f>ROUND(I799*(1+I800),2)</f>
        <v>9.4499999999999993</v>
      </c>
      <c r="J801" s="1340">
        <f>(I784+I791)/I801</f>
        <v>0.98518518518518527</v>
      </c>
      <c r="K801" s="1239" t="s">
        <v>1360</v>
      </c>
    </row>
    <row r="802" spans="1:11">
      <c r="A802" s="413"/>
      <c r="B802" s="697"/>
      <c r="C802" s="638"/>
      <c r="D802" s="638"/>
      <c r="E802" s="638"/>
      <c r="F802" s="638"/>
      <c r="G802" s="638"/>
      <c r="H802" s="638"/>
      <c r="I802" s="727"/>
      <c r="J802" s="1341">
        <f>100%-J801</f>
        <v>1.4814814814814725E-2</v>
      </c>
      <c r="K802" s="1239" t="s">
        <v>90</v>
      </c>
    </row>
    <row r="803" spans="1:11" ht="42" customHeight="1">
      <c r="A803" s="413"/>
      <c r="B803" s="878" t="s">
        <v>150</v>
      </c>
      <c r="C803" s="1511" t="s">
        <v>1366</v>
      </c>
      <c r="D803" s="1511"/>
      <c r="E803" s="1511"/>
      <c r="F803" s="1511"/>
      <c r="G803" s="1511"/>
      <c r="H803" s="1511"/>
      <c r="I803" s="1512"/>
      <c r="J803" s="1250"/>
    </row>
    <row r="804" spans="1:11" ht="83.25" customHeight="1" thickBot="1">
      <c r="A804" s="413"/>
      <c r="B804" s="699"/>
      <c r="C804" s="696"/>
      <c r="D804" s="696"/>
      <c r="E804" s="696"/>
      <c r="F804" s="696"/>
      <c r="G804" s="696"/>
      <c r="H804" s="696"/>
      <c r="I804" s="728"/>
      <c r="J804" s="1242"/>
    </row>
    <row r="805" spans="1:11">
      <c r="B805" s="695"/>
      <c r="C805" s="695"/>
      <c r="D805" s="695"/>
      <c r="E805" s="695"/>
      <c r="F805" s="695"/>
      <c r="G805" s="695"/>
      <c r="H805" s="695"/>
      <c r="I805" s="719"/>
      <c r="J805" s="1242"/>
    </row>
    <row r="806" spans="1:11" ht="15" thickBot="1">
      <c r="B806" s="696"/>
      <c r="C806" s="696"/>
      <c r="D806" s="696"/>
      <c r="E806" s="696"/>
      <c r="F806" s="696"/>
      <c r="G806" s="696"/>
      <c r="H806" s="696"/>
      <c r="I806" s="720"/>
      <c r="J806" s="1242"/>
    </row>
    <row r="807" spans="1:11" ht="15" customHeight="1">
      <c r="B807" s="1500" t="s">
        <v>130</v>
      </c>
      <c r="C807" s="1501"/>
      <c r="D807" s="1501"/>
      <c r="E807" s="1501"/>
      <c r="F807" s="1501"/>
      <c r="G807" s="1501"/>
      <c r="H807" s="1501"/>
      <c r="I807" s="1502"/>
      <c r="J807" s="1243"/>
    </row>
    <row r="808" spans="1:11" ht="72" customHeight="1" thickBot="1">
      <c r="B808" s="1503"/>
      <c r="C808" s="1504"/>
      <c r="D808" s="1504"/>
      <c r="E808" s="1504"/>
      <c r="F808" s="1504"/>
      <c r="G808" s="1504"/>
      <c r="H808" s="1504"/>
      <c r="I808" s="1505"/>
      <c r="J808" s="1243"/>
    </row>
    <row r="809" spans="1:11" ht="72" customHeight="1" thickTop="1" thickBot="1">
      <c r="B809" s="717" t="s">
        <v>1384</v>
      </c>
      <c r="C809" s="1515" t="s">
        <v>1319</v>
      </c>
      <c r="D809" s="1515"/>
      <c r="E809" s="1515"/>
      <c r="F809" s="1515"/>
      <c r="G809" s="1515"/>
      <c r="H809" s="1515"/>
      <c r="I809" s="1516"/>
      <c r="J809" s="1244"/>
    </row>
    <row r="810" spans="1:11" ht="45.75" customHeight="1" thickTop="1">
      <c r="B810" s="605" t="s">
        <v>210</v>
      </c>
      <c r="C810" s="1513" t="str">
        <f>'PLANILHA ORÇAMENTO 29.05.25'!E140</f>
        <v>PINTURA DE LIGACAO COM EMULSAO RR-1C</v>
      </c>
      <c r="D810" s="1513"/>
      <c r="E810" s="1513"/>
      <c r="F810" s="1513"/>
      <c r="G810" s="1513"/>
      <c r="H810" s="1514"/>
      <c r="I810" s="250" t="s">
        <v>3</v>
      </c>
      <c r="J810" s="1245"/>
    </row>
    <row r="811" spans="1:11" ht="15">
      <c r="B811" s="251" t="s">
        <v>206</v>
      </c>
      <c r="C811" s="252" t="str">
        <f>'PLANILHA ORÇAMENTO 29.05.25'!B140</f>
        <v>06.02.06</v>
      </c>
      <c r="D811" s="253"/>
      <c r="E811" s="253"/>
      <c r="F811" s="253"/>
      <c r="G811" s="253"/>
      <c r="H811" s="918" t="s">
        <v>93</v>
      </c>
      <c r="I811" s="873" t="s">
        <v>787</v>
      </c>
      <c r="J811" s="1251"/>
    </row>
    <row r="812" spans="1:11" ht="25.5" customHeight="1">
      <c r="B812" s="1506" t="s">
        <v>131</v>
      </c>
      <c r="C812" s="297" t="s">
        <v>17</v>
      </c>
      <c r="D812" s="298" t="s">
        <v>132</v>
      </c>
      <c r="E812" s="298" t="s">
        <v>133</v>
      </c>
      <c r="F812" s="299" t="s">
        <v>18</v>
      </c>
      <c r="G812" s="300" t="s">
        <v>134</v>
      </c>
      <c r="H812" s="919" t="s">
        <v>135</v>
      </c>
      <c r="I812" s="301" t="s">
        <v>136</v>
      </c>
      <c r="J812" s="1232"/>
    </row>
    <row r="813" spans="1:11" ht="25.5">
      <c r="B813" s="1506"/>
      <c r="C813" s="73" t="s">
        <v>140</v>
      </c>
      <c r="D813" s="74" t="s">
        <v>90</v>
      </c>
      <c r="E813" s="74" t="s">
        <v>141</v>
      </c>
      <c r="F813" s="75" t="s">
        <v>138</v>
      </c>
      <c r="G813" s="95">
        <v>1.091E-2</v>
      </c>
      <c r="H813" s="925">
        <v>22.64</v>
      </c>
      <c r="I813" s="718">
        <f>ROUND(G813*H813,2)</f>
        <v>0.25</v>
      </c>
      <c r="J813" s="1232"/>
    </row>
    <row r="814" spans="1:11">
      <c r="B814" s="1506"/>
      <c r="C814" s="265"/>
      <c r="D814" s="266"/>
      <c r="E814" s="266"/>
      <c r="F814" s="261"/>
      <c r="G814" s="267"/>
      <c r="H814" s="946"/>
      <c r="I814" s="723"/>
      <c r="J814" s="1232"/>
    </row>
    <row r="815" spans="1:11">
      <c r="B815" s="1506"/>
      <c r="C815" s="76"/>
      <c r="D815" s="254"/>
      <c r="E815" s="254"/>
      <c r="F815" s="255"/>
      <c r="G815" s="256"/>
      <c r="H815" s="943"/>
      <c r="I815" s="724">
        <v>0</v>
      </c>
      <c r="J815" s="1232"/>
    </row>
    <row r="816" spans="1:11">
      <c r="B816" s="1507"/>
      <c r="C816" s="606" t="s">
        <v>142</v>
      </c>
      <c r="D816" s="607"/>
      <c r="E816" s="608"/>
      <c r="F816" s="609"/>
      <c r="G816" s="610"/>
      <c r="H816" s="926" t="s">
        <v>143</v>
      </c>
      <c r="I816" s="611">
        <f>ROUND(SUM(I813:I815),2)</f>
        <v>0.25</v>
      </c>
      <c r="J816" s="1247"/>
    </row>
    <row r="817" spans="2:11" ht="25.5" customHeight="1">
      <c r="B817" s="1509" t="s">
        <v>144</v>
      </c>
      <c r="C817" s="287" t="s">
        <v>17</v>
      </c>
      <c r="D817" s="288" t="s">
        <v>132</v>
      </c>
      <c r="E817" s="288" t="s">
        <v>133</v>
      </c>
      <c r="F817" s="289" t="s">
        <v>18</v>
      </c>
      <c r="G817" s="289" t="s">
        <v>134</v>
      </c>
      <c r="H817" s="920" t="s">
        <v>135</v>
      </c>
      <c r="I817" s="290" t="s">
        <v>136</v>
      </c>
      <c r="J817" s="1232"/>
    </row>
    <row r="818" spans="2:11" ht="51">
      <c r="B818" s="1506"/>
      <c r="C818" s="257" t="s">
        <v>473</v>
      </c>
      <c r="D818" s="258" t="s">
        <v>90</v>
      </c>
      <c r="E818" s="258" t="s">
        <v>474</v>
      </c>
      <c r="F818" s="259" t="s">
        <v>138</v>
      </c>
      <c r="G818" s="260">
        <v>3.6000000000000002E-4</v>
      </c>
      <c r="H818" s="921">
        <v>9.65</v>
      </c>
      <c r="I818" s="718">
        <f>ROUND(G818*H818,2)</f>
        <v>0</v>
      </c>
      <c r="J818" s="1232" t="s">
        <v>1320</v>
      </c>
      <c r="K818" s="1233">
        <v>1</v>
      </c>
    </row>
    <row r="819" spans="2:11" ht="51">
      <c r="B819" s="1506"/>
      <c r="C819" s="268" t="s">
        <v>475</v>
      </c>
      <c r="D819" s="202" t="s">
        <v>90</v>
      </c>
      <c r="E819" s="202" t="s">
        <v>476</v>
      </c>
      <c r="F819" s="269" t="s">
        <v>138</v>
      </c>
      <c r="G819" s="270">
        <v>1.4499999999999999E-3</v>
      </c>
      <c r="H819" s="922">
        <v>4.8499999999999996</v>
      </c>
      <c r="I819" s="718">
        <f>ROUND(G819*H819,2)</f>
        <v>0.01</v>
      </c>
      <c r="J819" s="1232" t="s">
        <v>1320</v>
      </c>
      <c r="K819" s="1233">
        <v>1</v>
      </c>
    </row>
    <row r="820" spans="2:11" ht="38.25">
      <c r="B820" s="1506"/>
      <c r="C820" s="268" t="s">
        <v>1365</v>
      </c>
      <c r="D820" s="202" t="s">
        <v>91</v>
      </c>
      <c r="E820" s="202" t="s">
        <v>404</v>
      </c>
      <c r="F820" s="269" t="s">
        <v>138</v>
      </c>
      <c r="G820" s="270">
        <v>1.82E-3</v>
      </c>
      <c r="H820" s="1284">
        <v>272.57</v>
      </c>
      <c r="I820" s="718">
        <f>ROUND(G820*H820,2)</f>
        <v>0.5</v>
      </c>
      <c r="J820" s="1232"/>
    </row>
    <row r="821" spans="2:11" ht="38.25">
      <c r="B821" s="1506"/>
      <c r="C821" s="268" t="s">
        <v>477</v>
      </c>
      <c r="D821" s="202" t="s">
        <v>90</v>
      </c>
      <c r="E821" s="202" t="s">
        <v>478</v>
      </c>
      <c r="F821" s="269" t="s">
        <v>138</v>
      </c>
      <c r="G821" s="270">
        <v>3.6000000000000002E-4</v>
      </c>
      <c r="H821" s="922">
        <v>181.61</v>
      </c>
      <c r="I821" s="718">
        <f>ROUND(G821*H821,2)</f>
        <v>7.0000000000000007E-2</v>
      </c>
      <c r="J821" s="1232"/>
    </row>
    <row r="822" spans="2:11" ht="38.25">
      <c r="B822" s="1506"/>
      <c r="C822" s="73" t="s">
        <v>479</v>
      </c>
      <c r="D822" s="74" t="s">
        <v>90</v>
      </c>
      <c r="E822" s="74" t="s">
        <v>480</v>
      </c>
      <c r="F822" s="75" t="s">
        <v>138</v>
      </c>
      <c r="G822" s="80">
        <v>1.4499999999999999E-3</v>
      </c>
      <c r="H822" s="927">
        <v>64.349999999999994</v>
      </c>
      <c r="I822" s="718">
        <f>ROUND(G822*H822,2)</f>
        <v>0.09</v>
      </c>
      <c r="J822" s="1232"/>
    </row>
    <row r="823" spans="2:11">
      <c r="B823" s="1506"/>
      <c r="C823" s="76"/>
      <c r="D823" s="76"/>
      <c r="E823" s="76"/>
      <c r="F823" s="261"/>
      <c r="G823" s="81"/>
      <c r="H823" s="923"/>
      <c r="I823" s="723">
        <f>G823*H823</f>
        <v>0</v>
      </c>
      <c r="J823" s="1232"/>
    </row>
    <row r="824" spans="2:11" ht="18.75" customHeight="1">
      <c r="B824" s="1507"/>
      <c r="C824" s="606" t="s">
        <v>145</v>
      </c>
      <c r="D824" s="612"/>
      <c r="E824" s="613"/>
      <c r="F824" s="614"/>
      <c r="G824" s="615"/>
      <c r="H824" s="924" t="s">
        <v>143</v>
      </c>
      <c r="I824" s="616">
        <f>ROUND(SUM(I818:I823),2)</f>
        <v>0.67</v>
      </c>
      <c r="J824" s="1247"/>
    </row>
    <row r="825" spans="2:11" ht="25.5" customHeight="1">
      <c r="B825" s="1509" t="s">
        <v>146</v>
      </c>
      <c r="C825" s="287" t="s">
        <v>17</v>
      </c>
      <c r="D825" s="288" t="s">
        <v>132</v>
      </c>
      <c r="E825" s="288" t="s">
        <v>133</v>
      </c>
      <c r="F825" s="291" t="s">
        <v>18</v>
      </c>
      <c r="G825" s="289" t="s">
        <v>134</v>
      </c>
      <c r="H825" s="920" t="s">
        <v>147</v>
      </c>
      <c r="I825" s="290" t="s">
        <v>136</v>
      </c>
      <c r="J825" s="1232"/>
    </row>
    <row r="826" spans="2:11" ht="38.25">
      <c r="B826" s="1506"/>
      <c r="C826" s="617" t="s">
        <v>405</v>
      </c>
      <c r="D826" s="618" t="s">
        <v>91</v>
      </c>
      <c r="E826" s="618" t="s">
        <v>406</v>
      </c>
      <c r="F826" s="84" t="s">
        <v>407</v>
      </c>
      <c r="G826" s="85">
        <v>5.0000000000000001E-4</v>
      </c>
      <c r="H826" s="1284">
        <v>3245.3</v>
      </c>
      <c r="I826" s="718">
        <f>ROUND(G826*H826,2)</f>
        <v>1.62</v>
      </c>
      <c r="J826" s="1232"/>
    </row>
    <row r="827" spans="2:11">
      <c r="B827" s="1506"/>
      <c r="C827" s="617"/>
      <c r="D827" s="618"/>
      <c r="E827" s="618"/>
      <c r="F827" s="84"/>
      <c r="G827" s="85"/>
      <c r="H827" s="922"/>
      <c r="I827" s="718">
        <f>ROUND(G827*H827,2)</f>
        <v>0</v>
      </c>
      <c r="J827" s="1232"/>
    </row>
    <row r="828" spans="2:11">
      <c r="B828" s="1506"/>
      <c r="C828" s="617"/>
      <c r="D828" s="618"/>
      <c r="E828" s="618"/>
      <c r="F828" s="84"/>
      <c r="G828" s="85"/>
      <c r="H828" s="922"/>
      <c r="I828" s="718">
        <f>ROUND(G828*H828,2)</f>
        <v>0</v>
      </c>
      <c r="J828" s="1232"/>
    </row>
    <row r="829" spans="2:11">
      <c r="B829" s="1506"/>
      <c r="C829" s="617"/>
      <c r="D829" s="618"/>
      <c r="E829" s="618"/>
      <c r="F829" s="84"/>
      <c r="G829" s="85"/>
      <c r="H829" s="922"/>
      <c r="I829" s="718"/>
      <c r="J829" s="1232"/>
    </row>
    <row r="830" spans="2:11">
      <c r="B830" s="1510"/>
      <c r="C830" s="606" t="s">
        <v>149</v>
      </c>
      <c r="D830" s="612"/>
      <c r="E830" s="619"/>
      <c r="F830" s="620"/>
      <c r="G830" s="615"/>
      <c r="H830" s="924" t="s">
        <v>143</v>
      </c>
      <c r="I830" s="616">
        <f>ROUND(SUM(I826:I829),2)</f>
        <v>1.62</v>
      </c>
      <c r="J830" s="1247"/>
    </row>
    <row r="831" spans="2:11">
      <c r="B831" s="262"/>
      <c r="C831" s="621" t="s">
        <v>207</v>
      </c>
      <c r="D831" s="622"/>
      <c r="E831" s="623"/>
      <c r="F831" s="624"/>
      <c r="G831" s="625"/>
      <c r="H831" s="930" t="s">
        <v>143</v>
      </c>
      <c r="I831" s="626">
        <f>ROUND(I816+I824+I830,2)</f>
        <v>2.54</v>
      </c>
      <c r="J831" s="1247"/>
    </row>
    <row r="832" spans="2:11">
      <c r="B832" s="262"/>
      <c r="C832" s="627" t="s">
        <v>208</v>
      </c>
      <c r="D832" s="628"/>
      <c r="E832" s="623"/>
      <c r="F832" s="624"/>
      <c r="G832" s="624"/>
      <c r="H832" s="930" t="s">
        <v>143</v>
      </c>
      <c r="I832" s="726">
        <f>G832</f>
        <v>0</v>
      </c>
      <c r="J832" s="1248"/>
    </row>
    <row r="833" spans="1:11" ht="16.5" thickBot="1">
      <c r="B833" s="263"/>
      <c r="C833" s="264" t="s">
        <v>209</v>
      </c>
      <c r="D833" s="629"/>
      <c r="E833" s="630"/>
      <c r="F833" s="631"/>
      <c r="G833" s="632"/>
      <c r="H833" s="931" t="s">
        <v>143</v>
      </c>
      <c r="I833" s="633">
        <f>ROUND(I831*(1+I832),2)</f>
        <v>2.54</v>
      </c>
      <c r="J833" s="1340">
        <f>(I820+I826)/I833</f>
        <v>0.83464566929133865</v>
      </c>
      <c r="K833" s="1239" t="s">
        <v>1360</v>
      </c>
    </row>
    <row r="834" spans="1:11">
      <c r="B834" s="697"/>
      <c r="C834" s="638"/>
      <c r="D834" s="638"/>
      <c r="E834" s="638"/>
      <c r="F834" s="638"/>
      <c r="G834" s="638"/>
      <c r="H834" s="638"/>
      <c r="I834" s="727"/>
      <c r="J834" s="1341">
        <f>100%-J833</f>
        <v>0.16535433070866135</v>
      </c>
      <c r="K834" s="1239" t="s">
        <v>90</v>
      </c>
    </row>
    <row r="835" spans="1:11" ht="36.75" customHeight="1">
      <c r="B835" s="878" t="s">
        <v>150</v>
      </c>
      <c r="C835" s="1511" t="s">
        <v>1367</v>
      </c>
      <c r="D835" s="1511"/>
      <c r="E835" s="1511"/>
      <c r="F835" s="1511"/>
      <c r="G835" s="1511"/>
      <c r="H835" s="1511"/>
      <c r="I835" s="1512"/>
      <c r="J835" s="1250"/>
    </row>
    <row r="836" spans="1:11" ht="88.5" customHeight="1">
      <c r="B836" s="1327"/>
      <c r="C836" s="961"/>
      <c r="D836" s="961"/>
      <c r="E836" s="961"/>
      <c r="F836" s="961"/>
      <c r="G836" s="961"/>
      <c r="H836" s="961"/>
      <c r="I836" s="962"/>
      <c r="J836" s="1250"/>
    </row>
    <row r="837" spans="1:11" ht="124.5" customHeight="1" thickBot="1">
      <c r="B837" s="699"/>
      <c r="C837" s="696"/>
      <c r="D837" s="696"/>
      <c r="E837" s="696"/>
      <c r="F837" s="696"/>
      <c r="G837" s="696"/>
      <c r="H837" s="696"/>
      <c r="I837" s="728"/>
      <c r="J837" s="1242"/>
    </row>
    <row r="838" spans="1:11">
      <c r="A838" s="413"/>
      <c r="B838" s="695"/>
      <c r="C838" s="695"/>
      <c r="D838" s="695"/>
      <c r="E838" s="695"/>
      <c r="F838" s="695"/>
      <c r="G838" s="695"/>
      <c r="H838" s="695"/>
      <c r="I838" s="719"/>
      <c r="J838" s="1242"/>
    </row>
    <row r="839" spans="1:11" ht="15" thickBot="1">
      <c r="B839" s="696"/>
      <c r="C839" s="696"/>
      <c r="D839" s="696"/>
      <c r="E839" s="696"/>
      <c r="F839" s="696"/>
      <c r="G839" s="696"/>
      <c r="H839" s="696"/>
      <c r="I839" s="720"/>
      <c r="J839" s="1242"/>
    </row>
    <row r="840" spans="1:11" ht="15" customHeight="1">
      <c r="B840" s="1500" t="s">
        <v>130</v>
      </c>
      <c r="C840" s="1501"/>
      <c r="D840" s="1501"/>
      <c r="E840" s="1501"/>
      <c r="F840" s="1501"/>
      <c r="G840" s="1501"/>
      <c r="H840" s="1501"/>
      <c r="I840" s="1502"/>
      <c r="J840" s="1243"/>
    </row>
    <row r="841" spans="1:11" ht="72" customHeight="1" thickBot="1">
      <c r="B841" s="1503"/>
      <c r="C841" s="1504"/>
      <c r="D841" s="1504"/>
      <c r="E841" s="1504"/>
      <c r="F841" s="1504"/>
      <c r="G841" s="1504"/>
      <c r="H841" s="1504"/>
      <c r="I841" s="1505"/>
      <c r="J841" s="1243"/>
    </row>
    <row r="842" spans="1:11" ht="72" customHeight="1" thickTop="1" thickBot="1">
      <c r="B842" s="717" t="s">
        <v>1384</v>
      </c>
      <c r="C842" s="1515" t="s">
        <v>1319</v>
      </c>
      <c r="D842" s="1515"/>
      <c r="E842" s="1515"/>
      <c r="F842" s="1515"/>
      <c r="G842" s="1515"/>
      <c r="H842" s="1515"/>
      <c r="I842" s="1516"/>
      <c r="J842" s="1244"/>
    </row>
    <row r="843" spans="1:11" ht="45.75" customHeight="1" thickTop="1">
      <c r="B843" s="605" t="s">
        <v>210</v>
      </c>
      <c r="C843" s="1513" t="str">
        <f>'PLANILHA ORÇAMENTO 29.05.25'!E174</f>
        <v>PV H=1,0M,(BALAO 0,60)COPASA 062/1 NA 104 EM ANEIS</v>
      </c>
      <c r="D843" s="1513"/>
      <c r="E843" s="1513"/>
      <c r="F843" s="1513"/>
      <c r="G843" s="1513"/>
      <c r="H843" s="1514"/>
      <c r="I843" s="250" t="s">
        <v>148</v>
      </c>
      <c r="J843" s="1245"/>
    </row>
    <row r="844" spans="1:11" ht="15">
      <c r="B844" s="251" t="s">
        <v>206</v>
      </c>
      <c r="C844" s="252" t="str">
        <f>'PLANILHA ORÇAMENTO 29.05.25'!B174</f>
        <v>07.08.01</v>
      </c>
      <c r="D844" s="253"/>
      <c r="E844" s="253"/>
      <c r="F844" s="253"/>
      <c r="G844" s="253"/>
      <c r="H844" s="918" t="s">
        <v>93</v>
      </c>
      <c r="I844" s="873" t="s">
        <v>535</v>
      </c>
      <c r="J844" s="1251"/>
    </row>
    <row r="845" spans="1:11" ht="25.5" customHeight="1">
      <c r="B845" s="1506" t="s">
        <v>131</v>
      </c>
      <c r="C845" s="297" t="s">
        <v>17</v>
      </c>
      <c r="D845" s="298" t="s">
        <v>132</v>
      </c>
      <c r="E845" s="298" t="s">
        <v>133</v>
      </c>
      <c r="F845" s="299" t="s">
        <v>18</v>
      </c>
      <c r="G845" s="300" t="s">
        <v>134</v>
      </c>
      <c r="H845" s="919" t="s">
        <v>135</v>
      </c>
      <c r="I845" s="301" t="s">
        <v>136</v>
      </c>
      <c r="J845" s="1232"/>
    </row>
    <row r="846" spans="1:11" ht="25.5">
      <c r="B846" s="1506"/>
      <c r="C846" s="69" t="s">
        <v>137</v>
      </c>
      <c r="D846" s="70" t="s">
        <v>90</v>
      </c>
      <c r="E846" s="70" t="s">
        <v>139</v>
      </c>
      <c r="F846" s="99" t="s">
        <v>138</v>
      </c>
      <c r="G846" s="203">
        <f>2.5+(1.0058*0.2)</f>
        <v>2.7011599999999998</v>
      </c>
      <c r="H846" s="1290">
        <v>31.21</v>
      </c>
      <c r="I846" s="722">
        <f>ROUND(G846*H846,2)</f>
        <v>84.3</v>
      </c>
      <c r="J846" s="1232"/>
    </row>
    <row r="847" spans="1:11" ht="25.5">
      <c r="B847" s="1506"/>
      <c r="C847" s="73" t="s">
        <v>140</v>
      </c>
      <c r="D847" s="74" t="s">
        <v>90</v>
      </c>
      <c r="E847" s="74" t="s">
        <v>141</v>
      </c>
      <c r="F847" s="75" t="s">
        <v>138</v>
      </c>
      <c r="G847" s="95">
        <f>2.5+(2.7574*0.2)</f>
        <v>3.0514800000000002</v>
      </c>
      <c r="H847" s="925">
        <v>22.64</v>
      </c>
      <c r="I847" s="718">
        <f>ROUND(G847*H847,2)</f>
        <v>69.09</v>
      </c>
      <c r="J847" s="1232"/>
    </row>
    <row r="848" spans="1:11">
      <c r="B848" s="1506"/>
      <c r="C848" s="265"/>
      <c r="D848" s="266"/>
      <c r="E848" s="266"/>
      <c r="F848" s="261"/>
      <c r="G848" s="267"/>
      <c r="H848" s="946"/>
      <c r="I848" s="723"/>
      <c r="J848" s="1232"/>
    </row>
    <row r="849" spans="2:11">
      <c r="B849" s="1506"/>
      <c r="C849" s="76"/>
      <c r="D849" s="254"/>
      <c r="E849" s="254"/>
      <c r="F849" s="255"/>
      <c r="G849" s="256"/>
      <c r="H849" s="943"/>
      <c r="I849" s="724">
        <v>0</v>
      </c>
      <c r="J849" s="1232"/>
    </row>
    <row r="850" spans="2:11">
      <c r="B850" s="1507"/>
      <c r="C850" s="606" t="s">
        <v>142</v>
      </c>
      <c r="D850" s="607"/>
      <c r="E850" s="608"/>
      <c r="F850" s="609"/>
      <c r="G850" s="610"/>
      <c r="H850" s="926" t="s">
        <v>143</v>
      </c>
      <c r="I850" s="611">
        <f>ROUND(SUM(I846:I849),2)</f>
        <v>153.38999999999999</v>
      </c>
      <c r="J850" s="1247"/>
    </row>
    <row r="851" spans="2:11" ht="25.5" customHeight="1">
      <c r="B851" s="1509" t="s">
        <v>144</v>
      </c>
      <c r="C851" s="287" t="s">
        <v>17</v>
      </c>
      <c r="D851" s="288" t="s">
        <v>132</v>
      </c>
      <c r="E851" s="288" t="s">
        <v>133</v>
      </c>
      <c r="F851" s="289" t="s">
        <v>18</v>
      </c>
      <c r="G851" s="289" t="s">
        <v>134</v>
      </c>
      <c r="H851" s="920" t="s">
        <v>135</v>
      </c>
      <c r="I851" s="290" t="s">
        <v>136</v>
      </c>
      <c r="J851" s="1232"/>
    </row>
    <row r="852" spans="2:11" ht="51">
      <c r="B852" s="1506"/>
      <c r="C852" s="257" t="s">
        <v>1206</v>
      </c>
      <c r="D852" s="258" t="s">
        <v>90</v>
      </c>
      <c r="E852" s="258">
        <v>90586</v>
      </c>
      <c r="F852" s="259" t="s">
        <v>201</v>
      </c>
      <c r="G852" s="260">
        <f>0.65*G860</f>
        <v>0.13</v>
      </c>
      <c r="H852" s="921">
        <v>1.46</v>
      </c>
      <c r="I852" s="718">
        <f>ROUND(G852*H852,2)</f>
        <v>0.19</v>
      </c>
      <c r="J852" s="1232" t="s">
        <v>1320</v>
      </c>
      <c r="K852" s="1233">
        <v>0.6</v>
      </c>
    </row>
    <row r="853" spans="2:11">
      <c r="B853" s="1506"/>
      <c r="C853" s="268"/>
      <c r="D853" s="202"/>
      <c r="E853" s="202"/>
      <c r="F853" s="269"/>
      <c r="G853" s="270"/>
      <c r="H853" s="922"/>
      <c r="I853" s="718">
        <f>ROUND(G853*H853,2)</f>
        <v>0</v>
      </c>
      <c r="J853" s="1232"/>
    </row>
    <row r="854" spans="2:11">
      <c r="B854" s="1506"/>
      <c r="C854" s="268"/>
      <c r="D854" s="202"/>
      <c r="E854" s="202"/>
      <c r="F854" s="269"/>
      <c r="G854" s="270"/>
      <c r="H854" s="922"/>
      <c r="I854" s="718">
        <f>ROUND(G854*H854,2)</f>
        <v>0</v>
      </c>
      <c r="J854" s="1232"/>
    </row>
    <row r="855" spans="2:11">
      <c r="B855" s="1506"/>
      <c r="C855" s="268"/>
      <c r="D855" s="202"/>
      <c r="E855" s="202"/>
      <c r="F855" s="269"/>
      <c r="G855" s="270"/>
      <c r="H855" s="922"/>
      <c r="I855" s="718">
        <f>ROUND(G855*H855,2)</f>
        <v>0</v>
      </c>
      <c r="J855" s="1232"/>
    </row>
    <row r="856" spans="2:11">
      <c r="B856" s="1506"/>
      <c r="C856" s="73"/>
      <c r="D856" s="74"/>
      <c r="E856" s="74"/>
      <c r="F856" s="75"/>
      <c r="G856" s="80"/>
      <c r="H856" s="927"/>
      <c r="I856" s="718">
        <f>ROUND(G856*H856,2)</f>
        <v>0</v>
      </c>
      <c r="J856" s="1232"/>
    </row>
    <row r="857" spans="2:11">
      <c r="B857" s="1506"/>
      <c r="C857" s="76"/>
      <c r="D857" s="76"/>
      <c r="E857" s="76"/>
      <c r="F857" s="261"/>
      <c r="G857" s="81"/>
      <c r="H857" s="923"/>
      <c r="I857" s="723">
        <f>G857*H857</f>
        <v>0</v>
      </c>
      <c r="J857" s="1232"/>
    </row>
    <row r="858" spans="2:11" ht="18.75" customHeight="1">
      <c r="B858" s="1507"/>
      <c r="C858" s="606" t="s">
        <v>145</v>
      </c>
      <c r="D858" s="612"/>
      <c r="E858" s="613"/>
      <c r="F858" s="614"/>
      <c r="G858" s="615"/>
      <c r="H858" s="924" t="s">
        <v>143</v>
      </c>
      <c r="I858" s="616">
        <f>ROUND(SUM(I852:I857),2)</f>
        <v>0.19</v>
      </c>
      <c r="J858" s="1247"/>
    </row>
    <row r="859" spans="2:11" ht="25.5" customHeight="1">
      <c r="B859" s="1509" t="s">
        <v>146</v>
      </c>
      <c r="C859" s="287" t="s">
        <v>17</v>
      </c>
      <c r="D859" s="288" t="s">
        <v>132</v>
      </c>
      <c r="E859" s="288" t="s">
        <v>133</v>
      </c>
      <c r="F859" s="291" t="s">
        <v>18</v>
      </c>
      <c r="G859" s="289" t="s">
        <v>134</v>
      </c>
      <c r="H859" s="920" t="s">
        <v>147</v>
      </c>
      <c r="I859" s="290" t="s">
        <v>136</v>
      </c>
      <c r="J859" s="1232"/>
    </row>
    <row r="860" spans="2:11" ht="51">
      <c r="B860" s="1506"/>
      <c r="C860" s="617" t="s">
        <v>481</v>
      </c>
      <c r="D860" s="618" t="s">
        <v>90</v>
      </c>
      <c r="E860" s="618" t="s">
        <v>482</v>
      </c>
      <c r="F860" s="84" t="s">
        <v>28</v>
      </c>
      <c r="G860" s="85">
        <v>0.2</v>
      </c>
      <c r="H860" s="922">
        <v>548.11</v>
      </c>
      <c r="I860" s="718">
        <f t="shared" ref="I860:I866" si="20">ROUND(G860*H860,2)</f>
        <v>109.62</v>
      </c>
      <c r="J860" s="1232"/>
    </row>
    <row r="861" spans="2:11" ht="38.25">
      <c r="B861" s="1506"/>
      <c r="C861" s="617" t="s">
        <v>453</v>
      </c>
      <c r="D861" s="618" t="s">
        <v>90</v>
      </c>
      <c r="E861" s="618" t="s">
        <v>452</v>
      </c>
      <c r="F861" s="84" t="s">
        <v>28</v>
      </c>
      <c r="G861" s="85">
        <v>0.02</v>
      </c>
      <c r="H861" s="922">
        <v>640.65</v>
      </c>
      <c r="I861" s="718">
        <f t="shared" si="20"/>
        <v>12.81</v>
      </c>
      <c r="J861" s="1232"/>
    </row>
    <row r="862" spans="2:11" ht="38.25">
      <c r="B862" s="1506"/>
      <c r="C862" s="617" t="s">
        <v>483</v>
      </c>
      <c r="D862" s="618" t="s">
        <v>90</v>
      </c>
      <c r="E862" s="618" t="s">
        <v>158</v>
      </c>
      <c r="F862" s="84" t="s">
        <v>1</v>
      </c>
      <c r="G862" s="85">
        <v>1</v>
      </c>
      <c r="H862" s="922">
        <v>528.46</v>
      </c>
      <c r="I862" s="718">
        <f t="shared" si="20"/>
        <v>528.46</v>
      </c>
      <c r="J862" s="1232"/>
    </row>
    <row r="863" spans="2:11" ht="25.5">
      <c r="B863" s="1506"/>
      <c r="C863" s="617" t="s">
        <v>198</v>
      </c>
      <c r="D863" s="618" t="s">
        <v>91</v>
      </c>
      <c r="E863" s="618" t="s">
        <v>408</v>
      </c>
      <c r="F863" s="84" t="s">
        <v>1</v>
      </c>
      <c r="G863" s="85">
        <v>3</v>
      </c>
      <c r="H863" s="1284">
        <v>91</v>
      </c>
      <c r="I863" s="718">
        <f t="shared" si="20"/>
        <v>273</v>
      </c>
      <c r="J863" s="1232"/>
    </row>
    <row r="864" spans="2:11">
      <c r="B864" s="1506"/>
      <c r="C864" s="617"/>
      <c r="D864" s="618"/>
      <c r="E864" s="618"/>
      <c r="F864" s="84"/>
      <c r="G864" s="85"/>
      <c r="H864" s="922"/>
      <c r="I864" s="718">
        <f t="shared" si="20"/>
        <v>0</v>
      </c>
      <c r="J864" s="1232"/>
    </row>
    <row r="865" spans="2:11">
      <c r="B865" s="1506"/>
      <c r="C865" s="617"/>
      <c r="D865" s="618"/>
      <c r="E865" s="618"/>
      <c r="F865" s="84"/>
      <c r="G865" s="85"/>
      <c r="H865" s="922"/>
      <c r="I865" s="718">
        <f t="shared" si="20"/>
        <v>0</v>
      </c>
      <c r="J865" s="1232"/>
    </row>
    <row r="866" spans="2:11">
      <c r="B866" s="1506"/>
      <c r="C866" s="617"/>
      <c r="D866" s="618"/>
      <c r="E866" s="618"/>
      <c r="F866" s="84"/>
      <c r="G866" s="85"/>
      <c r="H866" s="922"/>
      <c r="I866" s="718">
        <f t="shared" si="20"/>
        <v>0</v>
      </c>
      <c r="J866" s="1232"/>
    </row>
    <row r="867" spans="2:11">
      <c r="B867" s="1506"/>
      <c r="C867" s="617"/>
      <c r="D867" s="618"/>
      <c r="E867" s="618"/>
      <c r="F867" s="84"/>
      <c r="G867" s="85"/>
      <c r="H867" s="922"/>
      <c r="I867" s="718"/>
      <c r="J867" s="1232"/>
    </row>
    <row r="868" spans="2:11">
      <c r="B868" s="1510"/>
      <c r="C868" s="606" t="s">
        <v>149</v>
      </c>
      <c r="D868" s="612"/>
      <c r="E868" s="619"/>
      <c r="F868" s="620"/>
      <c r="G868" s="615"/>
      <c r="H868" s="924" t="s">
        <v>143</v>
      </c>
      <c r="I868" s="616">
        <f>ROUND(SUM(I860:I867),2)</f>
        <v>923.89</v>
      </c>
      <c r="J868" s="1247"/>
    </row>
    <row r="869" spans="2:11">
      <c r="B869" s="262"/>
      <c r="C869" s="621" t="s">
        <v>207</v>
      </c>
      <c r="D869" s="622"/>
      <c r="E869" s="623"/>
      <c r="F869" s="624"/>
      <c r="G869" s="625"/>
      <c r="H869" s="930" t="s">
        <v>143</v>
      </c>
      <c r="I869" s="626">
        <f>ROUND(I850+I858+I868,2)</f>
        <v>1077.47</v>
      </c>
      <c r="J869" s="1247"/>
    </row>
    <row r="870" spans="2:11">
      <c r="B870" s="262"/>
      <c r="C870" s="627" t="s">
        <v>208</v>
      </c>
      <c r="D870" s="628"/>
      <c r="E870" s="623"/>
      <c r="F870" s="624"/>
      <c r="G870" s="624"/>
      <c r="H870" s="930" t="s">
        <v>143</v>
      </c>
      <c r="I870" s="726">
        <f>G870</f>
        <v>0</v>
      </c>
      <c r="J870" s="1248"/>
    </row>
    <row r="871" spans="2:11" ht="16.5" thickBot="1">
      <c r="B871" s="263"/>
      <c r="C871" s="264" t="s">
        <v>209</v>
      </c>
      <c r="D871" s="629"/>
      <c r="E871" s="630"/>
      <c r="F871" s="631"/>
      <c r="G871" s="632"/>
      <c r="H871" s="931" t="s">
        <v>143</v>
      </c>
      <c r="I871" s="633">
        <f>ROUND(I869*(1+I870),2)</f>
        <v>1077.47</v>
      </c>
      <c r="J871" s="1340">
        <f>(I863)/I871</f>
        <v>0.25337132356353309</v>
      </c>
      <c r="K871" s="1239" t="s">
        <v>1360</v>
      </c>
    </row>
    <row r="872" spans="2:11">
      <c r="B872" s="697"/>
      <c r="C872" s="638"/>
      <c r="D872" s="638"/>
      <c r="E872" s="638"/>
      <c r="F872" s="638"/>
      <c r="G872" s="638"/>
      <c r="H872" s="638"/>
      <c r="I872" s="727"/>
      <c r="J872" s="1341">
        <f>100%-J871</f>
        <v>0.74662867643646691</v>
      </c>
      <c r="K872" s="1239" t="s">
        <v>90</v>
      </c>
    </row>
    <row r="873" spans="2:11" ht="37.5" customHeight="1">
      <c r="B873" s="878" t="s">
        <v>150</v>
      </c>
      <c r="C873" s="1511" t="s">
        <v>1368</v>
      </c>
      <c r="D873" s="1511"/>
      <c r="E873" s="1511"/>
      <c r="F873" s="1511"/>
      <c r="G873" s="1511"/>
      <c r="H873" s="1511"/>
      <c r="I873" s="1512"/>
      <c r="J873" s="1250"/>
    </row>
    <row r="874" spans="2:11" ht="222" customHeight="1" thickBot="1">
      <c r="B874" s="699"/>
      <c r="C874" s="696"/>
      <c r="D874" s="696"/>
      <c r="E874" s="696"/>
      <c r="F874" s="696"/>
      <c r="G874" s="696"/>
      <c r="H874" s="696"/>
      <c r="I874" s="728"/>
      <c r="J874" s="1242"/>
    </row>
    <row r="875" spans="2:11">
      <c r="B875" s="695"/>
      <c r="C875" s="695"/>
      <c r="D875" s="695"/>
      <c r="E875" s="695"/>
      <c r="F875" s="695"/>
      <c r="G875" s="695"/>
      <c r="H875" s="695"/>
      <c r="I875" s="719"/>
      <c r="J875" s="1242"/>
    </row>
    <row r="876" spans="2:11" ht="15" thickBot="1">
      <c r="B876" s="696"/>
      <c r="C876" s="696"/>
      <c r="D876" s="696"/>
      <c r="E876" s="696"/>
      <c r="F876" s="696"/>
      <c r="G876" s="696"/>
      <c r="H876" s="696"/>
      <c r="I876" s="720"/>
      <c r="J876" s="1242"/>
    </row>
    <row r="877" spans="2:11" ht="15" customHeight="1">
      <c r="B877" s="1500" t="s">
        <v>130</v>
      </c>
      <c r="C877" s="1501"/>
      <c r="D877" s="1501"/>
      <c r="E877" s="1501"/>
      <c r="F877" s="1501"/>
      <c r="G877" s="1501"/>
      <c r="H877" s="1501"/>
      <c r="I877" s="1502"/>
      <c r="J877" s="1243"/>
    </row>
    <row r="878" spans="2:11" ht="72" customHeight="1" thickBot="1">
      <c r="B878" s="1503"/>
      <c r="C878" s="1504"/>
      <c r="D878" s="1504"/>
      <c r="E878" s="1504"/>
      <c r="F878" s="1504"/>
      <c r="G878" s="1504"/>
      <c r="H878" s="1504"/>
      <c r="I878" s="1505"/>
      <c r="J878" s="1243"/>
    </row>
    <row r="879" spans="2:11" ht="72" customHeight="1" thickTop="1" thickBot="1">
      <c r="B879" s="717" t="s">
        <v>1384</v>
      </c>
      <c r="C879" s="1515" t="s">
        <v>1319</v>
      </c>
      <c r="D879" s="1515"/>
      <c r="E879" s="1515"/>
      <c r="F879" s="1515"/>
      <c r="G879" s="1515"/>
      <c r="H879" s="1515"/>
      <c r="I879" s="1516"/>
      <c r="J879" s="1244"/>
    </row>
    <row r="880" spans="2:11" ht="45.75" customHeight="1" thickTop="1">
      <c r="B880" s="605" t="s">
        <v>210</v>
      </c>
      <c r="C880" s="1513" t="str">
        <f>'PLANILHA ORÇAMENTO 29.05.25'!E175</f>
        <v>ADICIONAL DE PREÇO P/ ACRESCIMO DE ALTURA PV 0,6M</v>
      </c>
      <c r="D880" s="1513"/>
      <c r="E880" s="1513"/>
      <c r="F880" s="1513"/>
      <c r="G880" s="1513"/>
      <c r="H880" s="1514"/>
      <c r="I880" s="250" t="s">
        <v>2</v>
      </c>
      <c r="J880" s="1245"/>
    </row>
    <row r="881" spans="2:10" ht="15">
      <c r="B881" s="251" t="s">
        <v>206</v>
      </c>
      <c r="C881" s="252" t="str">
        <f>'PLANILHA ORÇAMENTO 29.05.25'!B175</f>
        <v>07.08.02</v>
      </c>
      <c r="D881" s="253"/>
      <c r="E881" s="253"/>
      <c r="F881" s="253"/>
      <c r="G881" s="253"/>
      <c r="H881" s="918" t="s">
        <v>93</v>
      </c>
      <c r="I881" s="873" t="s">
        <v>536</v>
      </c>
      <c r="J881" s="1251"/>
    </row>
    <row r="882" spans="2:10" ht="25.5" customHeight="1">
      <c r="B882" s="1506" t="s">
        <v>131</v>
      </c>
      <c r="C882" s="297" t="s">
        <v>17</v>
      </c>
      <c r="D882" s="298" t="s">
        <v>132</v>
      </c>
      <c r="E882" s="298" t="s">
        <v>133</v>
      </c>
      <c r="F882" s="299" t="s">
        <v>18</v>
      </c>
      <c r="G882" s="300" t="s">
        <v>134</v>
      </c>
      <c r="H882" s="919" t="s">
        <v>135</v>
      </c>
      <c r="I882" s="301" t="s">
        <v>136</v>
      </c>
      <c r="J882" s="1232"/>
    </row>
    <row r="883" spans="2:10" ht="25.5">
      <c r="B883" s="1506"/>
      <c r="C883" s="69" t="s">
        <v>137</v>
      </c>
      <c r="D883" s="70" t="s">
        <v>90</v>
      </c>
      <c r="E883" s="70" t="s">
        <v>139</v>
      </c>
      <c r="F883" s="99" t="s">
        <v>138</v>
      </c>
      <c r="G883" s="203">
        <v>1</v>
      </c>
      <c r="H883" s="1290">
        <v>31.21</v>
      </c>
      <c r="I883" s="722">
        <f>ROUND(G883*H883,2)</f>
        <v>31.21</v>
      </c>
      <c r="J883" s="1232"/>
    </row>
    <row r="884" spans="2:10" ht="25.5">
      <c r="B884" s="1506"/>
      <c r="C884" s="73" t="s">
        <v>140</v>
      </c>
      <c r="D884" s="74" t="s">
        <v>90</v>
      </c>
      <c r="E884" s="74" t="s">
        <v>141</v>
      </c>
      <c r="F884" s="75" t="s">
        <v>138</v>
      </c>
      <c r="G884" s="95">
        <v>1</v>
      </c>
      <c r="H884" s="925">
        <v>22.64</v>
      </c>
      <c r="I884" s="718">
        <f>ROUND(G884*H884,2)</f>
        <v>22.64</v>
      </c>
      <c r="J884" s="1232"/>
    </row>
    <row r="885" spans="2:10">
      <c r="B885" s="1506"/>
      <c r="C885" s="265"/>
      <c r="D885" s="266"/>
      <c r="E885" s="266"/>
      <c r="F885" s="261"/>
      <c r="G885" s="267"/>
      <c r="H885" s="946"/>
      <c r="I885" s="723"/>
      <c r="J885" s="1232"/>
    </row>
    <row r="886" spans="2:10">
      <c r="B886" s="1506"/>
      <c r="C886" s="76"/>
      <c r="D886" s="254"/>
      <c r="E886" s="254"/>
      <c r="F886" s="255"/>
      <c r="G886" s="256"/>
      <c r="H886" s="943"/>
      <c r="I886" s="724">
        <v>0</v>
      </c>
      <c r="J886" s="1232"/>
    </row>
    <row r="887" spans="2:10">
      <c r="B887" s="1507"/>
      <c r="C887" s="606" t="s">
        <v>142</v>
      </c>
      <c r="D887" s="607"/>
      <c r="E887" s="608"/>
      <c r="F887" s="609"/>
      <c r="G887" s="610"/>
      <c r="H887" s="926" t="s">
        <v>143</v>
      </c>
      <c r="I887" s="611">
        <f>ROUND(SUM(I883:I886),2)</f>
        <v>53.85</v>
      </c>
      <c r="J887" s="1247"/>
    </row>
    <row r="888" spans="2:10" ht="25.5" customHeight="1">
      <c r="B888" s="1509" t="s">
        <v>144</v>
      </c>
      <c r="C888" s="287" t="s">
        <v>17</v>
      </c>
      <c r="D888" s="288" t="s">
        <v>132</v>
      </c>
      <c r="E888" s="288" t="s">
        <v>133</v>
      </c>
      <c r="F888" s="289" t="s">
        <v>18</v>
      </c>
      <c r="G888" s="289" t="s">
        <v>134</v>
      </c>
      <c r="H888" s="920" t="s">
        <v>135</v>
      </c>
      <c r="I888" s="290" t="s">
        <v>136</v>
      </c>
      <c r="J888" s="1232"/>
    </row>
    <row r="889" spans="2:10">
      <c r="B889" s="1506"/>
      <c r="C889" s="257"/>
      <c r="D889" s="258"/>
      <c r="E889" s="258"/>
      <c r="F889" s="259"/>
      <c r="G889" s="260"/>
      <c r="H889" s="921"/>
      <c r="I889" s="725">
        <f>ROUND(G889*H889,2)</f>
        <v>0</v>
      </c>
      <c r="J889" s="1232"/>
    </row>
    <row r="890" spans="2:10">
      <c r="B890" s="1506"/>
      <c r="C890" s="268"/>
      <c r="D890" s="202"/>
      <c r="E890" s="202"/>
      <c r="F890" s="269"/>
      <c r="G890" s="270"/>
      <c r="H890" s="922"/>
      <c r="I890" s="718">
        <f>ROUND(G890*H890,2)</f>
        <v>0</v>
      </c>
      <c r="J890" s="1232"/>
    </row>
    <row r="891" spans="2:10">
      <c r="B891" s="1506"/>
      <c r="C891" s="268"/>
      <c r="D891" s="202"/>
      <c r="E891" s="202"/>
      <c r="F891" s="269"/>
      <c r="G891" s="270"/>
      <c r="H891" s="922"/>
      <c r="I891" s="718">
        <f>ROUND(G891*H891,2)</f>
        <v>0</v>
      </c>
      <c r="J891" s="1232"/>
    </row>
    <row r="892" spans="2:10">
      <c r="B892" s="1506"/>
      <c r="C892" s="268"/>
      <c r="D892" s="202"/>
      <c r="E892" s="202"/>
      <c r="F892" s="269"/>
      <c r="G892" s="270"/>
      <c r="H892" s="922"/>
      <c r="I892" s="718">
        <f>ROUND(G892*H892,2)</f>
        <v>0</v>
      </c>
      <c r="J892" s="1232"/>
    </row>
    <row r="893" spans="2:10">
      <c r="B893" s="1506"/>
      <c r="C893" s="73"/>
      <c r="D893" s="74"/>
      <c r="E893" s="74"/>
      <c r="F893" s="75"/>
      <c r="G893" s="80"/>
      <c r="H893" s="927"/>
      <c r="I893" s="718">
        <f>ROUND(G893*H893,2)</f>
        <v>0</v>
      </c>
      <c r="J893" s="1232"/>
    </row>
    <row r="894" spans="2:10">
      <c r="B894" s="1506"/>
      <c r="C894" s="76"/>
      <c r="D894" s="76"/>
      <c r="E894" s="76"/>
      <c r="F894" s="261"/>
      <c r="G894" s="81"/>
      <c r="H894" s="923"/>
      <c r="I894" s="723">
        <f>G894*H894</f>
        <v>0</v>
      </c>
      <c r="J894" s="1232"/>
    </row>
    <row r="895" spans="2:10" ht="18.75" customHeight="1">
      <c r="B895" s="1507"/>
      <c r="C895" s="606" t="s">
        <v>145</v>
      </c>
      <c r="D895" s="612"/>
      <c r="E895" s="613"/>
      <c r="F895" s="614"/>
      <c r="G895" s="615"/>
      <c r="H895" s="924" t="s">
        <v>143</v>
      </c>
      <c r="I895" s="616">
        <f>ROUND(SUM(I889:I894),2)</f>
        <v>0</v>
      </c>
      <c r="J895" s="1247"/>
    </row>
    <row r="896" spans="2:10" ht="25.5" customHeight="1">
      <c r="B896" s="1509" t="s">
        <v>146</v>
      </c>
      <c r="C896" s="287" t="s">
        <v>17</v>
      </c>
      <c r="D896" s="288" t="s">
        <v>132</v>
      </c>
      <c r="E896" s="288" t="s">
        <v>133</v>
      </c>
      <c r="F896" s="291" t="s">
        <v>18</v>
      </c>
      <c r="G896" s="289" t="s">
        <v>134</v>
      </c>
      <c r="H896" s="920" t="s">
        <v>147</v>
      </c>
      <c r="I896" s="290" t="s">
        <v>136</v>
      </c>
      <c r="J896" s="1232"/>
    </row>
    <row r="897" spans="2:11" ht="38.25">
      <c r="B897" s="1506"/>
      <c r="C897" s="617" t="s">
        <v>453</v>
      </c>
      <c r="D897" s="618" t="s">
        <v>90</v>
      </c>
      <c r="E897" s="618" t="s">
        <v>452</v>
      </c>
      <c r="F897" s="84" t="s">
        <v>28</v>
      </c>
      <c r="G897" s="85">
        <v>0.02</v>
      </c>
      <c r="H897" s="922">
        <v>640.65</v>
      </c>
      <c r="I897" s="718">
        <f>ROUND(G897*H897,2)</f>
        <v>12.81</v>
      </c>
      <c r="J897" s="1232"/>
    </row>
    <row r="898" spans="2:11" ht="25.5">
      <c r="B898" s="1506"/>
      <c r="C898" s="617" t="s">
        <v>198</v>
      </c>
      <c r="D898" s="618" t="s">
        <v>91</v>
      </c>
      <c r="E898" s="618" t="s">
        <v>408</v>
      </c>
      <c r="F898" s="84" t="s">
        <v>1</v>
      </c>
      <c r="G898" s="85">
        <v>3</v>
      </c>
      <c r="H898" s="1284">
        <v>91</v>
      </c>
      <c r="I898" s="718">
        <f>ROUND(G898*H898,2)</f>
        <v>273</v>
      </c>
      <c r="J898" s="1232"/>
    </row>
    <row r="899" spans="2:11">
      <c r="B899" s="1506"/>
      <c r="C899" s="617"/>
      <c r="D899" s="618"/>
      <c r="E899" s="618"/>
      <c r="F899" s="84"/>
      <c r="G899" s="85"/>
      <c r="H899" s="922"/>
      <c r="I899" s="718">
        <f>ROUND(G899*H899,2)</f>
        <v>0</v>
      </c>
      <c r="J899" s="1232"/>
    </row>
    <row r="900" spans="2:11">
      <c r="B900" s="1506"/>
      <c r="C900" s="617"/>
      <c r="D900" s="618"/>
      <c r="E900" s="618"/>
      <c r="F900" s="84"/>
      <c r="G900" s="85"/>
      <c r="H900" s="922"/>
      <c r="I900" s="718">
        <f>ROUND(G900*H900,2)</f>
        <v>0</v>
      </c>
      <c r="J900" s="1232"/>
    </row>
    <row r="901" spans="2:11">
      <c r="B901" s="1506"/>
      <c r="C901" s="617"/>
      <c r="D901" s="618"/>
      <c r="E901" s="618"/>
      <c r="F901" s="84"/>
      <c r="G901" s="85"/>
      <c r="H901" s="922"/>
      <c r="I901" s="718">
        <f>ROUND(G901*H901,2)</f>
        <v>0</v>
      </c>
      <c r="J901" s="1232"/>
    </row>
    <row r="902" spans="2:11">
      <c r="B902" s="1506"/>
      <c r="C902" s="617"/>
      <c r="D902" s="618"/>
      <c r="E902" s="618"/>
      <c r="F902" s="84"/>
      <c r="G902" s="85"/>
      <c r="H902" s="922"/>
      <c r="I902" s="718"/>
      <c r="J902" s="1232"/>
    </row>
    <row r="903" spans="2:11">
      <c r="B903" s="1510"/>
      <c r="C903" s="606" t="s">
        <v>149</v>
      </c>
      <c r="D903" s="612"/>
      <c r="E903" s="619"/>
      <c r="F903" s="620"/>
      <c r="G903" s="615"/>
      <c r="H903" s="924" t="s">
        <v>143</v>
      </c>
      <c r="I903" s="616">
        <f>ROUND(SUM(I897:I902),2)</f>
        <v>285.81</v>
      </c>
      <c r="J903" s="1247"/>
    </row>
    <row r="904" spans="2:11">
      <c r="B904" s="262"/>
      <c r="C904" s="621" t="s">
        <v>207</v>
      </c>
      <c r="D904" s="622"/>
      <c r="E904" s="623"/>
      <c r="F904" s="624"/>
      <c r="G904" s="625"/>
      <c r="H904" s="930" t="s">
        <v>143</v>
      </c>
      <c r="I904" s="626">
        <f>ROUND(I887+I895+I903,2)</f>
        <v>339.66</v>
      </c>
      <c r="J904" s="1247"/>
    </row>
    <row r="905" spans="2:11">
      <c r="B905" s="262"/>
      <c r="C905" s="627" t="s">
        <v>208</v>
      </c>
      <c r="D905" s="628"/>
      <c r="E905" s="623"/>
      <c r="F905" s="624"/>
      <c r="G905" s="624"/>
      <c r="H905" s="930" t="s">
        <v>143</v>
      </c>
      <c r="I905" s="726">
        <f>G905</f>
        <v>0</v>
      </c>
      <c r="J905" s="1248"/>
    </row>
    <row r="906" spans="2:11" ht="16.5" thickBot="1">
      <c r="B906" s="263"/>
      <c r="C906" s="264" t="s">
        <v>209</v>
      </c>
      <c r="D906" s="629"/>
      <c r="E906" s="630"/>
      <c r="F906" s="631"/>
      <c r="G906" s="632"/>
      <c r="H906" s="931" t="s">
        <v>143</v>
      </c>
      <c r="I906" s="633">
        <f>ROUND(I904*(1+I905),2)</f>
        <v>339.66</v>
      </c>
      <c r="J906" s="1340">
        <f>(I898)/I906</f>
        <v>0.80374492139198017</v>
      </c>
      <c r="K906" s="1239" t="s">
        <v>1360</v>
      </c>
    </row>
    <row r="907" spans="2:11">
      <c r="B907" s="697"/>
      <c r="C907" s="638"/>
      <c r="D907" s="638"/>
      <c r="E907" s="638"/>
      <c r="F907" s="638"/>
      <c r="G907" s="638"/>
      <c r="H907" s="638"/>
      <c r="I907" s="727"/>
      <c r="J907" s="1341">
        <f>100%-J906</f>
        <v>0.19625507860801983</v>
      </c>
      <c r="K907" s="1239" t="s">
        <v>90</v>
      </c>
    </row>
    <row r="908" spans="2:11" ht="37.5" customHeight="1">
      <c r="B908" s="698" t="s">
        <v>150</v>
      </c>
      <c r="C908" s="1511" t="s">
        <v>1369</v>
      </c>
      <c r="D908" s="1511"/>
      <c r="E908" s="1511"/>
      <c r="F908" s="1511"/>
      <c r="G908" s="1511"/>
      <c r="H908" s="1511"/>
      <c r="I908" s="1512"/>
      <c r="J908" s="1250"/>
    </row>
    <row r="909" spans="2:11" ht="81.75" customHeight="1" thickBot="1">
      <c r="B909" s="699"/>
      <c r="C909" s="696"/>
      <c r="D909" s="696"/>
      <c r="E909" s="696"/>
      <c r="F909" s="696"/>
      <c r="G909" s="696"/>
      <c r="H909" s="696"/>
      <c r="I909" s="728"/>
      <c r="J909" s="1242"/>
    </row>
    <row r="910" spans="2:11">
      <c r="B910" s="695"/>
      <c r="C910" s="695"/>
      <c r="D910" s="695"/>
      <c r="E910" s="695"/>
      <c r="F910" s="695"/>
      <c r="G910" s="695"/>
      <c r="H910" s="695"/>
      <c r="I910" s="719"/>
      <c r="J910" s="1242"/>
    </row>
    <row r="911" spans="2:11" ht="15" thickBot="1">
      <c r="B911" s="696"/>
      <c r="C911" s="696"/>
      <c r="D911" s="696"/>
      <c r="E911" s="696"/>
      <c r="F911" s="696"/>
      <c r="G911" s="696"/>
      <c r="H911" s="696"/>
      <c r="I911" s="720"/>
      <c r="J911" s="1242"/>
    </row>
    <row r="912" spans="2:11" ht="15" customHeight="1">
      <c r="B912" s="1500" t="s">
        <v>130</v>
      </c>
      <c r="C912" s="1501"/>
      <c r="D912" s="1501"/>
      <c r="E912" s="1501"/>
      <c r="F912" s="1501"/>
      <c r="G912" s="1501"/>
      <c r="H912" s="1501"/>
      <c r="I912" s="1502"/>
      <c r="J912" s="1243"/>
    </row>
    <row r="913" spans="2:11" ht="72" customHeight="1" thickBot="1">
      <c r="B913" s="1503"/>
      <c r="C913" s="1504"/>
      <c r="D913" s="1504"/>
      <c r="E913" s="1504"/>
      <c r="F913" s="1504"/>
      <c r="G913" s="1504"/>
      <c r="H913" s="1504"/>
      <c r="I913" s="1505"/>
      <c r="J913" s="1243"/>
    </row>
    <row r="914" spans="2:11" ht="72" customHeight="1" thickTop="1" thickBot="1">
      <c r="B914" s="717" t="s">
        <v>1384</v>
      </c>
      <c r="C914" s="1515" t="s">
        <v>1319</v>
      </c>
      <c r="D914" s="1515"/>
      <c r="E914" s="1515"/>
      <c r="F914" s="1515"/>
      <c r="G914" s="1515"/>
      <c r="H914" s="1515"/>
      <c r="I914" s="1516"/>
      <c r="J914" s="1244"/>
    </row>
    <row r="915" spans="2:11" ht="45.75" customHeight="1" thickTop="1">
      <c r="B915" s="605" t="s">
        <v>210</v>
      </c>
      <c r="C915" s="1513" t="str">
        <f>'PLANILHA ORÇAMENTO 29.05.25'!E176</f>
        <v>PV H=1,5M (BALAO 1,0M) COPASA 039/1 EM ANEIS</v>
      </c>
      <c r="D915" s="1513"/>
      <c r="E915" s="1513"/>
      <c r="F915" s="1513"/>
      <c r="G915" s="1513"/>
      <c r="H915" s="1514"/>
      <c r="I915" s="250" t="s">
        <v>148</v>
      </c>
      <c r="J915" s="1245"/>
    </row>
    <row r="916" spans="2:11" ht="15">
      <c r="B916" s="251" t="s">
        <v>206</v>
      </c>
      <c r="C916" s="252" t="str">
        <f>'PLANILHA ORÇAMENTO 29.05.25'!B176</f>
        <v>07.08.03</v>
      </c>
      <c r="D916" s="253"/>
      <c r="E916" s="253"/>
      <c r="F916" s="253"/>
      <c r="G916" s="253"/>
      <c r="H916" s="918" t="s">
        <v>93</v>
      </c>
      <c r="I916" s="873" t="s">
        <v>537</v>
      </c>
      <c r="J916" s="1251"/>
    </row>
    <row r="917" spans="2:11" ht="25.5" customHeight="1">
      <c r="B917" s="1506" t="s">
        <v>131</v>
      </c>
      <c r="C917" s="297" t="s">
        <v>17</v>
      </c>
      <c r="D917" s="298" t="s">
        <v>132</v>
      </c>
      <c r="E917" s="298" t="s">
        <v>133</v>
      </c>
      <c r="F917" s="299" t="s">
        <v>18</v>
      </c>
      <c r="G917" s="300" t="s">
        <v>134</v>
      </c>
      <c r="H917" s="919" t="s">
        <v>135</v>
      </c>
      <c r="I917" s="301" t="s">
        <v>136</v>
      </c>
      <c r="J917" s="1232"/>
    </row>
    <row r="918" spans="2:11" ht="25.5">
      <c r="B918" s="1506"/>
      <c r="C918" s="69" t="s">
        <v>137</v>
      </c>
      <c r="D918" s="70" t="s">
        <v>90</v>
      </c>
      <c r="E918" s="70" t="s">
        <v>139</v>
      </c>
      <c r="F918" s="99" t="s">
        <v>138</v>
      </c>
      <c r="G918" s="203">
        <f>0.5+(1.0058*0.2)</f>
        <v>0.70116000000000001</v>
      </c>
      <c r="H918" s="1290">
        <v>31.21</v>
      </c>
      <c r="I918" s="722">
        <f>ROUND(G918*H918,2)</f>
        <v>21.88</v>
      </c>
      <c r="J918" s="1232"/>
    </row>
    <row r="919" spans="2:11" ht="25.5">
      <c r="B919" s="1506"/>
      <c r="C919" s="73" t="s">
        <v>140</v>
      </c>
      <c r="D919" s="74" t="s">
        <v>90</v>
      </c>
      <c r="E919" s="74" t="s">
        <v>141</v>
      </c>
      <c r="F919" s="75" t="s">
        <v>138</v>
      </c>
      <c r="G919" s="95">
        <f>0.5+(2.7574*0.2)</f>
        <v>1.0514800000000002</v>
      </c>
      <c r="H919" s="925">
        <v>22.64</v>
      </c>
      <c r="I919" s="718">
        <f>ROUND(G919*H919,2)</f>
        <v>23.81</v>
      </c>
      <c r="J919" s="1232"/>
    </row>
    <row r="920" spans="2:11">
      <c r="B920" s="1506"/>
      <c r="C920" s="265"/>
      <c r="D920" s="266"/>
      <c r="E920" s="266"/>
      <c r="F920" s="261"/>
      <c r="G920" s="267"/>
      <c r="H920" s="946"/>
      <c r="I920" s="723"/>
      <c r="J920" s="1232"/>
    </row>
    <row r="921" spans="2:11">
      <c r="B921" s="1506"/>
      <c r="C921" s="76"/>
      <c r="D921" s="254"/>
      <c r="E921" s="254"/>
      <c r="F921" s="255"/>
      <c r="G921" s="256"/>
      <c r="H921" s="943"/>
      <c r="I921" s="724">
        <v>0</v>
      </c>
      <c r="J921" s="1232"/>
    </row>
    <row r="922" spans="2:11">
      <c r="B922" s="1507"/>
      <c r="C922" s="606" t="s">
        <v>142</v>
      </c>
      <c r="D922" s="607"/>
      <c r="E922" s="608"/>
      <c r="F922" s="609"/>
      <c r="G922" s="610"/>
      <c r="H922" s="926" t="s">
        <v>143</v>
      </c>
      <c r="I922" s="611">
        <f>ROUND(SUM(I918:I921),2)</f>
        <v>45.69</v>
      </c>
      <c r="J922" s="1247"/>
    </row>
    <row r="923" spans="2:11" ht="25.5" customHeight="1">
      <c r="B923" s="1509" t="s">
        <v>144</v>
      </c>
      <c r="C923" s="287" t="s">
        <v>17</v>
      </c>
      <c r="D923" s="288" t="s">
        <v>132</v>
      </c>
      <c r="E923" s="288" t="s">
        <v>133</v>
      </c>
      <c r="F923" s="289" t="s">
        <v>18</v>
      </c>
      <c r="G923" s="289" t="s">
        <v>134</v>
      </c>
      <c r="H923" s="920" t="s">
        <v>135</v>
      </c>
      <c r="I923" s="290" t="s">
        <v>136</v>
      </c>
      <c r="J923" s="1232"/>
    </row>
    <row r="924" spans="2:11" ht="76.5">
      <c r="B924" s="1506"/>
      <c r="C924" s="1328" t="s">
        <v>484</v>
      </c>
      <c r="D924" s="1329" t="s">
        <v>90</v>
      </c>
      <c r="E924" s="1329" t="s">
        <v>485</v>
      </c>
      <c r="F924" s="1330" t="s">
        <v>201</v>
      </c>
      <c r="G924" s="1331">
        <v>0.3</v>
      </c>
      <c r="H924" s="1347">
        <v>278.58</v>
      </c>
      <c r="I924" s="725">
        <f>ROUND(G924*H924,2)</f>
        <v>83.57</v>
      </c>
      <c r="J924" s="1232" t="s">
        <v>1320</v>
      </c>
      <c r="K924" s="1233">
        <v>7.0000000000000007E-2</v>
      </c>
    </row>
    <row r="925" spans="2:11" ht="51">
      <c r="B925" s="1506"/>
      <c r="C925" s="1332" t="s">
        <v>1207</v>
      </c>
      <c r="D925" s="1333" t="s">
        <v>90</v>
      </c>
      <c r="E925" s="1333">
        <v>90586</v>
      </c>
      <c r="F925" s="1334" t="s">
        <v>201</v>
      </c>
      <c r="G925" s="1335">
        <f>0.65*0.2</f>
        <v>0.13</v>
      </c>
      <c r="H925" s="1343">
        <v>1.46</v>
      </c>
      <c r="I925" s="718">
        <f>ROUND(G925*H925,2)</f>
        <v>0.19</v>
      </c>
      <c r="J925" s="1232" t="s">
        <v>1320</v>
      </c>
      <c r="K925" s="1233">
        <v>0.6</v>
      </c>
    </row>
    <row r="926" spans="2:11">
      <c r="B926" s="1506"/>
      <c r="C926" s="73"/>
      <c r="D926" s="74"/>
      <c r="E926" s="74"/>
      <c r="F926" s="75"/>
      <c r="G926" s="80"/>
      <c r="H926" s="927"/>
      <c r="I926" s="718">
        <f>ROUND(G926*H926,2)</f>
        <v>0</v>
      </c>
      <c r="J926" s="1232"/>
    </row>
    <row r="927" spans="2:11">
      <c r="B927" s="1506"/>
      <c r="C927" s="76"/>
      <c r="D927" s="76"/>
      <c r="E927" s="76"/>
      <c r="F927" s="261"/>
      <c r="G927" s="81"/>
      <c r="H927" s="923"/>
      <c r="I927" s="723">
        <f>G927*H927</f>
        <v>0</v>
      </c>
      <c r="J927" s="1232"/>
    </row>
    <row r="928" spans="2:11" ht="18.75" customHeight="1">
      <c r="B928" s="1507"/>
      <c r="C928" s="606" t="s">
        <v>145</v>
      </c>
      <c r="D928" s="612"/>
      <c r="E928" s="613"/>
      <c r="F928" s="614"/>
      <c r="G928" s="615"/>
      <c r="H928" s="924" t="s">
        <v>143</v>
      </c>
      <c r="I928" s="616">
        <f>ROUND(SUM(I924:I927),2)</f>
        <v>83.76</v>
      </c>
      <c r="J928" s="1247"/>
    </row>
    <row r="929" spans="1:11" ht="25.5" customHeight="1">
      <c r="B929" s="1509" t="s">
        <v>146</v>
      </c>
      <c r="C929" s="287" t="s">
        <v>17</v>
      </c>
      <c r="D929" s="288" t="s">
        <v>132</v>
      </c>
      <c r="E929" s="288" t="s">
        <v>133</v>
      </c>
      <c r="F929" s="291" t="s">
        <v>18</v>
      </c>
      <c r="G929" s="289" t="s">
        <v>134</v>
      </c>
      <c r="H929" s="920" t="s">
        <v>147</v>
      </c>
      <c r="I929" s="290" t="s">
        <v>136</v>
      </c>
      <c r="J929" s="1232"/>
    </row>
    <row r="930" spans="1:11" ht="51">
      <c r="B930" s="1506"/>
      <c r="C930" s="617" t="s">
        <v>481</v>
      </c>
      <c r="D930" s="618" t="s">
        <v>90</v>
      </c>
      <c r="E930" s="618" t="s">
        <v>482</v>
      </c>
      <c r="F930" s="84" t="s">
        <v>28</v>
      </c>
      <c r="G930" s="85">
        <v>0.2</v>
      </c>
      <c r="H930" s="922">
        <v>548.11</v>
      </c>
      <c r="I930" s="718">
        <f t="shared" ref="I930:I940" si="21">ROUND(G930*H930,2)</f>
        <v>109.62</v>
      </c>
      <c r="J930" s="1232"/>
    </row>
    <row r="931" spans="1:11" ht="38.25">
      <c r="B931" s="1506"/>
      <c r="C931" s="617" t="s">
        <v>453</v>
      </c>
      <c r="D931" s="618" t="s">
        <v>90</v>
      </c>
      <c r="E931" s="618" t="s">
        <v>452</v>
      </c>
      <c r="F931" s="84" t="s">
        <v>28</v>
      </c>
      <c r="G931" s="85">
        <v>4.2999999999999997E-2</v>
      </c>
      <c r="H931" s="922">
        <v>640.65</v>
      </c>
      <c r="I931" s="718">
        <f t="shared" si="21"/>
        <v>27.55</v>
      </c>
      <c r="J931" s="1232"/>
    </row>
    <row r="932" spans="1:11" ht="63.75">
      <c r="B932" s="1506"/>
      <c r="C932" s="617" t="s">
        <v>468</v>
      </c>
      <c r="D932" s="618" t="s">
        <v>90</v>
      </c>
      <c r="E932" s="618" t="s">
        <v>469</v>
      </c>
      <c r="F932" s="84" t="s">
        <v>3</v>
      </c>
      <c r="G932" s="85">
        <v>1.68</v>
      </c>
      <c r="H932" s="922">
        <v>140.38999999999999</v>
      </c>
      <c r="I932" s="718">
        <f t="shared" si="21"/>
        <v>235.86</v>
      </c>
      <c r="J932" s="1232"/>
    </row>
    <row r="933" spans="1:11" ht="63.75">
      <c r="B933" s="1506"/>
      <c r="C933" s="617" t="s">
        <v>486</v>
      </c>
      <c r="D933" s="618" t="s">
        <v>90</v>
      </c>
      <c r="E933" s="618" t="s">
        <v>487</v>
      </c>
      <c r="F933" s="84" t="s">
        <v>3</v>
      </c>
      <c r="G933" s="85">
        <v>1.1299999999999999</v>
      </c>
      <c r="H933" s="922">
        <v>4.92</v>
      </c>
      <c r="I933" s="718">
        <f t="shared" si="21"/>
        <v>5.56</v>
      </c>
      <c r="J933" s="1232"/>
    </row>
    <row r="934" spans="1:11" ht="18.75" customHeight="1">
      <c r="B934" s="1506"/>
      <c r="C934" s="617" t="s">
        <v>409</v>
      </c>
      <c r="D934" s="618" t="s">
        <v>91</v>
      </c>
      <c r="E934" s="618" t="s">
        <v>410</v>
      </c>
      <c r="F934" s="84" t="s">
        <v>3</v>
      </c>
      <c r="G934" s="85">
        <v>1.1299999999999999</v>
      </c>
      <c r="H934" s="922">
        <v>42.31</v>
      </c>
      <c r="I934" s="718">
        <f t="shared" si="21"/>
        <v>47.81</v>
      </c>
      <c r="J934" s="1232"/>
    </row>
    <row r="935" spans="1:11" ht="38.25">
      <c r="B935" s="1506"/>
      <c r="C935" s="617" t="s">
        <v>483</v>
      </c>
      <c r="D935" s="618" t="s">
        <v>90</v>
      </c>
      <c r="E935" s="618" t="s">
        <v>158</v>
      </c>
      <c r="F935" s="84" t="s">
        <v>1</v>
      </c>
      <c r="G935" s="85">
        <v>1</v>
      </c>
      <c r="H935" s="922">
        <v>528.46</v>
      </c>
      <c r="I935" s="718">
        <f t="shared" si="21"/>
        <v>528.46</v>
      </c>
      <c r="J935" s="1232"/>
    </row>
    <row r="936" spans="1:11" ht="51">
      <c r="B936" s="1506"/>
      <c r="C936" s="617" t="s">
        <v>488</v>
      </c>
      <c r="D936" s="618" t="s">
        <v>90</v>
      </c>
      <c r="E936" s="618" t="s">
        <v>489</v>
      </c>
      <c r="F936" s="84" t="s">
        <v>28</v>
      </c>
      <c r="G936" s="85">
        <v>0.2</v>
      </c>
      <c r="H936" s="922">
        <v>215.78</v>
      </c>
      <c r="I936" s="718">
        <f t="shared" si="21"/>
        <v>43.16</v>
      </c>
      <c r="J936" s="1232"/>
    </row>
    <row r="937" spans="1:11" ht="20.25" customHeight="1">
      <c r="B937" s="1506"/>
      <c r="C937" s="617" t="s">
        <v>411</v>
      </c>
      <c r="D937" s="618" t="s">
        <v>91</v>
      </c>
      <c r="E937" s="618" t="s">
        <v>413</v>
      </c>
      <c r="F937" s="84" t="s">
        <v>1</v>
      </c>
      <c r="G937" s="85">
        <v>1</v>
      </c>
      <c r="H937" s="1284">
        <v>262.41000000000003</v>
      </c>
      <c r="I937" s="718">
        <f t="shared" si="21"/>
        <v>262.41000000000003</v>
      </c>
      <c r="J937" s="1232"/>
    </row>
    <row r="938" spans="1:11" ht="34.5" customHeight="1">
      <c r="B938" s="1506"/>
      <c r="C938" s="617" t="s">
        <v>198</v>
      </c>
      <c r="D938" s="618" t="s">
        <v>91</v>
      </c>
      <c r="E938" s="618" t="s">
        <v>408</v>
      </c>
      <c r="F938" s="84" t="s">
        <v>1</v>
      </c>
      <c r="G938" s="85">
        <v>2</v>
      </c>
      <c r="H938" s="1284">
        <v>91</v>
      </c>
      <c r="I938" s="718">
        <f t="shared" si="21"/>
        <v>182</v>
      </c>
      <c r="J938" s="1232"/>
    </row>
    <row r="939" spans="1:11" s="429" customFormat="1" ht="25.5">
      <c r="A939" s="428"/>
      <c r="B939" s="1506"/>
      <c r="C939" s="617" t="s">
        <v>412</v>
      </c>
      <c r="D939" s="618" t="s">
        <v>91</v>
      </c>
      <c r="E939" s="618" t="s">
        <v>414</v>
      </c>
      <c r="F939" s="84" t="s">
        <v>1</v>
      </c>
      <c r="G939" s="85">
        <v>2</v>
      </c>
      <c r="H939" s="1284">
        <v>147</v>
      </c>
      <c r="I939" s="718">
        <f t="shared" si="21"/>
        <v>294</v>
      </c>
      <c r="J939" s="1232"/>
      <c r="K939" s="1241"/>
    </row>
    <row r="940" spans="1:11">
      <c r="B940" s="1506"/>
      <c r="C940" s="617"/>
      <c r="D940" s="618"/>
      <c r="E940" s="618"/>
      <c r="F940" s="84"/>
      <c r="G940" s="85"/>
      <c r="H940" s="1284"/>
      <c r="I940" s="718">
        <f t="shared" si="21"/>
        <v>0</v>
      </c>
      <c r="J940" s="1232"/>
    </row>
    <row r="941" spans="1:11">
      <c r="B941" s="1506"/>
      <c r="C941" s="617"/>
      <c r="D941" s="618"/>
      <c r="E941" s="618"/>
      <c r="F941" s="84"/>
      <c r="G941" s="85"/>
      <c r="H941" s="922"/>
      <c r="I941" s="718"/>
      <c r="J941" s="1232"/>
    </row>
    <row r="942" spans="1:11">
      <c r="B942" s="1510"/>
      <c r="C942" s="606" t="s">
        <v>149</v>
      </c>
      <c r="D942" s="612"/>
      <c r="E942" s="619"/>
      <c r="F942" s="620"/>
      <c r="G942" s="615"/>
      <c r="H942" s="924" t="s">
        <v>143</v>
      </c>
      <c r="I942" s="616">
        <f>ROUND(SUM(I930:I941),2)</f>
        <v>1736.43</v>
      </c>
      <c r="J942" s="1247"/>
    </row>
    <row r="943" spans="1:11">
      <c r="B943" s="262"/>
      <c r="C943" s="621" t="s">
        <v>207</v>
      </c>
      <c r="D943" s="622"/>
      <c r="E943" s="623"/>
      <c r="F943" s="624"/>
      <c r="G943" s="625"/>
      <c r="H943" s="930" t="s">
        <v>143</v>
      </c>
      <c r="I943" s="626">
        <f>ROUND(I922+I928+I942,2)</f>
        <v>1865.88</v>
      </c>
      <c r="J943" s="1247"/>
    </row>
    <row r="944" spans="1:11">
      <c r="B944" s="262"/>
      <c r="C944" s="627" t="s">
        <v>208</v>
      </c>
      <c r="D944" s="628"/>
      <c r="E944" s="623"/>
      <c r="F944" s="624"/>
      <c r="G944" s="624"/>
      <c r="H944" s="930" t="s">
        <v>143</v>
      </c>
      <c r="I944" s="726">
        <f>G944</f>
        <v>0</v>
      </c>
      <c r="J944" s="1248"/>
    </row>
    <row r="945" spans="2:11" ht="16.5" thickBot="1">
      <c r="B945" s="263"/>
      <c r="C945" s="264" t="s">
        <v>209</v>
      </c>
      <c r="D945" s="629"/>
      <c r="E945" s="630"/>
      <c r="F945" s="631"/>
      <c r="G945" s="632"/>
      <c r="H945" s="931" t="s">
        <v>143</v>
      </c>
      <c r="I945" s="633">
        <f>ROUND(I943*(1+I944),2)</f>
        <v>1865.88</v>
      </c>
      <c r="J945" s="1340">
        <f>(I934+I937+I938+I939)/I945</f>
        <v>0.42136686174887988</v>
      </c>
      <c r="K945" s="1239" t="s">
        <v>1360</v>
      </c>
    </row>
    <row r="946" spans="2:11">
      <c r="B946" s="697"/>
      <c r="C946" s="638"/>
      <c r="D946" s="638"/>
      <c r="E946" s="638"/>
      <c r="F946" s="638"/>
      <c r="G946" s="638"/>
      <c r="H946" s="638"/>
      <c r="I946" s="727"/>
      <c r="J946" s="1341">
        <f>100%-J945</f>
        <v>0.57863313825112006</v>
      </c>
      <c r="K946" s="1239" t="s">
        <v>90</v>
      </c>
    </row>
    <row r="947" spans="2:11" ht="33" customHeight="1">
      <c r="B947" s="698" t="s">
        <v>150</v>
      </c>
      <c r="C947" s="1511" t="s">
        <v>1370</v>
      </c>
      <c r="D947" s="1511"/>
      <c r="E947" s="1511"/>
      <c r="F947" s="1511"/>
      <c r="G947" s="1511"/>
      <c r="H947" s="1511"/>
      <c r="I947" s="1512"/>
      <c r="J947" s="1250"/>
    </row>
    <row r="948" spans="2:11" ht="216.75" customHeight="1">
      <c r="B948" s="960"/>
      <c r="C948" s="961"/>
      <c r="D948" s="961"/>
      <c r="E948" s="961"/>
      <c r="F948" s="961"/>
      <c r="G948" s="961"/>
      <c r="H948" s="961"/>
      <c r="I948" s="962"/>
      <c r="J948" s="1250"/>
    </row>
    <row r="949" spans="2:11" ht="113.25" customHeight="1" thickBot="1">
      <c r="B949" s="699"/>
      <c r="C949" s="696"/>
      <c r="D949" s="696"/>
      <c r="E949" s="696"/>
      <c r="F949" s="696"/>
      <c r="G949" s="696"/>
      <c r="H949" s="696"/>
      <c r="I949" s="728"/>
      <c r="J949" s="1242"/>
    </row>
    <row r="950" spans="2:11">
      <c r="B950" s="695"/>
      <c r="C950" s="695"/>
      <c r="D950" s="695"/>
      <c r="E950" s="695"/>
      <c r="F950" s="695"/>
      <c r="G950" s="695"/>
      <c r="H950" s="695"/>
      <c r="I950" s="719"/>
      <c r="J950" s="1242"/>
    </row>
    <row r="951" spans="2:11" ht="15" thickBot="1">
      <c r="B951" s="696"/>
      <c r="C951" s="696"/>
      <c r="D951" s="696"/>
      <c r="E951" s="696"/>
      <c r="F951" s="696"/>
      <c r="G951" s="696"/>
      <c r="H951" s="696"/>
      <c r="I951" s="720"/>
      <c r="J951" s="1242"/>
    </row>
    <row r="952" spans="2:11" ht="15" customHeight="1">
      <c r="B952" s="1500" t="s">
        <v>130</v>
      </c>
      <c r="C952" s="1501"/>
      <c r="D952" s="1501"/>
      <c r="E952" s="1501"/>
      <c r="F952" s="1501"/>
      <c r="G952" s="1501"/>
      <c r="H952" s="1501"/>
      <c r="I952" s="1502"/>
      <c r="J952" s="1243"/>
    </row>
    <row r="953" spans="2:11" ht="72" customHeight="1" thickBot="1">
      <c r="B953" s="1503"/>
      <c r="C953" s="1504"/>
      <c r="D953" s="1504"/>
      <c r="E953" s="1504"/>
      <c r="F953" s="1504"/>
      <c r="G953" s="1504"/>
      <c r="H953" s="1504"/>
      <c r="I953" s="1505"/>
      <c r="J953" s="1243"/>
    </row>
    <row r="954" spans="2:11" ht="72" customHeight="1" thickTop="1" thickBot="1">
      <c r="B954" s="717" t="s">
        <v>1384</v>
      </c>
      <c r="C954" s="1515" t="s">
        <v>1319</v>
      </c>
      <c r="D954" s="1515"/>
      <c r="E954" s="1515"/>
      <c r="F954" s="1515"/>
      <c r="G954" s="1515"/>
      <c r="H954" s="1515"/>
      <c r="I954" s="1516"/>
      <c r="J954" s="1244"/>
    </row>
    <row r="955" spans="2:11" ht="45.75" customHeight="1" thickTop="1">
      <c r="B955" s="605" t="s">
        <v>210</v>
      </c>
      <c r="C955" s="1513" t="str">
        <f>'PLANILHA ORÇAMENTO 29.05.25'!E177</f>
        <v>ADICIONAL DE PREÇO ACRESCIMO ALTURA PV 1,0M ANEL</v>
      </c>
      <c r="D955" s="1513"/>
      <c r="E955" s="1513"/>
      <c r="F955" s="1513"/>
      <c r="G955" s="1513"/>
      <c r="H955" s="1514"/>
      <c r="I955" s="250" t="s">
        <v>2</v>
      </c>
      <c r="J955" s="1245"/>
    </row>
    <row r="956" spans="2:11" ht="15">
      <c r="B956" s="251" t="s">
        <v>206</v>
      </c>
      <c r="C956" s="252" t="str">
        <f>'PLANILHA ORÇAMENTO 29.05.25'!B177</f>
        <v>07.08.04</v>
      </c>
      <c r="D956" s="253"/>
      <c r="E956" s="253"/>
      <c r="F956" s="253"/>
      <c r="G956" s="253"/>
      <c r="H956" s="918" t="s">
        <v>93</v>
      </c>
      <c r="I956" s="873" t="s">
        <v>538</v>
      </c>
      <c r="J956" s="1251"/>
    </row>
    <row r="957" spans="2:11" ht="25.5" customHeight="1">
      <c r="B957" s="1506" t="s">
        <v>131</v>
      </c>
      <c r="C957" s="297" t="s">
        <v>17</v>
      </c>
      <c r="D957" s="298" t="s">
        <v>132</v>
      </c>
      <c r="E957" s="298" t="s">
        <v>133</v>
      </c>
      <c r="F957" s="299" t="s">
        <v>18</v>
      </c>
      <c r="G957" s="300" t="s">
        <v>134</v>
      </c>
      <c r="H957" s="919" t="s">
        <v>135</v>
      </c>
      <c r="I957" s="301" t="s">
        <v>136</v>
      </c>
      <c r="J957" s="1232"/>
    </row>
    <row r="958" spans="2:11" ht="25.5">
      <c r="B958" s="1506"/>
      <c r="C958" s="69" t="s">
        <v>137</v>
      </c>
      <c r="D958" s="70" t="s">
        <v>90</v>
      </c>
      <c r="E958" s="70" t="s">
        <v>139</v>
      </c>
      <c r="F958" s="99" t="s">
        <v>138</v>
      </c>
      <c r="G958" s="203">
        <v>0.5</v>
      </c>
      <c r="H958" s="1290">
        <v>31.21</v>
      </c>
      <c r="I958" s="722">
        <f>ROUND(G958*H958,2)</f>
        <v>15.61</v>
      </c>
      <c r="J958" s="1232"/>
    </row>
    <row r="959" spans="2:11" ht="25.5">
      <c r="B959" s="1506"/>
      <c r="C959" s="73" t="s">
        <v>140</v>
      </c>
      <c r="D959" s="74" t="s">
        <v>90</v>
      </c>
      <c r="E959" s="74" t="s">
        <v>141</v>
      </c>
      <c r="F959" s="75" t="s">
        <v>138</v>
      </c>
      <c r="G959" s="95">
        <v>0.5</v>
      </c>
      <c r="H959" s="925">
        <v>22.64</v>
      </c>
      <c r="I959" s="718">
        <f>ROUND(G959*H959,2)</f>
        <v>11.32</v>
      </c>
      <c r="J959" s="1232"/>
    </row>
    <row r="960" spans="2:11">
      <c r="B960" s="1506"/>
      <c r="C960" s="265"/>
      <c r="D960" s="266"/>
      <c r="E960" s="266"/>
      <c r="F960" s="261"/>
      <c r="G960" s="267"/>
      <c r="H960" s="946"/>
      <c r="I960" s="723"/>
      <c r="J960" s="1232"/>
    </row>
    <row r="961" spans="2:11">
      <c r="B961" s="1506"/>
      <c r="C961" s="76"/>
      <c r="D961" s="254"/>
      <c r="E961" s="254"/>
      <c r="F961" s="255"/>
      <c r="G961" s="256"/>
      <c r="H961" s="943"/>
      <c r="I961" s="724">
        <v>0</v>
      </c>
      <c r="J961" s="1232"/>
    </row>
    <row r="962" spans="2:11">
      <c r="B962" s="1507"/>
      <c r="C962" s="606" t="s">
        <v>142</v>
      </c>
      <c r="D962" s="607"/>
      <c r="E962" s="608"/>
      <c r="F962" s="609"/>
      <c r="G962" s="610"/>
      <c r="H962" s="926" t="s">
        <v>143</v>
      </c>
      <c r="I962" s="611">
        <f>ROUND(SUM(I958:I961),2)</f>
        <v>26.93</v>
      </c>
      <c r="J962" s="1247"/>
    </row>
    <row r="963" spans="2:11" ht="25.5" customHeight="1">
      <c r="B963" s="1509" t="s">
        <v>144</v>
      </c>
      <c r="C963" s="287" t="s">
        <v>17</v>
      </c>
      <c r="D963" s="288" t="s">
        <v>132</v>
      </c>
      <c r="E963" s="288" t="s">
        <v>133</v>
      </c>
      <c r="F963" s="289" t="s">
        <v>18</v>
      </c>
      <c r="G963" s="289" t="s">
        <v>134</v>
      </c>
      <c r="H963" s="920" t="s">
        <v>135</v>
      </c>
      <c r="I963" s="290" t="s">
        <v>136</v>
      </c>
      <c r="J963" s="1232"/>
    </row>
    <row r="964" spans="2:11" ht="76.5">
      <c r="B964" s="1506"/>
      <c r="C964" s="257" t="s">
        <v>484</v>
      </c>
      <c r="D964" s="258" t="s">
        <v>90</v>
      </c>
      <c r="E964" s="258" t="s">
        <v>485</v>
      </c>
      <c r="F964" s="259" t="s">
        <v>201</v>
      </c>
      <c r="G964" s="260">
        <v>0.2</v>
      </c>
      <c r="H964" s="922">
        <v>278.58</v>
      </c>
      <c r="I964" s="725">
        <f>ROUND(G964*H964,2)</f>
        <v>55.72</v>
      </c>
      <c r="J964" s="1232" t="s">
        <v>1320</v>
      </c>
      <c r="K964" s="1233">
        <v>7.0000000000000007E-2</v>
      </c>
    </row>
    <row r="965" spans="2:11">
      <c r="B965" s="1506"/>
      <c r="C965" s="268"/>
      <c r="D965" s="202"/>
      <c r="E965" s="202"/>
      <c r="F965" s="269"/>
      <c r="G965" s="270"/>
      <c r="H965" s="922"/>
      <c r="I965" s="718">
        <f>ROUND(G965*H965,2)</f>
        <v>0</v>
      </c>
      <c r="J965" s="1232"/>
    </row>
    <row r="966" spans="2:11">
      <c r="B966" s="1506"/>
      <c r="C966" s="268"/>
      <c r="D966" s="202"/>
      <c r="E966" s="202"/>
      <c r="F966" s="269"/>
      <c r="G966" s="270"/>
      <c r="H966" s="922"/>
      <c r="I966" s="718">
        <f>ROUND(G966*H966,2)</f>
        <v>0</v>
      </c>
      <c r="J966" s="1232"/>
    </row>
    <row r="967" spans="2:11">
      <c r="B967" s="1506"/>
      <c r="C967" s="268"/>
      <c r="D967" s="202"/>
      <c r="E967" s="202"/>
      <c r="F967" s="269"/>
      <c r="G967" s="270"/>
      <c r="H967" s="922"/>
      <c r="I967" s="718">
        <f>ROUND(G967*H967,2)</f>
        <v>0</v>
      </c>
      <c r="J967" s="1232"/>
    </row>
    <row r="968" spans="2:11">
      <c r="B968" s="1506"/>
      <c r="C968" s="73"/>
      <c r="D968" s="74"/>
      <c r="E968" s="74"/>
      <c r="F968" s="75"/>
      <c r="G968" s="80"/>
      <c r="H968" s="927"/>
      <c r="I968" s="718">
        <f>ROUND(G968*H968,2)</f>
        <v>0</v>
      </c>
      <c r="J968" s="1232"/>
    </row>
    <row r="969" spans="2:11">
      <c r="B969" s="1506"/>
      <c r="C969" s="76"/>
      <c r="D969" s="76"/>
      <c r="E969" s="76"/>
      <c r="F969" s="261"/>
      <c r="G969" s="81"/>
      <c r="H969" s="923"/>
      <c r="I969" s="723">
        <f>G969*H969</f>
        <v>0</v>
      </c>
      <c r="J969" s="1232"/>
    </row>
    <row r="970" spans="2:11" ht="18.75" customHeight="1">
      <c r="B970" s="1507"/>
      <c r="C970" s="606" t="s">
        <v>145</v>
      </c>
      <c r="D970" s="612"/>
      <c r="E970" s="613"/>
      <c r="F970" s="614"/>
      <c r="G970" s="615"/>
      <c r="H970" s="924" t="s">
        <v>143</v>
      </c>
      <c r="I970" s="616">
        <f>ROUND(SUM(I964:I969),2)</f>
        <v>55.72</v>
      </c>
      <c r="J970" s="1247"/>
    </row>
    <row r="971" spans="2:11" ht="25.5" customHeight="1">
      <c r="B971" s="1509" t="s">
        <v>146</v>
      </c>
      <c r="C971" s="287" t="s">
        <v>17</v>
      </c>
      <c r="D971" s="288" t="s">
        <v>132</v>
      </c>
      <c r="E971" s="288" t="s">
        <v>133</v>
      </c>
      <c r="F971" s="291" t="s">
        <v>18</v>
      </c>
      <c r="G971" s="289" t="s">
        <v>134</v>
      </c>
      <c r="H971" s="920" t="s">
        <v>147</v>
      </c>
      <c r="I971" s="290" t="s">
        <v>136</v>
      </c>
      <c r="J971" s="1232"/>
    </row>
    <row r="972" spans="2:11" ht="38.25">
      <c r="B972" s="1506"/>
      <c r="C972" s="617" t="s">
        <v>453</v>
      </c>
      <c r="D972" s="618" t="s">
        <v>90</v>
      </c>
      <c r="E972" s="618" t="s">
        <v>452</v>
      </c>
      <c r="F972" s="84" t="s">
        <v>28</v>
      </c>
      <c r="G972" s="85">
        <v>1.2999999999999999E-2</v>
      </c>
      <c r="H972" s="922">
        <v>640.65</v>
      </c>
      <c r="I972" s="718">
        <f>ROUND(G972*H972,2)</f>
        <v>8.33</v>
      </c>
      <c r="J972" s="1232"/>
    </row>
    <row r="973" spans="2:11" ht="25.5">
      <c r="B973" s="1506"/>
      <c r="C973" s="617" t="s">
        <v>412</v>
      </c>
      <c r="D973" s="618" t="s">
        <v>91</v>
      </c>
      <c r="E973" s="618" t="s">
        <v>414</v>
      </c>
      <c r="F973" s="84" t="s">
        <v>1</v>
      </c>
      <c r="G973" s="85">
        <v>3.33</v>
      </c>
      <c r="H973" s="1284">
        <v>147</v>
      </c>
      <c r="I973" s="718">
        <f>ROUND(G973*H973,2)</f>
        <v>489.51</v>
      </c>
      <c r="J973" s="1232"/>
    </row>
    <row r="974" spans="2:11">
      <c r="B974" s="1506"/>
      <c r="C974" s="617"/>
      <c r="D974" s="618"/>
      <c r="E974" s="618"/>
      <c r="F974" s="84"/>
      <c r="G974" s="85"/>
      <c r="H974" s="922"/>
      <c r="I974" s="718">
        <f>ROUND(G974*H974,2)</f>
        <v>0</v>
      </c>
      <c r="J974" s="1232"/>
    </row>
    <row r="975" spans="2:11">
      <c r="B975" s="1506"/>
      <c r="C975" s="617"/>
      <c r="D975" s="618"/>
      <c r="E975" s="618"/>
      <c r="F975" s="84"/>
      <c r="G975" s="85"/>
      <c r="H975" s="922"/>
      <c r="I975" s="718">
        <f>ROUND(G975*H975,2)</f>
        <v>0</v>
      </c>
      <c r="J975" s="1232"/>
    </row>
    <row r="976" spans="2:11">
      <c r="B976" s="1506"/>
      <c r="C976" s="617"/>
      <c r="D976" s="618"/>
      <c r="E976" s="618"/>
      <c r="F976" s="84"/>
      <c r="G976" s="85"/>
      <c r="H976" s="922"/>
      <c r="I976" s="718">
        <f>ROUND(G976*H976,2)</f>
        <v>0</v>
      </c>
      <c r="J976" s="1232"/>
    </row>
    <row r="977" spans="2:11">
      <c r="B977" s="1506"/>
      <c r="C977" s="617"/>
      <c r="D977" s="618"/>
      <c r="E977" s="618"/>
      <c r="F977" s="84"/>
      <c r="G977" s="85"/>
      <c r="H977" s="922"/>
      <c r="I977" s="718"/>
      <c r="J977" s="1232"/>
    </row>
    <row r="978" spans="2:11">
      <c r="B978" s="1510"/>
      <c r="C978" s="606" t="s">
        <v>149</v>
      </c>
      <c r="D978" s="612"/>
      <c r="E978" s="619"/>
      <c r="F978" s="620"/>
      <c r="G978" s="615"/>
      <c r="H978" s="924" t="s">
        <v>143</v>
      </c>
      <c r="I978" s="616">
        <f>ROUND(SUM(I972:I977),2)</f>
        <v>497.84</v>
      </c>
      <c r="J978" s="1247"/>
    </row>
    <row r="979" spans="2:11">
      <c r="B979" s="262"/>
      <c r="C979" s="621" t="s">
        <v>207</v>
      </c>
      <c r="D979" s="622"/>
      <c r="E979" s="623"/>
      <c r="F979" s="624"/>
      <c r="G979" s="625"/>
      <c r="H979" s="930" t="s">
        <v>143</v>
      </c>
      <c r="I979" s="626">
        <f>ROUND(I962+I970+I978,2)</f>
        <v>580.49</v>
      </c>
      <c r="J979" s="1247"/>
    </row>
    <row r="980" spans="2:11">
      <c r="B980" s="262"/>
      <c r="C980" s="627" t="s">
        <v>208</v>
      </c>
      <c r="D980" s="628"/>
      <c r="E980" s="623"/>
      <c r="F980" s="624"/>
      <c r="G980" s="624"/>
      <c r="H980" s="930" t="s">
        <v>143</v>
      </c>
      <c r="I980" s="726">
        <f>G980</f>
        <v>0</v>
      </c>
      <c r="J980" s="1248"/>
    </row>
    <row r="981" spans="2:11" ht="16.5" thickBot="1">
      <c r="B981" s="263"/>
      <c r="C981" s="264" t="s">
        <v>209</v>
      </c>
      <c r="D981" s="629"/>
      <c r="E981" s="630"/>
      <c r="F981" s="631"/>
      <c r="G981" s="632"/>
      <c r="H981" s="931" t="s">
        <v>143</v>
      </c>
      <c r="I981" s="633">
        <f>ROUND(I979*(1+I980),2)</f>
        <v>580.49</v>
      </c>
      <c r="J981" s="1340">
        <f>(I973)/I981</f>
        <v>0.84327034057434236</v>
      </c>
      <c r="K981" s="1239" t="s">
        <v>1360</v>
      </c>
    </row>
    <row r="982" spans="2:11">
      <c r="B982" s="697"/>
      <c r="C982" s="638"/>
      <c r="D982" s="638"/>
      <c r="E982" s="638"/>
      <c r="F982" s="638"/>
      <c r="G982" s="638"/>
      <c r="H982" s="638"/>
      <c r="I982" s="727"/>
      <c r="J982" s="1341">
        <f>100%-J981</f>
        <v>0.15672965942565764</v>
      </c>
      <c r="K982" s="1239" t="s">
        <v>90</v>
      </c>
    </row>
    <row r="983" spans="2:11" ht="42" customHeight="1">
      <c r="B983" s="878" t="s">
        <v>150</v>
      </c>
      <c r="C983" s="1511" t="s">
        <v>1371</v>
      </c>
      <c r="D983" s="1511"/>
      <c r="E983" s="1511"/>
      <c r="F983" s="1511"/>
      <c r="G983" s="1511"/>
      <c r="H983" s="1511"/>
      <c r="I983" s="1512"/>
      <c r="J983" s="1250"/>
    </row>
    <row r="984" spans="2:11" ht="120" customHeight="1" thickBot="1">
      <c r="B984" s="699"/>
      <c r="C984" s="696"/>
      <c r="D984" s="696"/>
      <c r="E984" s="696"/>
      <c r="F984" s="696"/>
      <c r="G984" s="696"/>
      <c r="H984" s="696"/>
      <c r="I984" s="728"/>
      <c r="J984" s="1242"/>
    </row>
    <row r="985" spans="2:11">
      <c r="B985" s="695"/>
      <c r="C985" s="695"/>
      <c r="D985" s="695"/>
      <c r="E985" s="695"/>
      <c r="F985" s="695"/>
      <c r="G985" s="695"/>
      <c r="H985" s="695"/>
      <c r="I985" s="719"/>
      <c r="J985" s="1242"/>
    </row>
    <row r="986" spans="2:11" ht="15" thickBot="1">
      <c r="B986" s="696"/>
      <c r="C986" s="696"/>
      <c r="D986" s="696"/>
      <c r="E986" s="696"/>
      <c r="F986" s="696"/>
      <c r="G986" s="696"/>
      <c r="H986" s="696"/>
      <c r="I986" s="720"/>
      <c r="J986" s="1242"/>
    </row>
    <row r="987" spans="2:11" ht="15" customHeight="1">
      <c r="B987" s="1500" t="s">
        <v>130</v>
      </c>
      <c r="C987" s="1501"/>
      <c r="D987" s="1501"/>
      <c r="E987" s="1501"/>
      <c r="F987" s="1501"/>
      <c r="G987" s="1501"/>
      <c r="H987" s="1501"/>
      <c r="I987" s="1502"/>
      <c r="J987" s="1243"/>
    </row>
    <row r="988" spans="2:11" ht="72" customHeight="1" thickBot="1">
      <c r="B988" s="1503"/>
      <c r="C988" s="1504"/>
      <c r="D988" s="1504"/>
      <c r="E988" s="1504"/>
      <c r="F988" s="1504"/>
      <c r="G988" s="1504"/>
      <c r="H988" s="1504"/>
      <c r="I988" s="1505"/>
      <c r="J988" s="1243"/>
    </row>
    <row r="989" spans="2:11" ht="72" customHeight="1" thickTop="1" thickBot="1">
      <c r="B989" s="717" t="s">
        <v>1384</v>
      </c>
      <c r="C989" s="1515" t="s">
        <v>1319</v>
      </c>
      <c r="D989" s="1515"/>
      <c r="E989" s="1515"/>
      <c r="F989" s="1515"/>
      <c r="G989" s="1515"/>
      <c r="H989" s="1515"/>
      <c r="I989" s="1516"/>
      <c r="J989" s="1244"/>
    </row>
    <row r="990" spans="2:11" ht="45.75" customHeight="1" thickTop="1">
      <c r="B990" s="605" t="s">
        <v>210</v>
      </c>
      <c r="C990" s="1513" t="str">
        <f>'PLANILHA ORÇAMENTO 29.05.25'!E181</f>
        <v>ASSENTAMENTO TUBO DE QUEDA PVC D=200MM, H=1,0M</v>
      </c>
      <c r="D990" s="1513"/>
      <c r="E990" s="1513"/>
      <c r="F990" s="1513"/>
      <c r="G990" s="1513"/>
      <c r="H990" s="1514"/>
      <c r="I990" s="250" t="s">
        <v>148</v>
      </c>
      <c r="J990" s="1245"/>
    </row>
    <row r="991" spans="2:11">
      <c r="B991" s="302" t="s">
        <v>206</v>
      </c>
      <c r="C991" s="303" t="str">
        <f>'PLANILHA ORÇAMENTO 29.05.25'!B181</f>
        <v>07.10.01</v>
      </c>
      <c r="D991" s="304"/>
      <c r="E991" s="304"/>
      <c r="F991" s="304"/>
      <c r="G991" s="304"/>
      <c r="H991" s="940" t="s">
        <v>93</v>
      </c>
      <c r="I991" s="873" t="s">
        <v>551</v>
      </c>
      <c r="J991" s="1251"/>
    </row>
    <row r="992" spans="2:11" ht="25.5" customHeight="1">
      <c r="B992" s="1506" t="s">
        <v>131</v>
      </c>
      <c r="C992" s="297" t="s">
        <v>17</v>
      </c>
      <c r="D992" s="298" t="s">
        <v>132</v>
      </c>
      <c r="E992" s="298" t="s">
        <v>133</v>
      </c>
      <c r="F992" s="299" t="s">
        <v>18</v>
      </c>
      <c r="G992" s="300" t="s">
        <v>134</v>
      </c>
      <c r="H992" s="919" t="s">
        <v>135</v>
      </c>
      <c r="I992" s="301" t="s">
        <v>136</v>
      </c>
      <c r="J992" s="1232"/>
    </row>
    <row r="993" spans="2:11" ht="25.5">
      <c r="B993" s="1506"/>
      <c r="C993" s="69" t="s">
        <v>137</v>
      </c>
      <c r="D993" s="70" t="s">
        <v>90</v>
      </c>
      <c r="E993" s="70" t="s">
        <v>139</v>
      </c>
      <c r="F993" s="99" t="s">
        <v>138</v>
      </c>
      <c r="G993" s="203">
        <v>0.63</v>
      </c>
      <c r="H993" s="1290">
        <v>31.21</v>
      </c>
      <c r="I993" s="722">
        <f>ROUND(G993*H993,2)</f>
        <v>19.66</v>
      </c>
      <c r="J993" s="1232"/>
    </row>
    <row r="994" spans="2:11" ht="25.5">
      <c r="B994" s="1506"/>
      <c r="C994" s="73" t="s">
        <v>140</v>
      </c>
      <c r="D994" s="74" t="s">
        <v>90</v>
      </c>
      <c r="E994" s="74" t="s">
        <v>141</v>
      </c>
      <c r="F994" s="75" t="s">
        <v>138</v>
      </c>
      <c r="G994" s="95">
        <v>0.5</v>
      </c>
      <c r="H994" s="925">
        <v>22.64</v>
      </c>
      <c r="I994" s="718">
        <f>ROUND(G994*H994,2)</f>
        <v>11.32</v>
      </c>
      <c r="J994" s="1232"/>
    </row>
    <row r="995" spans="2:11">
      <c r="B995" s="1506"/>
      <c r="C995" s="265"/>
      <c r="D995" s="266"/>
      <c r="E995" s="266"/>
      <c r="F995" s="261"/>
      <c r="G995" s="267"/>
      <c r="H995" s="946"/>
      <c r="I995" s="723"/>
      <c r="J995" s="1232"/>
    </row>
    <row r="996" spans="2:11">
      <c r="B996" s="1506"/>
      <c r="C996" s="76"/>
      <c r="D996" s="254"/>
      <c r="E996" s="254"/>
      <c r="F996" s="255"/>
      <c r="G996" s="256"/>
      <c r="H996" s="943"/>
      <c r="I996" s="724">
        <v>0</v>
      </c>
      <c r="J996" s="1232"/>
    </row>
    <row r="997" spans="2:11">
      <c r="B997" s="1507"/>
      <c r="C997" s="606" t="s">
        <v>142</v>
      </c>
      <c r="D997" s="607"/>
      <c r="E997" s="608"/>
      <c r="F997" s="609"/>
      <c r="G997" s="610"/>
      <c r="H997" s="926" t="s">
        <v>143</v>
      </c>
      <c r="I997" s="611">
        <f>ROUND(SUM(I993:I996),2)</f>
        <v>30.98</v>
      </c>
      <c r="J997" s="1247"/>
    </row>
    <row r="998" spans="2:11" ht="25.5" customHeight="1">
      <c r="B998" s="1509" t="s">
        <v>144</v>
      </c>
      <c r="C998" s="287" t="s">
        <v>17</v>
      </c>
      <c r="D998" s="288" t="s">
        <v>132</v>
      </c>
      <c r="E998" s="288" t="s">
        <v>133</v>
      </c>
      <c r="F998" s="289" t="s">
        <v>18</v>
      </c>
      <c r="G998" s="289" t="s">
        <v>134</v>
      </c>
      <c r="H998" s="920" t="s">
        <v>135</v>
      </c>
      <c r="I998" s="290" t="s">
        <v>136</v>
      </c>
      <c r="J998" s="1232"/>
    </row>
    <row r="999" spans="2:11">
      <c r="B999" s="1506"/>
      <c r="C999" s="257"/>
      <c r="D999" s="258"/>
      <c r="E999" s="258"/>
      <c r="F999" s="259"/>
      <c r="G999" s="260"/>
      <c r="H999" s="921"/>
      <c r="I999" s="725">
        <f>ROUND(G999*H999,2)</f>
        <v>0</v>
      </c>
      <c r="J999" s="1232"/>
    </row>
    <row r="1000" spans="2:11">
      <c r="B1000" s="1506"/>
      <c r="C1000" s="268"/>
      <c r="D1000" s="202"/>
      <c r="E1000" s="202"/>
      <c r="F1000" s="269"/>
      <c r="G1000" s="270"/>
      <c r="H1000" s="922"/>
      <c r="I1000" s="718">
        <f>ROUND(G1000*H1000,2)</f>
        <v>0</v>
      </c>
      <c r="J1000" s="1232"/>
    </row>
    <row r="1001" spans="2:11">
      <c r="B1001" s="1506"/>
      <c r="C1001" s="268"/>
      <c r="D1001" s="202"/>
      <c r="E1001" s="202"/>
      <c r="F1001" s="269"/>
      <c r="G1001" s="270"/>
      <c r="H1001" s="922"/>
      <c r="I1001" s="718">
        <f>ROUND(G1001*H1001,2)</f>
        <v>0</v>
      </c>
      <c r="J1001" s="1232"/>
    </row>
    <row r="1002" spans="2:11">
      <c r="B1002" s="1506"/>
      <c r="C1002" s="268"/>
      <c r="D1002" s="202"/>
      <c r="E1002" s="202"/>
      <c r="F1002" s="269"/>
      <c r="G1002" s="270"/>
      <c r="H1002" s="922"/>
      <c r="I1002" s="718">
        <f>ROUND(G1002*H1002,2)</f>
        <v>0</v>
      </c>
      <c r="J1002" s="1232"/>
    </row>
    <row r="1003" spans="2:11">
      <c r="B1003" s="1506"/>
      <c r="C1003" s="73"/>
      <c r="D1003" s="74"/>
      <c r="E1003" s="74"/>
      <c r="F1003" s="75"/>
      <c r="G1003" s="80"/>
      <c r="H1003" s="927"/>
      <c r="I1003" s="718">
        <f>ROUND(G1003*H1003,2)</f>
        <v>0</v>
      </c>
      <c r="J1003" s="1232"/>
    </row>
    <row r="1004" spans="2:11">
      <c r="B1004" s="1506"/>
      <c r="C1004" s="76"/>
      <c r="D1004" s="76"/>
      <c r="E1004" s="76"/>
      <c r="F1004" s="261"/>
      <c r="G1004" s="81"/>
      <c r="H1004" s="923"/>
      <c r="I1004" s="723">
        <f>G1004*H1004</f>
        <v>0</v>
      </c>
      <c r="J1004" s="1232"/>
    </row>
    <row r="1005" spans="2:11" ht="18.75" customHeight="1">
      <c r="B1005" s="1507"/>
      <c r="C1005" s="606" t="s">
        <v>145</v>
      </c>
      <c r="D1005" s="612"/>
      <c r="E1005" s="613"/>
      <c r="F1005" s="614"/>
      <c r="G1005" s="615"/>
      <c r="H1005" s="924" t="s">
        <v>143</v>
      </c>
      <c r="I1005" s="616">
        <f>ROUND(SUM(I999:I1004),2)</f>
        <v>0</v>
      </c>
      <c r="J1005" s="1247"/>
    </row>
    <row r="1006" spans="2:11" ht="25.5" customHeight="1">
      <c r="B1006" s="1509" t="s">
        <v>146</v>
      </c>
      <c r="C1006" s="287" t="s">
        <v>17</v>
      </c>
      <c r="D1006" s="288" t="s">
        <v>132</v>
      </c>
      <c r="E1006" s="288" t="s">
        <v>133</v>
      </c>
      <c r="F1006" s="291" t="s">
        <v>18</v>
      </c>
      <c r="G1006" s="289" t="s">
        <v>134</v>
      </c>
      <c r="H1006" s="920" t="s">
        <v>147</v>
      </c>
      <c r="I1006" s="290" t="s">
        <v>136</v>
      </c>
      <c r="J1006" s="1232"/>
    </row>
    <row r="1007" spans="2:11" ht="51" customHeight="1">
      <c r="B1007" s="1506"/>
      <c r="C1007" s="1020" t="s">
        <v>1242</v>
      </c>
      <c r="D1007" s="1021" t="s">
        <v>90</v>
      </c>
      <c r="E1007" s="1021">
        <v>103795</v>
      </c>
      <c r="F1007" s="1022" t="s">
        <v>3</v>
      </c>
      <c r="G1007" s="972">
        <v>1.03</v>
      </c>
      <c r="H1007" s="1284">
        <v>89.41</v>
      </c>
      <c r="I1007" s="1013">
        <f>ROUND(G1007*H1007,2)</f>
        <v>92.09</v>
      </c>
      <c r="J1007" s="1252" t="s">
        <v>1320</v>
      </c>
      <c r="K1007" s="1235">
        <v>0</v>
      </c>
    </row>
    <row r="1008" spans="2:11" ht="32.25" customHeight="1">
      <c r="B1008" s="1506"/>
      <c r="C1008" s="617" t="s">
        <v>466</v>
      </c>
      <c r="D1008" s="618" t="s">
        <v>90</v>
      </c>
      <c r="E1008" s="618">
        <v>13284</v>
      </c>
      <c r="F1008" s="84" t="s">
        <v>36</v>
      </c>
      <c r="G1008" s="85">
        <v>8</v>
      </c>
      <c r="H1008" s="922">
        <v>0.68</v>
      </c>
      <c r="I1008" s="718">
        <f>ROUND(G1008*H1008,2)</f>
        <v>5.44</v>
      </c>
      <c r="J1008" s="1232"/>
    </row>
    <row r="1009" spans="1:11" s="271" customFormat="1" ht="25.5">
      <c r="A1009" s="272"/>
      <c r="B1009" s="1506"/>
      <c r="C1009" s="617" t="s">
        <v>491</v>
      </c>
      <c r="D1009" s="618" t="s">
        <v>90</v>
      </c>
      <c r="E1009" s="618">
        <v>41930</v>
      </c>
      <c r="F1009" s="84" t="s">
        <v>2</v>
      </c>
      <c r="G1009" s="85">
        <f>0.16667*6</f>
        <v>1.0000200000000001</v>
      </c>
      <c r="H1009" s="922">
        <v>131.59</v>
      </c>
      <c r="I1009" s="718">
        <f>ROUND(G1009*H1009,2)</f>
        <v>131.59</v>
      </c>
      <c r="J1009" s="1232"/>
      <c r="K1009" s="1235"/>
    </row>
    <row r="1010" spans="1:11">
      <c r="B1010" s="1506"/>
      <c r="C1010" s="617"/>
      <c r="D1010" s="618"/>
      <c r="E1010" s="618"/>
      <c r="F1010" s="84"/>
      <c r="G1010" s="85"/>
      <c r="H1010" s="922"/>
      <c r="I1010" s="718">
        <f>ROUND(G1010*H1010,2)</f>
        <v>0</v>
      </c>
      <c r="J1010" s="1232"/>
    </row>
    <row r="1011" spans="1:11">
      <c r="B1011" s="1506"/>
      <c r="C1011" s="617"/>
      <c r="D1011" s="618"/>
      <c r="E1011" s="618"/>
      <c r="F1011" s="84"/>
      <c r="G1011" s="85"/>
      <c r="H1011" s="922"/>
      <c r="I1011" s="718">
        <f>ROUND(G1011*H1011,2)</f>
        <v>0</v>
      </c>
      <c r="J1011" s="1232"/>
    </row>
    <row r="1012" spans="1:11">
      <c r="B1012" s="1506"/>
      <c r="C1012" s="617"/>
      <c r="D1012" s="618"/>
      <c r="E1012" s="618"/>
      <c r="F1012" s="84"/>
      <c r="G1012" s="85"/>
      <c r="H1012" s="922"/>
      <c r="I1012" s="718"/>
      <c r="J1012" s="1232"/>
    </row>
    <row r="1013" spans="1:11">
      <c r="B1013" s="1510"/>
      <c r="C1013" s="606" t="s">
        <v>149</v>
      </c>
      <c r="D1013" s="612"/>
      <c r="E1013" s="619"/>
      <c r="F1013" s="620"/>
      <c r="G1013" s="615"/>
      <c r="H1013" s="924" t="s">
        <v>143</v>
      </c>
      <c r="I1013" s="616">
        <f>ROUND(SUM(I1007:I1012),2)</f>
        <v>229.12</v>
      </c>
      <c r="J1013" s="1247"/>
    </row>
    <row r="1014" spans="1:11">
      <c r="B1014" s="262"/>
      <c r="C1014" s="621" t="s">
        <v>207</v>
      </c>
      <c r="D1014" s="622"/>
      <c r="E1014" s="623"/>
      <c r="F1014" s="624"/>
      <c r="G1014" s="625"/>
      <c r="H1014" s="930" t="s">
        <v>143</v>
      </c>
      <c r="I1014" s="626">
        <f>ROUND(I997+I1005+I1013,2)</f>
        <v>260.10000000000002</v>
      </c>
      <c r="J1014" s="1247"/>
    </row>
    <row r="1015" spans="1:11">
      <c r="B1015" s="262"/>
      <c r="C1015" s="627" t="s">
        <v>208</v>
      </c>
      <c r="D1015" s="628"/>
      <c r="E1015" s="623"/>
      <c r="F1015" s="624"/>
      <c r="G1015" s="624"/>
      <c r="H1015" s="930" t="s">
        <v>143</v>
      </c>
      <c r="I1015" s="726">
        <f>G1015</f>
        <v>0</v>
      </c>
      <c r="J1015" s="1248"/>
    </row>
    <row r="1016" spans="1:11" ht="16.5" thickBot="1">
      <c r="B1016" s="263"/>
      <c r="C1016" s="264" t="s">
        <v>209</v>
      </c>
      <c r="D1016" s="629"/>
      <c r="E1016" s="630"/>
      <c r="F1016" s="631"/>
      <c r="G1016" s="632"/>
      <c r="H1016" s="931" t="s">
        <v>143</v>
      </c>
      <c r="I1016" s="633">
        <f>ROUND(I1014*(1+I1015),2)</f>
        <v>260.10000000000002</v>
      </c>
      <c r="J1016" s="1340"/>
      <c r="K1016" s="1239" t="s">
        <v>1360</v>
      </c>
    </row>
    <row r="1017" spans="1:11">
      <c r="B1017" s="697"/>
      <c r="C1017" s="638"/>
      <c r="D1017" s="638"/>
      <c r="E1017" s="638"/>
      <c r="F1017" s="638"/>
      <c r="G1017" s="638"/>
      <c r="H1017" s="638"/>
      <c r="I1017" s="727"/>
      <c r="J1017" s="1341">
        <f>100%-J1016</f>
        <v>1</v>
      </c>
      <c r="K1017" s="1239" t="s">
        <v>90</v>
      </c>
    </row>
    <row r="1018" spans="1:11" ht="48" customHeight="1">
      <c r="B1018" s="878" t="s">
        <v>150</v>
      </c>
      <c r="C1018" s="1511" t="s">
        <v>1372</v>
      </c>
      <c r="D1018" s="1511"/>
      <c r="E1018" s="1511"/>
      <c r="F1018" s="1511"/>
      <c r="G1018" s="1511"/>
      <c r="H1018" s="1511"/>
      <c r="I1018" s="1512"/>
      <c r="J1018" s="1250"/>
    </row>
    <row r="1019" spans="1:11" ht="109.5" customHeight="1" thickBot="1">
      <c r="B1019" s="699"/>
      <c r="C1019" s="696"/>
      <c r="D1019" s="696"/>
      <c r="E1019" s="696"/>
      <c r="F1019" s="696"/>
      <c r="G1019" s="696"/>
      <c r="H1019" s="696"/>
      <c r="I1019" s="728"/>
      <c r="J1019" s="1242"/>
    </row>
    <row r="1020" spans="1:11">
      <c r="B1020" s="695"/>
      <c r="C1020" s="695"/>
      <c r="D1020" s="695"/>
      <c r="E1020" s="695"/>
      <c r="F1020" s="695"/>
      <c r="G1020" s="695"/>
      <c r="H1020" s="695"/>
      <c r="I1020" s="719"/>
      <c r="J1020" s="1242"/>
    </row>
    <row r="1021" spans="1:11" ht="15" thickBot="1">
      <c r="B1021" s="696"/>
      <c r="C1021" s="696"/>
      <c r="D1021" s="696"/>
      <c r="E1021" s="696"/>
      <c r="F1021" s="696"/>
      <c r="G1021" s="696"/>
      <c r="H1021" s="696"/>
      <c r="I1021" s="720"/>
      <c r="J1021" s="1242"/>
    </row>
    <row r="1022" spans="1:11" ht="15" customHeight="1">
      <c r="B1022" s="1500" t="s">
        <v>130</v>
      </c>
      <c r="C1022" s="1501"/>
      <c r="D1022" s="1501"/>
      <c r="E1022" s="1501"/>
      <c r="F1022" s="1501"/>
      <c r="G1022" s="1501"/>
      <c r="H1022" s="1501"/>
      <c r="I1022" s="1502"/>
      <c r="J1022" s="1243"/>
    </row>
    <row r="1023" spans="1:11" ht="72" customHeight="1" thickBot="1">
      <c r="B1023" s="1503"/>
      <c r="C1023" s="1504"/>
      <c r="D1023" s="1504"/>
      <c r="E1023" s="1504"/>
      <c r="F1023" s="1504"/>
      <c r="G1023" s="1504"/>
      <c r="H1023" s="1504"/>
      <c r="I1023" s="1505"/>
      <c r="J1023" s="1243"/>
    </row>
    <row r="1024" spans="1:11" ht="72" customHeight="1" thickTop="1" thickBot="1">
      <c r="B1024" s="717" t="s">
        <v>1384</v>
      </c>
      <c r="C1024" s="1515" t="s">
        <v>1319</v>
      </c>
      <c r="D1024" s="1515"/>
      <c r="E1024" s="1515"/>
      <c r="F1024" s="1515"/>
      <c r="G1024" s="1515"/>
      <c r="H1024" s="1515"/>
      <c r="I1024" s="1516"/>
      <c r="J1024" s="1244"/>
    </row>
    <row r="1025" spans="2:10" ht="45.75" customHeight="1" thickTop="1">
      <c r="B1025" s="605" t="s">
        <v>210</v>
      </c>
      <c r="C1025" s="1513" t="str">
        <f>'PLANILHA ORÇAMENTO 29.05.25'!E182</f>
        <v>ASSENTAMENTO DE TUBO DE QUEDA PVC D=250MM, H= 1,0M</v>
      </c>
      <c r="D1025" s="1513"/>
      <c r="E1025" s="1513"/>
      <c r="F1025" s="1513"/>
      <c r="G1025" s="1513"/>
      <c r="H1025" s="1514"/>
      <c r="I1025" s="250" t="s">
        <v>148</v>
      </c>
      <c r="J1025" s="1245"/>
    </row>
    <row r="1026" spans="2:10" ht="15">
      <c r="B1026" s="251" t="s">
        <v>206</v>
      </c>
      <c r="C1026" s="252" t="str">
        <f>'PLANILHA ORÇAMENTO 29.05.25'!B182</f>
        <v>07.10.02</v>
      </c>
      <c r="D1026" s="253"/>
      <c r="E1026" s="253"/>
      <c r="F1026" s="253"/>
      <c r="G1026" s="253"/>
      <c r="H1026" s="918" t="s">
        <v>93</v>
      </c>
      <c r="I1026" s="873" t="s">
        <v>539</v>
      </c>
      <c r="J1026" s="1251"/>
    </row>
    <row r="1027" spans="2:10" ht="25.5" customHeight="1">
      <c r="B1027" s="1506" t="s">
        <v>131</v>
      </c>
      <c r="C1027" s="297" t="s">
        <v>17</v>
      </c>
      <c r="D1027" s="298" t="s">
        <v>132</v>
      </c>
      <c r="E1027" s="298" t="s">
        <v>133</v>
      </c>
      <c r="F1027" s="299" t="s">
        <v>18</v>
      </c>
      <c r="G1027" s="300" t="s">
        <v>134</v>
      </c>
      <c r="H1027" s="919" t="s">
        <v>135</v>
      </c>
      <c r="I1027" s="301" t="s">
        <v>136</v>
      </c>
      <c r="J1027" s="1232"/>
    </row>
    <row r="1028" spans="2:10" ht="25.5">
      <c r="B1028" s="1506"/>
      <c r="C1028" s="69" t="s">
        <v>137</v>
      </c>
      <c r="D1028" s="70" t="s">
        <v>90</v>
      </c>
      <c r="E1028" s="70" t="s">
        <v>139</v>
      </c>
      <c r="F1028" s="99" t="s">
        <v>138</v>
      </c>
      <c r="G1028" s="203">
        <v>0.83</v>
      </c>
      <c r="H1028" s="1290">
        <v>31.21</v>
      </c>
      <c r="I1028" s="722">
        <f>ROUND(G1028*H1028,2)</f>
        <v>25.9</v>
      </c>
      <c r="J1028" s="1232"/>
    </row>
    <row r="1029" spans="2:10" ht="25.5">
      <c r="B1029" s="1506"/>
      <c r="C1029" s="73" t="s">
        <v>140</v>
      </c>
      <c r="D1029" s="74" t="s">
        <v>90</v>
      </c>
      <c r="E1029" s="74" t="s">
        <v>141</v>
      </c>
      <c r="F1029" s="75" t="s">
        <v>138</v>
      </c>
      <c r="G1029" s="95">
        <v>0.48</v>
      </c>
      <c r="H1029" s="925">
        <v>22.64</v>
      </c>
      <c r="I1029" s="718">
        <f>ROUND(G1029*H1029,2)</f>
        <v>10.87</v>
      </c>
      <c r="J1029" s="1232"/>
    </row>
    <row r="1030" spans="2:10">
      <c r="B1030" s="1506"/>
      <c r="C1030" s="265"/>
      <c r="D1030" s="266"/>
      <c r="E1030" s="266"/>
      <c r="F1030" s="261"/>
      <c r="G1030" s="267"/>
      <c r="H1030" s="946"/>
      <c r="I1030" s="723"/>
      <c r="J1030" s="1232"/>
    </row>
    <row r="1031" spans="2:10">
      <c r="B1031" s="1506"/>
      <c r="C1031" s="76"/>
      <c r="D1031" s="254"/>
      <c r="E1031" s="254"/>
      <c r="F1031" s="255"/>
      <c r="G1031" s="256"/>
      <c r="H1031" s="943"/>
      <c r="I1031" s="724">
        <v>0</v>
      </c>
      <c r="J1031" s="1232"/>
    </row>
    <row r="1032" spans="2:10">
      <c r="B1032" s="1507"/>
      <c r="C1032" s="606" t="s">
        <v>142</v>
      </c>
      <c r="D1032" s="607"/>
      <c r="E1032" s="608"/>
      <c r="F1032" s="609"/>
      <c r="G1032" s="610"/>
      <c r="H1032" s="926" t="s">
        <v>143</v>
      </c>
      <c r="I1032" s="611">
        <f>ROUND(SUM(I1028:I1031),2)</f>
        <v>36.770000000000003</v>
      </c>
      <c r="J1032" s="1247"/>
    </row>
    <row r="1033" spans="2:10" ht="25.5" customHeight="1">
      <c r="B1033" s="1509" t="s">
        <v>144</v>
      </c>
      <c r="C1033" s="287" t="s">
        <v>17</v>
      </c>
      <c r="D1033" s="288" t="s">
        <v>132</v>
      </c>
      <c r="E1033" s="288" t="s">
        <v>133</v>
      </c>
      <c r="F1033" s="289" t="s">
        <v>18</v>
      </c>
      <c r="G1033" s="289" t="s">
        <v>134</v>
      </c>
      <c r="H1033" s="920" t="s">
        <v>135</v>
      </c>
      <c r="I1033" s="290" t="s">
        <v>136</v>
      </c>
      <c r="J1033" s="1232"/>
    </row>
    <row r="1034" spans="2:10">
      <c r="B1034" s="1506"/>
      <c r="C1034" s="257"/>
      <c r="D1034" s="258"/>
      <c r="E1034" s="258"/>
      <c r="F1034" s="259"/>
      <c r="G1034" s="260"/>
      <c r="H1034" s="921"/>
      <c r="I1034" s="725">
        <f>ROUND(G1034*H1034,2)</f>
        <v>0</v>
      </c>
      <c r="J1034" s="1232"/>
    </row>
    <row r="1035" spans="2:10">
      <c r="B1035" s="1506"/>
      <c r="C1035" s="268"/>
      <c r="D1035" s="202"/>
      <c r="E1035" s="202"/>
      <c r="F1035" s="269"/>
      <c r="G1035" s="270"/>
      <c r="H1035" s="922"/>
      <c r="I1035" s="718">
        <f>ROUND(G1035*H1035,2)</f>
        <v>0</v>
      </c>
      <c r="J1035" s="1232"/>
    </row>
    <row r="1036" spans="2:10">
      <c r="B1036" s="1506"/>
      <c r="C1036" s="268"/>
      <c r="D1036" s="202"/>
      <c r="E1036" s="202"/>
      <c r="F1036" s="269"/>
      <c r="G1036" s="270"/>
      <c r="H1036" s="922"/>
      <c r="I1036" s="718">
        <f>ROUND(G1036*H1036,2)</f>
        <v>0</v>
      </c>
      <c r="J1036" s="1232"/>
    </row>
    <row r="1037" spans="2:10">
      <c r="B1037" s="1506"/>
      <c r="C1037" s="268"/>
      <c r="D1037" s="202"/>
      <c r="E1037" s="202"/>
      <c r="F1037" s="269"/>
      <c r="G1037" s="270"/>
      <c r="H1037" s="922"/>
      <c r="I1037" s="718">
        <f>ROUND(G1037*H1037,2)</f>
        <v>0</v>
      </c>
      <c r="J1037" s="1232"/>
    </row>
    <row r="1038" spans="2:10">
      <c r="B1038" s="1506"/>
      <c r="C1038" s="73"/>
      <c r="D1038" s="74"/>
      <c r="E1038" s="74"/>
      <c r="F1038" s="75"/>
      <c r="G1038" s="80"/>
      <c r="H1038" s="927"/>
      <c r="I1038" s="718">
        <f>ROUND(G1038*H1038,2)</f>
        <v>0</v>
      </c>
      <c r="J1038" s="1232"/>
    </row>
    <row r="1039" spans="2:10">
      <c r="B1039" s="1506"/>
      <c r="C1039" s="76"/>
      <c r="D1039" s="76"/>
      <c r="E1039" s="76"/>
      <c r="F1039" s="261"/>
      <c r="G1039" s="81"/>
      <c r="H1039" s="923"/>
      <c r="I1039" s="723">
        <f>G1039*H1039</f>
        <v>0</v>
      </c>
      <c r="J1039" s="1232"/>
    </row>
    <row r="1040" spans="2:10" ht="18.75" customHeight="1">
      <c r="B1040" s="1507"/>
      <c r="C1040" s="606" t="s">
        <v>145</v>
      </c>
      <c r="D1040" s="612"/>
      <c r="E1040" s="613"/>
      <c r="F1040" s="614"/>
      <c r="G1040" s="615"/>
      <c r="H1040" s="924" t="s">
        <v>143</v>
      </c>
      <c r="I1040" s="616">
        <f>ROUND(SUM(I1034:I1039),2)</f>
        <v>0</v>
      </c>
      <c r="J1040" s="1247"/>
    </row>
    <row r="1041" spans="1:11" ht="25.5" customHeight="1">
      <c r="B1041" s="1509" t="s">
        <v>146</v>
      </c>
      <c r="C1041" s="287" t="s">
        <v>17</v>
      </c>
      <c r="D1041" s="288" t="s">
        <v>132</v>
      </c>
      <c r="E1041" s="288" t="s">
        <v>133</v>
      </c>
      <c r="F1041" s="291" t="s">
        <v>18</v>
      </c>
      <c r="G1041" s="289" t="s">
        <v>134</v>
      </c>
      <c r="H1041" s="920" t="s">
        <v>147</v>
      </c>
      <c r="I1041" s="290" t="s">
        <v>136</v>
      </c>
      <c r="J1041" s="1232"/>
    </row>
    <row r="1042" spans="1:11" s="271" customFormat="1" ht="63.75">
      <c r="A1042" s="272"/>
      <c r="B1042" s="1506"/>
      <c r="C1042" s="1020" t="s">
        <v>1242</v>
      </c>
      <c r="D1042" s="1021" t="s">
        <v>90</v>
      </c>
      <c r="E1042" s="1021">
        <v>103795</v>
      </c>
      <c r="F1042" s="1022" t="s">
        <v>3</v>
      </c>
      <c r="G1042" s="972">
        <v>1.23</v>
      </c>
      <c r="H1042" s="1284">
        <v>89.41</v>
      </c>
      <c r="I1042" s="1013">
        <f>ROUND(G1042*H1042,2)</f>
        <v>109.97</v>
      </c>
      <c r="J1042" s="1252"/>
      <c r="K1042" s="1235"/>
    </row>
    <row r="1043" spans="1:11" ht="25.5">
      <c r="B1043" s="1506"/>
      <c r="C1043" s="617" t="s">
        <v>466</v>
      </c>
      <c r="D1043" s="618" t="s">
        <v>90</v>
      </c>
      <c r="E1043" s="618">
        <v>13284</v>
      </c>
      <c r="F1043" s="84" t="s">
        <v>36</v>
      </c>
      <c r="G1043" s="85">
        <v>9.5</v>
      </c>
      <c r="H1043" s="922">
        <v>0.68</v>
      </c>
      <c r="I1043" s="718">
        <f>ROUND(G1043*H1043,2)</f>
        <v>6.46</v>
      </c>
      <c r="J1043" s="1232"/>
    </row>
    <row r="1044" spans="1:11" s="271" customFormat="1" ht="25.5">
      <c r="A1044" s="272"/>
      <c r="B1044" s="1506"/>
      <c r="C1044" s="617" t="s">
        <v>490</v>
      </c>
      <c r="D1044" s="618" t="s">
        <v>90</v>
      </c>
      <c r="E1044" s="618">
        <v>41931</v>
      </c>
      <c r="F1044" s="84" t="s">
        <v>2</v>
      </c>
      <c r="G1044" s="85">
        <f>0.16667*6</f>
        <v>1.0000200000000001</v>
      </c>
      <c r="H1044" s="922">
        <v>206.1</v>
      </c>
      <c r="I1044" s="718">
        <f>ROUND(G1044*H1044,2)</f>
        <v>206.1</v>
      </c>
      <c r="J1044" s="1232"/>
      <c r="K1044" s="1235"/>
    </row>
    <row r="1045" spans="1:11">
      <c r="B1045" s="1506"/>
      <c r="C1045" s="617"/>
      <c r="D1045" s="618"/>
      <c r="E1045" s="618"/>
      <c r="F1045" s="84"/>
      <c r="G1045" s="85"/>
      <c r="H1045" s="922"/>
      <c r="I1045" s="718">
        <f>ROUND(G1045*H1045,2)</f>
        <v>0</v>
      </c>
      <c r="J1045" s="1232"/>
    </row>
    <row r="1046" spans="1:11">
      <c r="B1046" s="1506"/>
      <c r="C1046" s="617"/>
      <c r="D1046" s="618"/>
      <c r="E1046" s="618"/>
      <c r="F1046" s="84"/>
      <c r="G1046" s="85"/>
      <c r="H1046" s="922"/>
      <c r="I1046" s="718">
        <f>ROUND(G1046*H1046,2)</f>
        <v>0</v>
      </c>
      <c r="J1046" s="1232"/>
    </row>
    <row r="1047" spans="1:11">
      <c r="B1047" s="1506"/>
      <c r="C1047" s="617"/>
      <c r="D1047" s="618"/>
      <c r="E1047" s="618"/>
      <c r="F1047" s="84"/>
      <c r="G1047" s="85"/>
      <c r="H1047" s="922"/>
      <c r="I1047" s="718"/>
      <c r="J1047" s="1232"/>
    </row>
    <row r="1048" spans="1:11">
      <c r="B1048" s="1510"/>
      <c r="C1048" s="606" t="s">
        <v>149</v>
      </c>
      <c r="D1048" s="612"/>
      <c r="E1048" s="619"/>
      <c r="F1048" s="620"/>
      <c r="G1048" s="615"/>
      <c r="H1048" s="924" t="s">
        <v>143</v>
      </c>
      <c r="I1048" s="616">
        <f>ROUND(SUM(I1042:I1047),2)</f>
        <v>322.52999999999997</v>
      </c>
      <c r="J1048" s="1247"/>
    </row>
    <row r="1049" spans="1:11">
      <c r="B1049" s="262"/>
      <c r="C1049" s="621" t="s">
        <v>207</v>
      </c>
      <c r="D1049" s="622"/>
      <c r="E1049" s="623"/>
      <c r="F1049" s="624"/>
      <c r="G1049" s="625"/>
      <c r="H1049" s="930" t="s">
        <v>143</v>
      </c>
      <c r="I1049" s="626">
        <f>ROUND(I1032+I1040+I1048,2)</f>
        <v>359.3</v>
      </c>
      <c r="J1049" s="1247"/>
    </row>
    <row r="1050" spans="1:11">
      <c r="B1050" s="262"/>
      <c r="C1050" s="627" t="s">
        <v>208</v>
      </c>
      <c r="D1050" s="628"/>
      <c r="E1050" s="623"/>
      <c r="F1050" s="624"/>
      <c r="G1050" s="624"/>
      <c r="H1050" s="930" t="s">
        <v>143</v>
      </c>
      <c r="I1050" s="726">
        <f>G1050</f>
        <v>0</v>
      </c>
      <c r="J1050" s="1248"/>
    </row>
    <row r="1051" spans="1:11" ht="16.5" thickBot="1">
      <c r="B1051" s="263"/>
      <c r="C1051" s="264" t="s">
        <v>209</v>
      </c>
      <c r="D1051" s="629"/>
      <c r="E1051" s="630"/>
      <c r="F1051" s="631"/>
      <c r="G1051" s="632"/>
      <c r="H1051" s="931" t="s">
        <v>143</v>
      </c>
      <c r="I1051" s="633">
        <f>ROUND(I1049*(1+I1050),2)</f>
        <v>359.3</v>
      </c>
      <c r="J1051" s="1340"/>
      <c r="K1051" s="1239" t="s">
        <v>1360</v>
      </c>
    </row>
    <row r="1052" spans="1:11">
      <c r="B1052" s="697"/>
      <c r="C1052" s="638"/>
      <c r="D1052" s="638"/>
      <c r="E1052" s="638"/>
      <c r="F1052" s="638"/>
      <c r="G1052" s="638"/>
      <c r="H1052" s="638"/>
      <c r="I1052" s="727"/>
      <c r="J1052" s="1341">
        <f>100%-J1051</f>
        <v>1</v>
      </c>
      <c r="K1052" s="1239" t="s">
        <v>90</v>
      </c>
    </row>
    <row r="1053" spans="1:11" ht="47.25" customHeight="1">
      <c r="B1053" s="878" t="s">
        <v>150</v>
      </c>
      <c r="C1053" s="1511" t="s">
        <v>1373</v>
      </c>
      <c r="D1053" s="1511"/>
      <c r="E1053" s="1511"/>
      <c r="F1053" s="1511"/>
      <c r="G1053" s="1511"/>
      <c r="H1053" s="1511"/>
      <c r="I1053" s="1512"/>
      <c r="J1053" s="1250"/>
    </row>
    <row r="1054" spans="1:11" ht="104.25" customHeight="1" thickBot="1">
      <c r="B1054" s="699"/>
      <c r="C1054" s="696"/>
      <c r="D1054" s="696"/>
      <c r="E1054" s="696"/>
      <c r="F1054" s="696"/>
      <c r="G1054" s="696"/>
      <c r="H1054" s="696"/>
      <c r="I1054" s="728"/>
      <c r="J1054" s="1242"/>
    </row>
    <row r="1055" spans="1:11">
      <c r="B1055" s="695"/>
      <c r="C1055" s="695"/>
      <c r="D1055" s="695"/>
      <c r="E1055" s="695"/>
      <c r="F1055" s="695"/>
      <c r="G1055" s="695"/>
      <c r="H1055" s="695"/>
      <c r="I1055" s="719"/>
      <c r="J1055" s="1242"/>
    </row>
    <row r="1056" spans="1:11" ht="15" thickBot="1">
      <c r="B1056" s="696"/>
      <c r="C1056" s="696"/>
      <c r="D1056" s="696"/>
      <c r="E1056" s="696"/>
      <c r="F1056" s="696"/>
      <c r="G1056" s="696"/>
      <c r="H1056" s="696"/>
      <c r="I1056" s="720"/>
      <c r="J1056" s="1242"/>
    </row>
    <row r="1057" spans="2:10" ht="15" customHeight="1">
      <c r="B1057" s="1500" t="s">
        <v>130</v>
      </c>
      <c r="C1057" s="1501"/>
      <c r="D1057" s="1501"/>
      <c r="E1057" s="1501"/>
      <c r="F1057" s="1501"/>
      <c r="G1057" s="1501"/>
      <c r="H1057" s="1501"/>
      <c r="I1057" s="1502"/>
      <c r="J1057" s="1243"/>
    </row>
    <row r="1058" spans="2:10" ht="72" customHeight="1" thickBot="1">
      <c r="B1058" s="1503"/>
      <c r="C1058" s="1504"/>
      <c r="D1058" s="1504"/>
      <c r="E1058" s="1504"/>
      <c r="F1058" s="1504"/>
      <c r="G1058" s="1504"/>
      <c r="H1058" s="1504"/>
      <c r="I1058" s="1505"/>
      <c r="J1058" s="1243"/>
    </row>
    <row r="1059" spans="2:10" ht="72" customHeight="1" thickTop="1" thickBot="1">
      <c r="B1059" s="717" t="s">
        <v>1384</v>
      </c>
      <c r="C1059" s="1515" t="s">
        <v>1319</v>
      </c>
      <c r="D1059" s="1515"/>
      <c r="E1059" s="1515"/>
      <c r="F1059" s="1515"/>
      <c r="G1059" s="1515"/>
      <c r="H1059" s="1515"/>
      <c r="I1059" s="1516"/>
      <c r="J1059" s="1244"/>
    </row>
    <row r="1060" spans="2:10" ht="45.75" customHeight="1" thickTop="1">
      <c r="B1060" s="605" t="s">
        <v>210</v>
      </c>
      <c r="C1060" s="1513" t="str">
        <f>'PLANILHA ORÇAMENTO 29.05.25'!E183</f>
        <v>ADICIONAL DE PREÇO ACREC.ALTURA TUBO QUEDA 200MM</v>
      </c>
      <c r="D1060" s="1513"/>
      <c r="E1060" s="1513"/>
      <c r="F1060" s="1513"/>
      <c r="G1060" s="1513"/>
      <c r="H1060" s="1514"/>
      <c r="I1060" s="250" t="s">
        <v>2</v>
      </c>
      <c r="J1060" s="1245"/>
    </row>
    <row r="1061" spans="2:10" ht="15">
      <c r="B1061" s="251" t="s">
        <v>206</v>
      </c>
      <c r="C1061" s="252" t="str">
        <f>'PLANILHA ORÇAMENTO 29.05.25'!B183</f>
        <v>07.10.03</v>
      </c>
      <c r="D1061" s="253"/>
      <c r="E1061" s="253"/>
      <c r="F1061" s="253"/>
      <c r="G1061" s="253"/>
      <c r="H1061" s="918" t="s">
        <v>93</v>
      </c>
      <c r="I1061" s="873" t="s">
        <v>540</v>
      </c>
      <c r="J1061" s="1251"/>
    </row>
    <row r="1062" spans="2:10" ht="25.5" customHeight="1">
      <c r="B1062" s="1506" t="s">
        <v>131</v>
      </c>
      <c r="C1062" s="297" t="s">
        <v>17</v>
      </c>
      <c r="D1062" s="298" t="s">
        <v>132</v>
      </c>
      <c r="E1062" s="298" t="s">
        <v>133</v>
      </c>
      <c r="F1062" s="299" t="s">
        <v>18</v>
      </c>
      <c r="G1062" s="300" t="s">
        <v>134</v>
      </c>
      <c r="H1062" s="919" t="s">
        <v>135</v>
      </c>
      <c r="I1062" s="301" t="s">
        <v>136</v>
      </c>
      <c r="J1062" s="1232"/>
    </row>
    <row r="1063" spans="2:10" ht="25.5">
      <c r="B1063" s="1506"/>
      <c r="C1063" s="69" t="s">
        <v>137</v>
      </c>
      <c r="D1063" s="70" t="s">
        <v>90</v>
      </c>
      <c r="E1063" s="70" t="s">
        <v>139</v>
      </c>
      <c r="F1063" s="99" t="s">
        <v>138</v>
      </c>
      <c r="G1063" s="203">
        <v>0.5</v>
      </c>
      <c r="H1063" s="1290">
        <v>31.21</v>
      </c>
      <c r="I1063" s="722">
        <f>ROUND(G1063*H1063,2)</f>
        <v>15.61</v>
      </c>
      <c r="J1063" s="1232"/>
    </row>
    <row r="1064" spans="2:10" ht="25.5">
      <c r="B1064" s="1506"/>
      <c r="C1064" s="73" t="s">
        <v>140</v>
      </c>
      <c r="D1064" s="74" t="s">
        <v>90</v>
      </c>
      <c r="E1064" s="74" t="s">
        <v>141</v>
      </c>
      <c r="F1064" s="75" t="s">
        <v>138</v>
      </c>
      <c r="G1064" s="95">
        <v>0.36</v>
      </c>
      <c r="H1064" s="925">
        <v>22.64</v>
      </c>
      <c r="I1064" s="718">
        <f>ROUND(G1064*H1064,2)</f>
        <v>8.15</v>
      </c>
      <c r="J1064" s="1232"/>
    </row>
    <row r="1065" spans="2:10">
      <c r="B1065" s="1506"/>
      <c r="C1065" s="265"/>
      <c r="D1065" s="266"/>
      <c r="E1065" s="266"/>
      <c r="F1065" s="261"/>
      <c r="G1065" s="267"/>
      <c r="H1065" s="946"/>
      <c r="I1065" s="723"/>
      <c r="J1065" s="1232"/>
    </row>
    <row r="1066" spans="2:10">
      <c r="B1066" s="1506"/>
      <c r="C1066" s="76"/>
      <c r="D1066" s="254"/>
      <c r="E1066" s="254"/>
      <c r="F1066" s="255"/>
      <c r="G1066" s="256"/>
      <c r="H1066" s="943"/>
      <c r="I1066" s="724">
        <v>0</v>
      </c>
      <c r="J1066" s="1232"/>
    </row>
    <row r="1067" spans="2:10">
      <c r="B1067" s="1507"/>
      <c r="C1067" s="606" t="s">
        <v>142</v>
      </c>
      <c r="D1067" s="607"/>
      <c r="E1067" s="608"/>
      <c r="F1067" s="609"/>
      <c r="G1067" s="610"/>
      <c r="H1067" s="926" t="s">
        <v>143</v>
      </c>
      <c r="I1067" s="611">
        <f>ROUND(SUM(I1063:I1066),2)</f>
        <v>23.76</v>
      </c>
      <c r="J1067" s="1247"/>
    </row>
    <row r="1068" spans="2:10" ht="25.5" customHeight="1">
      <c r="B1068" s="1509" t="s">
        <v>144</v>
      </c>
      <c r="C1068" s="287" t="s">
        <v>17</v>
      </c>
      <c r="D1068" s="288" t="s">
        <v>132</v>
      </c>
      <c r="E1068" s="288" t="s">
        <v>133</v>
      </c>
      <c r="F1068" s="289" t="s">
        <v>18</v>
      </c>
      <c r="G1068" s="289" t="s">
        <v>134</v>
      </c>
      <c r="H1068" s="920" t="s">
        <v>135</v>
      </c>
      <c r="I1068" s="290" t="s">
        <v>136</v>
      </c>
      <c r="J1068" s="1232"/>
    </row>
    <row r="1069" spans="2:10">
      <c r="B1069" s="1506"/>
      <c r="C1069" s="257"/>
      <c r="D1069" s="258"/>
      <c r="E1069" s="258"/>
      <c r="F1069" s="259"/>
      <c r="G1069" s="260"/>
      <c r="H1069" s="921"/>
      <c r="I1069" s="725">
        <f>ROUND(G1069*H1069,2)</f>
        <v>0</v>
      </c>
      <c r="J1069" s="1232"/>
    </row>
    <row r="1070" spans="2:10">
      <c r="B1070" s="1506"/>
      <c r="C1070" s="268"/>
      <c r="D1070" s="202"/>
      <c r="E1070" s="202"/>
      <c r="F1070" s="269"/>
      <c r="G1070" s="270"/>
      <c r="H1070" s="922"/>
      <c r="I1070" s="718">
        <f>ROUND(G1070*H1070,2)</f>
        <v>0</v>
      </c>
      <c r="J1070" s="1232"/>
    </row>
    <row r="1071" spans="2:10">
      <c r="B1071" s="1506"/>
      <c r="C1071" s="268"/>
      <c r="D1071" s="202"/>
      <c r="E1071" s="202"/>
      <c r="F1071" s="269"/>
      <c r="G1071" s="270"/>
      <c r="H1071" s="922"/>
      <c r="I1071" s="718">
        <f>ROUND(G1071*H1071,2)</f>
        <v>0</v>
      </c>
      <c r="J1071" s="1232"/>
    </row>
    <row r="1072" spans="2:10">
      <c r="B1072" s="1506"/>
      <c r="C1072" s="268"/>
      <c r="D1072" s="202"/>
      <c r="E1072" s="202"/>
      <c r="F1072" s="269"/>
      <c r="G1072" s="270"/>
      <c r="H1072" s="922"/>
      <c r="I1072" s="718">
        <f>ROUND(G1072*H1072,2)</f>
        <v>0</v>
      </c>
      <c r="J1072" s="1232"/>
    </row>
    <row r="1073" spans="1:12">
      <c r="B1073" s="1506"/>
      <c r="C1073" s="73"/>
      <c r="D1073" s="74"/>
      <c r="E1073" s="74"/>
      <c r="F1073" s="75"/>
      <c r="G1073" s="80"/>
      <c r="H1073" s="927"/>
      <c r="I1073" s="718">
        <f>ROUND(G1073*H1073,2)</f>
        <v>0</v>
      </c>
      <c r="J1073" s="1232"/>
    </row>
    <row r="1074" spans="1:12">
      <c r="B1074" s="1506"/>
      <c r="C1074" s="76"/>
      <c r="D1074" s="76"/>
      <c r="E1074" s="76"/>
      <c r="F1074" s="261"/>
      <c r="G1074" s="81"/>
      <c r="H1074" s="923"/>
      <c r="I1074" s="723">
        <f>G1074*H1074</f>
        <v>0</v>
      </c>
      <c r="J1074" s="1232"/>
    </row>
    <row r="1075" spans="1:12" ht="18.75" customHeight="1">
      <c r="B1075" s="1507"/>
      <c r="C1075" s="606" t="s">
        <v>145</v>
      </c>
      <c r="D1075" s="612"/>
      <c r="E1075" s="613"/>
      <c r="F1075" s="614"/>
      <c r="G1075" s="615"/>
      <c r="H1075" s="924" t="s">
        <v>143</v>
      </c>
      <c r="I1075" s="616">
        <f>ROUND(SUM(I1069:I1074),2)</f>
        <v>0</v>
      </c>
      <c r="J1075" s="1247"/>
    </row>
    <row r="1076" spans="1:12" ht="25.5" customHeight="1">
      <c r="B1076" s="1509" t="s">
        <v>146</v>
      </c>
      <c r="C1076" s="287" t="s">
        <v>17</v>
      </c>
      <c r="D1076" s="288" t="s">
        <v>132</v>
      </c>
      <c r="E1076" s="288" t="s">
        <v>133</v>
      </c>
      <c r="F1076" s="291" t="s">
        <v>18</v>
      </c>
      <c r="G1076" s="289" t="s">
        <v>134</v>
      </c>
      <c r="H1076" s="920" t="s">
        <v>147</v>
      </c>
      <c r="I1076" s="290" t="s">
        <v>136</v>
      </c>
      <c r="J1076" s="1232"/>
    </row>
    <row r="1077" spans="1:12" ht="63.75">
      <c r="B1077" s="1506"/>
      <c r="C1077" s="1020" t="s">
        <v>1242</v>
      </c>
      <c r="D1077" s="1021" t="s">
        <v>90</v>
      </c>
      <c r="E1077" s="1021">
        <v>103795</v>
      </c>
      <c r="F1077" s="1022" t="s">
        <v>3</v>
      </c>
      <c r="G1077" s="972">
        <v>0.9</v>
      </c>
      <c r="H1077" s="1284">
        <v>89.41</v>
      </c>
      <c r="I1077" s="1013">
        <f>ROUND(G1077*H1077,2)</f>
        <v>80.47</v>
      </c>
      <c r="J1077" s="1252"/>
      <c r="K1077" s="1235"/>
      <c r="L1077" s="271"/>
    </row>
    <row r="1078" spans="1:12" ht="25.5">
      <c r="B1078" s="1506"/>
      <c r="C1078" s="617" t="s">
        <v>466</v>
      </c>
      <c r="D1078" s="618" t="s">
        <v>90</v>
      </c>
      <c r="E1078" s="618">
        <v>13284</v>
      </c>
      <c r="F1078" s="84" t="s">
        <v>36</v>
      </c>
      <c r="G1078" s="85">
        <v>8</v>
      </c>
      <c r="H1078" s="922">
        <v>0.68</v>
      </c>
      <c r="I1078" s="718">
        <f>ROUND(G1078*H1078,2)</f>
        <v>5.44</v>
      </c>
      <c r="J1078" s="1232"/>
    </row>
    <row r="1079" spans="1:12" s="271" customFormat="1" ht="25.5">
      <c r="A1079" s="272"/>
      <c r="B1079" s="1506"/>
      <c r="C1079" s="617" t="s">
        <v>491</v>
      </c>
      <c r="D1079" s="618" t="s">
        <v>90</v>
      </c>
      <c r="E1079" s="618">
        <v>41930</v>
      </c>
      <c r="F1079" s="84" t="s">
        <v>2</v>
      </c>
      <c r="G1079" s="85">
        <f>0.16667*6</f>
        <v>1.0000200000000001</v>
      </c>
      <c r="H1079" s="922">
        <v>131.59</v>
      </c>
      <c r="I1079" s="718">
        <f>ROUND(G1079*H1079,2)</f>
        <v>131.59</v>
      </c>
      <c r="J1079" s="1232"/>
      <c r="K1079" s="1235"/>
    </row>
    <row r="1080" spans="1:12">
      <c r="B1080" s="1506"/>
      <c r="C1080" s="617"/>
      <c r="D1080" s="618"/>
      <c r="E1080" s="618"/>
      <c r="F1080" s="84"/>
      <c r="G1080" s="85"/>
      <c r="H1080" s="922"/>
      <c r="I1080" s="718">
        <f>ROUND(G1080*H1080,2)</f>
        <v>0</v>
      </c>
      <c r="J1080" s="1232"/>
    </row>
    <row r="1081" spans="1:12">
      <c r="B1081" s="1506"/>
      <c r="C1081" s="617"/>
      <c r="D1081" s="618"/>
      <c r="E1081" s="618"/>
      <c r="F1081" s="84"/>
      <c r="G1081" s="85"/>
      <c r="H1081" s="922"/>
      <c r="I1081" s="718">
        <f>ROUND(G1081*H1081,2)</f>
        <v>0</v>
      </c>
      <c r="J1081" s="1232"/>
    </row>
    <row r="1082" spans="1:12">
      <c r="B1082" s="1506"/>
      <c r="C1082" s="617"/>
      <c r="D1082" s="618"/>
      <c r="E1082" s="618"/>
      <c r="F1082" s="84"/>
      <c r="G1082" s="85"/>
      <c r="H1082" s="922"/>
      <c r="I1082" s="718"/>
      <c r="J1082" s="1232"/>
    </row>
    <row r="1083" spans="1:12">
      <c r="B1083" s="1510"/>
      <c r="C1083" s="606" t="s">
        <v>149</v>
      </c>
      <c r="D1083" s="612"/>
      <c r="E1083" s="619"/>
      <c r="F1083" s="620"/>
      <c r="G1083" s="615"/>
      <c r="H1083" s="924" t="s">
        <v>143</v>
      </c>
      <c r="I1083" s="616">
        <f>ROUND(SUM(I1077:I1082),2)</f>
        <v>217.5</v>
      </c>
      <c r="J1083" s="1247"/>
    </row>
    <row r="1084" spans="1:12">
      <c r="B1084" s="262"/>
      <c r="C1084" s="621" t="s">
        <v>207</v>
      </c>
      <c r="D1084" s="622"/>
      <c r="E1084" s="623"/>
      <c r="F1084" s="624"/>
      <c r="G1084" s="625"/>
      <c r="H1084" s="930" t="s">
        <v>143</v>
      </c>
      <c r="I1084" s="626">
        <f>ROUND(I1067+I1075+I1083,2)</f>
        <v>241.26</v>
      </c>
      <c r="J1084" s="1247"/>
    </row>
    <row r="1085" spans="1:12">
      <c r="B1085" s="262"/>
      <c r="C1085" s="627" t="s">
        <v>208</v>
      </c>
      <c r="D1085" s="628"/>
      <c r="E1085" s="623"/>
      <c r="F1085" s="624"/>
      <c r="G1085" s="624"/>
      <c r="H1085" s="930" t="s">
        <v>143</v>
      </c>
      <c r="I1085" s="726">
        <f>G1085</f>
        <v>0</v>
      </c>
      <c r="J1085" s="1248"/>
    </row>
    <row r="1086" spans="1:12" ht="16.5" thickBot="1">
      <c r="B1086" s="263"/>
      <c r="C1086" s="264" t="s">
        <v>209</v>
      </c>
      <c r="D1086" s="629"/>
      <c r="E1086" s="630"/>
      <c r="F1086" s="631"/>
      <c r="G1086" s="632"/>
      <c r="H1086" s="931" t="s">
        <v>143</v>
      </c>
      <c r="I1086" s="633">
        <f>ROUND(I1084*(1+I1085),2)</f>
        <v>241.26</v>
      </c>
      <c r="J1086" s="1340"/>
      <c r="K1086" s="1239" t="s">
        <v>1360</v>
      </c>
    </row>
    <row r="1087" spans="1:12">
      <c r="B1087" s="697"/>
      <c r="C1087" s="638"/>
      <c r="D1087" s="638"/>
      <c r="E1087" s="638"/>
      <c r="F1087" s="638"/>
      <c r="G1087" s="638"/>
      <c r="H1087" s="638"/>
      <c r="I1087" s="727"/>
      <c r="J1087" s="1341">
        <f>100%-J1086</f>
        <v>1</v>
      </c>
      <c r="K1087" s="1239" t="s">
        <v>90</v>
      </c>
    </row>
    <row r="1088" spans="1:12" ht="45.75" customHeight="1">
      <c r="B1088" s="698" t="s">
        <v>150</v>
      </c>
      <c r="C1088" s="1511" t="s">
        <v>1374</v>
      </c>
      <c r="D1088" s="1511"/>
      <c r="E1088" s="1511"/>
      <c r="F1088" s="1511"/>
      <c r="G1088" s="1511"/>
      <c r="H1088" s="1511"/>
      <c r="I1088" s="1512"/>
      <c r="J1088" s="1250"/>
    </row>
    <row r="1089" spans="2:10" ht="90" customHeight="1" thickBot="1">
      <c r="B1089" s="699"/>
      <c r="C1089" s="696"/>
      <c r="D1089" s="696"/>
      <c r="E1089" s="696"/>
      <c r="F1089" s="696"/>
      <c r="G1089" s="696"/>
      <c r="H1089" s="696"/>
      <c r="I1089" s="728"/>
      <c r="J1089" s="1242"/>
    </row>
    <row r="1090" spans="2:10">
      <c r="B1090" s="695"/>
      <c r="C1090" s="695"/>
      <c r="D1090" s="695"/>
      <c r="E1090" s="695"/>
      <c r="F1090" s="695"/>
      <c r="G1090" s="695"/>
      <c r="H1090" s="695"/>
      <c r="I1090" s="719"/>
      <c r="J1090" s="1242"/>
    </row>
    <row r="1091" spans="2:10" ht="15" thickBot="1">
      <c r="B1091" s="696"/>
      <c r="C1091" s="696"/>
      <c r="D1091" s="696"/>
      <c r="E1091" s="696"/>
      <c r="F1091" s="696"/>
      <c r="G1091" s="696"/>
      <c r="H1091" s="696"/>
      <c r="I1091" s="720"/>
      <c r="J1091" s="1242"/>
    </row>
    <row r="1092" spans="2:10" ht="15" customHeight="1">
      <c r="B1092" s="1500" t="s">
        <v>130</v>
      </c>
      <c r="C1092" s="1501"/>
      <c r="D1092" s="1501"/>
      <c r="E1092" s="1501"/>
      <c r="F1092" s="1501"/>
      <c r="G1092" s="1501"/>
      <c r="H1092" s="1501"/>
      <c r="I1092" s="1502"/>
      <c r="J1092" s="1243"/>
    </row>
    <row r="1093" spans="2:10" ht="72" customHeight="1" thickBot="1">
      <c r="B1093" s="1503"/>
      <c r="C1093" s="1504"/>
      <c r="D1093" s="1504"/>
      <c r="E1093" s="1504"/>
      <c r="F1093" s="1504"/>
      <c r="G1093" s="1504"/>
      <c r="H1093" s="1504"/>
      <c r="I1093" s="1505"/>
      <c r="J1093" s="1243"/>
    </row>
    <row r="1094" spans="2:10" ht="72" customHeight="1" thickTop="1" thickBot="1">
      <c r="B1094" s="717" t="s">
        <v>1384</v>
      </c>
      <c r="C1094" s="1515" t="s">
        <v>1319</v>
      </c>
      <c r="D1094" s="1515"/>
      <c r="E1094" s="1515"/>
      <c r="F1094" s="1515"/>
      <c r="G1094" s="1515"/>
      <c r="H1094" s="1515"/>
      <c r="I1094" s="1516"/>
      <c r="J1094" s="1244"/>
    </row>
    <row r="1095" spans="2:10" ht="33" customHeight="1" thickTop="1">
      <c r="B1095" s="605" t="s">
        <v>210</v>
      </c>
      <c r="C1095" s="1513" t="str">
        <f>'PLANILHA ORÇAMENTO 29.05.25'!E184</f>
        <v>ADICIONAL DE PRECO ACREC.ALTURA TUBO QUEDA 250MM</v>
      </c>
      <c r="D1095" s="1513"/>
      <c r="E1095" s="1513"/>
      <c r="F1095" s="1513"/>
      <c r="G1095" s="1513"/>
      <c r="H1095" s="1514"/>
      <c r="I1095" s="250" t="s">
        <v>2</v>
      </c>
      <c r="J1095" s="1245"/>
    </row>
    <row r="1096" spans="2:10" ht="15">
      <c r="B1096" s="251" t="s">
        <v>206</v>
      </c>
      <c r="C1096" s="252" t="str">
        <f>'PLANILHA ORÇAMENTO 29.05.25'!B184</f>
        <v>07.10.04</v>
      </c>
      <c r="D1096" s="253"/>
      <c r="E1096" s="253"/>
      <c r="F1096" s="253"/>
      <c r="G1096" s="253"/>
      <c r="H1096" s="918" t="s">
        <v>93</v>
      </c>
      <c r="I1096" s="873" t="s">
        <v>541</v>
      </c>
      <c r="J1096" s="1251"/>
    </row>
    <row r="1097" spans="2:10" ht="25.5" customHeight="1">
      <c r="B1097" s="1506" t="s">
        <v>131</v>
      </c>
      <c r="C1097" s="297" t="s">
        <v>17</v>
      </c>
      <c r="D1097" s="298" t="s">
        <v>132</v>
      </c>
      <c r="E1097" s="298" t="s">
        <v>133</v>
      </c>
      <c r="F1097" s="299" t="s">
        <v>18</v>
      </c>
      <c r="G1097" s="300" t="s">
        <v>134</v>
      </c>
      <c r="H1097" s="919" t="s">
        <v>135</v>
      </c>
      <c r="I1097" s="301" t="s">
        <v>136</v>
      </c>
      <c r="J1097" s="1232"/>
    </row>
    <row r="1098" spans="2:10" ht="25.5">
      <c r="B1098" s="1506"/>
      <c r="C1098" s="69" t="s">
        <v>137</v>
      </c>
      <c r="D1098" s="70" t="s">
        <v>90</v>
      </c>
      <c r="E1098" s="70" t="s">
        <v>139</v>
      </c>
      <c r="F1098" s="99" t="s">
        <v>138</v>
      </c>
      <c r="G1098" s="203">
        <v>0.7</v>
      </c>
      <c r="H1098" s="1290">
        <v>31.21</v>
      </c>
      <c r="I1098" s="722">
        <f>ROUND(G1098*H1098,2)</f>
        <v>21.85</v>
      </c>
      <c r="J1098" s="1232"/>
    </row>
    <row r="1099" spans="2:10" ht="25.5">
      <c r="B1099" s="1506"/>
      <c r="C1099" s="73" t="s">
        <v>140</v>
      </c>
      <c r="D1099" s="74" t="s">
        <v>90</v>
      </c>
      <c r="E1099" s="74" t="s">
        <v>141</v>
      </c>
      <c r="F1099" s="75" t="s">
        <v>138</v>
      </c>
      <c r="G1099" s="95">
        <v>0.42</v>
      </c>
      <c r="H1099" s="925">
        <v>22.64</v>
      </c>
      <c r="I1099" s="718">
        <f>ROUND(G1099*H1099,2)</f>
        <v>9.51</v>
      </c>
      <c r="J1099" s="1232"/>
    </row>
    <row r="1100" spans="2:10">
      <c r="B1100" s="1506"/>
      <c r="C1100" s="265"/>
      <c r="D1100" s="266"/>
      <c r="E1100" s="266"/>
      <c r="F1100" s="261"/>
      <c r="G1100" s="267"/>
      <c r="H1100" s="946"/>
      <c r="I1100" s="723"/>
      <c r="J1100" s="1232"/>
    </row>
    <row r="1101" spans="2:10">
      <c r="B1101" s="1506"/>
      <c r="C1101" s="76"/>
      <c r="D1101" s="254"/>
      <c r="E1101" s="254"/>
      <c r="F1101" s="255"/>
      <c r="G1101" s="256"/>
      <c r="H1101" s="943"/>
      <c r="I1101" s="724">
        <v>0</v>
      </c>
      <c r="J1101" s="1232"/>
    </row>
    <row r="1102" spans="2:10">
      <c r="B1102" s="1507"/>
      <c r="C1102" s="606" t="s">
        <v>142</v>
      </c>
      <c r="D1102" s="607"/>
      <c r="E1102" s="608"/>
      <c r="F1102" s="609"/>
      <c r="G1102" s="610"/>
      <c r="H1102" s="926" t="s">
        <v>143</v>
      </c>
      <c r="I1102" s="611">
        <f>ROUND(SUM(I1098:I1101),2)</f>
        <v>31.36</v>
      </c>
      <c r="J1102" s="1247"/>
    </row>
    <row r="1103" spans="2:10" ht="25.5" customHeight="1">
      <c r="B1103" s="1509" t="s">
        <v>144</v>
      </c>
      <c r="C1103" s="287" t="s">
        <v>17</v>
      </c>
      <c r="D1103" s="288" t="s">
        <v>132</v>
      </c>
      <c r="E1103" s="288" t="s">
        <v>133</v>
      </c>
      <c r="F1103" s="289" t="s">
        <v>18</v>
      </c>
      <c r="G1103" s="289" t="s">
        <v>134</v>
      </c>
      <c r="H1103" s="920" t="s">
        <v>135</v>
      </c>
      <c r="I1103" s="290" t="s">
        <v>136</v>
      </c>
      <c r="J1103" s="1232"/>
    </row>
    <row r="1104" spans="2:10">
      <c r="B1104" s="1506"/>
      <c r="C1104" s="257"/>
      <c r="D1104" s="258"/>
      <c r="E1104" s="258"/>
      <c r="F1104" s="259"/>
      <c r="G1104" s="260"/>
      <c r="H1104" s="921"/>
      <c r="I1104" s="725">
        <f>ROUND(G1104*H1104,2)</f>
        <v>0</v>
      </c>
      <c r="J1104" s="1232"/>
    </row>
    <row r="1105" spans="2:12">
      <c r="B1105" s="1506"/>
      <c r="C1105" s="268"/>
      <c r="D1105" s="202"/>
      <c r="E1105" s="202"/>
      <c r="F1105" s="269"/>
      <c r="G1105" s="270"/>
      <c r="H1105" s="922"/>
      <c r="I1105" s="718">
        <f>ROUND(G1105*H1105,2)</f>
        <v>0</v>
      </c>
      <c r="J1105" s="1232"/>
    </row>
    <row r="1106" spans="2:12">
      <c r="B1106" s="1506"/>
      <c r="C1106" s="268"/>
      <c r="D1106" s="202"/>
      <c r="E1106" s="202"/>
      <c r="F1106" s="269"/>
      <c r="G1106" s="270"/>
      <c r="H1106" s="922"/>
      <c r="I1106" s="718">
        <f>ROUND(G1106*H1106,2)</f>
        <v>0</v>
      </c>
      <c r="J1106" s="1232"/>
    </row>
    <row r="1107" spans="2:12">
      <c r="B1107" s="1506"/>
      <c r="C1107" s="268"/>
      <c r="D1107" s="202"/>
      <c r="E1107" s="202"/>
      <c r="F1107" s="269"/>
      <c r="G1107" s="270"/>
      <c r="H1107" s="922"/>
      <c r="I1107" s="718">
        <f>ROUND(G1107*H1107,2)</f>
        <v>0</v>
      </c>
      <c r="J1107" s="1232"/>
    </row>
    <row r="1108" spans="2:12">
      <c r="B1108" s="1506"/>
      <c r="C1108" s="73"/>
      <c r="D1108" s="74"/>
      <c r="E1108" s="74"/>
      <c r="F1108" s="75"/>
      <c r="G1108" s="80"/>
      <c r="H1108" s="927"/>
      <c r="I1108" s="718">
        <f>ROUND(G1108*H1108,2)</f>
        <v>0</v>
      </c>
      <c r="J1108" s="1232"/>
    </row>
    <row r="1109" spans="2:12">
      <c r="B1109" s="1506"/>
      <c r="C1109" s="76"/>
      <c r="D1109" s="76"/>
      <c r="E1109" s="76"/>
      <c r="F1109" s="261"/>
      <c r="G1109" s="81"/>
      <c r="H1109" s="923"/>
      <c r="I1109" s="723">
        <f>G1109*H1109</f>
        <v>0</v>
      </c>
      <c r="J1109" s="1232"/>
    </row>
    <row r="1110" spans="2:12" ht="18.75" customHeight="1">
      <c r="B1110" s="1507"/>
      <c r="C1110" s="606" t="s">
        <v>145</v>
      </c>
      <c r="D1110" s="612"/>
      <c r="E1110" s="613"/>
      <c r="F1110" s="614"/>
      <c r="G1110" s="615"/>
      <c r="H1110" s="924" t="s">
        <v>143</v>
      </c>
      <c r="I1110" s="616">
        <f>ROUND(SUM(I1104:I1109),2)</f>
        <v>0</v>
      </c>
      <c r="J1110" s="1247"/>
    </row>
    <row r="1111" spans="2:12" ht="25.5" customHeight="1">
      <c r="B1111" s="1509" t="s">
        <v>146</v>
      </c>
      <c r="C1111" s="287" t="s">
        <v>17</v>
      </c>
      <c r="D1111" s="288" t="s">
        <v>132</v>
      </c>
      <c r="E1111" s="288" t="s">
        <v>133</v>
      </c>
      <c r="F1111" s="291" t="s">
        <v>18</v>
      </c>
      <c r="G1111" s="289" t="s">
        <v>134</v>
      </c>
      <c r="H1111" s="920" t="s">
        <v>147</v>
      </c>
      <c r="I1111" s="290" t="s">
        <v>136</v>
      </c>
      <c r="J1111" s="1232"/>
    </row>
    <row r="1112" spans="2:12" ht="63.75">
      <c r="B1112" s="1506"/>
      <c r="C1112" s="1020" t="s">
        <v>1242</v>
      </c>
      <c r="D1112" s="1021" t="s">
        <v>90</v>
      </c>
      <c r="E1112" s="1021">
        <v>103795</v>
      </c>
      <c r="F1112" s="1022" t="s">
        <v>3</v>
      </c>
      <c r="G1112" s="972">
        <v>0.9</v>
      </c>
      <c r="H1112" s="1284">
        <v>89.41</v>
      </c>
      <c r="I1112" s="1013">
        <f>ROUND(G1112*H1112,2)</f>
        <v>80.47</v>
      </c>
      <c r="J1112" s="1252"/>
      <c r="K1112" s="1235"/>
    </row>
    <row r="1113" spans="2:12" ht="25.5">
      <c r="B1113" s="1506"/>
      <c r="C1113" s="617" t="s">
        <v>466</v>
      </c>
      <c r="D1113" s="618" t="s">
        <v>90</v>
      </c>
      <c r="E1113" s="618">
        <v>13284</v>
      </c>
      <c r="F1113" s="84" t="s">
        <v>36</v>
      </c>
      <c r="G1113" s="85">
        <v>9.5</v>
      </c>
      <c r="H1113" s="922">
        <v>0.68</v>
      </c>
      <c r="I1113" s="718">
        <f>ROUND(G1113*H1113,2)</f>
        <v>6.46</v>
      </c>
      <c r="J1113" s="1232"/>
    </row>
    <row r="1114" spans="2:12" ht="25.5">
      <c r="B1114" s="1506"/>
      <c r="C1114" s="617" t="s">
        <v>490</v>
      </c>
      <c r="D1114" s="618" t="s">
        <v>90</v>
      </c>
      <c r="E1114" s="618">
        <v>41931</v>
      </c>
      <c r="F1114" s="84" t="s">
        <v>2</v>
      </c>
      <c r="G1114" s="85">
        <f>0.16667*6</f>
        <v>1.0000200000000001</v>
      </c>
      <c r="H1114" s="922">
        <v>206.1</v>
      </c>
      <c r="I1114" s="718">
        <f>ROUND(G1114*H1114,2)</f>
        <v>206.1</v>
      </c>
      <c r="J1114" s="1232"/>
      <c r="K1114" s="1235"/>
      <c r="L1114" s="271"/>
    </row>
    <row r="1115" spans="2:12">
      <c r="B1115" s="1506"/>
      <c r="C1115" s="617"/>
      <c r="D1115" s="618"/>
      <c r="E1115" s="618"/>
      <c r="F1115" s="84"/>
      <c r="G1115" s="85"/>
      <c r="H1115" s="922"/>
      <c r="I1115" s="718">
        <f>ROUND(G1115*H1115,2)</f>
        <v>0</v>
      </c>
      <c r="J1115" s="1232"/>
    </row>
    <row r="1116" spans="2:12">
      <c r="B1116" s="1506"/>
      <c r="C1116" s="617"/>
      <c r="D1116" s="618"/>
      <c r="E1116" s="618"/>
      <c r="F1116" s="84"/>
      <c r="G1116" s="85"/>
      <c r="H1116" s="922"/>
      <c r="I1116" s="718">
        <f>ROUND(G1116*H1116,2)</f>
        <v>0</v>
      </c>
      <c r="J1116" s="1232"/>
    </row>
    <row r="1117" spans="2:12">
      <c r="B1117" s="1506"/>
      <c r="C1117" s="617"/>
      <c r="D1117" s="618"/>
      <c r="E1117" s="618"/>
      <c r="F1117" s="84"/>
      <c r="G1117" s="85"/>
      <c r="H1117" s="922"/>
      <c r="I1117" s="718"/>
      <c r="J1117" s="1232"/>
    </row>
    <row r="1118" spans="2:12">
      <c r="B1118" s="1510"/>
      <c r="C1118" s="606" t="s">
        <v>149</v>
      </c>
      <c r="D1118" s="612"/>
      <c r="E1118" s="619"/>
      <c r="F1118" s="620"/>
      <c r="G1118" s="615"/>
      <c r="H1118" s="924" t="s">
        <v>143</v>
      </c>
      <c r="I1118" s="616">
        <f>ROUND(SUM(I1112:I1117),2)</f>
        <v>293.02999999999997</v>
      </c>
      <c r="J1118" s="1247"/>
    </row>
    <row r="1119" spans="2:12">
      <c r="B1119" s="262"/>
      <c r="C1119" s="621" t="s">
        <v>207</v>
      </c>
      <c r="D1119" s="622"/>
      <c r="E1119" s="623"/>
      <c r="F1119" s="624"/>
      <c r="G1119" s="625"/>
      <c r="H1119" s="930" t="s">
        <v>143</v>
      </c>
      <c r="I1119" s="626">
        <f>ROUND(I1102+I1110+I1118,2)</f>
        <v>324.39</v>
      </c>
      <c r="J1119" s="1247"/>
    </row>
    <row r="1120" spans="2:12">
      <c r="B1120" s="262"/>
      <c r="C1120" s="627" t="s">
        <v>208</v>
      </c>
      <c r="D1120" s="628"/>
      <c r="E1120" s="623"/>
      <c r="F1120" s="624"/>
      <c r="G1120" s="624"/>
      <c r="H1120" s="930" t="s">
        <v>143</v>
      </c>
      <c r="I1120" s="726">
        <f>G1120</f>
        <v>0</v>
      </c>
      <c r="J1120" s="1248"/>
    </row>
    <row r="1121" spans="1:11" ht="16.5" thickBot="1">
      <c r="B1121" s="263"/>
      <c r="C1121" s="264" t="s">
        <v>209</v>
      </c>
      <c r="D1121" s="629"/>
      <c r="E1121" s="630"/>
      <c r="F1121" s="631"/>
      <c r="G1121" s="632"/>
      <c r="H1121" s="931" t="s">
        <v>143</v>
      </c>
      <c r="I1121" s="633">
        <f>ROUND(I1119*(1+I1120),2)</f>
        <v>324.39</v>
      </c>
      <c r="J1121" s="1340"/>
      <c r="K1121" s="1239" t="s">
        <v>1360</v>
      </c>
    </row>
    <row r="1122" spans="1:11">
      <c r="B1122" s="697"/>
      <c r="C1122" s="638"/>
      <c r="D1122" s="638"/>
      <c r="E1122" s="638"/>
      <c r="F1122" s="638"/>
      <c r="G1122" s="638"/>
      <c r="H1122" s="638"/>
      <c r="I1122" s="727"/>
      <c r="J1122" s="1341">
        <f>100%-J1121</f>
        <v>1</v>
      </c>
      <c r="K1122" s="1239" t="s">
        <v>90</v>
      </c>
    </row>
    <row r="1123" spans="1:11" ht="44.25" customHeight="1">
      <c r="B1123" s="698" t="s">
        <v>150</v>
      </c>
      <c r="C1123" s="1511" t="s">
        <v>1375</v>
      </c>
      <c r="D1123" s="1511"/>
      <c r="E1123" s="1511"/>
      <c r="F1123" s="1511"/>
      <c r="G1123" s="1511"/>
      <c r="H1123" s="1511"/>
      <c r="I1123" s="1512"/>
      <c r="J1123" s="1250"/>
    </row>
    <row r="1124" spans="1:11" ht="90.75" customHeight="1" thickBot="1">
      <c r="B1124" s="699"/>
      <c r="C1124" s="696"/>
      <c r="D1124" s="696"/>
      <c r="E1124" s="696"/>
      <c r="F1124" s="696"/>
      <c r="G1124" s="696"/>
      <c r="H1124" s="696"/>
      <c r="I1124" s="728"/>
      <c r="J1124" s="1242"/>
    </row>
    <row r="1125" spans="1:11">
      <c r="A1125" s="413"/>
      <c r="B1125" s="695"/>
      <c r="C1125" s="695"/>
      <c r="D1125" s="695"/>
      <c r="E1125" s="695"/>
      <c r="F1125" s="695"/>
      <c r="G1125" s="695"/>
      <c r="H1125" s="695"/>
      <c r="I1125" s="719"/>
      <c r="J1125" s="1242"/>
    </row>
    <row r="1127" spans="1:11" s="701" customFormat="1" ht="50.25" customHeight="1">
      <c r="A1127" s="700"/>
      <c r="B1127" s="1500" t="s">
        <v>130</v>
      </c>
      <c r="C1127" s="1501"/>
      <c r="D1127" s="1501"/>
      <c r="E1127" s="1501"/>
      <c r="F1127" s="1501"/>
      <c r="G1127" s="1501"/>
      <c r="H1127" s="1501"/>
      <c r="I1127" s="1502"/>
      <c r="J1127" s="1243"/>
      <c r="K1127" s="1236"/>
    </row>
    <row r="1128" spans="1:11" s="701" customFormat="1" ht="27" customHeight="1" thickBot="1">
      <c r="A1128" s="700"/>
      <c r="B1128" s="1503"/>
      <c r="C1128" s="1504"/>
      <c r="D1128" s="1504"/>
      <c r="E1128" s="1504"/>
      <c r="F1128" s="1504"/>
      <c r="G1128" s="1504"/>
      <c r="H1128" s="1504"/>
      <c r="I1128" s="1505"/>
      <c r="J1128" s="1243"/>
      <c r="K1128" s="1236"/>
    </row>
    <row r="1129" spans="1:11" s="701" customFormat="1" ht="65.25" customHeight="1" thickTop="1" thickBot="1">
      <c r="A1129" s="700"/>
      <c r="B1129" s="717" t="s">
        <v>1384</v>
      </c>
      <c r="C1129" s="1515" t="s">
        <v>1319</v>
      </c>
      <c r="D1129" s="1515"/>
      <c r="E1129" s="1515"/>
      <c r="F1129" s="1515"/>
      <c r="G1129" s="1515"/>
      <c r="H1129" s="1515"/>
      <c r="I1129" s="1516"/>
      <c r="J1129" s="1244"/>
      <c r="K1129" s="1236"/>
    </row>
    <row r="1130" spans="1:11" s="703" customFormat="1" ht="45.75" customHeight="1" thickTop="1">
      <c r="A1130" s="702"/>
      <c r="B1130" s="605" t="s">
        <v>210</v>
      </c>
      <c r="C1130" s="1513" t="str">
        <f>'PLANILHA ORÇAMENTO 29.05.25'!E191</f>
        <v xml:space="preserve">FORNECIMENTO E PLANTIO POR HIDROSSEMEADURA </v>
      </c>
      <c r="D1130" s="1513"/>
      <c r="E1130" s="1513"/>
      <c r="F1130" s="1513"/>
      <c r="G1130" s="1513"/>
      <c r="H1130" s="1514"/>
      <c r="I1130" s="639" t="s">
        <v>3</v>
      </c>
      <c r="J1130" s="1246"/>
      <c r="K1130" s="1237"/>
    </row>
    <row r="1131" spans="1:11" s="705" customFormat="1" ht="19.5" customHeight="1">
      <c r="A1131" s="704"/>
      <c r="B1131" s="197" t="s">
        <v>206</v>
      </c>
      <c r="C1131" s="198" t="str">
        <f>'PLANILHA ORÇAMENTO 29.05.25'!B191</f>
        <v>08.01.02</v>
      </c>
      <c r="D1131" s="196"/>
      <c r="E1131" s="196"/>
      <c r="F1131" s="196"/>
      <c r="G1131" s="196"/>
      <c r="H1131" s="918" t="s">
        <v>93</v>
      </c>
      <c r="I1131" s="873" t="s">
        <v>542</v>
      </c>
      <c r="J1131" s="1251"/>
      <c r="K1131" s="1238"/>
    </row>
    <row r="1132" spans="1:11" ht="25.5">
      <c r="B1132" s="1506" t="s">
        <v>131</v>
      </c>
      <c r="C1132" s="292" t="s">
        <v>17</v>
      </c>
      <c r="D1132" s="293" t="s">
        <v>132</v>
      </c>
      <c r="E1132" s="293" t="s">
        <v>133</v>
      </c>
      <c r="F1132" s="294" t="s">
        <v>18</v>
      </c>
      <c r="G1132" s="295" t="s">
        <v>134</v>
      </c>
      <c r="H1132" s="941" t="s">
        <v>135</v>
      </c>
      <c r="I1132" s="296" t="s">
        <v>136</v>
      </c>
      <c r="J1132" s="1232"/>
    </row>
    <row r="1133" spans="1:11" s="707" customFormat="1" ht="25.5">
      <c r="A1133" s="706"/>
      <c r="B1133" s="1506"/>
      <c r="C1133" s="73" t="s">
        <v>140</v>
      </c>
      <c r="D1133" s="74" t="s">
        <v>90</v>
      </c>
      <c r="E1133" s="74" t="s">
        <v>141</v>
      </c>
      <c r="F1133" s="75" t="s">
        <v>138</v>
      </c>
      <c r="G1133" s="95">
        <f>8/415</f>
        <v>1.9277108433734941E-2</v>
      </c>
      <c r="H1133" s="925">
        <v>22.64</v>
      </c>
      <c r="I1133" s="718">
        <f>ROUND(G1133*H1133,2)</f>
        <v>0.44</v>
      </c>
      <c r="J1133" s="1232"/>
      <c r="K1133" s="1239"/>
    </row>
    <row r="1134" spans="1:11" s="707" customFormat="1" ht="25.5">
      <c r="A1134" s="706"/>
      <c r="B1134" s="1506"/>
      <c r="C1134" s="73" t="s">
        <v>1210</v>
      </c>
      <c r="D1134" s="74"/>
      <c r="E1134" s="74"/>
      <c r="F1134" s="75"/>
      <c r="G1134" s="95"/>
      <c r="H1134" s="917"/>
      <c r="I1134" s="718">
        <f>ROUND(G1134*H1134,2)</f>
        <v>0</v>
      </c>
      <c r="J1134" s="1232"/>
      <c r="K1134" s="1239"/>
    </row>
    <row r="1135" spans="1:11" s="707" customFormat="1" ht="12.75">
      <c r="A1135" s="706"/>
      <c r="B1135" s="1506"/>
      <c r="C1135" s="76"/>
      <c r="D1135" s="76"/>
      <c r="E1135" s="76"/>
      <c r="F1135" s="77"/>
      <c r="G1135" s="78"/>
      <c r="H1135" s="933"/>
      <c r="I1135" s="730">
        <v>0</v>
      </c>
      <c r="J1135" s="1232"/>
      <c r="K1135" s="1239"/>
    </row>
    <row r="1136" spans="1:11" s="709" customFormat="1" ht="22.5" customHeight="1">
      <c r="A1136" s="708"/>
      <c r="B1136" s="1507"/>
      <c r="C1136" s="684" t="s">
        <v>142</v>
      </c>
      <c r="D1136" s="685"/>
      <c r="E1136" s="686"/>
      <c r="F1136" s="687"/>
      <c r="G1136" s="688"/>
      <c r="H1136" s="942" t="s">
        <v>143</v>
      </c>
      <c r="I1136" s="689">
        <f>ROUND(SUM(I1133:I1135),2)</f>
        <v>0.44</v>
      </c>
      <c r="J1136" s="1247"/>
      <c r="K1136" s="1240"/>
    </row>
    <row r="1137" spans="1:11" ht="32.25" customHeight="1">
      <c r="B1137" s="1523" t="s">
        <v>144</v>
      </c>
      <c r="C1137" s="287" t="s">
        <v>17</v>
      </c>
      <c r="D1137" s="288" t="s">
        <v>132</v>
      </c>
      <c r="E1137" s="288" t="s">
        <v>133</v>
      </c>
      <c r="F1137" s="289" t="s">
        <v>18</v>
      </c>
      <c r="G1137" s="289" t="s">
        <v>134</v>
      </c>
      <c r="H1137" s="920" t="s">
        <v>135</v>
      </c>
      <c r="I1137" s="290" t="s">
        <v>136</v>
      </c>
      <c r="J1137" s="1232"/>
    </row>
    <row r="1138" spans="1:11" s="707" customFormat="1" ht="25.5">
      <c r="A1138" s="706"/>
      <c r="B1138" s="1506"/>
      <c r="C1138" s="87" t="s">
        <v>770</v>
      </c>
      <c r="D1138" s="92" t="s">
        <v>217</v>
      </c>
      <c r="E1138" s="92" t="s">
        <v>216</v>
      </c>
      <c r="F1138" s="88" t="s">
        <v>138</v>
      </c>
      <c r="G1138" s="89">
        <f>1/415</f>
        <v>2.4096385542168677E-3</v>
      </c>
      <c r="H1138" s="1348">
        <v>557.69899999999996</v>
      </c>
      <c r="I1138" s="738">
        <f>G1138*H1138</f>
        <v>1.3438530120481929</v>
      </c>
      <c r="J1138" s="1232"/>
      <c r="K1138" s="1239"/>
    </row>
    <row r="1139" spans="1:11" s="707" customFormat="1" ht="25.5">
      <c r="A1139" s="706"/>
      <c r="B1139" s="1506"/>
      <c r="C1139" s="73" t="s">
        <v>1209</v>
      </c>
      <c r="D1139" s="73"/>
      <c r="E1139" s="73"/>
      <c r="F1139" s="75"/>
      <c r="G1139" s="80"/>
      <c r="H1139" s="927"/>
      <c r="I1139" s="718">
        <f>G1139*H1139</f>
        <v>0</v>
      </c>
      <c r="J1139" s="1232"/>
      <c r="K1139" s="1239"/>
    </row>
    <row r="1140" spans="1:11" s="707" customFormat="1" ht="12.75">
      <c r="A1140" s="706"/>
      <c r="B1140" s="1506"/>
      <c r="C1140" s="76"/>
      <c r="D1140" s="76"/>
      <c r="E1140" s="76"/>
      <c r="F1140" s="77"/>
      <c r="G1140" s="81"/>
      <c r="H1140" s="945"/>
      <c r="I1140" s="730">
        <f>G1140*H1140</f>
        <v>0</v>
      </c>
      <c r="J1140" s="1232"/>
      <c r="K1140" s="1239"/>
    </row>
    <row r="1141" spans="1:11" ht="22.5" customHeight="1">
      <c r="B1141" s="1507"/>
      <c r="C1141" s="684" t="s">
        <v>145</v>
      </c>
      <c r="D1141" s="685"/>
      <c r="E1141" s="686"/>
      <c r="F1141" s="687"/>
      <c r="G1141" s="688"/>
      <c r="H1141" s="942" t="s">
        <v>143</v>
      </c>
      <c r="I1141" s="689">
        <f>ROUND(SUM(I1138:I1140),2)</f>
        <v>1.34</v>
      </c>
      <c r="J1141" s="1247"/>
    </row>
    <row r="1142" spans="1:11" ht="33" customHeight="1">
      <c r="B1142" s="1523" t="s">
        <v>146</v>
      </c>
      <c r="C1142" s="287" t="s">
        <v>17</v>
      </c>
      <c r="D1142" s="288" t="s">
        <v>132</v>
      </c>
      <c r="E1142" s="288" t="s">
        <v>133</v>
      </c>
      <c r="F1142" s="291" t="s">
        <v>18</v>
      </c>
      <c r="G1142" s="289" t="s">
        <v>134</v>
      </c>
      <c r="H1142" s="920" t="s">
        <v>147</v>
      </c>
      <c r="I1142" s="290" t="s">
        <v>136</v>
      </c>
      <c r="J1142" s="1232"/>
    </row>
    <row r="1143" spans="1:11" ht="16.5" customHeight="1">
      <c r="B1143" s="1506"/>
      <c r="C1143" s="966" t="s">
        <v>1208</v>
      </c>
      <c r="D1143" s="967"/>
      <c r="E1143" s="968"/>
      <c r="F1143" s="969"/>
      <c r="G1143" s="970"/>
      <c r="H1143" s="971"/>
      <c r="I1143" s="740">
        <f t="shared" ref="I1143" si="22">ROUND(H1143*G1143,2)</f>
        <v>0</v>
      </c>
      <c r="J1143" s="1232"/>
    </row>
    <row r="1144" spans="1:11" s="707" customFormat="1" ht="25.5">
      <c r="A1144" s="706"/>
      <c r="B1144" s="1506"/>
      <c r="C1144" s="803" t="s">
        <v>218</v>
      </c>
      <c r="D1144" s="963" t="s">
        <v>217</v>
      </c>
      <c r="E1144" s="804" t="s">
        <v>225</v>
      </c>
      <c r="F1144" s="805" t="s">
        <v>36</v>
      </c>
      <c r="G1144" s="965">
        <v>2.8000000000000001E-2</v>
      </c>
      <c r="H1144" s="929">
        <v>89.766599999999997</v>
      </c>
      <c r="I1144" s="964">
        <f>ROUND(H1144*G1144,2)</f>
        <v>2.5099999999999998</v>
      </c>
      <c r="J1144" s="1232"/>
      <c r="K1144" s="1239"/>
    </row>
    <row r="1145" spans="1:11" s="707" customFormat="1" ht="25.5">
      <c r="A1145" s="706"/>
      <c r="B1145" s="1506"/>
      <c r="C1145" s="617" t="s">
        <v>219</v>
      </c>
      <c r="D1145" s="74" t="s">
        <v>217</v>
      </c>
      <c r="E1145" s="618" t="s">
        <v>226</v>
      </c>
      <c r="F1145" s="84" t="s">
        <v>36</v>
      </c>
      <c r="G1145" s="690">
        <v>0.06</v>
      </c>
      <c r="H1145" s="922">
        <v>2.6593</v>
      </c>
      <c r="I1145" s="741">
        <f>ROUND(H1145*G1145,2)</f>
        <v>0.16</v>
      </c>
      <c r="J1145" s="1232"/>
      <c r="K1145" s="1239"/>
    </row>
    <row r="1146" spans="1:11" s="707" customFormat="1" ht="12.75">
      <c r="A1146" s="706"/>
      <c r="B1146" s="1506"/>
      <c r="C1146" s="617" t="s">
        <v>220</v>
      </c>
      <c r="D1146" s="74" t="s">
        <v>217</v>
      </c>
      <c r="E1146" s="618" t="s">
        <v>227</v>
      </c>
      <c r="F1146" s="84" t="s">
        <v>36</v>
      </c>
      <c r="G1146" s="690">
        <v>0.2</v>
      </c>
      <c r="H1146" s="922">
        <v>0.41649999999999998</v>
      </c>
      <c r="I1146" s="741">
        <f t="shared" ref="I1146:I1164" si="23">ROUND(H1146*G1146,2)</f>
        <v>0.08</v>
      </c>
      <c r="J1146" s="1232"/>
      <c r="K1146" s="1239"/>
    </row>
    <row r="1147" spans="1:11" s="707" customFormat="1" ht="12.75">
      <c r="A1147" s="706"/>
      <c r="B1147" s="1506"/>
      <c r="C1147" s="617" t="s">
        <v>221</v>
      </c>
      <c r="D1147" s="74" t="s">
        <v>217</v>
      </c>
      <c r="E1147" s="618" t="s">
        <v>228</v>
      </c>
      <c r="F1147" s="84" t="s">
        <v>36</v>
      </c>
      <c r="G1147" s="690">
        <v>3.0000000000000001E-3</v>
      </c>
      <c r="H1147" s="922">
        <v>3.4102000000000001</v>
      </c>
      <c r="I1147" s="741">
        <f t="shared" si="23"/>
        <v>0.01</v>
      </c>
      <c r="J1147" s="1232"/>
      <c r="K1147" s="1239"/>
    </row>
    <row r="1148" spans="1:11" s="707" customFormat="1" ht="25.5">
      <c r="A1148" s="706"/>
      <c r="B1148" s="1506"/>
      <c r="C1148" s="617" t="s">
        <v>222</v>
      </c>
      <c r="D1148" s="74" t="s">
        <v>217</v>
      </c>
      <c r="E1148" s="618" t="s">
        <v>229</v>
      </c>
      <c r="F1148" s="84" t="s">
        <v>36</v>
      </c>
      <c r="G1148" s="690">
        <v>0.5</v>
      </c>
      <c r="H1148" s="922">
        <v>3.6955</v>
      </c>
      <c r="I1148" s="741">
        <f t="shared" si="23"/>
        <v>1.85</v>
      </c>
      <c r="J1148" s="1232"/>
      <c r="K1148" s="1239"/>
    </row>
    <row r="1149" spans="1:11" s="707" customFormat="1" ht="12.75">
      <c r="A1149" s="706"/>
      <c r="B1149" s="1506"/>
      <c r="C1149" s="617" t="s">
        <v>223</v>
      </c>
      <c r="D1149" s="74" t="s">
        <v>217</v>
      </c>
      <c r="E1149" s="618" t="s">
        <v>230</v>
      </c>
      <c r="F1149" s="84" t="s">
        <v>36</v>
      </c>
      <c r="G1149" s="690">
        <v>0.17499999999999999</v>
      </c>
      <c r="H1149" s="922">
        <v>0.14660000000000001</v>
      </c>
      <c r="I1149" s="741">
        <f t="shared" si="23"/>
        <v>0.03</v>
      </c>
      <c r="J1149" s="1232"/>
      <c r="K1149" s="1239"/>
    </row>
    <row r="1150" spans="1:11" s="707" customFormat="1" ht="12.75">
      <c r="A1150" s="706"/>
      <c r="B1150" s="1506"/>
      <c r="C1150" s="617" t="s">
        <v>224</v>
      </c>
      <c r="D1150" s="74" t="s">
        <v>217</v>
      </c>
      <c r="E1150" s="618" t="s">
        <v>231</v>
      </c>
      <c r="F1150" s="84" t="s">
        <v>36</v>
      </c>
      <c r="G1150" s="690">
        <v>2.5000000000000001E-2</v>
      </c>
      <c r="H1150" s="922">
        <v>33.333300000000001</v>
      </c>
      <c r="I1150" s="741">
        <f t="shared" si="23"/>
        <v>0.83</v>
      </c>
      <c r="J1150" s="1232"/>
      <c r="K1150" s="1239"/>
    </row>
    <row r="1151" spans="1:11" s="707" customFormat="1" ht="12.75">
      <c r="A1151" s="706"/>
      <c r="B1151" s="1506"/>
      <c r="C1151" s="691" t="s">
        <v>233</v>
      </c>
      <c r="D1151" s="202"/>
      <c r="E1151" s="618"/>
      <c r="F1151" s="84"/>
      <c r="G1151" s="690"/>
      <c r="H1151" s="922"/>
      <c r="I1151" s="741">
        <f t="shared" si="23"/>
        <v>0</v>
      </c>
      <c r="J1151" s="1232"/>
      <c r="K1151" s="1239"/>
    </row>
    <row r="1152" spans="1:11" s="707" customFormat="1" ht="51">
      <c r="A1152" s="706"/>
      <c r="B1152" s="1506"/>
      <c r="C1152" s="617" t="s">
        <v>1211</v>
      </c>
      <c r="D1152" s="74" t="s">
        <v>217</v>
      </c>
      <c r="E1152" s="618" t="s">
        <v>771</v>
      </c>
      <c r="F1152" s="84" t="s">
        <v>232</v>
      </c>
      <c r="G1152" s="85">
        <v>3.0000000000000001E-5</v>
      </c>
      <c r="H1152" s="922">
        <v>32.39</v>
      </c>
      <c r="I1152" s="741">
        <f t="shared" si="23"/>
        <v>0</v>
      </c>
      <c r="J1152" s="1232"/>
      <c r="K1152" s="1239"/>
    </row>
    <row r="1153" spans="1:11" s="707" customFormat="1" ht="51">
      <c r="A1153" s="706"/>
      <c r="B1153" s="1506"/>
      <c r="C1153" s="617" t="s">
        <v>1212</v>
      </c>
      <c r="D1153" s="74" t="s">
        <v>217</v>
      </c>
      <c r="E1153" s="618" t="s">
        <v>772</v>
      </c>
      <c r="F1153" s="84" t="s">
        <v>232</v>
      </c>
      <c r="G1153" s="85">
        <v>6.0000000000000002E-5</v>
      </c>
      <c r="H1153" s="922">
        <v>32.39</v>
      </c>
      <c r="I1153" s="741">
        <f t="shared" si="23"/>
        <v>0</v>
      </c>
      <c r="J1153" s="1232"/>
      <c r="K1153" s="1239"/>
    </row>
    <row r="1154" spans="1:11" s="707" customFormat="1" ht="38.25">
      <c r="A1154" s="706"/>
      <c r="B1154" s="1506"/>
      <c r="C1154" s="617" t="s">
        <v>1213</v>
      </c>
      <c r="D1154" s="74" t="s">
        <v>217</v>
      </c>
      <c r="E1154" s="618" t="s">
        <v>773</v>
      </c>
      <c r="F1154" s="84" t="s">
        <v>232</v>
      </c>
      <c r="G1154" s="85">
        <v>2.0000000000000001E-4</v>
      </c>
      <c r="H1154" s="922">
        <v>32.39</v>
      </c>
      <c r="I1154" s="741">
        <f t="shared" si="23"/>
        <v>0.01</v>
      </c>
      <c r="J1154" s="1232"/>
      <c r="K1154" s="1239"/>
    </row>
    <row r="1155" spans="1:11" s="707" customFormat="1" ht="51">
      <c r="A1155" s="706"/>
      <c r="B1155" s="1506"/>
      <c r="C1155" s="617" t="s">
        <v>1214</v>
      </c>
      <c r="D1155" s="74" t="s">
        <v>217</v>
      </c>
      <c r="E1155" s="618" t="s">
        <v>774</v>
      </c>
      <c r="F1155" s="84" t="s">
        <v>232</v>
      </c>
      <c r="G1155" s="85">
        <v>5.0000000000000001E-4</v>
      </c>
      <c r="H1155" s="922">
        <v>32.39</v>
      </c>
      <c r="I1155" s="741">
        <f t="shared" si="23"/>
        <v>0.02</v>
      </c>
      <c r="J1155" s="1232"/>
      <c r="K1155" s="1239"/>
    </row>
    <row r="1156" spans="1:11" s="707" customFormat="1" ht="38.25">
      <c r="A1156" s="706"/>
      <c r="B1156" s="1506"/>
      <c r="C1156" s="617" t="s">
        <v>1215</v>
      </c>
      <c r="D1156" s="74" t="s">
        <v>217</v>
      </c>
      <c r="E1156" s="618" t="s">
        <v>775</v>
      </c>
      <c r="F1156" s="84" t="s">
        <v>232</v>
      </c>
      <c r="G1156" s="85">
        <v>1.8000000000000001E-4</v>
      </c>
      <c r="H1156" s="922">
        <v>32.39</v>
      </c>
      <c r="I1156" s="741">
        <f t="shared" si="23"/>
        <v>0.01</v>
      </c>
      <c r="J1156" s="1232"/>
      <c r="K1156" s="1239"/>
    </row>
    <row r="1157" spans="1:11" s="707" customFormat="1" ht="51">
      <c r="A1157" s="706"/>
      <c r="B1157" s="1506"/>
      <c r="C1157" s="617" t="s">
        <v>1216</v>
      </c>
      <c r="D1157" s="74" t="s">
        <v>217</v>
      </c>
      <c r="E1157" s="618" t="s">
        <v>776</v>
      </c>
      <c r="F1157" s="84" t="s">
        <v>232</v>
      </c>
      <c r="G1157" s="85">
        <v>3.0000000000000001E-5</v>
      </c>
      <c r="H1157" s="922">
        <v>32.39</v>
      </c>
      <c r="I1157" s="741">
        <f t="shared" si="23"/>
        <v>0</v>
      </c>
      <c r="J1157" s="1232"/>
      <c r="K1157" s="1239"/>
    </row>
    <row r="1158" spans="1:11" s="707" customFormat="1" ht="12.75">
      <c r="A1158" s="706"/>
      <c r="B1158" s="1506"/>
      <c r="C1158" s="691" t="s">
        <v>234</v>
      </c>
      <c r="D1158" s="618"/>
      <c r="E1158" s="618"/>
      <c r="F1158" s="84"/>
      <c r="G1158" s="85"/>
      <c r="H1158" s="922"/>
      <c r="I1158" s="741">
        <f t="shared" si="23"/>
        <v>0</v>
      </c>
      <c r="J1158" s="1232"/>
      <c r="K1158" s="1239"/>
    </row>
    <row r="1159" spans="1:11" s="707" customFormat="1" ht="38.25">
      <c r="A1159" s="706"/>
      <c r="B1159" s="1506"/>
      <c r="C1159" s="617" t="s">
        <v>1217</v>
      </c>
      <c r="D1159" s="74" t="s">
        <v>217</v>
      </c>
      <c r="E1159" s="618" t="s">
        <v>777</v>
      </c>
      <c r="F1159" s="84" t="s">
        <v>235</v>
      </c>
      <c r="G1159" s="85">
        <v>3.0000000000000001E-5</v>
      </c>
      <c r="H1159" s="922">
        <v>0.7</v>
      </c>
      <c r="I1159" s="741">
        <f t="shared" si="23"/>
        <v>0</v>
      </c>
      <c r="J1159" s="1232"/>
      <c r="K1159" s="1239"/>
    </row>
    <row r="1160" spans="1:11" s="707" customFormat="1" ht="38.25">
      <c r="A1160" s="706"/>
      <c r="B1160" s="1506"/>
      <c r="C1160" s="617" t="s">
        <v>1218</v>
      </c>
      <c r="D1160" s="74" t="s">
        <v>217</v>
      </c>
      <c r="E1160" s="618" t="s">
        <v>778</v>
      </c>
      <c r="F1160" s="84" t="s">
        <v>235</v>
      </c>
      <c r="G1160" s="85">
        <v>6.0000000000000002E-5</v>
      </c>
      <c r="H1160" s="922">
        <v>0.7</v>
      </c>
      <c r="I1160" s="741">
        <f t="shared" si="23"/>
        <v>0</v>
      </c>
      <c r="J1160" s="1232"/>
      <c r="K1160" s="1239"/>
    </row>
    <row r="1161" spans="1:11" s="707" customFormat="1" ht="38.25">
      <c r="A1161" s="706"/>
      <c r="B1161" s="1506"/>
      <c r="C1161" s="617" t="s">
        <v>1219</v>
      </c>
      <c r="D1161" s="74" t="s">
        <v>217</v>
      </c>
      <c r="E1161" s="618" t="s">
        <v>779</v>
      </c>
      <c r="F1161" s="84" t="s">
        <v>235</v>
      </c>
      <c r="G1161" s="85">
        <v>2.0000000000000001E-4</v>
      </c>
      <c r="H1161" s="922">
        <v>0.7</v>
      </c>
      <c r="I1161" s="741">
        <f t="shared" si="23"/>
        <v>0</v>
      </c>
      <c r="J1161" s="1232"/>
      <c r="K1161" s="1239"/>
    </row>
    <row r="1162" spans="1:11" s="707" customFormat="1" ht="38.25">
      <c r="A1162" s="706"/>
      <c r="B1162" s="1506"/>
      <c r="C1162" s="617" t="s">
        <v>1221</v>
      </c>
      <c r="D1162" s="74" t="s">
        <v>217</v>
      </c>
      <c r="E1162" s="618" t="s">
        <v>780</v>
      </c>
      <c r="F1162" s="84" t="s">
        <v>235</v>
      </c>
      <c r="G1162" s="85">
        <v>5.0000000000000001E-4</v>
      </c>
      <c r="H1162" s="922">
        <v>0.7</v>
      </c>
      <c r="I1162" s="741">
        <f t="shared" si="23"/>
        <v>0</v>
      </c>
      <c r="J1162" s="1232"/>
      <c r="K1162" s="1239"/>
    </row>
    <row r="1163" spans="1:11" s="707" customFormat="1" ht="38.25">
      <c r="A1163" s="706"/>
      <c r="B1163" s="1506"/>
      <c r="C1163" s="617" t="s">
        <v>1220</v>
      </c>
      <c r="D1163" s="74" t="s">
        <v>217</v>
      </c>
      <c r="E1163" s="618" t="s">
        <v>781</v>
      </c>
      <c r="F1163" s="84" t="s">
        <v>235</v>
      </c>
      <c r="G1163" s="85">
        <v>1.8000000000000001E-4</v>
      </c>
      <c r="H1163" s="922">
        <v>0.7</v>
      </c>
      <c r="I1163" s="741">
        <f t="shared" si="23"/>
        <v>0</v>
      </c>
      <c r="J1163" s="1232"/>
      <c r="K1163" s="1239"/>
    </row>
    <row r="1164" spans="1:11" s="707" customFormat="1" ht="38.25">
      <c r="A1164" s="706"/>
      <c r="B1164" s="1506"/>
      <c r="C1164" s="617" t="s">
        <v>1222</v>
      </c>
      <c r="D1164" s="74" t="s">
        <v>217</v>
      </c>
      <c r="E1164" s="618" t="s">
        <v>782</v>
      </c>
      <c r="F1164" s="84" t="s">
        <v>235</v>
      </c>
      <c r="G1164" s="85">
        <v>3.0000000000000001E-5</v>
      </c>
      <c r="H1164" s="922">
        <v>0.7</v>
      </c>
      <c r="I1164" s="741">
        <f t="shared" si="23"/>
        <v>0</v>
      </c>
      <c r="J1164" s="1232"/>
      <c r="K1164" s="1239"/>
    </row>
    <row r="1165" spans="1:11" s="707" customFormat="1" ht="12.75">
      <c r="A1165" s="706"/>
      <c r="B1165" s="1506"/>
      <c r="C1165" s="692"/>
      <c r="D1165" s="692"/>
      <c r="E1165" s="692"/>
      <c r="F1165" s="90"/>
      <c r="G1165" s="91"/>
      <c r="H1165" s="927"/>
      <c r="I1165" s="741">
        <f>ROUND(H1165*G1165,2)</f>
        <v>0</v>
      </c>
      <c r="J1165" s="1232"/>
      <c r="K1165" s="1239"/>
    </row>
    <row r="1166" spans="1:11" s="707" customFormat="1" ht="12.75">
      <c r="A1166" s="706"/>
      <c r="B1166" s="1510"/>
      <c r="C1166" s="648"/>
      <c r="D1166" s="648"/>
      <c r="E1166" s="648"/>
      <c r="F1166" s="77"/>
      <c r="G1166" s="86"/>
      <c r="H1166" s="933"/>
      <c r="I1166" s="730">
        <v>0</v>
      </c>
      <c r="J1166" s="1232"/>
      <c r="K1166" s="1239"/>
    </row>
    <row r="1167" spans="1:11" ht="22.5" customHeight="1">
      <c r="B1167" s="1519"/>
      <c r="C1167" s="684" t="s">
        <v>149</v>
      </c>
      <c r="D1167" s="685"/>
      <c r="E1167" s="693"/>
      <c r="F1167" s="694"/>
      <c r="G1167" s="688"/>
      <c r="H1167" s="942" t="s">
        <v>143</v>
      </c>
      <c r="I1167" s="689">
        <f>ROUND(SUM(I1144:I1166),2)</f>
        <v>5.51</v>
      </c>
      <c r="J1167" s="1247"/>
    </row>
    <row r="1168" spans="1:11">
      <c r="B1168" s="93"/>
      <c r="C1168" s="655" t="s">
        <v>207</v>
      </c>
      <c r="D1168" s="656"/>
      <c r="E1168" s="657"/>
      <c r="F1168" s="658"/>
      <c r="G1168" s="659"/>
      <c r="H1168" s="937" t="s">
        <v>143</v>
      </c>
      <c r="I1168" s="660">
        <f>ROUND(I1136+I1141+I1167,2)</f>
        <v>7.29</v>
      </c>
      <c r="J1168" s="1247"/>
    </row>
    <row r="1169" spans="2:11">
      <c r="B1169" s="199"/>
      <c r="C1169" s="661" t="s">
        <v>208</v>
      </c>
      <c r="D1169" s="662"/>
      <c r="E1169" s="657"/>
      <c r="F1169" s="658"/>
      <c r="G1169" s="658"/>
      <c r="H1169" s="937" t="s">
        <v>143</v>
      </c>
      <c r="I1169" s="731">
        <f>G1169</f>
        <v>0</v>
      </c>
      <c r="J1169" s="1248"/>
    </row>
    <row r="1170" spans="2:11" ht="16.5" thickBot="1">
      <c r="B1170" s="200"/>
      <c r="C1170" s="201" t="s">
        <v>209</v>
      </c>
      <c r="D1170" s="663"/>
      <c r="E1170" s="664"/>
      <c r="F1170" s="665"/>
      <c r="G1170" s="666"/>
      <c r="H1170" s="938" t="s">
        <v>143</v>
      </c>
      <c r="I1170" s="667">
        <f>ROUND(I1168*(1+I1169),2)</f>
        <v>7.29</v>
      </c>
      <c r="J1170" s="1340">
        <f>(I1170-I1133)/I1170</f>
        <v>0.93964334705075436</v>
      </c>
      <c r="K1170" s="1239" t="s">
        <v>1360</v>
      </c>
    </row>
    <row r="1171" spans="2:11">
      <c r="B1171" s="697"/>
      <c r="C1171" s="638"/>
      <c r="D1171" s="638"/>
      <c r="E1171" s="638"/>
      <c r="F1171" s="638"/>
      <c r="G1171" s="638"/>
      <c r="H1171" s="638"/>
      <c r="I1171" s="727"/>
      <c r="J1171" s="1341">
        <f>100%-J1170</f>
        <v>6.0356652949245637E-2</v>
      </c>
      <c r="K1171" s="1239" t="s">
        <v>90</v>
      </c>
    </row>
    <row r="1172" spans="2:11" ht="33" customHeight="1">
      <c r="B1172" s="698" t="s">
        <v>150</v>
      </c>
      <c r="C1172" s="1520" t="s">
        <v>1378</v>
      </c>
      <c r="D1172" s="1520"/>
      <c r="E1172" s="1520"/>
      <c r="F1172" s="1520"/>
      <c r="G1172" s="1520"/>
      <c r="H1172" s="1520"/>
      <c r="I1172" s="1521"/>
      <c r="J1172" s="1253"/>
    </row>
    <row r="1173" spans="2:11" ht="15" thickBot="1">
      <c r="B1173" s="710"/>
      <c r="C1173" s="711"/>
      <c r="D1173" s="711"/>
      <c r="E1173" s="711"/>
      <c r="F1173" s="711"/>
      <c r="G1173" s="711"/>
      <c r="H1173" s="711"/>
      <c r="I1173" s="732"/>
      <c r="J1173" s="1242"/>
    </row>
    <row r="1174" spans="2:11">
      <c r="B1174" s="695"/>
      <c r="C1174" s="695"/>
      <c r="D1174" s="695"/>
      <c r="E1174" s="695"/>
      <c r="F1174" s="695"/>
      <c r="G1174" s="695"/>
      <c r="H1174" s="695"/>
      <c r="I1174" s="719"/>
      <c r="J1174" s="1242"/>
    </row>
    <row r="1175" spans="2:11" ht="15" thickBot="1">
      <c r="B1175" s="696"/>
      <c r="C1175" s="696"/>
      <c r="D1175" s="696"/>
      <c r="E1175" s="696"/>
      <c r="F1175" s="696"/>
      <c r="G1175" s="696"/>
      <c r="H1175" s="696"/>
      <c r="I1175" s="720"/>
      <c r="J1175" s="1242"/>
    </row>
    <row r="1176" spans="2:11" ht="15" customHeight="1">
      <c r="B1176" s="1500" t="s">
        <v>130</v>
      </c>
      <c r="C1176" s="1501"/>
      <c r="D1176" s="1501"/>
      <c r="E1176" s="1501"/>
      <c r="F1176" s="1501"/>
      <c r="G1176" s="1501"/>
      <c r="H1176" s="1501"/>
      <c r="I1176" s="1502"/>
      <c r="J1176" s="1243"/>
    </row>
    <row r="1177" spans="2:11" ht="72" customHeight="1" thickBot="1">
      <c r="B1177" s="1503"/>
      <c r="C1177" s="1504"/>
      <c r="D1177" s="1504"/>
      <c r="E1177" s="1504"/>
      <c r="F1177" s="1504"/>
      <c r="G1177" s="1504"/>
      <c r="H1177" s="1504"/>
      <c r="I1177" s="1505"/>
      <c r="J1177" s="1243"/>
    </row>
    <row r="1178" spans="2:11" ht="72" customHeight="1" thickTop="1" thickBot="1">
      <c r="B1178" s="717" t="s">
        <v>1384</v>
      </c>
      <c r="C1178" s="1515" t="s">
        <v>1319</v>
      </c>
      <c r="D1178" s="1515"/>
      <c r="E1178" s="1515"/>
      <c r="F1178" s="1515"/>
      <c r="G1178" s="1515"/>
      <c r="H1178" s="1515"/>
      <c r="I1178" s="1516"/>
      <c r="J1178" s="1244"/>
    </row>
    <row r="1179" spans="2:11" ht="52.5" customHeight="1" thickTop="1">
      <c r="B1179" s="605" t="s">
        <v>210</v>
      </c>
      <c r="C1179" s="1513" t="str">
        <f>'PLANILHA ORÇAMENTO 29.05.25'!E215</f>
        <v>EXECUÇÃO DE GRAMPO PARA SOLO GRAMPEADO COM COMPRIMENTO MENOR OU IGUAL A 6 M, DIÂMETRO DE 10 CM, PERFURAÇÃO COM EQUIPAMENTO MANUAL E ARMADURA COM DIÂMETRO DE 25 MM.</v>
      </c>
      <c r="D1179" s="1513"/>
      <c r="E1179" s="1513"/>
      <c r="F1179" s="1513"/>
      <c r="G1179" s="1513"/>
      <c r="H1179" s="1514"/>
      <c r="I1179" s="250" t="s">
        <v>2</v>
      </c>
      <c r="J1179" s="1245"/>
    </row>
    <row r="1180" spans="2:11" ht="15">
      <c r="B1180" s="251" t="s">
        <v>206</v>
      </c>
      <c r="C1180" s="252" t="str">
        <f>'PLANILHA ORÇAMENTO 29.05.25'!B215</f>
        <v>09.02.01</v>
      </c>
      <c r="D1180" s="253"/>
      <c r="E1180" s="253"/>
      <c r="F1180" s="253"/>
      <c r="G1180" s="253"/>
      <c r="H1180" s="918" t="s">
        <v>93</v>
      </c>
      <c r="I1180" s="873" t="s">
        <v>1205</v>
      </c>
      <c r="J1180" s="1251"/>
    </row>
    <row r="1181" spans="2:11" ht="25.5" customHeight="1">
      <c r="B1181" s="1506" t="s">
        <v>131</v>
      </c>
      <c r="C1181" s="297" t="s">
        <v>17</v>
      </c>
      <c r="D1181" s="298" t="s">
        <v>132</v>
      </c>
      <c r="E1181" s="298" t="s">
        <v>133</v>
      </c>
      <c r="F1181" s="299" t="s">
        <v>18</v>
      </c>
      <c r="G1181" s="300" t="s">
        <v>134</v>
      </c>
      <c r="H1181" s="919" t="s">
        <v>135</v>
      </c>
      <c r="I1181" s="301" t="s">
        <v>136</v>
      </c>
      <c r="J1181" s="1232"/>
    </row>
    <row r="1182" spans="2:11" ht="25.5">
      <c r="B1182" s="1506"/>
      <c r="C1182" s="69" t="s">
        <v>402</v>
      </c>
      <c r="D1182" s="70" t="s">
        <v>90</v>
      </c>
      <c r="E1182" s="70" t="s">
        <v>403</v>
      </c>
      <c r="F1182" s="99" t="s">
        <v>138</v>
      </c>
      <c r="G1182" s="203">
        <v>0.59370000000000001</v>
      </c>
      <c r="H1182" s="1290">
        <v>30.97</v>
      </c>
      <c r="I1182" s="740">
        <f>ROUND(G1182*H1182,2)</f>
        <v>18.39</v>
      </c>
      <c r="J1182" s="1232"/>
    </row>
    <row r="1183" spans="2:11" ht="38.25">
      <c r="B1183" s="1506"/>
      <c r="C1183" s="278" t="s">
        <v>200</v>
      </c>
      <c r="D1183" s="279" t="s">
        <v>90</v>
      </c>
      <c r="E1183" s="279" t="s">
        <v>801</v>
      </c>
      <c r="F1183" s="280" t="s">
        <v>138</v>
      </c>
      <c r="G1183" s="432">
        <f>SUM(G1191:G1192)</f>
        <v>2.6605000000000003</v>
      </c>
      <c r="H1183" s="1349">
        <v>36.65</v>
      </c>
      <c r="I1183" s="741">
        <f>ROUND(G1183*H1183,2)</f>
        <v>97.51</v>
      </c>
      <c r="J1183" s="1232"/>
    </row>
    <row r="1184" spans="2:11" ht="25.5">
      <c r="B1184" s="1506"/>
      <c r="C1184" s="278" t="s">
        <v>140</v>
      </c>
      <c r="D1184" s="279" t="s">
        <v>90</v>
      </c>
      <c r="E1184" s="279" t="s">
        <v>141</v>
      </c>
      <c r="F1184" s="280" t="s">
        <v>138</v>
      </c>
      <c r="G1184" s="432">
        <v>2.2509999999999999</v>
      </c>
      <c r="H1184" s="925">
        <v>22.64</v>
      </c>
      <c r="I1184" s="741">
        <f>ROUND(G1184*H1184,2)</f>
        <v>50.96</v>
      </c>
      <c r="J1184" s="1232"/>
    </row>
    <row r="1185" spans="1:11" ht="51">
      <c r="B1185" s="1506"/>
      <c r="C1185" s="278" t="s">
        <v>802</v>
      </c>
      <c r="D1185" s="279" t="s">
        <v>90</v>
      </c>
      <c r="E1185" s="279" t="s">
        <v>803</v>
      </c>
      <c r="F1185" s="280" t="s">
        <v>138</v>
      </c>
      <c r="G1185" s="1350">
        <v>0.59370000000000001</v>
      </c>
      <c r="H1185" s="1349">
        <v>203.68</v>
      </c>
      <c r="I1185" s="741">
        <f>ROUND(G1185*H1185,2)</f>
        <v>120.92</v>
      </c>
      <c r="J1185" s="1232"/>
    </row>
    <row r="1186" spans="1:11">
      <c r="B1186" s="1506"/>
      <c r="C1186" s="76"/>
      <c r="D1186" s="254"/>
      <c r="E1186" s="254"/>
      <c r="F1186" s="255"/>
      <c r="G1186" s="256"/>
      <c r="H1186" s="943"/>
      <c r="I1186" s="724">
        <v>0</v>
      </c>
      <c r="J1186" s="1232"/>
    </row>
    <row r="1187" spans="1:11">
      <c r="B1187" s="1507"/>
      <c r="C1187" s="606" t="s">
        <v>142</v>
      </c>
      <c r="D1187" s="607"/>
      <c r="E1187" s="608"/>
      <c r="F1187" s="609"/>
      <c r="G1187" s="610"/>
      <c r="H1187" s="926" t="s">
        <v>143</v>
      </c>
      <c r="I1187" s="611">
        <f>ROUND(SUM(I1182:I1186),2)</f>
        <v>287.77999999999997</v>
      </c>
      <c r="J1187" s="1247"/>
    </row>
    <row r="1188" spans="1:11" ht="25.5" customHeight="1">
      <c r="B1188" s="1509" t="s">
        <v>144</v>
      </c>
      <c r="C1188" s="287" t="s">
        <v>17</v>
      </c>
      <c r="D1188" s="288" t="s">
        <v>132</v>
      </c>
      <c r="E1188" s="288" t="s">
        <v>133</v>
      </c>
      <c r="F1188" s="289" t="s">
        <v>18</v>
      </c>
      <c r="G1188" s="289" t="s">
        <v>134</v>
      </c>
      <c r="H1188" s="920" t="s">
        <v>135</v>
      </c>
      <c r="I1188" s="290" t="s">
        <v>136</v>
      </c>
      <c r="J1188" s="1232"/>
    </row>
    <row r="1189" spans="1:11" ht="63.75" customHeight="1">
      <c r="B1189" s="1506"/>
      <c r="C1189" s="278" t="s">
        <v>788</v>
      </c>
      <c r="D1189" s="279" t="s">
        <v>90</v>
      </c>
      <c r="E1189" s="279" t="s">
        <v>790</v>
      </c>
      <c r="F1189" s="280" t="s">
        <v>201</v>
      </c>
      <c r="G1189" s="431">
        <v>6.5000000000000002E-2</v>
      </c>
      <c r="H1189" s="1289">
        <v>256.35000000000002</v>
      </c>
      <c r="I1189" s="741">
        <f t="shared" ref="I1189:I1194" si="24">ROUND(G1189*H1189,2)</f>
        <v>16.66</v>
      </c>
      <c r="J1189" s="1232" t="s">
        <v>1320</v>
      </c>
      <c r="K1189" s="1233">
        <v>0.04</v>
      </c>
    </row>
    <row r="1190" spans="1:11" ht="76.5">
      <c r="B1190" s="1506"/>
      <c r="C1190" s="278" t="s">
        <v>789</v>
      </c>
      <c r="D1190" s="279" t="s">
        <v>90</v>
      </c>
      <c r="E1190" s="279" t="s">
        <v>791</v>
      </c>
      <c r="F1190" s="280" t="s">
        <v>202</v>
      </c>
      <c r="G1190" s="431">
        <v>0.46710000000000002</v>
      </c>
      <c r="H1190" s="1289">
        <v>65.900000000000006</v>
      </c>
      <c r="I1190" s="741">
        <f t="shared" si="24"/>
        <v>30.78</v>
      </c>
      <c r="J1190" s="1232" t="s">
        <v>1320</v>
      </c>
      <c r="K1190" s="1233">
        <v>0.08</v>
      </c>
    </row>
    <row r="1191" spans="1:11" ht="38.25">
      <c r="B1191" s="1506"/>
      <c r="C1191" s="278" t="s">
        <v>1105</v>
      </c>
      <c r="D1191" s="279" t="s">
        <v>90</v>
      </c>
      <c r="E1191" s="279" t="s">
        <v>793</v>
      </c>
      <c r="F1191" s="280" t="s">
        <v>201</v>
      </c>
      <c r="G1191" s="431">
        <f>0.065*5</f>
        <v>0.32500000000000001</v>
      </c>
      <c r="H1191" s="1289">
        <v>9.27</v>
      </c>
      <c r="I1191" s="741">
        <f t="shared" si="24"/>
        <v>3.01</v>
      </c>
      <c r="J1191" s="1232"/>
    </row>
    <row r="1192" spans="1:11" ht="38.25">
      <c r="B1192" s="1506"/>
      <c r="C1192" s="278" t="s">
        <v>1106</v>
      </c>
      <c r="D1192" s="279" t="s">
        <v>90</v>
      </c>
      <c r="E1192" s="279" t="s">
        <v>794</v>
      </c>
      <c r="F1192" s="280" t="s">
        <v>202</v>
      </c>
      <c r="G1192" s="431">
        <f>0.4671*5</f>
        <v>2.3355000000000001</v>
      </c>
      <c r="H1192" s="1289">
        <v>2.86</v>
      </c>
      <c r="I1192" s="741">
        <f t="shared" si="24"/>
        <v>6.68</v>
      </c>
      <c r="J1192" s="1232"/>
    </row>
    <row r="1193" spans="1:11" ht="63.75">
      <c r="B1193" s="1506"/>
      <c r="C1193" s="278" t="s">
        <v>792</v>
      </c>
      <c r="D1193" s="279" t="s">
        <v>90</v>
      </c>
      <c r="E1193" s="279" t="s">
        <v>799</v>
      </c>
      <c r="F1193" s="280" t="s">
        <v>201</v>
      </c>
      <c r="G1193" s="431">
        <v>6.5000000000000002E-2</v>
      </c>
      <c r="H1193" s="1289">
        <v>13.32</v>
      </c>
      <c r="I1193" s="741">
        <f t="shared" si="24"/>
        <v>0.87</v>
      </c>
      <c r="J1193" s="1232"/>
    </row>
    <row r="1194" spans="1:11" ht="63.75">
      <c r="B1194" s="1506"/>
      <c r="C1194" s="73" t="s">
        <v>203</v>
      </c>
      <c r="D1194" s="279" t="s">
        <v>90</v>
      </c>
      <c r="E1194" s="74" t="s">
        <v>800</v>
      </c>
      <c r="F1194" s="75" t="s">
        <v>202</v>
      </c>
      <c r="G1194" s="80">
        <v>0.46710000000000002</v>
      </c>
      <c r="H1194" s="927">
        <v>1.31</v>
      </c>
      <c r="I1194" s="741">
        <f t="shared" si="24"/>
        <v>0.61</v>
      </c>
      <c r="J1194" s="1232"/>
    </row>
    <row r="1195" spans="1:11">
      <c r="B1195" s="1506"/>
      <c r="C1195" s="76"/>
      <c r="D1195" s="76"/>
      <c r="E1195" s="76"/>
      <c r="F1195" s="261"/>
      <c r="G1195" s="81"/>
      <c r="H1195" s="923"/>
      <c r="I1195" s="723">
        <f>G1195*H1195</f>
        <v>0</v>
      </c>
      <c r="J1195" s="1232"/>
    </row>
    <row r="1196" spans="1:11" ht="18.75" customHeight="1">
      <c r="B1196" s="1507"/>
      <c r="C1196" s="606" t="s">
        <v>145</v>
      </c>
      <c r="D1196" s="612"/>
      <c r="E1196" s="613"/>
      <c r="F1196" s="614"/>
      <c r="G1196" s="615"/>
      <c r="H1196" s="924" t="s">
        <v>143</v>
      </c>
      <c r="I1196" s="616">
        <f>ROUND(SUM(I1189:I1195),2)</f>
        <v>58.61</v>
      </c>
      <c r="J1196" s="1247"/>
    </row>
    <row r="1197" spans="1:11" ht="25.5" customHeight="1">
      <c r="B1197" s="1509" t="s">
        <v>146</v>
      </c>
      <c r="C1197" s="287" t="s">
        <v>17</v>
      </c>
      <c r="D1197" s="288" t="s">
        <v>132</v>
      </c>
      <c r="E1197" s="288" t="s">
        <v>133</v>
      </c>
      <c r="F1197" s="291" t="s">
        <v>18</v>
      </c>
      <c r="G1197" s="289" t="s">
        <v>134</v>
      </c>
      <c r="H1197" s="920" t="s">
        <v>147</v>
      </c>
      <c r="I1197" s="290" t="s">
        <v>136</v>
      </c>
      <c r="J1197" s="1232"/>
    </row>
    <row r="1198" spans="1:11" ht="51">
      <c r="B1198" s="1506"/>
      <c r="C1198" s="617" t="s">
        <v>804</v>
      </c>
      <c r="D1198" s="618" t="s">
        <v>90</v>
      </c>
      <c r="E1198" s="618" t="s">
        <v>808</v>
      </c>
      <c r="F1198" s="84" t="s">
        <v>1</v>
      </c>
      <c r="G1198" s="85">
        <v>0.25</v>
      </c>
      <c r="H1198" s="922">
        <v>1.45</v>
      </c>
      <c r="I1198" s="718">
        <f t="shared" ref="I1198:I1203" si="25">ROUND(G1198*H1198,2)</f>
        <v>0.36</v>
      </c>
      <c r="J1198" s="1232"/>
    </row>
    <row r="1199" spans="1:11" ht="63.75">
      <c r="B1199" s="1506"/>
      <c r="C1199" s="669" t="s">
        <v>805</v>
      </c>
      <c r="D1199" s="1021" t="s">
        <v>1241</v>
      </c>
      <c r="E1199" s="1021" t="s">
        <v>809</v>
      </c>
      <c r="F1199" s="1022" t="s">
        <v>2</v>
      </c>
      <c r="G1199" s="972">
        <v>2</v>
      </c>
      <c r="H1199" s="1284">
        <v>1.93</v>
      </c>
      <c r="I1199" s="718">
        <f t="shared" si="25"/>
        <v>3.86</v>
      </c>
      <c r="J1199" s="1232"/>
    </row>
    <row r="1200" spans="1:11" s="271" customFormat="1" ht="25.5">
      <c r="A1200" s="272"/>
      <c r="B1200" s="1506"/>
      <c r="C1200" s="617" t="s">
        <v>806</v>
      </c>
      <c r="D1200" s="618" t="s">
        <v>90</v>
      </c>
      <c r="E1200" s="618" t="s">
        <v>810</v>
      </c>
      <c r="F1200" s="84" t="s">
        <v>36</v>
      </c>
      <c r="G1200" s="972">
        <v>3.8530000000000002</v>
      </c>
      <c r="H1200" s="922">
        <v>7.85</v>
      </c>
      <c r="I1200" s="718">
        <f t="shared" si="25"/>
        <v>30.25</v>
      </c>
      <c r="J1200" s="1232"/>
      <c r="K1200" s="1235"/>
    </row>
    <row r="1201" spans="2:11" ht="25.5">
      <c r="B1201" s="1506"/>
      <c r="C1201" s="617" t="s">
        <v>807</v>
      </c>
      <c r="D1201" s="618" t="s">
        <v>90</v>
      </c>
      <c r="E1201" s="618" t="s">
        <v>811</v>
      </c>
      <c r="F1201" s="84" t="s">
        <v>28</v>
      </c>
      <c r="G1201" s="85">
        <v>1.0713999999999999</v>
      </c>
      <c r="H1201" s="922">
        <v>21.57</v>
      </c>
      <c r="I1201" s="718">
        <f t="shared" si="25"/>
        <v>23.11</v>
      </c>
      <c r="J1201" s="1232"/>
    </row>
    <row r="1202" spans="2:11" ht="76.5">
      <c r="B1202" s="1506"/>
      <c r="C1202" s="669" t="s">
        <v>812</v>
      </c>
      <c r="D1202" s="618" t="s">
        <v>90</v>
      </c>
      <c r="E1202" s="618" t="s">
        <v>814</v>
      </c>
      <c r="F1202" s="84" t="s">
        <v>3</v>
      </c>
      <c r="G1202" s="85">
        <v>6.2799999999999995E-2</v>
      </c>
      <c r="H1202" s="1351">
        <v>32.31</v>
      </c>
      <c r="I1202" s="718">
        <f t="shared" si="25"/>
        <v>2.0299999999999998</v>
      </c>
      <c r="J1202" s="1232"/>
    </row>
    <row r="1203" spans="2:11" ht="76.5">
      <c r="B1203" s="1506"/>
      <c r="C1203" s="617" t="s">
        <v>813</v>
      </c>
      <c r="D1203" s="618" t="s">
        <v>90</v>
      </c>
      <c r="E1203" s="618" t="s">
        <v>108</v>
      </c>
      <c r="F1203" s="84" t="s">
        <v>28</v>
      </c>
      <c r="G1203" s="85">
        <v>7.9000000000000008E-3</v>
      </c>
      <c r="H1203" s="922">
        <v>9.86</v>
      </c>
      <c r="I1203" s="718">
        <f t="shared" si="25"/>
        <v>0.08</v>
      </c>
      <c r="J1203" s="1232"/>
    </row>
    <row r="1204" spans="2:11">
      <c r="B1204" s="1506"/>
      <c r="C1204" s="617"/>
      <c r="D1204" s="618"/>
      <c r="E1204" s="618"/>
      <c r="F1204" s="84"/>
      <c r="G1204" s="85"/>
      <c r="H1204" s="922"/>
      <c r="I1204" s="718"/>
      <c r="J1204" s="1232"/>
    </row>
    <row r="1205" spans="2:11">
      <c r="B1205" s="1510"/>
      <c r="C1205" s="606" t="s">
        <v>149</v>
      </c>
      <c r="D1205" s="612"/>
      <c r="E1205" s="619"/>
      <c r="F1205" s="620"/>
      <c r="G1205" s="615"/>
      <c r="H1205" s="924" t="s">
        <v>143</v>
      </c>
      <c r="I1205" s="616">
        <f>ROUND(SUM(I1198:I1204),2)</f>
        <v>59.69</v>
      </c>
      <c r="J1205" s="1247"/>
    </row>
    <row r="1206" spans="2:11">
      <c r="B1206" s="262"/>
      <c r="C1206" s="621" t="s">
        <v>207</v>
      </c>
      <c r="D1206" s="622"/>
      <c r="E1206" s="623"/>
      <c r="F1206" s="624"/>
      <c r="G1206" s="625"/>
      <c r="H1206" s="930" t="s">
        <v>143</v>
      </c>
      <c r="I1206" s="626">
        <f>ROUND(I1187+I1196+I1205,2)</f>
        <v>406.08</v>
      </c>
      <c r="J1206" s="1247"/>
    </row>
    <row r="1207" spans="2:11">
      <c r="B1207" s="262"/>
      <c r="C1207" s="627" t="s">
        <v>208</v>
      </c>
      <c r="D1207" s="628"/>
      <c r="E1207" s="623"/>
      <c r="F1207" s="624"/>
      <c r="G1207" s="624"/>
      <c r="H1207" s="930" t="s">
        <v>143</v>
      </c>
      <c r="I1207" s="726">
        <f>G1207</f>
        <v>0</v>
      </c>
      <c r="J1207" s="1248"/>
    </row>
    <row r="1208" spans="2:11" ht="16.5" thickBot="1">
      <c r="B1208" s="263"/>
      <c r="C1208" s="264" t="s">
        <v>209</v>
      </c>
      <c r="D1208" s="629"/>
      <c r="E1208" s="630"/>
      <c r="F1208" s="631"/>
      <c r="G1208" s="632"/>
      <c r="H1208" s="931" t="s">
        <v>143</v>
      </c>
      <c r="I1208" s="633">
        <f>ROUND(I1206*(1+I1207),2)</f>
        <v>406.08</v>
      </c>
      <c r="J1208" s="1340"/>
      <c r="K1208" s="1239" t="s">
        <v>1360</v>
      </c>
    </row>
    <row r="1209" spans="2:11">
      <c r="B1209" s="697"/>
      <c r="C1209" s="638"/>
      <c r="D1209" s="638"/>
      <c r="E1209" s="638"/>
      <c r="F1209" s="638"/>
      <c r="G1209" s="638"/>
      <c r="H1209" s="638"/>
      <c r="I1209" s="727"/>
      <c r="J1209" s="1341">
        <f>100%-J1208</f>
        <v>1</v>
      </c>
      <c r="K1209" s="1239" t="s">
        <v>90</v>
      </c>
    </row>
    <row r="1210" spans="2:11" ht="111.75" customHeight="1">
      <c r="B1210" s="878" t="s">
        <v>150</v>
      </c>
      <c r="C1210" s="1511" t="s">
        <v>1376</v>
      </c>
      <c r="D1210" s="1511"/>
      <c r="E1210" s="1511"/>
      <c r="F1210" s="1511"/>
      <c r="G1210" s="1511"/>
      <c r="H1210" s="1511"/>
      <c r="I1210" s="1512"/>
      <c r="J1210" s="1250"/>
    </row>
    <row r="1211" spans="2:11" ht="15" thickBot="1">
      <c r="B1211" s="699"/>
      <c r="C1211" s="696"/>
      <c r="D1211" s="696"/>
      <c r="E1211" s="696"/>
      <c r="F1211" s="696"/>
      <c r="G1211" s="696"/>
      <c r="H1211" s="696"/>
      <c r="I1211" s="728"/>
      <c r="J1211" s="1242"/>
    </row>
    <row r="1212" spans="2:11">
      <c r="B1212" s="695"/>
      <c r="C1212" s="695"/>
      <c r="D1212" s="695"/>
      <c r="E1212" s="695"/>
      <c r="F1212" s="695"/>
      <c r="G1212" s="695"/>
      <c r="H1212" s="695"/>
      <c r="I1212" s="719"/>
      <c r="J1212" s="1242"/>
    </row>
    <row r="1213" spans="2:11" ht="15" thickBot="1">
      <c r="B1213" s="696"/>
      <c r="C1213" s="696"/>
      <c r="D1213" s="696"/>
      <c r="E1213" s="696"/>
      <c r="F1213" s="696"/>
      <c r="G1213" s="696"/>
      <c r="H1213" s="696"/>
      <c r="I1213" s="720"/>
      <c r="J1213" s="1242"/>
    </row>
    <row r="1214" spans="2:11" ht="15" customHeight="1">
      <c r="B1214" s="1500" t="s">
        <v>130</v>
      </c>
      <c r="C1214" s="1501"/>
      <c r="D1214" s="1501"/>
      <c r="E1214" s="1501"/>
      <c r="F1214" s="1501"/>
      <c r="G1214" s="1501"/>
      <c r="H1214" s="1501"/>
      <c r="I1214" s="1502"/>
      <c r="J1214" s="1243"/>
    </row>
    <row r="1215" spans="2:11" ht="72" customHeight="1" thickBot="1">
      <c r="B1215" s="1503"/>
      <c r="C1215" s="1504"/>
      <c r="D1215" s="1504"/>
      <c r="E1215" s="1504"/>
      <c r="F1215" s="1504"/>
      <c r="G1215" s="1504"/>
      <c r="H1215" s="1504"/>
      <c r="I1215" s="1505"/>
      <c r="J1215" s="1243"/>
    </row>
    <row r="1216" spans="2:11" ht="72" customHeight="1" thickTop="1" thickBot="1">
      <c r="B1216" s="717" t="s">
        <v>1384</v>
      </c>
      <c r="C1216" s="1515" t="s">
        <v>1319</v>
      </c>
      <c r="D1216" s="1515"/>
      <c r="E1216" s="1515"/>
      <c r="F1216" s="1515"/>
      <c r="G1216" s="1515"/>
      <c r="H1216" s="1515"/>
      <c r="I1216" s="1516"/>
      <c r="J1216" s="1244"/>
    </row>
    <row r="1217" spans="2:14" ht="45.75" customHeight="1" thickTop="1">
      <c r="B1217" s="605" t="s">
        <v>210</v>
      </c>
      <c r="C1217" s="1513" t="str">
        <f>'PLANILHA ORÇAMENTO 29.05.25'!E216</f>
        <v>INJEÇÃO DE CIMENTO PARA CHUMBADORES (GRAMPOS)</v>
      </c>
      <c r="D1217" s="1513"/>
      <c r="E1217" s="1513"/>
      <c r="F1217" s="1513"/>
      <c r="G1217" s="1513"/>
      <c r="H1217" s="1514"/>
      <c r="I1217" s="250" t="s">
        <v>36</v>
      </c>
      <c r="J1217" s="1245"/>
      <c r="M1217" s="811"/>
      <c r="N1217" s="811"/>
    </row>
    <row r="1218" spans="2:14" ht="15">
      <c r="B1218" s="251" t="s">
        <v>206</v>
      </c>
      <c r="C1218" s="252" t="str">
        <f>'PLANILHA ORÇAMENTO 29.05.25'!B216</f>
        <v>09.02.02</v>
      </c>
      <c r="D1218" s="253"/>
      <c r="E1218" s="253"/>
      <c r="F1218" s="253"/>
      <c r="G1218" s="253"/>
      <c r="H1218" s="918" t="s">
        <v>93</v>
      </c>
      <c r="I1218" s="873" t="s">
        <v>1284</v>
      </c>
      <c r="J1218" s="1251"/>
      <c r="M1218" s="811"/>
    </row>
    <row r="1219" spans="2:14" ht="25.5" customHeight="1">
      <c r="B1219" s="1506" t="s">
        <v>131</v>
      </c>
      <c r="C1219" s="297" t="s">
        <v>17</v>
      </c>
      <c r="D1219" s="298" t="s">
        <v>132</v>
      </c>
      <c r="E1219" s="298" t="s">
        <v>133</v>
      </c>
      <c r="F1219" s="299" t="s">
        <v>18</v>
      </c>
      <c r="G1219" s="300" t="s">
        <v>134</v>
      </c>
      <c r="H1219" s="919" t="s">
        <v>135</v>
      </c>
      <c r="I1219" s="301" t="s">
        <v>136</v>
      </c>
      <c r="J1219" s="1232"/>
      <c r="M1219" s="811"/>
      <c r="N1219" s="811"/>
    </row>
    <row r="1220" spans="2:14" ht="38.25">
      <c r="B1220" s="1506"/>
      <c r="C1220" s="278" t="s">
        <v>200</v>
      </c>
      <c r="D1220" s="279" t="s">
        <v>90</v>
      </c>
      <c r="E1220" s="279" t="s">
        <v>801</v>
      </c>
      <c r="F1220" s="280" t="s">
        <v>138</v>
      </c>
      <c r="G1220" s="432">
        <f>SUM(G1224:G1227)</f>
        <v>0.14142411437147034</v>
      </c>
      <c r="H1220" s="1349">
        <v>36.65</v>
      </c>
      <c r="I1220" s="741">
        <f>ROUND(G1220*H1220,2)</f>
        <v>5.18</v>
      </c>
      <c r="J1220" s="1232"/>
      <c r="M1220" s="812"/>
      <c r="N1220" s="811"/>
    </row>
    <row r="1221" spans="2:14">
      <c r="B1221" s="1506"/>
      <c r="C1221" s="76"/>
      <c r="D1221" s="254"/>
      <c r="E1221" s="254"/>
      <c r="F1221" s="255"/>
      <c r="G1221" s="256"/>
      <c r="H1221" s="943"/>
      <c r="I1221" s="724">
        <v>0</v>
      </c>
      <c r="J1221" s="1232"/>
      <c r="M1221" s="811"/>
      <c r="N1221" s="811"/>
    </row>
    <row r="1222" spans="2:14">
      <c r="B1222" s="1507"/>
      <c r="C1222" s="606" t="s">
        <v>142</v>
      </c>
      <c r="D1222" s="607"/>
      <c r="E1222" s="608"/>
      <c r="F1222" s="609"/>
      <c r="G1222" s="610"/>
      <c r="H1222" s="926" t="s">
        <v>143</v>
      </c>
      <c r="I1222" s="611">
        <f>ROUND(SUM(I1220:I1221),2)</f>
        <v>5.18</v>
      </c>
      <c r="J1222" s="1247"/>
      <c r="M1222" s="811"/>
      <c r="N1222" s="811"/>
    </row>
    <row r="1223" spans="2:14" ht="25.5" customHeight="1">
      <c r="B1223" s="1509" t="s">
        <v>144</v>
      </c>
      <c r="C1223" s="287" t="s">
        <v>17</v>
      </c>
      <c r="D1223" s="288" t="s">
        <v>132</v>
      </c>
      <c r="E1223" s="288" t="s">
        <v>133</v>
      </c>
      <c r="F1223" s="289" t="s">
        <v>18</v>
      </c>
      <c r="G1223" s="289" t="s">
        <v>134</v>
      </c>
      <c r="H1223" s="920" t="s">
        <v>135</v>
      </c>
      <c r="I1223" s="290" t="s">
        <v>136</v>
      </c>
      <c r="J1223" s="1232"/>
      <c r="M1223" s="811"/>
      <c r="N1223" s="811"/>
    </row>
    <row r="1224" spans="2:14" ht="63.75">
      <c r="B1224" s="1506"/>
      <c r="C1224" s="278" t="s">
        <v>1244</v>
      </c>
      <c r="D1224" s="279" t="s">
        <v>90</v>
      </c>
      <c r="E1224" s="279" t="s">
        <v>795</v>
      </c>
      <c r="F1224" s="280" t="s">
        <v>201</v>
      </c>
      <c r="G1224" s="431">
        <f>0.0434/10.1284</f>
        <v>4.2849808459381545E-3</v>
      </c>
      <c r="H1224" s="1289">
        <v>18.440000000000001</v>
      </c>
      <c r="I1224" s="741">
        <f t="shared" ref="I1224:I1227" si="26">ROUND(G1224*H1224,2)</f>
        <v>0.08</v>
      </c>
      <c r="J1224" s="1232"/>
      <c r="M1224" s="811"/>
      <c r="N1224" s="811"/>
    </row>
    <row r="1225" spans="2:14" ht="63.75">
      <c r="B1225" s="1506"/>
      <c r="C1225" s="278" t="s">
        <v>1243</v>
      </c>
      <c r="D1225" s="279" t="s">
        <v>90</v>
      </c>
      <c r="E1225" s="279" t="s">
        <v>796</v>
      </c>
      <c r="F1225" s="280" t="s">
        <v>202</v>
      </c>
      <c r="G1225" s="431">
        <f>0.8446/10.1284</f>
        <v>8.3389281623948514E-2</v>
      </c>
      <c r="H1225" s="1289">
        <v>6.05</v>
      </c>
      <c r="I1225" s="741">
        <f t="shared" si="26"/>
        <v>0.5</v>
      </c>
      <c r="J1225" s="1232"/>
      <c r="M1225" s="811"/>
      <c r="N1225" s="811"/>
    </row>
    <row r="1226" spans="2:14" ht="51">
      <c r="B1226" s="1506"/>
      <c r="C1226" s="278" t="s">
        <v>1245</v>
      </c>
      <c r="D1226" s="279" t="s">
        <v>90</v>
      </c>
      <c r="E1226" s="279" t="s">
        <v>797</v>
      </c>
      <c r="F1226" s="280" t="s">
        <v>201</v>
      </c>
      <c r="G1226" s="431">
        <f>0.0388/10.1284</f>
        <v>3.8308123691797326E-3</v>
      </c>
      <c r="H1226" s="1289">
        <v>29.22</v>
      </c>
      <c r="I1226" s="741">
        <f t="shared" si="26"/>
        <v>0.11</v>
      </c>
      <c r="J1226" s="1232"/>
      <c r="M1226" s="811"/>
      <c r="N1226" s="811"/>
    </row>
    <row r="1227" spans="2:14" ht="51">
      <c r="B1227" s="1506"/>
      <c r="C1227" s="278" t="s">
        <v>1246</v>
      </c>
      <c r="D1227" s="279" t="s">
        <v>90</v>
      </c>
      <c r="E1227" s="279" t="s">
        <v>798</v>
      </c>
      <c r="F1227" s="280" t="s">
        <v>202</v>
      </c>
      <c r="G1227" s="431">
        <f>0.5056/10.1284</f>
        <v>4.9919039532403946E-2</v>
      </c>
      <c r="H1227" s="1289">
        <v>9.0500000000000007</v>
      </c>
      <c r="I1227" s="741">
        <f t="shared" si="26"/>
        <v>0.45</v>
      </c>
      <c r="J1227" s="1232"/>
      <c r="M1227" s="811"/>
      <c r="N1227" s="811"/>
    </row>
    <row r="1228" spans="2:14">
      <c r="B1228" s="1506"/>
      <c r="C1228" s="76"/>
      <c r="D1228" s="76"/>
      <c r="E1228" s="76"/>
      <c r="F1228" s="261"/>
      <c r="G1228" s="81"/>
      <c r="H1228" s="923"/>
      <c r="I1228" s="723">
        <f>G1228*H1228</f>
        <v>0</v>
      </c>
      <c r="J1228" s="1232"/>
      <c r="M1228" s="811"/>
      <c r="N1228" s="811"/>
    </row>
    <row r="1229" spans="2:14" ht="18.75" customHeight="1">
      <c r="B1229" s="1507"/>
      <c r="C1229" s="606" t="s">
        <v>145</v>
      </c>
      <c r="D1229" s="612"/>
      <c r="E1229" s="613"/>
      <c r="F1229" s="614"/>
      <c r="G1229" s="615"/>
      <c r="H1229" s="924" t="s">
        <v>143</v>
      </c>
      <c r="I1229" s="616">
        <f>ROUND(SUM(I1224:I1228),2)</f>
        <v>1.1399999999999999</v>
      </c>
      <c r="J1229" s="1247"/>
      <c r="M1229" s="811"/>
      <c r="N1229" s="811"/>
    </row>
    <row r="1230" spans="2:14" ht="25.5" customHeight="1">
      <c r="B1230" s="1524" t="s">
        <v>146</v>
      </c>
      <c r="C1230" s="287" t="s">
        <v>17</v>
      </c>
      <c r="D1230" s="288" t="s">
        <v>132</v>
      </c>
      <c r="E1230" s="288" t="s">
        <v>133</v>
      </c>
      <c r="F1230" s="291" t="s">
        <v>18</v>
      </c>
      <c r="G1230" s="289" t="s">
        <v>134</v>
      </c>
      <c r="H1230" s="920" t="s">
        <v>147</v>
      </c>
      <c r="I1230" s="290" t="s">
        <v>136</v>
      </c>
      <c r="J1230" s="1232"/>
      <c r="M1230" s="811"/>
      <c r="N1230" s="811"/>
    </row>
    <row r="1231" spans="2:14">
      <c r="B1231" s="1525"/>
      <c r="C1231" s="617" t="s">
        <v>197</v>
      </c>
      <c r="D1231" s="618" t="s">
        <v>90</v>
      </c>
      <c r="E1231" s="618" t="s">
        <v>196</v>
      </c>
      <c r="F1231" s="84" t="s">
        <v>36</v>
      </c>
      <c r="G1231" s="85">
        <v>1</v>
      </c>
      <c r="H1231" s="922">
        <v>0.76</v>
      </c>
      <c r="I1231" s="718">
        <f t="shared" ref="I1231" si="27">ROUND(G1231*H1231,2)</f>
        <v>0.76</v>
      </c>
      <c r="J1231" s="1232"/>
      <c r="M1231" s="811"/>
      <c r="N1231" s="811"/>
    </row>
    <row r="1232" spans="2:14">
      <c r="B1232" s="1525"/>
      <c r="C1232" s="617"/>
      <c r="D1232" s="618"/>
      <c r="E1232" s="618"/>
      <c r="F1232" s="84"/>
      <c r="G1232" s="85"/>
      <c r="H1232" s="922"/>
      <c r="I1232" s="718"/>
      <c r="J1232" s="1232"/>
    </row>
    <row r="1233" spans="2:14">
      <c r="B1233" s="1526"/>
      <c r="C1233" s="606" t="s">
        <v>149</v>
      </c>
      <c r="D1233" s="612"/>
      <c r="E1233" s="619"/>
      <c r="F1233" s="620"/>
      <c r="G1233" s="615"/>
      <c r="H1233" s="924" t="s">
        <v>143</v>
      </c>
      <c r="I1233" s="616">
        <f>ROUND(SUM(I1231:I1232),2)</f>
        <v>0.76</v>
      </c>
      <c r="J1233" s="1247"/>
    </row>
    <row r="1234" spans="2:14">
      <c r="B1234" s="262"/>
      <c r="C1234" s="621" t="s">
        <v>207</v>
      </c>
      <c r="D1234" s="622"/>
      <c r="E1234" s="623"/>
      <c r="F1234" s="624"/>
      <c r="G1234" s="625"/>
      <c r="H1234" s="930" t="s">
        <v>143</v>
      </c>
      <c r="I1234" s="626">
        <f>ROUND(I1222+I1229+I1233,2)</f>
        <v>7.08</v>
      </c>
      <c r="J1234" s="1247"/>
    </row>
    <row r="1235" spans="2:14">
      <c r="B1235" s="262"/>
      <c r="C1235" s="627" t="s">
        <v>208</v>
      </c>
      <c r="D1235" s="628"/>
      <c r="E1235" s="623"/>
      <c r="F1235" s="624"/>
      <c r="G1235" s="624"/>
      <c r="H1235" s="930" t="s">
        <v>143</v>
      </c>
      <c r="I1235" s="726">
        <f>G1235</f>
        <v>0</v>
      </c>
      <c r="J1235" s="1248"/>
    </row>
    <row r="1236" spans="2:14" ht="16.5" thickBot="1">
      <c r="B1236" s="263"/>
      <c r="C1236" s="264" t="s">
        <v>209</v>
      </c>
      <c r="D1236" s="629"/>
      <c r="E1236" s="630"/>
      <c r="F1236" s="631"/>
      <c r="G1236" s="632"/>
      <c r="H1236" s="931" t="s">
        <v>143</v>
      </c>
      <c r="I1236" s="633">
        <f>ROUND(I1234*(1+I1235),2)</f>
        <v>7.08</v>
      </c>
      <c r="J1236" s="1340"/>
      <c r="K1236" s="1239" t="s">
        <v>1360</v>
      </c>
    </row>
    <row r="1237" spans="2:14">
      <c r="B1237" s="697"/>
      <c r="C1237" s="638"/>
      <c r="D1237" s="638"/>
      <c r="E1237" s="638"/>
      <c r="F1237" s="638"/>
      <c r="G1237" s="638"/>
      <c r="H1237" s="638"/>
      <c r="I1237" s="727"/>
      <c r="J1237" s="1341">
        <f>100%-J1236</f>
        <v>1</v>
      </c>
      <c r="K1237" s="1239" t="s">
        <v>90</v>
      </c>
      <c r="M1237" s="811"/>
    </row>
    <row r="1238" spans="2:14" ht="63.75" customHeight="1">
      <c r="B1238" s="878" t="s">
        <v>150</v>
      </c>
      <c r="C1238" s="1511" t="s">
        <v>1377</v>
      </c>
      <c r="D1238" s="1511"/>
      <c r="E1238" s="1511"/>
      <c r="F1238" s="1511"/>
      <c r="G1238" s="1511"/>
      <c r="H1238" s="1511"/>
      <c r="I1238" s="1512"/>
      <c r="J1238" s="1250"/>
      <c r="M1238" s="811"/>
      <c r="N1238" s="973"/>
    </row>
    <row r="1239" spans="2:14" ht="15" thickBot="1">
      <c r="B1239" s="699"/>
      <c r="C1239" s="696"/>
      <c r="D1239" s="696"/>
      <c r="E1239" s="696"/>
      <c r="F1239" s="696"/>
      <c r="G1239" s="696"/>
      <c r="H1239" s="696"/>
      <c r="I1239" s="728"/>
      <c r="J1239" s="1242"/>
    </row>
    <row r="1241" spans="2:14" ht="15" thickBot="1">
      <c r="B1241" s="696"/>
      <c r="C1241" s="696"/>
      <c r="D1241" s="696"/>
      <c r="E1241" s="696"/>
      <c r="F1241" s="696"/>
      <c r="G1241" s="696"/>
      <c r="H1241" s="696"/>
      <c r="I1241" s="720"/>
      <c r="J1241" s="1242"/>
    </row>
    <row r="1242" spans="2:14" ht="15" customHeight="1">
      <c r="B1242" s="1500" t="s">
        <v>130</v>
      </c>
      <c r="C1242" s="1501"/>
      <c r="D1242" s="1501"/>
      <c r="E1242" s="1501"/>
      <c r="F1242" s="1501"/>
      <c r="G1242" s="1501"/>
      <c r="H1242" s="1501"/>
      <c r="I1242" s="1502"/>
      <c r="J1242" s="1243"/>
    </row>
    <row r="1243" spans="2:14" ht="72" customHeight="1" thickBot="1">
      <c r="B1243" s="1503"/>
      <c r="C1243" s="1504"/>
      <c r="D1243" s="1504"/>
      <c r="E1243" s="1504"/>
      <c r="F1243" s="1504"/>
      <c r="G1243" s="1504"/>
      <c r="H1243" s="1504"/>
      <c r="I1243" s="1505"/>
      <c r="J1243" s="1243"/>
    </row>
    <row r="1244" spans="2:14" ht="72" customHeight="1" thickTop="1" thickBot="1">
      <c r="B1244" s="717" t="s">
        <v>1384</v>
      </c>
      <c r="C1244" s="1515" t="s">
        <v>1319</v>
      </c>
      <c r="D1244" s="1515"/>
      <c r="E1244" s="1515"/>
      <c r="F1244" s="1515"/>
      <c r="G1244" s="1515"/>
      <c r="H1244" s="1515"/>
      <c r="I1244" s="1516"/>
      <c r="J1244" s="1244"/>
    </row>
    <row r="1245" spans="2:14" ht="45.75" customHeight="1" thickTop="1">
      <c r="B1245" s="605" t="s">
        <v>210</v>
      </c>
      <c r="C1245" s="1513" t="str">
        <f>'PLANILHA ORÇAMENTO 29.05.25'!E217</f>
        <v>FORNECIMENTO E ASSENTAMENTO DE TELA ARAME GALVANIZADO REVESTIDO COM PVC, MALHA HEXAGONAL DUPLA TORCAO, 8 X10 CM (ZN/AL + PVC), FIO *2,4* MM (ENTELAMENTO DE ROCHA)</v>
      </c>
      <c r="D1245" s="1513"/>
      <c r="E1245" s="1513"/>
      <c r="F1245" s="1513"/>
      <c r="G1245" s="1513"/>
      <c r="H1245" s="1514"/>
      <c r="I1245" s="94" t="s">
        <v>3</v>
      </c>
      <c r="J1245" s="1245"/>
    </row>
    <row r="1246" spans="2:14" ht="15">
      <c r="B1246" s="197" t="s">
        <v>206</v>
      </c>
      <c r="C1246" s="198" t="str">
        <f>'PLANILHA ORÇAMENTO 29.05.25'!B217</f>
        <v>09.02.03</v>
      </c>
      <c r="D1246" s="196"/>
      <c r="E1246" s="196"/>
      <c r="F1246" s="196"/>
      <c r="G1246" s="196"/>
      <c r="H1246" s="918" t="s">
        <v>93</v>
      </c>
      <c r="I1246" s="873" t="s">
        <v>1285</v>
      </c>
      <c r="J1246" s="1251"/>
    </row>
    <row r="1247" spans="2:14" ht="25.5">
      <c r="B1247" s="1506" t="s">
        <v>131</v>
      </c>
      <c r="C1247" s="282" t="s">
        <v>17</v>
      </c>
      <c r="D1247" s="283" t="s">
        <v>132</v>
      </c>
      <c r="E1247" s="283" t="s">
        <v>133</v>
      </c>
      <c r="F1247" s="284" t="s">
        <v>18</v>
      </c>
      <c r="G1247" s="285" t="s">
        <v>134</v>
      </c>
      <c r="H1247" s="939" t="s">
        <v>135</v>
      </c>
      <c r="I1247" s="286" t="s">
        <v>136</v>
      </c>
      <c r="J1247" s="1232"/>
    </row>
    <row r="1248" spans="2:14" ht="25.5">
      <c r="B1248" s="1506"/>
      <c r="C1248" s="73" t="s">
        <v>140</v>
      </c>
      <c r="D1248" s="74" t="s">
        <v>90</v>
      </c>
      <c r="E1248" s="74" t="s">
        <v>141</v>
      </c>
      <c r="F1248" s="75" t="s">
        <v>138</v>
      </c>
      <c r="G1248" s="95">
        <v>0.45</v>
      </c>
      <c r="H1248" s="925">
        <v>22.64</v>
      </c>
      <c r="I1248" s="718">
        <f>ROUND(G1248*H1248,2)</f>
        <v>10.19</v>
      </c>
      <c r="J1248" s="1232"/>
    </row>
    <row r="1249" spans="1:11">
      <c r="B1249" s="1506"/>
      <c r="C1249" s="265"/>
      <c r="D1249" s="266"/>
      <c r="E1249" s="266"/>
      <c r="F1249" s="77"/>
      <c r="G1249" s="267"/>
      <c r="H1249" s="946"/>
      <c r="I1249" s="739"/>
      <c r="J1249" s="1232"/>
    </row>
    <row r="1250" spans="1:11">
      <c r="B1250" s="1506"/>
      <c r="C1250" s="76"/>
      <c r="D1250" s="96"/>
      <c r="E1250" s="96"/>
      <c r="F1250" s="97"/>
      <c r="G1250" s="98"/>
      <c r="H1250" s="1291"/>
      <c r="I1250" s="735">
        <v>0</v>
      </c>
      <c r="J1250" s="1232"/>
    </row>
    <row r="1251" spans="1:11">
      <c r="B1251" s="1507"/>
      <c r="C1251" s="678" t="s">
        <v>142</v>
      </c>
      <c r="D1251" s="679"/>
      <c r="E1251" s="680"/>
      <c r="F1251" s="681"/>
      <c r="G1251" s="682"/>
      <c r="H1251" s="1292" t="s">
        <v>143</v>
      </c>
      <c r="I1251" s="683">
        <f>ROUND(SUM(I1248:I1250),2)</f>
        <v>10.19</v>
      </c>
      <c r="J1251" s="1247"/>
    </row>
    <row r="1252" spans="1:11" ht="25.5">
      <c r="B1252" s="1522" t="s">
        <v>144</v>
      </c>
      <c r="C1252" s="287" t="s">
        <v>17</v>
      </c>
      <c r="D1252" s="288" t="s">
        <v>132</v>
      </c>
      <c r="E1252" s="288" t="s">
        <v>133</v>
      </c>
      <c r="F1252" s="289" t="s">
        <v>18</v>
      </c>
      <c r="G1252" s="289" t="s">
        <v>134</v>
      </c>
      <c r="H1252" s="920" t="s">
        <v>135</v>
      </c>
      <c r="I1252" s="290" t="s">
        <v>136</v>
      </c>
      <c r="J1252" s="1232"/>
    </row>
    <row r="1253" spans="1:11">
      <c r="B1253" s="1506"/>
      <c r="C1253" s="100"/>
      <c r="D1253" s="100"/>
      <c r="E1253" s="204"/>
      <c r="F1253" s="101"/>
      <c r="G1253" s="102"/>
      <c r="H1253" s="1293"/>
      <c r="I1253" s="736">
        <f>G1253*H1253</f>
        <v>0</v>
      </c>
      <c r="J1253" s="1232"/>
    </row>
    <row r="1254" spans="1:11">
      <c r="B1254" s="1506"/>
      <c r="C1254" s="278"/>
      <c r="D1254" s="278"/>
      <c r="E1254" s="279"/>
      <c r="F1254" s="280"/>
      <c r="G1254" s="281"/>
      <c r="H1254" s="1289"/>
      <c r="I1254" s="737"/>
      <c r="J1254" s="1232"/>
    </row>
    <row r="1255" spans="1:11">
      <c r="B1255" s="1506"/>
      <c r="C1255" s="73"/>
      <c r="D1255" s="73"/>
      <c r="E1255" s="74"/>
      <c r="F1255" s="75"/>
      <c r="G1255" s="80"/>
      <c r="H1255" s="927"/>
      <c r="I1255" s="718">
        <f>G1255*H1255</f>
        <v>0</v>
      </c>
      <c r="J1255" s="1232"/>
    </row>
    <row r="1256" spans="1:11">
      <c r="B1256" s="1506"/>
      <c r="C1256" s="76"/>
      <c r="D1256" s="76"/>
      <c r="E1256" s="76"/>
      <c r="F1256" s="77"/>
      <c r="G1256" s="81"/>
      <c r="H1256" s="945"/>
      <c r="I1256" s="730">
        <f>G1256*H1256</f>
        <v>0</v>
      </c>
      <c r="J1256" s="1232"/>
    </row>
    <row r="1257" spans="1:11" ht="18.75" customHeight="1">
      <c r="B1257" s="1507"/>
      <c r="C1257" s="606" t="s">
        <v>145</v>
      </c>
      <c r="D1257" s="607"/>
      <c r="E1257" s="608"/>
      <c r="F1257" s="609"/>
      <c r="G1257" s="610"/>
      <c r="H1257" s="926" t="s">
        <v>143</v>
      </c>
      <c r="I1257" s="611">
        <f>ROUND(SUM(I1253:I1256),2)</f>
        <v>0</v>
      </c>
      <c r="J1257" s="1247"/>
    </row>
    <row r="1258" spans="1:11" ht="25.5">
      <c r="B1258" s="1509" t="s">
        <v>146</v>
      </c>
      <c r="C1258" s="287" t="s">
        <v>17</v>
      </c>
      <c r="D1258" s="288" t="s">
        <v>132</v>
      </c>
      <c r="E1258" s="288" t="s">
        <v>133</v>
      </c>
      <c r="F1258" s="291" t="s">
        <v>18</v>
      </c>
      <c r="G1258" s="289" t="s">
        <v>134</v>
      </c>
      <c r="H1258" s="920" t="s">
        <v>147</v>
      </c>
      <c r="I1258" s="290" t="s">
        <v>136</v>
      </c>
      <c r="J1258" s="1232"/>
    </row>
    <row r="1259" spans="1:11" ht="51">
      <c r="B1259" s="1506"/>
      <c r="C1259" s="617" t="s">
        <v>398</v>
      </c>
      <c r="D1259" s="618" t="s">
        <v>90</v>
      </c>
      <c r="E1259" s="618">
        <v>37712</v>
      </c>
      <c r="F1259" s="84" t="s">
        <v>3</v>
      </c>
      <c r="G1259" s="85">
        <v>1.1000000000000001</v>
      </c>
      <c r="H1259" s="922">
        <v>62.62</v>
      </c>
      <c r="I1259" s="718">
        <f>ROUND(G1259*H1259,2)</f>
        <v>68.88</v>
      </c>
      <c r="J1259" s="1232"/>
    </row>
    <row r="1260" spans="1:11" s="429" customFormat="1">
      <c r="A1260" s="428"/>
      <c r="B1260" s="1506"/>
      <c r="C1260" s="617" t="s">
        <v>543</v>
      </c>
      <c r="D1260" s="618" t="s">
        <v>90</v>
      </c>
      <c r="E1260" s="618">
        <v>5076</v>
      </c>
      <c r="F1260" s="84" t="s">
        <v>1318</v>
      </c>
      <c r="G1260" s="85">
        <f>9/194</f>
        <v>4.6391752577319589E-2</v>
      </c>
      <c r="H1260" s="922">
        <v>17.739999999999998</v>
      </c>
      <c r="I1260" s="718">
        <f>ROUND(G1260*H1260,2)</f>
        <v>0.82</v>
      </c>
      <c r="J1260" s="1232"/>
      <c r="K1260" s="1241"/>
    </row>
    <row r="1261" spans="1:11">
      <c r="B1261" s="1506"/>
      <c r="C1261" s="617"/>
      <c r="D1261" s="618"/>
      <c r="E1261" s="618"/>
      <c r="F1261" s="84"/>
      <c r="G1261" s="85"/>
      <c r="H1261" s="922"/>
      <c r="I1261" s="718">
        <f>ROUND(G1261*H1261,2)</f>
        <v>0</v>
      </c>
      <c r="J1261" s="1232"/>
    </row>
    <row r="1262" spans="1:11">
      <c r="B1262" s="1506"/>
      <c r="C1262" s="617"/>
      <c r="D1262" s="618"/>
      <c r="E1262" s="618"/>
      <c r="F1262" s="84"/>
      <c r="G1262" s="85"/>
      <c r="H1262" s="922"/>
      <c r="I1262" s="718"/>
      <c r="J1262" s="1232"/>
    </row>
    <row r="1263" spans="1:11">
      <c r="B1263" s="1510"/>
      <c r="C1263" s="671" t="s">
        <v>149</v>
      </c>
      <c r="D1263" s="672"/>
      <c r="E1263" s="673"/>
      <c r="F1263" s="674"/>
      <c r="G1263" s="675"/>
      <c r="H1263" s="936" t="s">
        <v>143</v>
      </c>
      <c r="I1263" s="676">
        <f>ROUND(SUM(I1259:I1262),2)</f>
        <v>69.7</v>
      </c>
      <c r="J1263" s="1247"/>
    </row>
    <row r="1264" spans="1:11">
      <c r="B1264" s="93"/>
      <c r="C1264" s="655" t="s">
        <v>207</v>
      </c>
      <c r="D1264" s="656"/>
      <c r="E1264" s="657"/>
      <c r="F1264" s="658"/>
      <c r="G1264" s="659"/>
      <c r="H1264" s="937" t="s">
        <v>143</v>
      </c>
      <c r="I1264" s="660">
        <f>ROUND(I1251+I1257+I1263,2)</f>
        <v>79.89</v>
      </c>
      <c r="J1264" s="1247"/>
    </row>
    <row r="1265" spans="2:11">
      <c r="B1265" s="199"/>
      <c r="C1265" s="661" t="s">
        <v>208</v>
      </c>
      <c r="D1265" s="662"/>
      <c r="E1265" s="657"/>
      <c r="F1265" s="658"/>
      <c r="G1265" s="658"/>
      <c r="H1265" s="937" t="s">
        <v>143</v>
      </c>
      <c r="I1265" s="731">
        <f>G1265</f>
        <v>0</v>
      </c>
      <c r="J1265" s="1248"/>
    </row>
    <row r="1266" spans="2:11" ht="16.5" thickBot="1">
      <c r="B1266" s="200"/>
      <c r="C1266" s="201" t="s">
        <v>209</v>
      </c>
      <c r="D1266" s="663"/>
      <c r="E1266" s="664"/>
      <c r="F1266" s="665"/>
      <c r="G1266" s="666"/>
      <c r="H1266" s="938" t="s">
        <v>143</v>
      </c>
      <c r="I1266" s="667">
        <f>ROUND(I1264*(1+I1265),2)</f>
        <v>79.89</v>
      </c>
      <c r="J1266" s="1340"/>
      <c r="K1266" s="1239" t="s">
        <v>1360</v>
      </c>
    </row>
    <row r="1267" spans="2:11">
      <c r="B1267" s="697"/>
      <c r="C1267" s="638"/>
      <c r="D1267" s="638"/>
      <c r="E1267" s="638"/>
      <c r="F1267" s="638"/>
      <c r="G1267" s="638"/>
      <c r="H1267" s="638"/>
      <c r="I1267" s="727"/>
      <c r="J1267" s="1341">
        <f>100%-J1266</f>
        <v>1</v>
      </c>
      <c r="K1267" s="1239" t="s">
        <v>90</v>
      </c>
    </row>
    <row r="1268" spans="2:11" ht="15">
      <c r="B1268" s="878" t="s">
        <v>150</v>
      </c>
      <c r="C1268" s="1520"/>
      <c r="D1268" s="1520"/>
      <c r="E1268" s="1520"/>
      <c r="F1268" s="1520"/>
      <c r="G1268" s="1520"/>
      <c r="H1268" s="1520"/>
      <c r="I1268" s="1521"/>
      <c r="J1268" s="1253"/>
    </row>
    <row r="1269" spans="2:11" ht="15" thickBot="1">
      <c r="B1269" s="699"/>
      <c r="C1269" s="696"/>
      <c r="D1269" s="696"/>
      <c r="E1269" s="696"/>
      <c r="F1269" s="696"/>
      <c r="G1269" s="696"/>
      <c r="H1269" s="696"/>
      <c r="I1269" s="728"/>
      <c r="J1269" s="1242"/>
    </row>
    <row r="1271" spans="2:11" ht="15" thickBot="1">
      <c r="B1271" s="696"/>
      <c r="C1271" s="696"/>
      <c r="D1271" s="696"/>
      <c r="E1271" s="696"/>
      <c r="F1271" s="696"/>
      <c r="G1271" s="696"/>
      <c r="H1271" s="696"/>
      <c r="I1271" s="720"/>
      <c r="J1271" s="1242"/>
    </row>
    <row r="1272" spans="2:11" ht="15" customHeight="1">
      <c r="B1272" s="1500" t="s">
        <v>130</v>
      </c>
      <c r="C1272" s="1501"/>
      <c r="D1272" s="1501"/>
      <c r="E1272" s="1501"/>
      <c r="F1272" s="1501"/>
      <c r="G1272" s="1501"/>
      <c r="H1272" s="1501"/>
      <c r="I1272" s="1502"/>
      <c r="J1272" s="1243"/>
    </row>
    <row r="1273" spans="2:11" ht="72" customHeight="1" thickBot="1">
      <c r="B1273" s="1503"/>
      <c r="C1273" s="1504"/>
      <c r="D1273" s="1504"/>
      <c r="E1273" s="1504"/>
      <c r="F1273" s="1504"/>
      <c r="G1273" s="1504"/>
      <c r="H1273" s="1504"/>
      <c r="I1273" s="1505"/>
      <c r="J1273" s="1243"/>
    </row>
    <row r="1274" spans="2:11" ht="72" customHeight="1" thickTop="1" thickBot="1">
      <c r="B1274" s="717" t="s">
        <v>1384</v>
      </c>
      <c r="C1274" s="1515" t="s">
        <v>1319</v>
      </c>
      <c r="D1274" s="1515"/>
      <c r="E1274" s="1515"/>
      <c r="F1274" s="1515"/>
      <c r="G1274" s="1515"/>
      <c r="H1274" s="1515"/>
      <c r="I1274" s="1516"/>
      <c r="J1274" s="1244"/>
    </row>
    <row r="1275" spans="2:11" ht="45.75" customHeight="1" thickTop="1">
      <c r="B1275" s="605" t="s">
        <v>210</v>
      </c>
      <c r="C1275" s="1513" t="s">
        <v>401</v>
      </c>
      <c r="D1275" s="1513"/>
      <c r="E1275" s="1513"/>
      <c r="F1275" s="1513"/>
      <c r="G1275" s="1513"/>
      <c r="H1275" s="1514"/>
      <c r="I1275" s="250" t="s">
        <v>36</v>
      </c>
      <c r="J1275" s="1245"/>
    </row>
    <row r="1276" spans="2:11" ht="15">
      <c r="B1276" s="251" t="s">
        <v>206</v>
      </c>
      <c r="C1276" s="252" t="s">
        <v>1383</v>
      </c>
      <c r="D1276" s="253"/>
      <c r="E1276" s="253"/>
      <c r="F1276" s="253"/>
      <c r="G1276" s="253"/>
      <c r="H1276" s="918" t="s">
        <v>548</v>
      </c>
      <c r="I1276" s="733" t="s">
        <v>451</v>
      </c>
      <c r="J1276" s="1246"/>
    </row>
    <row r="1277" spans="2:11" ht="25.5" customHeight="1">
      <c r="B1277" s="1506" t="s">
        <v>131</v>
      </c>
      <c r="C1277" s="297" t="s">
        <v>17</v>
      </c>
      <c r="D1277" s="298" t="s">
        <v>132</v>
      </c>
      <c r="E1277" s="298" t="s">
        <v>133</v>
      </c>
      <c r="F1277" s="299" t="s">
        <v>18</v>
      </c>
      <c r="G1277" s="300" t="s">
        <v>134</v>
      </c>
      <c r="H1277" s="919" t="s">
        <v>135</v>
      </c>
      <c r="I1277" s="301" t="s">
        <v>136</v>
      </c>
      <c r="J1277" s="1232"/>
    </row>
    <row r="1278" spans="2:11" ht="25.5">
      <c r="B1278" s="1506"/>
      <c r="C1278" s="69" t="s">
        <v>402</v>
      </c>
      <c r="D1278" s="70" t="s">
        <v>90</v>
      </c>
      <c r="E1278" s="70" t="s">
        <v>403</v>
      </c>
      <c r="F1278" s="99" t="s">
        <v>138</v>
      </c>
      <c r="G1278" s="203">
        <v>0.1</v>
      </c>
      <c r="H1278" s="1290">
        <v>30.97</v>
      </c>
      <c r="I1278" s="722">
        <f>ROUND(G1278*H1278,2)</f>
        <v>3.1</v>
      </c>
      <c r="J1278" s="1232"/>
    </row>
    <row r="1279" spans="2:11" ht="25.5">
      <c r="B1279" s="1506"/>
      <c r="C1279" s="73" t="s">
        <v>140</v>
      </c>
      <c r="D1279" s="74" t="s">
        <v>90</v>
      </c>
      <c r="E1279" s="74" t="s">
        <v>141</v>
      </c>
      <c r="F1279" s="75" t="s">
        <v>138</v>
      </c>
      <c r="G1279" s="95">
        <v>0.1</v>
      </c>
      <c r="H1279" s="925">
        <v>22.64</v>
      </c>
      <c r="I1279" s="718">
        <f>ROUND(G1279*H1279,2)</f>
        <v>2.2599999999999998</v>
      </c>
      <c r="J1279" s="1232"/>
    </row>
    <row r="1280" spans="2:11">
      <c r="B1280" s="1506"/>
      <c r="C1280" s="76"/>
      <c r="D1280" s="254"/>
      <c r="E1280" s="254"/>
      <c r="F1280" s="255"/>
      <c r="G1280" s="256"/>
      <c r="H1280" s="943"/>
      <c r="I1280" s="724">
        <v>0</v>
      </c>
      <c r="J1280" s="1232"/>
    </row>
    <row r="1281" spans="1:11">
      <c r="B1281" s="1507"/>
      <c r="C1281" s="606" t="s">
        <v>142</v>
      </c>
      <c r="D1281" s="607"/>
      <c r="E1281" s="608"/>
      <c r="F1281" s="609"/>
      <c r="G1281" s="610"/>
      <c r="H1281" s="926" t="s">
        <v>143</v>
      </c>
      <c r="I1281" s="611">
        <f>ROUND(SUM(I1278:I1280),2)</f>
        <v>5.36</v>
      </c>
      <c r="J1281" s="1247"/>
    </row>
    <row r="1282" spans="1:11" ht="25.5" customHeight="1">
      <c r="B1282" s="1509" t="s">
        <v>144</v>
      </c>
      <c r="C1282" s="287" t="s">
        <v>17</v>
      </c>
      <c r="D1282" s="288" t="s">
        <v>132</v>
      </c>
      <c r="E1282" s="288" t="s">
        <v>133</v>
      </c>
      <c r="F1282" s="289" t="s">
        <v>18</v>
      </c>
      <c r="G1282" s="289" t="s">
        <v>134</v>
      </c>
      <c r="H1282" s="920" t="s">
        <v>135</v>
      </c>
      <c r="I1282" s="290" t="s">
        <v>136</v>
      </c>
      <c r="J1282" s="1232"/>
    </row>
    <row r="1283" spans="1:11">
      <c r="B1283" s="1506"/>
      <c r="C1283" s="257"/>
      <c r="D1283" s="258"/>
      <c r="E1283" s="258"/>
      <c r="F1283" s="259"/>
      <c r="G1283" s="260"/>
      <c r="H1283" s="921"/>
      <c r="I1283" s="734">
        <f>G1283*H1283</f>
        <v>0</v>
      </c>
      <c r="J1283" s="1232"/>
    </row>
    <row r="1284" spans="1:11">
      <c r="B1284" s="1506"/>
      <c r="C1284" s="73"/>
      <c r="D1284" s="74"/>
      <c r="E1284" s="74"/>
      <c r="F1284" s="75"/>
      <c r="G1284" s="80"/>
      <c r="H1284" s="927"/>
      <c r="I1284" s="718">
        <f>G1284*H1284</f>
        <v>0</v>
      </c>
      <c r="J1284" s="1232"/>
    </row>
    <row r="1285" spans="1:11">
      <c r="B1285" s="1506"/>
      <c r="C1285" s="76"/>
      <c r="D1285" s="76"/>
      <c r="E1285" s="76"/>
      <c r="F1285" s="261"/>
      <c r="G1285" s="81"/>
      <c r="H1285" s="923"/>
      <c r="I1285" s="723">
        <f>G1285*H1285</f>
        <v>0</v>
      </c>
      <c r="J1285" s="1232"/>
    </row>
    <row r="1286" spans="1:11" ht="18.75" customHeight="1">
      <c r="B1286" s="1507"/>
      <c r="C1286" s="606" t="s">
        <v>145</v>
      </c>
      <c r="D1286" s="612"/>
      <c r="E1286" s="613"/>
      <c r="F1286" s="614"/>
      <c r="G1286" s="615"/>
      <c r="H1286" s="924" t="s">
        <v>143</v>
      </c>
      <c r="I1286" s="616">
        <f>ROUND(SUM(I1283:I1285),2)</f>
        <v>0</v>
      </c>
      <c r="J1286" s="1247"/>
    </row>
    <row r="1287" spans="1:11" ht="25.5" customHeight="1">
      <c r="B1287" s="1509" t="s">
        <v>146</v>
      </c>
      <c r="C1287" s="287" t="s">
        <v>17</v>
      </c>
      <c r="D1287" s="288" t="s">
        <v>132</v>
      </c>
      <c r="E1287" s="288" t="s">
        <v>133</v>
      </c>
      <c r="F1287" s="291" t="s">
        <v>18</v>
      </c>
      <c r="G1287" s="289" t="s">
        <v>134</v>
      </c>
      <c r="H1287" s="920" t="s">
        <v>147</v>
      </c>
      <c r="I1287" s="290" t="s">
        <v>136</v>
      </c>
      <c r="J1287" s="1232"/>
    </row>
    <row r="1288" spans="1:11" ht="30.75" customHeight="1">
      <c r="B1288" s="1506"/>
      <c r="C1288" s="617" t="s">
        <v>1353</v>
      </c>
      <c r="D1288" s="618" t="s">
        <v>90</v>
      </c>
      <c r="E1288" s="670" t="s">
        <v>1352</v>
      </c>
      <c r="F1288" s="84" t="s">
        <v>36</v>
      </c>
      <c r="G1288" s="85">
        <v>1.1000000000000001</v>
      </c>
      <c r="H1288" s="922">
        <v>7.86</v>
      </c>
      <c r="I1288" s="718">
        <f t="shared" ref="I1288:I1294" si="28">ROUND(G1288*H1288,2)</f>
        <v>8.65</v>
      </c>
      <c r="J1288" s="1232"/>
    </row>
    <row r="1289" spans="1:11" ht="38.25">
      <c r="B1289" s="1506"/>
      <c r="C1289" s="617" t="s">
        <v>470</v>
      </c>
      <c r="D1289" s="618" t="s">
        <v>90</v>
      </c>
      <c r="E1289" s="618">
        <v>43132</v>
      </c>
      <c r="F1289" s="84" t="s">
        <v>36</v>
      </c>
      <c r="G1289" s="85">
        <v>0.02</v>
      </c>
      <c r="H1289" s="922">
        <v>20.5</v>
      </c>
      <c r="I1289" s="718">
        <f t="shared" si="28"/>
        <v>0.41</v>
      </c>
      <c r="J1289" s="1232"/>
    </row>
    <row r="1290" spans="1:11">
      <c r="B1290" s="1506"/>
      <c r="C1290" s="669"/>
      <c r="D1290" s="618"/>
      <c r="E1290" s="618"/>
      <c r="F1290" s="84"/>
      <c r="G1290" s="85"/>
      <c r="H1290" s="922"/>
      <c r="I1290" s="718">
        <f t="shared" si="28"/>
        <v>0</v>
      </c>
      <c r="J1290" s="1232"/>
    </row>
    <row r="1291" spans="1:11" s="271" customFormat="1">
      <c r="A1291" s="272"/>
      <c r="B1291" s="1506"/>
      <c r="C1291" s="617"/>
      <c r="D1291" s="618"/>
      <c r="E1291" s="618"/>
      <c r="F1291" s="84"/>
      <c r="G1291" s="85"/>
      <c r="H1291" s="922"/>
      <c r="I1291" s="718">
        <f t="shared" si="28"/>
        <v>0</v>
      </c>
      <c r="J1291" s="1232"/>
      <c r="K1291" s="1235"/>
    </row>
    <row r="1292" spans="1:11">
      <c r="B1292" s="1506"/>
      <c r="C1292" s="617"/>
      <c r="D1292" s="618"/>
      <c r="E1292" s="618"/>
      <c r="F1292" s="84"/>
      <c r="G1292" s="85"/>
      <c r="H1292" s="922"/>
      <c r="I1292" s="718">
        <f t="shared" si="28"/>
        <v>0</v>
      </c>
      <c r="J1292" s="1232"/>
    </row>
    <row r="1293" spans="1:11">
      <c r="B1293" s="1506"/>
      <c r="C1293" s="669"/>
      <c r="D1293" s="618"/>
      <c r="E1293" s="618"/>
      <c r="F1293" s="84"/>
      <c r="G1293" s="85"/>
      <c r="H1293" s="944"/>
      <c r="I1293" s="718">
        <f t="shared" si="28"/>
        <v>0</v>
      </c>
      <c r="J1293" s="1232"/>
    </row>
    <row r="1294" spans="1:11">
      <c r="B1294" s="1506"/>
      <c r="C1294" s="617"/>
      <c r="D1294" s="618"/>
      <c r="E1294" s="618"/>
      <c r="F1294" s="84"/>
      <c r="G1294" s="85"/>
      <c r="H1294" s="922"/>
      <c r="I1294" s="718">
        <f t="shared" si="28"/>
        <v>0</v>
      </c>
      <c r="J1294" s="1232"/>
    </row>
    <row r="1295" spans="1:11">
      <c r="B1295" s="1506"/>
      <c r="C1295" s="617"/>
      <c r="D1295" s="618"/>
      <c r="E1295" s="618"/>
      <c r="F1295" s="84"/>
      <c r="G1295" s="85"/>
      <c r="H1295" s="922"/>
      <c r="I1295" s="718"/>
      <c r="J1295" s="1232"/>
    </row>
    <row r="1296" spans="1:11">
      <c r="B1296" s="1510"/>
      <c r="C1296" s="606" t="s">
        <v>149</v>
      </c>
      <c r="D1296" s="612"/>
      <c r="E1296" s="619"/>
      <c r="F1296" s="620"/>
      <c r="G1296" s="615"/>
      <c r="H1296" s="924" t="s">
        <v>143</v>
      </c>
      <c r="I1296" s="616">
        <f>ROUND(SUM(I1288:I1295),2)</f>
        <v>9.06</v>
      </c>
      <c r="J1296" s="1247"/>
    </row>
    <row r="1297" spans="2:11">
      <c r="B1297" s="262"/>
      <c r="C1297" s="621" t="s">
        <v>207</v>
      </c>
      <c r="D1297" s="622"/>
      <c r="E1297" s="623"/>
      <c r="F1297" s="624"/>
      <c r="G1297" s="625"/>
      <c r="H1297" s="930" t="s">
        <v>143</v>
      </c>
      <c r="I1297" s="626">
        <f>ROUND(I1281+I1286+I1296,2)</f>
        <v>14.42</v>
      </c>
      <c r="J1297" s="1247"/>
    </row>
    <row r="1298" spans="2:11">
      <c r="B1298" s="262"/>
      <c r="C1298" s="627" t="s">
        <v>208</v>
      </c>
      <c r="D1298" s="628"/>
      <c r="E1298" s="623"/>
      <c r="F1298" s="624"/>
      <c r="G1298" s="624"/>
      <c r="H1298" s="930" t="s">
        <v>143</v>
      </c>
      <c r="I1298" s="726">
        <f>G1298</f>
        <v>0</v>
      </c>
      <c r="J1298" s="1248"/>
    </row>
    <row r="1299" spans="2:11" ht="16.5" thickBot="1">
      <c r="B1299" s="263"/>
      <c r="C1299" s="264" t="s">
        <v>209</v>
      </c>
      <c r="D1299" s="629"/>
      <c r="E1299" s="630"/>
      <c r="F1299" s="631"/>
      <c r="G1299" s="632"/>
      <c r="H1299" s="931" t="s">
        <v>143</v>
      </c>
      <c r="I1299" s="633">
        <f>ROUND(I1297*(1+I1298),2)</f>
        <v>14.42</v>
      </c>
      <c r="J1299" s="1352">
        <f>I1297/I1299</f>
        <v>1</v>
      </c>
      <c r="K1299" s="1239" t="s">
        <v>90</v>
      </c>
    </row>
    <row r="1300" spans="2:11">
      <c r="B1300" s="697"/>
      <c r="C1300" s="638"/>
      <c r="D1300" s="638"/>
      <c r="E1300" s="638"/>
      <c r="F1300" s="638"/>
      <c r="G1300" s="638"/>
      <c r="H1300" s="638"/>
      <c r="I1300" s="727"/>
      <c r="J1300" s="1242"/>
    </row>
    <row r="1301" spans="2:11" ht="35.25" customHeight="1">
      <c r="B1301" s="878" t="s">
        <v>150</v>
      </c>
      <c r="C1301" s="1511" t="s">
        <v>1354</v>
      </c>
      <c r="D1301" s="1511"/>
      <c r="E1301" s="1511"/>
      <c r="F1301" s="1511"/>
      <c r="G1301" s="1511"/>
      <c r="H1301" s="1511"/>
      <c r="I1301" s="1512"/>
      <c r="J1301" s="1250"/>
    </row>
    <row r="1302" spans="2:11" ht="87" customHeight="1" thickBot="1">
      <c r="B1302" s="699"/>
      <c r="C1302" s="696"/>
      <c r="D1302" s="696"/>
      <c r="E1302" s="696"/>
      <c r="F1302" s="696"/>
      <c r="G1302" s="696"/>
      <c r="H1302" s="696"/>
      <c r="I1302" s="728"/>
      <c r="J1302" s="1242"/>
    </row>
    <row r="1313" spans="2:6" ht="70.5" customHeight="1">
      <c r="B1313" s="821"/>
      <c r="C1313" s="821"/>
      <c r="D1313" s="821"/>
      <c r="E1313" s="821"/>
      <c r="F1313" s="822"/>
    </row>
    <row r="1314" spans="2:6" ht="89.25" customHeight="1">
      <c r="B1314" s="821"/>
      <c r="C1314" s="821"/>
      <c r="D1314" s="821"/>
      <c r="E1314" s="821"/>
      <c r="F1314" s="822"/>
    </row>
  </sheetData>
  <mergeCells count="266">
    <mergeCell ref="C1301:I1301"/>
    <mergeCell ref="B1272:I1273"/>
    <mergeCell ref="C1275:H1275"/>
    <mergeCell ref="B1277:B1281"/>
    <mergeCell ref="B701:I702"/>
    <mergeCell ref="C704:H704"/>
    <mergeCell ref="B706:B710"/>
    <mergeCell ref="B711:B718"/>
    <mergeCell ref="B719:B726"/>
    <mergeCell ref="C731:I731"/>
    <mergeCell ref="C1053:I1053"/>
    <mergeCell ref="B1057:I1058"/>
    <mergeCell ref="C1018:I1018"/>
    <mergeCell ref="B1022:I1023"/>
    <mergeCell ref="C1025:H1025"/>
    <mergeCell ref="B971:B978"/>
    <mergeCell ref="C983:I983"/>
    <mergeCell ref="B987:I988"/>
    <mergeCell ref="C990:H990"/>
    <mergeCell ref="B992:B997"/>
    <mergeCell ref="C1060:H1060"/>
    <mergeCell ref="C1024:I1024"/>
    <mergeCell ref="C1059:I1059"/>
    <mergeCell ref="B957:B962"/>
    <mergeCell ref="B1282:B1286"/>
    <mergeCell ref="B1287:B1296"/>
    <mergeCell ref="C697:I697"/>
    <mergeCell ref="B669:I670"/>
    <mergeCell ref="C672:H672"/>
    <mergeCell ref="B674:B678"/>
    <mergeCell ref="B679:B686"/>
    <mergeCell ref="B687:B692"/>
    <mergeCell ref="C1123:I1123"/>
    <mergeCell ref="B1092:I1093"/>
    <mergeCell ref="C1095:H1095"/>
    <mergeCell ref="B1097:B1102"/>
    <mergeCell ref="B1103:B1110"/>
    <mergeCell ref="B1111:B1118"/>
    <mergeCell ref="C1094:I1094"/>
    <mergeCell ref="B1062:B1067"/>
    <mergeCell ref="B1068:B1075"/>
    <mergeCell ref="B1076:B1083"/>
    <mergeCell ref="C1088:I1088"/>
    <mergeCell ref="B1027:B1032"/>
    <mergeCell ref="B1033:B1040"/>
    <mergeCell ref="B1041:B1048"/>
    <mergeCell ref="B998:B1005"/>
    <mergeCell ref="B1006:B1013"/>
    <mergeCell ref="C879:I879"/>
    <mergeCell ref="C908:I908"/>
    <mergeCell ref="B845:B850"/>
    <mergeCell ref="B851:B858"/>
    <mergeCell ref="B859:B868"/>
    <mergeCell ref="C873:I873"/>
    <mergeCell ref="B877:I878"/>
    <mergeCell ref="B260:B267"/>
    <mergeCell ref="B268:B273"/>
    <mergeCell ref="C278:I278"/>
    <mergeCell ref="B282:I283"/>
    <mergeCell ref="C285:H285"/>
    <mergeCell ref="B287:B291"/>
    <mergeCell ref="B292:B299"/>
    <mergeCell ref="B300:B308"/>
    <mergeCell ref="B825:B830"/>
    <mergeCell ref="B457:B461"/>
    <mergeCell ref="B462:B468"/>
    <mergeCell ref="C612:H612"/>
    <mergeCell ref="B614:B618"/>
    <mergeCell ref="B619:B623"/>
    <mergeCell ref="B624:B630"/>
    <mergeCell ref="B609:I610"/>
    <mergeCell ref="B592:B600"/>
    <mergeCell ref="B3:I4"/>
    <mergeCell ref="C6:H6"/>
    <mergeCell ref="B8:B13"/>
    <mergeCell ref="C413:I413"/>
    <mergeCell ref="B387:I388"/>
    <mergeCell ref="C390:H390"/>
    <mergeCell ref="B392:B396"/>
    <mergeCell ref="B397:B401"/>
    <mergeCell ref="B402:B408"/>
    <mergeCell ref="B224:B228"/>
    <mergeCell ref="B229:B233"/>
    <mergeCell ref="B234:B240"/>
    <mergeCell ref="C245:I245"/>
    <mergeCell ref="B161:B168"/>
    <mergeCell ref="B169:B177"/>
    <mergeCell ref="C182:I182"/>
    <mergeCell ref="B186:I187"/>
    <mergeCell ref="C189:H189"/>
    <mergeCell ref="B191:B196"/>
    <mergeCell ref="B197:B204"/>
    <mergeCell ref="B254:B259"/>
    <mergeCell ref="C313:I313"/>
    <mergeCell ref="B219:I220"/>
    <mergeCell ref="C222:H222"/>
    <mergeCell ref="C1274:I1274"/>
    <mergeCell ref="C1216:I1216"/>
    <mergeCell ref="C1268:I1268"/>
    <mergeCell ref="B1242:I1243"/>
    <mergeCell ref="C1245:H1245"/>
    <mergeCell ref="B1247:B1251"/>
    <mergeCell ref="B1252:B1257"/>
    <mergeCell ref="B1258:B1263"/>
    <mergeCell ref="B1127:I1128"/>
    <mergeCell ref="C1130:H1130"/>
    <mergeCell ref="C1129:I1129"/>
    <mergeCell ref="B1132:B1136"/>
    <mergeCell ref="B1137:B1141"/>
    <mergeCell ref="B1142:B1167"/>
    <mergeCell ref="C1172:I1172"/>
    <mergeCell ref="C1238:I1238"/>
    <mergeCell ref="B1214:I1215"/>
    <mergeCell ref="C1217:H1217"/>
    <mergeCell ref="B1219:B1222"/>
    <mergeCell ref="B1223:B1229"/>
    <mergeCell ref="B1230:B1233"/>
    <mergeCell ref="C1244:I1244"/>
    <mergeCell ref="B1181:B1187"/>
    <mergeCell ref="B1188:B1196"/>
    <mergeCell ref="C880:H880"/>
    <mergeCell ref="B882:B887"/>
    <mergeCell ref="B888:B895"/>
    <mergeCell ref="B896:B903"/>
    <mergeCell ref="C989:I989"/>
    <mergeCell ref="C947:I947"/>
    <mergeCell ref="B1176:I1177"/>
    <mergeCell ref="C1178:I1178"/>
    <mergeCell ref="C1179:H1179"/>
    <mergeCell ref="B1197:B1205"/>
    <mergeCell ref="C1210:I1210"/>
    <mergeCell ref="B952:I953"/>
    <mergeCell ref="C955:H955"/>
    <mergeCell ref="C914:I914"/>
    <mergeCell ref="C954:I954"/>
    <mergeCell ref="B963:B970"/>
    <mergeCell ref="B912:I913"/>
    <mergeCell ref="C915:H915"/>
    <mergeCell ref="B917:B922"/>
    <mergeCell ref="B923:B928"/>
    <mergeCell ref="B929:B942"/>
    <mergeCell ref="B840:I841"/>
    <mergeCell ref="C843:H843"/>
    <mergeCell ref="B807:I808"/>
    <mergeCell ref="C810:H810"/>
    <mergeCell ref="B812:B816"/>
    <mergeCell ref="B817:B824"/>
    <mergeCell ref="B750:B763"/>
    <mergeCell ref="C776:H776"/>
    <mergeCell ref="B778:B782"/>
    <mergeCell ref="B783:B789"/>
    <mergeCell ref="B790:B798"/>
    <mergeCell ref="C775:I775"/>
    <mergeCell ref="B773:I774"/>
    <mergeCell ref="C768:I768"/>
    <mergeCell ref="C803:I803"/>
    <mergeCell ref="C835:I835"/>
    <mergeCell ref="C809:I809"/>
    <mergeCell ref="C842:I842"/>
    <mergeCell ref="C738:H738"/>
    <mergeCell ref="C450:H450"/>
    <mergeCell ref="C671:I671"/>
    <mergeCell ref="C703:I703"/>
    <mergeCell ref="C737:I737"/>
    <mergeCell ref="B516:B520"/>
    <mergeCell ref="B521:B527"/>
    <mergeCell ref="B528:B536"/>
    <mergeCell ref="B740:B744"/>
    <mergeCell ref="B735:I736"/>
    <mergeCell ref="C642:H642"/>
    <mergeCell ref="C641:I641"/>
    <mergeCell ref="C548:H548"/>
    <mergeCell ref="B550:B554"/>
    <mergeCell ref="B555:B559"/>
    <mergeCell ref="C605:I605"/>
    <mergeCell ref="C573:I573"/>
    <mergeCell ref="B577:I578"/>
    <mergeCell ref="C580:H580"/>
    <mergeCell ref="B582:B586"/>
    <mergeCell ref="B587:B591"/>
    <mergeCell ref="C579:I579"/>
    <mergeCell ref="C611:I611"/>
    <mergeCell ref="B477:I478"/>
    <mergeCell ref="B745:B749"/>
    <mergeCell ref="B654:B660"/>
    <mergeCell ref="B452:B456"/>
    <mergeCell ref="C665:I665"/>
    <mergeCell ref="B487:B493"/>
    <mergeCell ref="B494:B502"/>
    <mergeCell ref="C541:I541"/>
    <mergeCell ref="C635:I635"/>
    <mergeCell ref="C5:I5"/>
    <mergeCell ref="C48:I48"/>
    <mergeCell ref="C82:I82"/>
    <mergeCell ref="C116:I116"/>
    <mergeCell ref="C152:I152"/>
    <mergeCell ref="C188:I188"/>
    <mergeCell ref="C221:I221"/>
    <mergeCell ref="C251:I251"/>
    <mergeCell ref="C284:I284"/>
    <mergeCell ref="B80:I81"/>
    <mergeCell ref="C83:H83"/>
    <mergeCell ref="B85:B90"/>
    <mergeCell ref="B91:B98"/>
    <mergeCell ref="B99:B105"/>
    <mergeCell ref="C110:I110"/>
    <mergeCell ref="B114:I115"/>
    <mergeCell ref="B14:B18"/>
    <mergeCell ref="B19:B37"/>
    <mergeCell ref="C42:I42"/>
    <mergeCell ref="B46:I47"/>
    <mergeCell ref="C49:H49"/>
    <mergeCell ref="B51:B56"/>
    <mergeCell ref="C389:I389"/>
    <mergeCell ref="B205:B210"/>
    <mergeCell ref="B57:B64"/>
    <mergeCell ref="B65:B71"/>
    <mergeCell ref="C76:I76"/>
    <mergeCell ref="B317:I318"/>
    <mergeCell ref="C319:I319"/>
    <mergeCell ref="C320:H320"/>
    <mergeCell ref="B322:B326"/>
    <mergeCell ref="B327:B334"/>
    <mergeCell ref="B335:B343"/>
    <mergeCell ref="C348:I348"/>
    <mergeCell ref="B352:I353"/>
    <mergeCell ref="C354:I354"/>
    <mergeCell ref="C355:H355"/>
    <mergeCell ref="B357:B361"/>
    <mergeCell ref="B362:B369"/>
    <mergeCell ref="B370:B378"/>
    <mergeCell ref="B432:B438"/>
    <mergeCell ref="C443:I443"/>
    <mergeCell ref="B447:I448"/>
    <mergeCell ref="C473:I473"/>
    <mergeCell ref="B545:I546"/>
    <mergeCell ref="B417:I418"/>
    <mergeCell ref="C420:H420"/>
    <mergeCell ref="B422:B426"/>
    <mergeCell ref="C117:H117"/>
    <mergeCell ref="B119:B124"/>
    <mergeCell ref="C383:I383"/>
    <mergeCell ref="B639:I640"/>
    <mergeCell ref="B644:B648"/>
    <mergeCell ref="B649:B653"/>
    <mergeCell ref="B560:B568"/>
    <mergeCell ref="B125:B132"/>
    <mergeCell ref="B133:B141"/>
    <mergeCell ref="C146:I146"/>
    <mergeCell ref="B150:I151"/>
    <mergeCell ref="C153:H153"/>
    <mergeCell ref="B155:B160"/>
    <mergeCell ref="C215:I215"/>
    <mergeCell ref="B249:I250"/>
    <mergeCell ref="C252:H252"/>
    <mergeCell ref="C419:I419"/>
    <mergeCell ref="C449:I449"/>
    <mergeCell ref="C479:I479"/>
    <mergeCell ref="C513:I513"/>
    <mergeCell ref="C547:I547"/>
    <mergeCell ref="C507:I507"/>
    <mergeCell ref="B511:I512"/>
    <mergeCell ref="C514:H514"/>
    <mergeCell ref="C480:H480"/>
    <mergeCell ref="B482:B486"/>
    <mergeCell ref="B427:B431"/>
  </mergeCells>
  <printOptions horizontalCentered="1"/>
  <pageMargins left="0.70866141732283472" right="0.70866141732283472" top="0.74803149606299213" bottom="0.74803149606299213" header="0.31496062992125984" footer="0.19685039370078741"/>
  <pageSetup paperSize="9" scale="65" fitToHeight="0" orientation="portrait" r:id="rId1"/>
  <headerFooter>
    <oddFooter>&amp;LEng.ª Civil Ana Priscila Silva
         CREA 217602/D&amp;CJúlio Cesar Souto Batista
Presidente ECOS&amp;R&amp;P/&amp;N
09/12/2025</oddFooter>
  </headerFooter>
  <rowBreaks count="44" manualBreakCount="44">
    <brk id="32" min="1" max="8" man="1"/>
    <brk id="44" min="1" max="8" man="1"/>
    <brk id="78" min="1" max="8" man="1"/>
    <brk id="112" min="1" max="8" man="1"/>
    <brk id="148" min="1" max="8" man="1"/>
    <brk id="184" min="1" max="8" man="1"/>
    <brk id="217" min="1" max="8" man="1"/>
    <brk id="247" min="1" max="8" man="1"/>
    <brk id="280" min="1" max="8" man="1"/>
    <brk id="315" min="1" max="8" man="1"/>
    <brk id="350" min="1" max="8" man="1"/>
    <brk id="385" min="1" max="8" man="1"/>
    <brk id="415" min="1" max="8" man="1"/>
    <brk id="445" min="1" max="8" man="1"/>
    <brk id="475" min="1" max="8" man="1"/>
    <brk id="505" min="1" max="8" man="1"/>
    <brk id="509" min="1" max="8" man="1"/>
    <brk id="539" min="1" max="8" man="1"/>
    <brk id="543" min="1" max="8" man="1"/>
    <brk id="575" min="1" max="8" man="1"/>
    <brk id="607" min="1" max="8" man="1"/>
    <brk id="637" min="1" max="8" man="1"/>
    <brk id="667" min="1" max="8" man="1"/>
    <brk id="699" min="1" max="8" man="1"/>
    <brk id="733" min="1" max="8" man="1"/>
    <brk id="766" min="1" max="8" man="1"/>
    <brk id="771" min="1" max="8" man="1"/>
    <brk id="805" min="1" max="8" man="1"/>
    <brk id="838" min="1" max="8" man="1"/>
    <brk id="875" min="1" max="8" man="1"/>
    <brk id="910" min="1" max="8" man="1"/>
    <brk id="945" min="1" max="8" man="1"/>
    <brk id="950" min="1" max="8" man="1"/>
    <brk id="985" min="1" max="8" man="1"/>
    <brk id="1020" min="1" max="8" man="1"/>
    <brk id="1055" min="1" max="8" man="1"/>
    <brk id="1090" min="1" max="8" man="1"/>
    <brk id="1125" min="1" max="8" man="1"/>
    <brk id="1174" min="1" max="8" man="1"/>
    <brk id="1212" min="1" max="8" man="1"/>
    <brk id="1240" min="1" max="8" man="1"/>
    <brk id="1212" min="1" max="8" man="1"/>
    <brk id="1174" min="1" max="8" man="1"/>
    <brk id="1270" min="1" max="8" man="1"/>
  </rowBreaks>
  <colBreaks count="3" manualBreakCount="3">
    <brk id="2" min="2" max="1380" man="1"/>
    <brk id="5" min="2" max="1380" man="1"/>
    <brk id="7" min="2" max="1380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2:K8"/>
  <sheetViews>
    <sheetView view="pageBreakPreview" zoomScaleNormal="100" zoomScaleSheetLayoutView="100" workbookViewId="0">
      <selection activeCell="H14" sqref="H14"/>
    </sheetView>
  </sheetViews>
  <sheetFormatPr defaultRowHeight="12.75"/>
  <cols>
    <col min="1" max="1" width="9.140625" style="1048"/>
    <col min="2" max="2" width="9.28515625" style="1048" customWidth="1"/>
    <col min="3" max="3" width="7" style="1048" bestFit="1" customWidth="1"/>
    <col min="4" max="4" width="9.7109375" style="1048" customWidth="1"/>
    <col min="5" max="5" width="57" style="1048" customWidth="1"/>
    <col min="6" max="6" width="10.140625" style="1048" customWidth="1"/>
    <col min="7" max="7" width="15.42578125" style="1029" customWidth="1"/>
    <col min="8" max="8" width="15.7109375" style="1029" customWidth="1"/>
    <col min="9" max="9" width="2" style="1048" customWidth="1"/>
    <col min="10" max="11" width="22.5703125" style="1048" customWidth="1"/>
    <col min="12" max="16384" width="9.140625" style="1048"/>
  </cols>
  <sheetData>
    <row r="2" spans="2:11" ht="73.5" customHeight="1">
      <c r="B2" s="1535" t="s">
        <v>1382</v>
      </c>
      <c r="C2" s="1536"/>
      <c r="D2" s="1536"/>
      <c r="E2" s="1536"/>
      <c r="F2" s="1536"/>
      <c r="G2" s="1536"/>
      <c r="H2" s="1537"/>
    </row>
    <row r="3" spans="2:11" ht="42" customHeight="1">
      <c r="B3" s="1049" t="s">
        <v>0</v>
      </c>
      <c r="C3" s="1049" t="s">
        <v>162</v>
      </c>
      <c r="D3" s="1049" t="s">
        <v>133</v>
      </c>
      <c r="E3" s="1049" t="s">
        <v>17</v>
      </c>
      <c r="F3" s="1049" t="s">
        <v>18</v>
      </c>
      <c r="G3" s="1050" t="s">
        <v>1248</v>
      </c>
      <c r="H3" s="1050" t="s">
        <v>1379</v>
      </c>
      <c r="J3" s="1050" t="s">
        <v>1262</v>
      </c>
      <c r="K3" s="1050" t="s">
        <v>1261</v>
      </c>
    </row>
    <row r="4" spans="2:11" ht="36.75" customHeight="1">
      <c r="B4" s="1052" t="s">
        <v>25</v>
      </c>
      <c r="C4" s="1053" t="s">
        <v>90</v>
      </c>
      <c r="D4" s="1054" t="s">
        <v>106</v>
      </c>
      <c r="E4" s="1055" t="s">
        <v>105</v>
      </c>
      <c r="F4" s="1030" t="s">
        <v>28</v>
      </c>
      <c r="G4" s="1031">
        <f>'PLANILHA ORÇAMENTO 29.05.25'!O38</f>
        <v>117.43</v>
      </c>
      <c r="H4" s="1051">
        <f>'PLANILHA ORÇAMENTO 29.05.25'!AI38</f>
        <v>0.24</v>
      </c>
      <c r="J4" s="1062">
        <f>'PLANILHA ORÇAMENTO 29.05.25'!X38</f>
        <v>16549.560000000001</v>
      </c>
      <c r="K4" s="1063">
        <f>'PLANILHA ORÇAMENTO 29.05.25'!AF38</f>
        <v>1.3130427267727229E-3</v>
      </c>
    </row>
    <row r="5" spans="2:11" ht="36.75" customHeight="1">
      <c r="B5" s="1056" t="s">
        <v>339</v>
      </c>
      <c r="C5" s="1057" t="s">
        <v>90</v>
      </c>
      <c r="D5" s="1057" t="s">
        <v>125</v>
      </c>
      <c r="E5" s="1058" t="s">
        <v>124</v>
      </c>
      <c r="F5" s="1056" t="s">
        <v>3</v>
      </c>
      <c r="G5" s="1031">
        <f>'PLANILHA ORÇAMENTO 29.05.25'!O135</f>
        <v>2.86</v>
      </c>
      <c r="H5" s="1051">
        <f>'PLANILHA ORÇAMENTO 29.05.25'!AI135</f>
        <v>0.18</v>
      </c>
      <c r="J5" s="1062">
        <f>'PLANILHA ORÇAMENTO 29.05.25'!X135</f>
        <v>677.58</v>
      </c>
      <c r="K5" s="1063">
        <f>'PLANILHA ORÇAMENTO 29.05.25'!AF135</f>
        <v>5.3759223254676347E-5</v>
      </c>
    </row>
    <row r="6" spans="2:11" ht="51.75" customHeight="1">
      <c r="B6" s="1056" t="s">
        <v>340</v>
      </c>
      <c r="C6" s="1057" t="s">
        <v>90</v>
      </c>
      <c r="D6" s="1057" t="s">
        <v>127</v>
      </c>
      <c r="E6" s="1058" t="s">
        <v>126</v>
      </c>
      <c r="F6" s="1056" t="s">
        <v>28</v>
      </c>
      <c r="G6" s="1031">
        <f>'PLANILHA ORÇAMENTO 29.05.25'!O136</f>
        <v>214.43</v>
      </c>
      <c r="H6" s="1051">
        <f>'PLANILHA ORÇAMENTO 29.05.25'!AI136</f>
        <v>0.03</v>
      </c>
      <c r="J6" s="1062">
        <f>'PLANILHA ORÇAMENTO 29.05.25'!X136</f>
        <v>7624.84</v>
      </c>
      <c r="K6" s="1063">
        <f>'PLANILHA ORÇAMENTO 29.05.25'!AF136</f>
        <v>6.0495509879451338E-4</v>
      </c>
    </row>
    <row r="7" spans="2:11" ht="51.75" customHeight="1">
      <c r="B7" s="1056" t="s">
        <v>345</v>
      </c>
      <c r="C7" s="1057" t="s">
        <v>90</v>
      </c>
      <c r="D7" s="1057" t="s">
        <v>92</v>
      </c>
      <c r="E7" s="1059" t="s">
        <v>117</v>
      </c>
      <c r="F7" s="1056" t="s">
        <v>28</v>
      </c>
      <c r="G7" s="1031">
        <f>'PLANILHA ORÇAMENTO 29.05.25'!O141</f>
        <v>1961.03</v>
      </c>
      <c r="H7" s="1051">
        <f>'PLANILHA ORÇAMENTO 29.05.25'!AI141</f>
        <v>0.02</v>
      </c>
      <c r="J7" s="1062">
        <f>'PLANILHA ORÇAMENTO 29.05.25'!X141</f>
        <v>23243.55</v>
      </c>
      <c r="K7" s="1063">
        <f>'PLANILHA ORÇAMENTO 29.05.25'!AF141</f>
        <v>1.8441441507736833E-3</v>
      </c>
    </row>
    <row r="8" spans="2:11">
      <c r="J8" s="1060">
        <f>SUM(J4:J7)</f>
        <v>48095.53</v>
      </c>
      <c r="K8" s="1061">
        <f>SUM(K4:K7)</f>
        <v>3.8159011995955957E-3</v>
      </c>
    </row>
  </sheetData>
  <mergeCells count="1">
    <mergeCell ref="B2:H2"/>
  </mergeCell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AD318"/>
  <sheetViews>
    <sheetView showZeros="0" view="pageBreakPreview" zoomScaleNormal="75" zoomScaleSheetLayoutView="100" workbookViewId="0">
      <selection activeCell="C3" sqref="C3"/>
    </sheetView>
  </sheetViews>
  <sheetFormatPr defaultRowHeight="12.75"/>
  <cols>
    <col min="1" max="1" width="15.7109375" style="108" customWidth="1"/>
    <col min="2" max="2" width="6.5703125" style="108" bestFit="1" customWidth="1"/>
    <col min="3" max="3" width="69.5703125" style="109" bestFit="1" customWidth="1"/>
    <col min="4" max="4" width="15.5703125" style="108" bestFit="1" customWidth="1"/>
    <col min="5" max="5" width="12.42578125" style="108" bestFit="1" customWidth="1"/>
    <col min="6" max="6" width="13.140625" style="108" bestFit="1" customWidth="1"/>
    <col min="7" max="9" width="13.42578125" style="108" bestFit="1" customWidth="1"/>
    <col min="10" max="17" width="14.28515625" style="108" bestFit="1" customWidth="1"/>
    <col min="18" max="18" width="18.140625" style="108" customWidth="1"/>
    <col min="19" max="19" width="16.7109375" style="108" customWidth="1"/>
    <col min="20" max="20" width="15" style="108" bestFit="1" customWidth="1"/>
    <col min="21" max="21" width="15.140625" style="108" bestFit="1" customWidth="1"/>
    <col min="22" max="22" width="11.5703125" style="108" bestFit="1" customWidth="1"/>
    <col min="23" max="24" width="10.85546875" style="108" bestFit="1" customWidth="1"/>
    <col min="25" max="244" width="9.140625" style="108"/>
    <col min="245" max="245" width="15.7109375" style="108" customWidth="1"/>
    <col min="246" max="246" width="6.5703125" style="108" bestFit="1" customWidth="1"/>
    <col min="247" max="247" width="69.5703125" style="108" bestFit="1" customWidth="1"/>
    <col min="248" max="248" width="15.5703125" style="108" bestFit="1" customWidth="1"/>
    <col min="249" max="249" width="12.42578125" style="108" bestFit="1" customWidth="1"/>
    <col min="250" max="250" width="13.140625" style="108" bestFit="1" customWidth="1"/>
    <col min="251" max="253" width="13.42578125" style="108" bestFit="1" customWidth="1"/>
    <col min="254" max="273" width="14.28515625" style="108" bestFit="1" customWidth="1"/>
    <col min="274" max="274" width="18.140625" style="108" customWidth="1"/>
    <col min="275" max="275" width="16.7109375" style="108" customWidth="1"/>
    <col min="276" max="276" width="15" style="108" bestFit="1" customWidth="1"/>
    <col min="277" max="277" width="15.140625" style="108" bestFit="1" customWidth="1"/>
    <col min="278" max="278" width="11.5703125" style="108" bestFit="1" customWidth="1"/>
    <col min="279" max="280" width="10.85546875" style="108" bestFit="1" customWidth="1"/>
    <col min="281" max="500" width="9.140625" style="108"/>
    <col min="501" max="501" width="15.7109375" style="108" customWidth="1"/>
    <col min="502" max="502" width="6.5703125" style="108" bestFit="1" customWidth="1"/>
    <col min="503" max="503" width="69.5703125" style="108" bestFit="1" customWidth="1"/>
    <col min="504" max="504" width="15.5703125" style="108" bestFit="1" customWidth="1"/>
    <col min="505" max="505" width="12.42578125" style="108" bestFit="1" customWidth="1"/>
    <col min="506" max="506" width="13.140625" style="108" bestFit="1" customWidth="1"/>
    <col min="507" max="509" width="13.42578125" style="108" bestFit="1" customWidth="1"/>
    <col min="510" max="529" width="14.28515625" style="108" bestFit="1" customWidth="1"/>
    <col min="530" max="530" width="18.140625" style="108" customWidth="1"/>
    <col min="531" max="531" width="16.7109375" style="108" customWidth="1"/>
    <col min="532" max="532" width="15" style="108" bestFit="1" customWidth="1"/>
    <col min="533" max="533" width="15.140625" style="108" bestFit="1" customWidth="1"/>
    <col min="534" max="534" width="11.5703125" style="108" bestFit="1" customWidth="1"/>
    <col min="535" max="536" width="10.85546875" style="108" bestFit="1" customWidth="1"/>
    <col min="537" max="756" width="9.140625" style="108"/>
    <col min="757" max="757" width="15.7109375" style="108" customWidth="1"/>
    <col min="758" max="758" width="6.5703125" style="108" bestFit="1" customWidth="1"/>
    <col min="759" max="759" width="69.5703125" style="108" bestFit="1" customWidth="1"/>
    <col min="760" max="760" width="15.5703125" style="108" bestFit="1" customWidth="1"/>
    <col min="761" max="761" width="12.42578125" style="108" bestFit="1" customWidth="1"/>
    <col min="762" max="762" width="13.140625" style="108" bestFit="1" customWidth="1"/>
    <col min="763" max="765" width="13.42578125" style="108" bestFit="1" customWidth="1"/>
    <col min="766" max="785" width="14.28515625" style="108" bestFit="1" customWidth="1"/>
    <col min="786" max="786" width="18.140625" style="108" customWidth="1"/>
    <col min="787" max="787" width="16.7109375" style="108" customWidth="1"/>
    <col min="788" max="788" width="15" style="108" bestFit="1" customWidth="1"/>
    <col min="789" max="789" width="15.140625" style="108" bestFit="1" customWidth="1"/>
    <col min="790" max="790" width="11.5703125" style="108" bestFit="1" customWidth="1"/>
    <col min="791" max="792" width="10.85546875" style="108" bestFit="1" customWidth="1"/>
    <col min="793" max="1012" width="9.140625" style="108"/>
    <col min="1013" max="1013" width="15.7109375" style="108" customWidth="1"/>
    <col min="1014" max="1014" width="6.5703125" style="108" bestFit="1" customWidth="1"/>
    <col min="1015" max="1015" width="69.5703125" style="108" bestFit="1" customWidth="1"/>
    <col min="1016" max="1016" width="15.5703125" style="108" bestFit="1" customWidth="1"/>
    <col min="1017" max="1017" width="12.42578125" style="108" bestFit="1" customWidth="1"/>
    <col min="1018" max="1018" width="13.140625" style="108" bestFit="1" customWidth="1"/>
    <col min="1019" max="1021" width="13.42578125" style="108" bestFit="1" customWidth="1"/>
    <col min="1022" max="1041" width="14.28515625" style="108" bestFit="1" customWidth="1"/>
    <col min="1042" max="1042" width="18.140625" style="108" customWidth="1"/>
    <col min="1043" max="1043" width="16.7109375" style="108" customWidth="1"/>
    <col min="1044" max="1044" width="15" style="108" bestFit="1" customWidth="1"/>
    <col min="1045" max="1045" width="15.140625" style="108" bestFit="1" customWidth="1"/>
    <col min="1046" max="1046" width="11.5703125" style="108" bestFit="1" customWidth="1"/>
    <col min="1047" max="1048" width="10.85546875" style="108" bestFit="1" customWidth="1"/>
    <col min="1049" max="1268" width="9.140625" style="108"/>
    <col min="1269" max="1269" width="15.7109375" style="108" customWidth="1"/>
    <col min="1270" max="1270" width="6.5703125" style="108" bestFit="1" customWidth="1"/>
    <col min="1271" max="1271" width="69.5703125" style="108" bestFit="1" customWidth="1"/>
    <col min="1272" max="1272" width="15.5703125" style="108" bestFit="1" customWidth="1"/>
    <col min="1273" max="1273" width="12.42578125" style="108" bestFit="1" customWidth="1"/>
    <col min="1274" max="1274" width="13.140625" style="108" bestFit="1" customWidth="1"/>
    <col min="1275" max="1277" width="13.42578125" style="108" bestFit="1" customWidth="1"/>
    <col min="1278" max="1297" width="14.28515625" style="108" bestFit="1" customWidth="1"/>
    <col min="1298" max="1298" width="18.140625" style="108" customWidth="1"/>
    <col min="1299" max="1299" width="16.7109375" style="108" customWidth="1"/>
    <col min="1300" max="1300" width="15" style="108" bestFit="1" customWidth="1"/>
    <col min="1301" max="1301" width="15.140625" style="108" bestFit="1" customWidth="1"/>
    <col min="1302" max="1302" width="11.5703125" style="108" bestFit="1" customWidth="1"/>
    <col min="1303" max="1304" width="10.85546875" style="108" bestFit="1" customWidth="1"/>
    <col min="1305" max="1524" width="9.140625" style="108"/>
    <col min="1525" max="1525" width="15.7109375" style="108" customWidth="1"/>
    <col min="1526" max="1526" width="6.5703125" style="108" bestFit="1" customWidth="1"/>
    <col min="1527" max="1527" width="69.5703125" style="108" bestFit="1" customWidth="1"/>
    <col min="1528" max="1528" width="15.5703125" style="108" bestFit="1" customWidth="1"/>
    <col min="1529" max="1529" width="12.42578125" style="108" bestFit="1" customWidth="1"/>
    <col min="1530" max="1530" width="13.140625" style="108" bestFit="1" customWidth="1"/>
    <col min="1531" max="1533" width="13.42578125" style="108" bestFit="1" customWidth="1"/>
    <col min="1534" max="1553" width="14.28515625" style="108" bestFit="1" customWidth="1"/>
    <col min="1554" max="1554" width="18.140625" style="108" customWidth="1"/>
    <col min="1555" max="1555" width="16.7109375" style="108" customWidth="1"/>
    <col min="1556" max="1556" width="15" style="108" bestFit="1" customWidth="1"/>
    <col min="1557" max="1557" width="15.140625" style="108" bestFit="1" customWidth="1"/>
    <col min="1558" max="1558" width="11.5703125" style="108" bestFit="1" customWidth="1"/>
    <col min="1559" max="1560" width="10.85546875" style="108" bestFit="1" customWidth="1"/>
    <col min="1561" max="1780" width="9.140625" style="108"/>
    <col min="1781" max="1781" width="15.7109375" style="108" customWidth="1"/>
    <col min="1782" max="1782" width="6.5703125" style="108" bestFit="1" customWidth="1"/>
    <col min="1783" max="1783" width="69.5703125" style="108" bestFit="1" customWidth="1"/>
    <col min="1784" max="1784" width="15.5703125" style="108" bestFit="1" customWidth="1"/>
    <col min="1785" max="1785" width="12.42578125" style="108" bestFit="1" customWidth="1"/>
    <col min="1786" max="1786" width="13.140625" style="108" bestFit="1" customWidth="1"/>
    <col min="1787" max="1789" width="13.42578125" style="108" bestFit="1" customWidth="1"/>
    <col min="1790" max="1809" width="14.28515625" style="108" bestFit="1" customWidth="1"/>
    <col min="1810" max="1810" width="18.140625" style="108" customWidth="1"/>
    <col min="1811" max="1811" width="16.7109375" style="108" customWidth="1"/>
    <col min="1812" max="1812" width="15" style="108" bestFit="1" customWidth="1"/>
    <col min="1813" max="1813" width="15.140625" style="108" bestFit="1" customWidth="1"/>
    <col min="1814" max="1814" width="11.5703125" style="108" bestFit="1" customWidth="1"/>
    <col min="1815" max="1816" width="10.85546875" style="108" bestFit="1" customWidth="1"/>
    <col min="1817" max="2036" width="9.140625" style="108"/>
    <col min="2037" max="2037" width="15.7109375" style="108" customWidth="1"/>
    <col min="2038" max="2038" width="6.5703125" style="108" bestFit="1" customWidth="1"/>
    <col min="2039" max="2039" width="69.5703125" style="108" bestFit="1" customWidth="1"/>
    <col min="2040" max="2040" width="15.5703125" style="108" bestFit="1" customWidth="1"/>
    <col min="2041" max="2041" width="12.42578125" style="108" bestFit="1" customWidth="1"/>
    <col min="2042" max="2042" width="13.140625" style="108" bestFit="1" customWidth="1"/>
    <col min="2043" max="2045" width="13.42578125" style="108" bestFit="1" customWidth="1"/>
    <col min="2046" max="2065" width="14.28515625" style="108" bestFit="1" customWidth="1"/>
    <col min="2066" max="2066" width="18.140625" style="108" customWidth="1"/>
    <col min="2067" max="2067" width="16.7109375" style="108" customWidth="1"/>
    <col min="2068" max="2068" width="15" style="108" bestFit="1" customWidth="1"/>
    <col min="2069" max="2069" width="15.140625" style="108" bestFit="1" customWidth="1"/>
    <col min="2070" max="2070" width="11.5703125" style="108" bestFit="1" customWidth="1"/>
    <col min="2071" max="2072" width="10.85546875" style="108" bestFit="1" customWidth="1"/>
    <col min="2073" max="2292" width="9.140625" style="108"/>
    <col min="2293" max="2293" width="15.7109375" style="108" customWidth="1"/>
    <col min="2294" max="2294" width="6.5703125" style="108" bestFit="1" customWidth="1"/>
    <col min="2295" max="2295" width="69.5703125" style="108" bestFit="1" customWidth="1"/>
    <col min="2296" max="2296" width="15.5703125" style="108" bestFit="1" customWidth="1"/>
    <col min="2297" max="2297" width="12.42578125" style="108" bestFit="1" customWidth="1"/>
    <col min="2298" max="2298" width="13.140625" style="108" bestFit="1" customWidth="1"/>
    <col min="2299" max="2301" width="13.42578125" style="108" bestFit="1" customWidth="1"/>
    <col min="2302" max="2321" width="14.28515625" style="108" bestFit="1" customWidth="1"/>
    <col min="2322" max="2322" width="18.140625" style="108" customWidth="1"/>
    <col min="2323" max="2323" width="16.7109375" style="108" customWidth="1"/>
    <col min="2324" max="2324" width="15" style="108" bestFit="1" customWidth="1"/>
    <col min="2325" max="2325" width="15.140625" style="108" bestFit="1" customWidth="1"/>
    <col min="2326" max="2326" width="11.5703125" style="108" bestFit="1" customWidth="1"/>
    <col min="2327" max="2328" width="10.85546875" style="108" bestFit="1" customWidth="1"/>
    <col min="2329" max="2548" width="9.140625" style="108"/>
    <col min="2549" max="2549" width="15.7109375" style="108" customWidth="1"/>
    <col min="2550" max="2550" width="6.5703125" style="108" bestFit="1" customWidth="1"/>
    <col min="2551" max="2551" width="69.5703125" style="108" bestFit="1" customWidth="1"/>
    <col min="2552" max="2552" width="15.5703125" style="108" bestFit="1" customWidth="1"/>
    <col min="2553" max="2553" width="12.42578125" style="108" bestFit="1" customWidth="1"/>
    <col min="2554" max="2554" width="13.140625" style="108" bestFit="1" customWidth="1"/>
    <col min="2555" max="2557" width="13.42578125" style="108" bestFit="1" customWidth="1"/>
    <col min="2558" max="2577" width="14.28515625" style="108" bestFit="1" customWidth="1"/>
    <col min="2578" max="2578" width="18.140625" style="108" customWidth="1"/>
    <col min="2579" max="2579" width="16.7109375" style="108" customWidth="1"/>
    <col min="2580" max="2580" width="15" style="108" bestFit="1" customWidth="1"/>
    <col min="2581" max="2581" width="15.140625" style="108" bestFit="1" customWidth="1"/>
    <col min="2582" max="2582" width="11.5703125" style="108" bestFit="1" customWidth="1"/>
    <col min="2583" max="2584" width="10.85546875" style="108" bestFit="1" customWidth="1"/>
    <col min="2585" max="2804" width="9.140625" style="108"/>
    <col min="2805" max="2805" width="15.7109375" style="108" customWidth="1"/>
    <col min="2806" max="2806" width="6.5703125" style="108" bestFit="1" customWidth="1"/>
    <col min="2807" max="2807" width="69.5703125" style="108" bestFit="1" customWidth="1"/>
    <col min="2808" max="2808" width="15.5703125" style="108" bestFit="1" customWidth="1"/>
    <col min="2809" max="2809" width="12.42578125" style="108" bestFit="1" customWidth="1"/>
    <col min="2810" max="2810" width="13.140625" style="108" bestFit="1" customWidth="1"/>
    <col min="2811" max="2813" width="13.42578125" style="108" bestFit="1" customWidth="1"/>
    <col min="2814" max="2833" width="14.28515625" style="108" bestFit="1" customWidth="1"/>
    <col min="2834" max="2834" width="18.140625" style="108" customWidth="1"/>
    <col min="2835" max="2835" width="16.7109375" style="108" customWidth="1"/>
    <col min="2836" max="2836" width="15" style="108" bestFit="1" customWidth="1"/>
    <col min="2837" max="2837" width="15.140625" style="108" bestFit="1" customWidth="1"/>
    <col min="2838" max="2838" width="11.5703125" style="108" bestFit="1" customWidth="1"/>
    <col min="2839" max="2840" width="10.85546875" style="108" bestFit="1" customWidth="1"/>
    <col min="2841" max="3060" width="9.140625" style="108"/>
    <col min="3061" max="3061" width="15.7109375" style="108" customWidth="1"/>
    <col min="3062" max="3062" width="6.5703125" style="108" bestFit="1" customWidth="1"/>
    <col min="3063" max="3063" width="69.5703125" style="108" bestFit="1" customWidth="1"/>
    <col min="3064" max="3064" width="15.5703125" style="108" bestFit="1" customWidth="1"/>
    <col min="3065" max="3065" width="12.42578125" style="108" bestFit="1" customWidth="1"/>
    <col min="3066" max="3066" width="13.140625" style="108" bestFit="1" customWidth="1"/>
    <col min="3067" max="3069" width="13.42578125" style="108" bestFit="1" customWidth="1"/>
    <col min="3070" max="3089" width="14.28515625" style="108" bestFit="1" customWidth="1"/>
    <col min="3090" max="3090" width="18.140625" style="108" customWidth="1"/>
    <col min="3091" max="3091" width="16.7109375" style="108" customWidth="1"/>
    <col min="3092" max="3092" width="15" style="108" bestFit="1" customWidth="1"/>
    <col min="3093" max="3093" width="15.140625" style="108" bestFit="1" customWidth="1"/>
    <col min="3094" max="3094" width="11.5703125" style="108" bestFit="1" customWidth="1"/>
    <col min="3095" max="3096" width="10.85546875" style="108" bestFit="1" customWidth="1"/>
    <col min="3097" max="3316" width="9.140625" style="108"/>
    <col min="3317" max="3317" width="15.7109375" style="108" customWidth="1"/>
    <col min="3318" max="3318" width="6.5703125" style="108" bestFit="1" customWidth="1"/>
    <col min="3319" max="3319" width="69.5703125" style="108" bestFit="1" customWidth="1"/>
    <col min="3320" max="3320" width="15.5703125" style="108" bestFit="1" customWidth="1"/>
    <col min="3321" max="3321" width="12.42578125" style="108" bestFit="1" customWidth="1"/>
    <col min="3322" max="3322" width="13.140625" style="108" bestFit="1" customWidth="1"/>
    <col min="3323" max="3325" width="13.42578125" style="108" bestFit="1" customWidth="1"/>
    <col min="3326" max="3345" width="14.28515625" style="108" bestFit="1" customWidth="1"/>
    <col min="3346" max="3346" width="18.140625" style="108" customWidth="1"/>
    <col min="3347" max="3347" width="16.7109375" style="108" customWidth="1"/>
    <col min="3348" max="3348" width="15" style="108" bestFit="1" customWidth="1"/>
    <col min="3349" max="3349" width="15.140625" style="108" bestFit="1" customWidth="1"/>
    <col min="3350" max="3350" width="11.5703125" style="108" bestFit="1" customWidth="1"/>
    <col min="3351" max="3352" width="10.85546875" style="108" bestFit="1" customWidth="1"/>
    <col min="3353" max="3572" width="9.140625" style="108"/>
    <col min="3573" max="3573" width="15.7109375" style="108" customWidth="1"/>
    <col min="3574" max="3574" width="6.5703125" style="108" bestFit="1" customWidth="1"/>
    <col min="3575" max="3575" width="69.5703125" style="108" bestFit="1" customWidth="1"/>
    <col min="3576" max="3576" width="15.5703125" style="108" bestFit="1" customWidth="1"/>
    <col min="3577" max="3577" width="12.42578125" style="108" bestFit="1" customWidth="1"/>
    <col min="3578" max="3578" width="13.140625" style="108" bestFit="1" customWidth="1"/>
    <col min="3579" max="3581" width="13.42578125" style="108" bestFit="1" customWidth="1"/>
    <col min="3582" max="3601" width="14.28515625" style="108" bestFit="1" customWidth="1"/>
    <col min="3602" max="3602" width="18.140625" style="108" customWidth="1"/>
    <col min="3603" max="3603" width="16.7109375" style="108" customWidth="1"/>
    <col min="3604" max="3604" width="15" style="108" bestFit="1" customWidth="1"/>
    <col min="3605" max="3605" width="15.140625" style="108" bestFit="1" customWidth="1"/>
    <col min="3606" max="3606" width="11.5703125" style="108" bestFit="1" customWidth="1"/>
    <col min="3607" max="3608" width="10.85546875" style="108" bestFit="1" customWidth="1"/>
    <col min="3609" max="3828" width="9.140625" style="108"/>
    <col min="3829" max="3829" width="15.7109375" style="108" customWidth="1"/>
    <col min="3830" max="3830" width="6.5703125" style="108" bestFit="1" customWidth="1"/>
    <col min="3831" max="3831" width="69.5703125" style="108" bestFit="1" customWidth="1"/>
    <col min="3832" max="3832" width="15.5703125" style="108" bestFit="1" customWidth="1"/>
    <col min="3833" max="3833" width="12.42578125" style="108" bestFit="1" customWidth="1"/>
    <col min="3834" max="3834" width="13.140625" style="108" bestFit="1" customWidth="1"/>
    <col min="3835" max="3837" width="13.42578125" style="108" bestFit="1" customWidth="1"/>
    <col min="3838" max="3857" width="14.28515625" style="108" bestFit="1" customWidth="1"/>
    <col min="3858" max="3858" width="18.140625" style="108" customWidth="1"/>
    <col min="3859" max="3859" width="16.7109375" style="108" customWidth="1"/>
    <col min="3860" max="3860" width="15" style="108" bestFit="1" customWidth="1"/>
    <col min="3861" max="3861" width="15.140625" style="108" bestFit="1" customWidth="1"/>
    <col min="3862" max="3862" width="11.5703125" style="108" bestFit="1" customWidth="1"/>
    <col min="3863" max="3864" width="10.85546875" style="108" bestFit="1" customWidth="1"/>
    <col min="3865" max="4084" width="9.140625" style="108"/>
    <col min="4085" max="4085" width="15.7109375" style="108" customWidth="1"/>
    <col min="4086" max="4086" width="6.5703125" style="108" bestFit="1" customWidth="1"/>
    <col min="4087" max="4087" width="69.5703125" style="108" bestFit="1" customWidth="1"/>
    <col min="4088" max="4088" width="15.5703125" style="108" bestFit="1" customWidth="1"/>
    <col min="4089" max="4089" width="12.42578125" style="108" bestFit="1" customWidth="1"/>
    <col min="4090" max="4090" width="13.140625" style="108" bestFit="1" customWidth="1"/>
    <col min="4091" max="4093" width="13.42578125" style="108" bestFit="1" customWidth="1"/>
    <col min="4094" max="4113" width="14.28515625" style="108" bestFit="1" customWidth="1"/>
    <col min="4114" max="4114" width="18.140625" style="108" customWidth="1"/>
    <col min="4115" max="4115" width="16.7109375" style="108" customWidth="1"/>
    <col min="4116" max="4116" width="15" style="108" bestFit="1" customWidth="1"/>
    <col min="4117" max="4117" width="15.140625" style="108" bestFit="1" customWidth="1"/>
    <col min="4118" max="4118" width="11.5703125" style="108" bestFit="1" customWidth="1"/>
    <col min="4119" max="4120" width="10.85546875" style="108" bestFit="1" customWidth="1"/>
    <col min="4121" max="4340" width="9.140625" style="108"/>
    <col min="4341" max="4341" width="15.7109375" style="108" customWidth="1"/>
    <col min="4342" max="4342" width="6.5703125" style="108" bestFit="1" customWidth="1"/>
    <col min="4343" max="4343" width="69.5703125" style="108" bestFit="1" customWidth="1"/>
    <col min="4344" max="4344" width="15.5703125" style="108" bestFit="1" customWidth="1"/>
    <col min="4345" max="4345" width="12.42578125" style="108" bestFit="1" customWidth="1"/>
    <col min="4346" max="4346" width="13.140625" style="108" bestFit="1" customWidth="1"/>
    <col min="4347" max="4349" width="13.42578125" style="108" bestFit="1" customWidth="1"/>
    <col min="4350" max="4369" width="14.28515625" style="108" bestFit="1" customWidth="1"/>
    <col min="4370" max="4370" width="18.140625" style="108" customWidth="1"/>
    <col min="4371" max="4371" width="16.7109375" style="108" customWidth="1"/>
    <col min="4372" max="4372" width="15" style="108" bestFit="1" customWidth="1"/>
    <col min="4373" max="4373" width="15.140625" style="108" bestFit="1" customWidth="1"/>
    <col min="4374" max="4374" width="11.5703125" style="108" bestFit="1" customWidth="1"/>
    <col min="4375" max="4376" width="10.85546875" style="108" bestFit="1" customWidth="1"/>
    <col min="4377" max="4596" width="9.140625" style="108"/>
    <col min="4597" max="4597" width="15.7109375" style="108" customWidth="1"/>
    <col min="4598" max="4598" width="6.5703125" style="108" bestFit="1" customWidth="1"/>
    <col min="4599" max="4599" width="69.5703125" style="108" bestFit="1" customWidth="1"/>
    <col min="4600" max="4600" width="15.5703125" style="108" bestFit="1" customWidth="1"/>
    <col min="4601" max="4601" width="12.42578125" style="108" bestFit="1" customWidth="1"/>
    <col min="4602" max="4602" width="13.140625" style="108" bestFit="1" customWidth="1"/>
    <col min="4603" max="4605" width="13.42578125" style="108" bestFit="1" customWidth="1"/>
    <col min="4606" max="4625" width="14.28515625" style="108" bestFit="1" customWidth="1"/>
    <col min="4626" max="4626" width="18.140625" style="108" customWidth="1"/>
    <col min="4627" max="4627" width="16.7109375" style="108" customWidth="1"/>
    <col min="4628" max="4628" width="15" style="108" bestFit="1" customWidth="1"/>
    <col min="4629" max="4629" width="15.140625" style="108" bestFit="1" customWidth="1"/>
    <col min="4630" max="4630" width="11.5703125" style="108" bestFit="1" customWidth="1"/>
    <col min="4631" max="4632" width="10.85546875" style="108" bestFit="1" customWidth="1"/>
    <col min="4633" max="4852" width="9.140625" style="108"/>
    <col min="4853" max="4853" width="15.7109375" style="108" customWidth="1"/>
    <col min="4854" max="4854" width="6.5703125" style="108" bestFit="1" customWidth="1"/>
    <col min="4855" max="4855" width="69.5703125" style="108" bestFit="1" customWidth="1"/>
    <col min="4856" max="4856" width="15.5703125" style="108" bestFit="1" customWidth="1"/>
    <col min="4857" max="4857" width="12.42578125" style="108" bestFit="1" customWidth="1"/>
    <col min="4858" max="4858" width="13.140625" style="108" bestFit="1" customWidth="1"/>
    <col min="4859" max="4861" width="13.42578125" style="108" bestFit="1" customWidth="1"/>
    <col min="4862" max="4881" width="14.28515625" style="108" bestFit="1" customWidth="1"/>
    <col min="4882" max="4882" width="18.140625" style="108" customWidth="1"/>
    <col min="4883" max="4883" width="16.7109375" style="108" customWidth="1"/>
    <col min="4884" max="4884" width="15" style="108" bestFit="1" customWidth="1"/>
    <col min="4885" max="4885" width="15.140625" style="108" bestFit="1" customWidth="1"/>
    <col min="4886" max="4886" width="11.5703125" style="108" bestFit="1" customWidth="1"/>
    <col min="4887" max="4888" width="10.85546875" style="108" bestFit="1" customWidth="1"/>
    <col min="4889" max="5108" width="9.140625" style="108"/>
    <col min="5109" max="5109" width="15.7109375" style="108" customWidth="1"/>
    <col min="5110" max="5110" width="6.5703125" style="108" bestFit="1" customWidth="1"/>
    <col min="5111" max="5111" width="69.5703125" style="108" bestFit="1" customWidth="1"/>
    <col min="5112" max="5112" width="15.5703125" style="108" bestFit="1" customWidth="1"/>
    <col min="5113" max="5113" width="12.42578125" style="108" bestFit="1" customWidth="1"/>
    <col min="5114" max="5114" width="13.140625" style="108" bestFit="1" customWidth="1"/>
    <col min="5115" max="5117" width="13.42578125" style="108" bestFit="1" customWidth="1"/>
    <col min="5118" max="5137" width="14.28515625" style="108" bestFit="1" customWidth="1"/>
    <col min="5138" max="5138" width="18.140625" style="108" customWidth="1"/>
    <col min="5139" max="5139" width="16.7109375" style="108" customWidth="1"/>
    <col min="5140" max="5140" width="15" style="108" bestFit="1" customWidth="1"/>
    <col min="5141" max="5141" width="15.140625" style="108" bestFit="1" customWidth="1"/>
    <col min="5142" max="5142" width="11.5703125" style="108" bestFit="1" customWidth="1"/>
    <col min="5143" max="5144" width="10.85546875" style="108" bestFit="1" customWidth="1"/>
    <col min="5145" max="5364" width="9.140625" style="108"/>
    <col min="5365" max="5365" width="15.7109375" style="108" customWidth="1"/>
    <col min="5366" max="5366" width="6.5703125" style="108" bestFit="1" customWidth="1"/>
    <col min="5367" max="5367" width="69.5703125" style="108" bestFit="1" customWidth="1"/>
    <col min="5368" max="5368" width="15.5703125" style="108" bestFit="1" customWidth="1"/>
    <col min="5369" max="5369" width="12.42578125" style="108" bestFit="1" customWidth="1"/>
    <col min="5370" max="5370" width="13.140625" style="108" bestFit="1" customWidth="1"/>
    <col min="5371" max="5373" width="13.42578125" style="108" bestFit="1" customWidth="1"/>
    <col min="5374" max="5393" width="14.28515625" style="108" bestFit="1" customWidth="1"/>
    <col min="5394" max="5394" width="18.140625" style="108" customWidth="1"/>
    <col min="5395" max="5395" width="16.7109375" style="108" customWidth="1"/>
    <col min="5396" max="5396" width="15" style="108" bestFit="1" customWidth="1"/>
    <col min="5397" max="5397" width="15.140625" style="108" bestFit="1" customWidth="1"/>
    <col min="5398" max="5398" width="11.5703125" style="108" bestFit="1" customWidth="1"/>
    <col min="5399" max="5400" width="10.85546875" style="108" bestFit="1" customWidth="1"/>
    <col min="5401" max="5620" width="9.140625" style="108"/>
    <col min="5621" max="5621" width="15.7109375" style="108" customWidth="1"/>
    <col min="5622" max="5622" width="6.5703125" style="108" bestFit="1" customWidth="1"/>
    <col min="5623" max="5623" width="69.5703125" style="108" bestFit="1" customWidth="1"/>
    <col min="5624" max="5624" width="15.5703125" style="108" bestFit="1" customWidth="1"/>
    <col min="5625" max="5625" width="12.42578125" style="108" bestFit="1" customWidth="1"/>
    <col min="5626" max="5626" width="13.140625" style="108" bestFit="1" customWidth="1"/>
    <col min="5627" max="5629" width="13.42578125" style="108" bestFit="1" customWidth="1"/>
    <col min="5630" max="5649" width="14.28515625" style="108" bestFit="1" customWidth="1"/>
    <col min="5650" max="5650" width="18.140625" style="108" customWidth="1"/>
    <col min="5651" max="5651" width="16.7109375" style="108" customWidth="1"/>
    <col min="5652" max="5652" width="15" style="108" bestFit="1" customWidth="1"/>
    <col min="5653" max="5653" width="15.140625" style="108" bestFit="1" customWidth="1"/>
    <col min="5654" max="5654" width="11.5703125" style="108" bestFit="1" customWidth="1"/>
    <col min="5655" max="5656" width="10.85546875" style="108" bestFit="1" customWidth="1"/>
    <col min="5657" max="5876" width="9.140625" style="108"/>
    <col min="5877" max="5877" width="15.7109375" style="108" customWidth="1"/>
    <col min="5878" max="5878" width="6.5703125" style="108" bestFit="1" customWidth="1"/>
    <col min="5879" max="5879" width="69.5703125" style="108" bestFit="1" customWidth="1"/>
    <col min="5880" max="5880" width="15.5703125" style="108" bestFit="1" customWidth="1"/>
    <col min="5881" max="5881" width="12.42578125" style="108" bestFit="1" customWidth="1"/>
    <col min="5882" max="5882" width="13.140625" style="108" bestFit="1" customWidth="1"/>
    <col min="5883" max="5885" width="13.42578125" style="108" bestFit="1" customWidth="1"/>
    <col min="5886" max="5905" width="14.28515625" style="108" bestFit="1" customWidth="1"/>
    <col min="5906" max="5906" width="18.140625" style="108" customWidth="1"/>
    <col min="5907" max="5907" width="16.7109375" style="108" customWidth="1"/>
    <col min="5908" max="5908" width="15" style="108" bestFit="1" customWidth="1"/>
    <col min="5909" max="5909" width="15.140625" style="108" bestFit="1" customWidth="1"/>
    <col min="5910" max="5910" width="11.5703125" style="108" bestFit="1" customWidth="1"/>
    <col min="5911" max="5912" width="10.85546875" style="108" bestFit="1" customWidth="1"/>
    <col min="5913" max="6132" width="9.140625" style="108"/>
    <col min="6133" max="6133" width="15.7109375" style="108" customWidth="1"/>
    <col min="6134" max="6134" width="6.5703125" style="108" bestFit="1" customWidth="1"/>
    <col min="6135" max="6135" width="69.5703125" style="108" bestFit="1" customWidth="1"/>
    <col min="6136" max="6136" width="15.5703125" style="108" bestFit="1" customWidth="1"/>
    <col min="6137" max="6137" width="12.42578125" style="108" bestFit="1" customWidth="1"/>
    <col min="6138" max="6138" width="13.140625" style="108" bestFit="1" customWidth="1"/>
    <col min="6139" max="6141" width="13.42578125" style="108" bestFit="1" customWidth="1"/>
    <col min="6142" max="6161" width="14.28515625" style="108" bestFit="1" customWidth="1"/>
    <col min="6162" max="6162" width="18.140625" style="108" customWidth="1"/>
    <col min="6163" max="6163" width="16.7109375" style="108" customWidth="1"/>
    <col min="6164" max="6164" width="15" style="108" bestFit="1" customWidth="1"/>
    <col min="6165" max="6165" width="15.140625" style="108" bestFit="1" customWidth="1"/>
    <col min="6166" max="6166" width="11.5703125" style="108" bestFit="1" customWidth="1"/>
    <col min="6167" max="6168" width="10.85546875" style="108" bestFit="1" customWidth="1"/>
    <col min="6169" max="6388" width="9.140625" style="108"/>
    <col min="6389" max="6389" width="15.7109375" style="108" customWidth="1"/>
    <col min="6390" max="6390" width="6.5703125" style="108" bestFit="1" customWidth="1"/>
    <col min="6391" max="6391" width="69.5703125" style="108" bestFit="1" customWidth="1"/>
    <col min="6392" max="6392" width="15.5703125" style="108" bestFit="1" customWidth="1"/>
    <col min="6393" max="6393" width="12.42578125" style="108" bestFit="1" customWidth="1"/>
    <col min="6394" max="6394" width="13.140625" style="108" bestFit="1" customWidth="1"/>
    <col min="6395" max="6397" width="13.42578125" style="108" bestFit="1" customWidth="1"/>
    <col min="6398" max="6417" width="14.28515625" style="108" bestFit="1" customWidth="1"/>
    <col min="6418" max="6418" width="18.140625" style="108" customWidth="1"/>
    <col min="6419" max="6419" width="16.7109375" style="108" customWidth="1"/>
    <col min="6420" max="6420" width="15" style="108" bestFit="1" customWidth="1"/>
    <col min="6421" max="6421" width="15.140625" style="108" bestFit="1" customWidth="1"/>
    <col min="6422" max="6422" width="11.5703125" style="108" bestFit="1" customWidth="1"/>
    <col min="6423" max="6424" width="10.85546875" style="108" bestFit="1" customWidth="1"/>
    <col min="6425" max="6644" width="9.140625" style="108"/>
    <col min="6645" max="6645" width="15.7109375" style="108" customWidth="1"/>
    <col min="6646" max="6646" width="6.5703125" style="108" bestFit="1" customWidth="1"/>
    <col min="6647" max="6647" width="69.5703125" style="108" bestFit="1" customWidth="1"/>
    <col min="6648" max="6648" width="15.5703125" style="108" bestFit="1" customWidth="1"/>
    <col min="6649" max="6649" width="12.42578125" style="108" bestFit="1" customWidth="1"/>
    <col min="6650" max="6650" width="13.140625" style="108" bestFit="1" customWidth="1"/>
    <col min="6651" max="6653" width="13.42578125" style="108" bestFit="1" customWidth="1"/>
    <col min="6654" max="6673" width="14.28515625" style="108" bestFit="1" customWidth="1"/>
    <col min="6674" max="6674" width="18.140625" style="108" customWidth="1"/>
    <col min="6675" max="6675" width="16.7109375" style="108" customWidth="1"/>
    <col min="6676" max="6676" width="15" style="108" bestFit="1" customWidth="1"/>
    <col min="6677" max="6677" width="15.140625" style="108" bestFit="1" customWidth="1"/>
    <col min="6678" max="6678" width="11.5703125" style="108" bestFit="1" customWidth="1"/>
    <col min="6679" max="6680" width="10.85546875" style="108" bestFit="1" customWidth="1"/>
    <col min="6681" max="6900" width="9.140625" style="108"/>
    <col min="6901" max="6901" width="15.7109375" style="108" customWidth="1"/>
    <col min="6902" max="6902" width="6.5703125" style="108" bestFit="1" customWidth="1"/>
    <col min="6903" max="6903" width="69.5703125" style="108" bestFit="1" customWidth="1"/>
    <col min="6904" max="6904" width="15.5703125" style="108" bestFit="1" customWidth="1"/>
    <col min="6905" max="6905" width="12.42578125" style="108" bestFit="1" customWidth="1"/>
    <col min="6906" max="6906" width="13.140625" style="108" bestFit="1" customWidth="1"/>
    <col min="6907" max="6909" width="13.42578125" style="108" bestFit="1" customWidth="1"/>
    <col min="6910" max="6929" width="14.28515625" style="108" bestFit="1" customWidth="1"/>
    <col min="6930" max="6930" width="18.140625" style="108" customWidth="1"/>
    <col min="6931" max="6931" width="16.7109375" style="108" customWidth="1"/>
    <col min="6932" max="6932" width="15" style="108" bestFit="1" customWidth="1"/>
    <col min="6933" max="6933" width="15.140625" style="108" bestFit="1" customWidth="1"/>
    <col min="6934" max="6934" width="11.5703125" style="108" bestFit="1" customWidth="1"/>
    <col min="6935" max="6936" width="10.85546875" style="108" bestFit="1" customWidth="1"/>
    <col min="6937" max="7156" width="9.140625" style="108"/>
    <col min="7157" max="7157" width="15.7109375" style="108" customWidth="1"/>
    <col min="7158" max="7158" width="6.5703125" style="108" bestFit="1" customWidth="1"/>
    <col min="7159" max="7159" width="69.5703125" style="108" bestFit="1" customWidth="1"/>
    <col min="7160" max="7160" width="15.5703125" style="108" bestFit="1" customWidth="1"/>
    <col min="7161" max="7161" width="12.42578125" style="108" bestFit="1" customWidth="1"/>
    <col min="7162" max="7162" width="13.140625" style="108" bestFit="1" customWidth="1"/>
    <col min="7163" max="7165" width="13.42578125" style="108" bestFit="1" customWidth="1"/>
    <col min="7166" max="7185" width="14.28515625" style="108" bestFit="1" customWidth="1"/>
    <col min="7186" max="7186" width="18.140625" style="108" customWidth="1"/>
    <col min="7187" max="7187" width="16.7109375" style="108" customWidth="1"/>
    <col min="7188" max="7188" width="15" style="108" bestFit="1" customWidth="1"/>
    <col min="7189" max="7189" width="15.140625" style="108" bestFit="1" customWidth="1"/>
    <col min="7190" max="7190" width="11.5703125" style="108" bestFit="1" customWidth="1"/>
    <col min="7191" max="7192" width="10.85546875" style="108" bestFit="1" customWidth="1"/>
    <col min="7193" max="7412" width="9.140625" style="108"/>
    <col min="7413" max="7413" width="15.7109375" style="108" customWidth="1"/>
    <col min="7414" max="7414" width="6.5703125" style="108" bestFit="1" customWidth="1"/>
    <col min="7415" max="7415" width="69.5703125" style="108" bestFit="1" customWidth="1"/>
    <col min="7416" max="7416" width="15.5703125" style="108" bestFit="1" customWidth="1"/>
    <col min="7417" max="7417" width="12.42578125" style="108" bestFit="1" customWidth="1"/>
    <col min="7418" max="7418" width="13.140625" style="108" bestFit="1" customWidth="1"/>
    <col min="7419" max="7421" width="13.42578125" style="108" bestFit="1" customWidth="1"/>
    <col min="7422" max="7441" width="14.28515625" style="108" bestFit="1" customWidth="1"/>
    <col min="7442" max="7442" width="18.140625" style="108" customWidth="1"/>
    <col min="7443" max="7443" width="16.7109375" style="108" customWidth="1"/>
    <col min="7444" max="7444" width="15" style="108" bestFit="1" customWidth="1"/>
    <col min="7445" max="7445" width="15.140625" style="108" bestFit="1" customWidth="1"/>
    <col min="7446" max="7446" width="11.5703125" style="108" bestFit="1" customWidth="1"/>
    <col min="7447" max="7448" width="10.85546875" style="108" bestFit="1" customWidth="1"/>
    <col min="7449" max="7668" width="9.140625" style="108"/>
    <col min="7669" max="7669" width="15.7109375" style="108" customWidth="1"/>
    <col min="7670" max="7670" width="6.5703125" style="108" bestFit="1" customWidth="1"/>
    <col min="7671" max="7671" width="69.5703125" style="108" bestFit="1" customWidth="1"/>
    <col min="7672" max="7672" width="15.5703125" style="108" bestFit="1" customWidth="1"/>
    <col min="7673" max="7673" width="12.42578125" style="108" bestFit="1" customWidth="1"/>
    <col min="7674" max="7674" width="13.140625" style="108" bestFit="1" customWidth="1"/>
    <col min="7675" max="7677" width="13.42578125" style="108" bestFit="1" customWidth="1"/>
    <col min="7678" max="7697" width="14.28515625" style="108" bestFit="1" customWidth="1"/>
    <col min="7698" max="7698" width="18.140625" style="108" customWidth="1"/>
    <col min="7699" max="7699" width="16.7109375" style="108" customWidth="1"/>
    <col min="7700" max="7700" width="15" style="108" bestFit="1" customWidth="1"/>
    <col min="7701" max="7701" width="15.140625" style="108" bestFit="1" customWidth="1"/>
    <col min="7702" max="7702" width="11.5703125" style="108" bestFit="1" customWidth="1"/>
    <col min="7703" max="7704" width="10.85546875" style="108" bestFit="1" customWidth="1"/>
    <col min="7705" max="7924" width="9.140625" style="108"/>
    <col min="7925" max="7925" width="15.7109375" style="108" customWidth="1"/>
    <col min="7926" max="7926" width="6.5703125" style="108" bestFit="1" customWidth="1"/>
    <col min="7927" max="7927" width="69.5703125" style="108" bestFit="1" customWidth="1"/>
    <col min="7928" max="7928" width="15.5703125" style="108" bestFit="1" customWidth="1"/>
    <col min="7929" max="7929" width="12.42578125" style="108" bestFit="1" customWidth="1"/>
    <col min="7930" max="7930" width="13.140625" style="108" bestFit="1" customWidth="1"/>
    <col min="7931" max="7933" width="13.42578125" style="108" bestFit="1" customWidth="1"/>
    <col min="7934" max="7953" width="14.28515625" style="108" bestFit="1" customWidth="1"/>
    <col min="7954" max="7954" width="18.140625" style="108" customWidth="1"/>
    <col min="7955" max="7955" width="16.7109375" style="108" customWidth="1"/>
    <col min="7956" max="7956" width="15" style="108" bestFit="1" customWidth="1"/>
    <col min="7957" max="7957" width="15.140625" style="108" bestFit="1" customWidth="1"/>
    <col min="7958" max="7958" width="11.5703125" style="108" bestFit="1" customWidth="1"/>
    <col min="7959" max="7960" width="10.85546875" style="108" bestFit="1" customWidth="1"/>
    <col min="7961" max="8180" width="9.140625" style="108"/>
    <col min="8181" max="8181" width="15.7109375" style="108" customWidth="1"/>
    <col min="8182" max="8182" width="6.5703125" style="108" bestFit="1" customWidth="1"/>
    <col min="8183" max="8183" width="69.5703125" style="108" bestFit="1" customWidth="1"/>
    <col min="8184" max="8184" width="15.5703125" style="108" bestFit="1" customWidth="1"/>
    <col min="8185" max="8185" width="12.42578125" style="108" bestFit="1" customWidth="1"/>
    <col min="8186" max="8186" width="13.140625" style="108" bestFit="1" customWidth="1"/>
    <col min="8187" max="8189" width="13.42578125" style="108" bestFit="1" customWidth="1"/>
    <col min="8190" max="8209" width="14.28515625" style="108" bestFit="1" customWidth="1"/>
    <col min="8210" max="8210" width="18.140625" style="108" customWidth="1"/>
    <col min="8211" max="8211" width="16.7109375" style="108" customWidth="1"/>
    <col min="8212" max="8212" width="15" style="108" bestFit="1" customWidth="1"/>
    <col min="8213" max="8213" width="15.140625" style="108" bestFit="1" customWidth="1"/>
    <col min="8214" max="8214" width="11.5703125" style="108" bestFit="1" customWidth="1"/>
    <col min="8215" max="8216" width="10.85546875" style="108" bestFit="1" customWidth="1"/>
    <col min="8217" max="8436" width="9.140625" style="108"/>
    <col min="8437" max="8437" width="15.7109375" style="108" customWidth="1"/>
    <col min="8438" max="8438" width="6.5703125" style="108" bestFit="1" customWidth="1"/>
    <col min="8439" max="8439" width="69.5703125" style="108" bestFit="1" customWidth="1"/>
    <col min="8440" max="8440" width="15.5703125" style="108" bestFit="1" customWidth="1"/>
    <col min="8441" max="8441" width="12.42578125" style="108" bestFit="1" customWidth="1"/>
    <col min="8442" max="8442" width="13.140625" style="108" bestFit="1" customWidth="1"/>
    <col min="8443" max="8445" width="13.42578125" style="108" bestFit="1" customWidth="1"/>
    <col min="8446" max="8465" width="14.28515625" style="108" bestFit="1" customWidth="1"/>
    <col min="8466" max="8466" width="18.140625" style="108" customWidth="1"/>
    <col min="8467" max="8467" width="16.7109375" style="108" customWidth="1"/>
    <col min="8468" max="8468" width="15" style="108" bestFit="1" customWidth="1"/>
    <col min="8469" max="8469" width="15.140625" style="108" bestFit="1" customWidth="1"/>
    <col min="8470" max="8470" width="11.5703125" style="108" bestFit="1" customWidth="1"/>
    <col min="8471" max="8472" width="10.85546875" style="108" bestFit="1" customWidth="1"/>
    <col min="8473" max="8692" width="9.140625" style="108"/>
    <col min="8693" max="8693" width="15.7109375" style="108" customWidth="1"/>
    <col min="8694" max="8694" width="6.5703125" style="108" bestFit="1" customWidth="1"/>
    <col min="8695" max="8695" width="69.5703125" style="108" bestFit="1" customWidth="1"/>
    <col min="8696" max="8696" width="15.5703125" style="108" bestFit="1" customWidth="1"/>
    <col min="8697" max="8697" width="12.42578125" style="108" bestFit="1" customWidth="1"/>
    <col min="8698" max="8698" width="13.140625" style="108" bestFit="1" customWidth="1"/>
    <col min="8699" max="8701" width="13.42578125" style="108" bestFit="1" customWidth="1"/>
    <col min="8702" max="8721" width="14.28515625" style="108" bestFit="1" customWidth="1"/>
    <col min="8722" max="8722" width="18.140625" style="108" customWidth="1"/>
    <col min="8723" max="8723" width="16.7109375" style="108" customWidth="1"/>
    <col min="8724" max="8724" width="15" style="108" bestFit="1" customWidth="1"/>
    <col min="8725" max="8725" width="15.140625" style="108" bestFit="1" customWidth="1"/>
    <col min="8726" max="8726" width="11.5703125" style="108" bestFit="1" customWidth="1"/>
    <col min="8727" max="8728" width="10.85546875" style="108" bestFit="1" customWidth="1"/>
    <col min="8729" max="8948" width="9.140625" style="108"/>
    <col min="8949" max="8949" width="15.7109375" style="108" customWidth="1"/>
    <col min="8950" max="8950" width="6.5703125" style="108" bestFit="1" customWidth="1"/>
    <col min="8951" max="8951" width="69.5703125" style="108" bestFit="1" customWidth="1"/>
    <col min="8952" max="8952" width="15.5703125" style="108" bestFit="1" customWidth="1"/>
    <col min="8953" max="8953" width="12.42578125" style="108" bestFit="1" customWidth="1"/>
    <col min="8954" max="8954" width="13.140625" style="108" bestFit="1" customWidth="1"/>
    <col min="8955" max="8957" width="13.42578125" style="108" bestFit="1" customWidth="1"/>
    <col min="8958" max="8977" width="14.28515625" style="108" bestFit="1" customWidth="1"/>
    <col min="8978" max="8978" width="18.140625" style="108" customWidth="1"/>
    <col min="8979" max="8979" width="16.7109375" style="108" customWidth="1"/>
    <col min="8980" max="8980" width="15" style="108" bestFit="1" customWidth="1"/>
    <col min="8981" max="8981" width="15.140625" style="108" bestFit="1" customWidth="1"/>
    <col min="8982" max="8982" width="11.5703125" style="108" bestFit="1" customWidth="1"/>
    <col min="8983" max="8984" width="10.85546875" style="108" bestFit="1" customWidth="1"/>
    <col min="8985" max="9204" width="9.140625" style="108"/>
    <col min="9205" max="9205" width="15.7109375" style="108" customWidth="1"/>
    <col min="9206" max="9206" width="6.5703125" style="108" bestFit="1" customWidth="1"/>
    <col min="9207" max="9207" width="69.5703125" style="108" bestFit="1" customWidth="1"/>
    <col min="9208" max="9208" width="15.5703125" style="108" bestFit="1" customWidth="1"/>
    <col min="9209" max="9209" width="12.42578125" style="108" bestFit="1" customWidth="1"/>
    <col min="9210" max="9210" width="13.140625" style="108" bestFit="1" customWidth="1"/>
    <col min="9211" max="9213" width="13.42578125" style="108" bestFit="1" customWidth="1"/>
    <col min="9214" max="9233" width="14.28515625" style="108" bestFit="1" customWidth="1"/>
    <col min="9234" max="9234" width="18.140625" style="108" customWidth="1"/>
    <col min="9235" max="9235" width="16.7109375" style="108" customWidth="1"/>
    <col min="9236" max="9236" width="15" style="108" bestFit="1" customWidth="1"/>
    <col min="9237" max="9237" width="15.140625" style="108" bestFit="1" customWidth="1"/>
    <col min="9238" max="9238" width="11.5703125" style="108" bestFit="1" customWidth="1"/>
    <col min="9239" max="9240" width="10.85546875" style="108" bestFit="1" customWidth="1"/>
    <col min="9241" max="9460" width="9.140625" style="108"/>
    <col min="9461" max="9461" width="15.7109375" style="108" customWidth="1"/>
    <col min="9462" max="9462" width="6.5703125" style="108" bestFit="1" customWidth="1"/>
    <col min="9463" max="9463" width="69.5703125" style="108" bestFit="1" customWidth="1"/>
    <col min="9464" max="9464" width="15.5703125" style="108" bestFit="1" customWidth="1"/>
    <col min="9465" max="9465" width="12.42578125" style="108" bestFit="1" customWidth="1"/>
    <col min="9466" max="9466" width="13.140625" style="108" bestFit="1" customWidth="1"/>
    <col min="9467" max="9469" width="13.42578125" style="108" bestFit="1" customWidth="1"/>
    <col min="9470" max="9489" width="14.28515625" style="108" bestFit="1" customWidth="1"/>
    <col min="9490" max="9490" width="18.140625" style="108" customWidth="1"/>
    <col min="9491" max="9491" width="16.7109375" style="108" customWidth="1"/>
    <col min="9492" max="9492" width="15" style="108" bestFit="1" customWidth="1"/>
    <col min="9493" max="9493" width="15.140625" style="108" bestFit="1" customWidth="1"/>
    <col min="9494" max="9494" width="11.5703125" style="108" bestFit="1" customWidth="1"/>
    <col min="9495" max="9496" width="10.85546875" style="108" bestFit="1" customWidth="1"/>
    <col min="9497" max="9716" width="9.140625" style="108"/>
    <col min="9717" max="9717" width="15.7109375" style="108" customWidth="1"/>
    <col min="9718" max="9718" width="6.5703125" style="108" bestFit="1" customWidth="1"/>
    <col min="9719" max="9719" width="69.5703125" style="108" bestFit="1" customWidth="1"/>
    <col min="9720" max="9720" width="15.5703125" style="108" bestFit="1" customWidth="1"/>
    <col min="9721" max="9721" width="12.42578125" style="108" bestFit="1" customWidth="1"/>
    <col min="9722" max="9722" width="13.140625" style="108" bestFit="1" customWidth="1"/>
    <col min="9723" max="9725" width="13.42578125" style="108" bestFit="1" customWidth="1"/>
    <col min="9726" max="9745" width="14.28515625" style="108" bestFit="1" customWidth="1"/>
    <col min="9746" max="9746" width="18.140625" style="108" customWidth="1"/>
    <col min="9747" max="9747" width="16.7109375" style="108" customWidth="1"/>
    <col min="9748" max="9748" width="15" style="108" bestFit="1" customWidth="1"/>
    <col min="9749" max="9749" width="15.140625" style="108" bestFit="1" customWidth="1"/>
    <col min="9750" max="9750" width="11.5703125" style="108" bestFit="1" customWidth="1"/>
    <col min="9751" max="9752" width="10.85546875" style="108" bestFit="1" customWidth="1"/>
    <col min="9753" max="9972" width="9.140625" style="108"/>
    <col min="9973" max="9973" width="15.7109375" style="108" customWidth="1"/>
    <col min="9974" max="9974" width="6.5703125" style="108" bestFit="1" customWidth="1"/>
    <col min="9975" max="9975" width="69.5703125" style="108" bestFit="1" customWidth="1"/>
    <col min="9976" max="9976" width="15.5703125" style="108" bestFit="1" customWidth="1"/>
    <col min="9977" max="9977" width="12.42578125" style="108" bestFit="1" customWidth="1"/>
    <col min="9978" max="9978" width="13.140625" style="108" bestFit="1" customWidth="1"/>
    <col min="9979" max="9981" width="13.42578125" style="108" bestFit="1" customWidth="1"/>
    <col min="9982" max="10001" width="14.28515625" style="108" bestFit="1" customWidth="1"/>
    <col min="10002" max="10002" width="18.140625" style="108" customWidth="1"/>
    <col min="10003" max="10003" width="16.7109375" style="108" customWidth="1"/>
    <col min="10004" max="10004" width="15" style="108" bestFit="1" customWidth="1"/>
    <col min="10005" max="10005" width="15.140625" style="108" bestFit="1" customWidth="1"/>
    <col min="10006" max="10006" width="11.5703125" style="108" bestFit="1" customWidth="1"/>
    <col min="10007" max="10008" width="10.85546875" style="108" bestFit="1" customWidth="1"/>
    <col min="10009" max="10228" width="9.140625" style="108"/>
    <col min="10229" max="10229" width="15.7109375" style="108" customWidth="1"/>
    <col min="10230" max="10230" width="6.5703125" style="108" bestFit="1" customWidth="1"/>
    <col min="10231" max="10231" width="69.5703125" style="108" bestFit="1" customWidth="1"/>
    <col min="10232" max="10232" width="15.5703125" style="108" bestFit="1" customWidth="1"/>
    <col min="10233" max="10233" width="12.42578125" style="108" bestFit="1" customWidth="1"/>
    <col min="10234" max="10234" width="13.140625" style="108" bestFit="1" customWidth="1"/>
    <col min="10235" max="10237" width="13.42578125" style="108" bestFit="1" customWidth="1"/>
    <col min="10238" max="10257" width="14.28515625" style="108" bestFit="1" customWidth="1"/>
    <col min="10258" max="10258" width="18.140625" style="108" customWidth="1"/>
    <col min="10259" max="10259" width="16.7109375" style="108" customWidth="1"/>
    <col min="10260" max="10260" width="15" style="108" bestFit="1" customWidth="1"/>
    <col min="10261" max="10261" width="15.140625" style="108" bestFit="1" customWidth="1"/>
    <col min="10262" max="10262" width="11.5703125" style="108" bestFit="1" customWidth="1"/>
    <col min="10263" max="10264" width="10.85546875" style="108" bestFit="1" customWidth="1"/>
    <col min="10265" max="10484" width="9.140625" style="108"/>
    <col min="10485" max="10485" width="15.7109375" style="108" customWidth="1"/>
    <col min="10486" max="10486" width="6.5703125" style="108" bestFit="1" customWidth="1"/>
    <col min="10487" max="10487" width="69.5703125" style="108" bestFit="1" customWidth="1"/>
    <col min="10488" max="10488" width="15.5703125" style="108" bestFit="1" customWidth="1"/>
    <col min="10489" max="10489" width="12.42578125" style="108" bestFit="1" customWidth="1"/>
    <col min="10490" max="10490" width="13.140625" style="108" bestFit="1" customWidth="1"/>
    <col min="10491" max="10493" width="13.42578125" style="108" bestFit="1" customWidth="1"/>
    <col min="10494" max="10513" width="14.28515625" style="108" bestFit="1" customWidth="1"/>
    <col min="10514" max="10514" width="18.140625" style="108" customWidth="1"/>
    <col min="10515" max="10515" width="16.7109375" style="108" customWidth="1"/>
    <col min="10516" max="10516" width="15" style="108" bestFit="1" customWidth="1"/>
    <col min="10517" max="10517" width="15.140625" style="108" bestFit="1" customWidth="1"/>
    <col min="10518" max="10518" width="11.5703125" style="108" bestFit="1" customWidth="1"/>
    <col min="10519" max="10520" width="10.85546875" style="108" bestFit="1" customWidth="1"/>
    <col min="10521" max="10740" width="9.140625" style="108"/>
    <col min="10741" max="10741" width="15.7109375" style="108" customWidth="1"/>
    <col min="10742" max="10742" width="6.5703125" style="108" bestFit="1" customWidth="1"/>
    <col min="10743" max="10743" width="69.5703125" style="108" bestFit="1" customWidth="1"/>
    <col min="10744" max="10744" width="15.5703125" style="108" bestFit="1" customWidth="1"/>
    <col min="10745" max="10745" width="12.42578125" style="108" bestFit="1" customWidth="1"/>
    <col min="10746" max="10746" width="13.140625" style="108" bestFit="1" customWidth="1"/>
    <col min="10747" max="10749" width="13.42578125" style="108" bestFit="1" customWidth="1"/>
    <col min="10750" max="10769" width="14.28515625" style="108" bestFit="1" customWidth="1"/>
    <col min="10770" max="10770" width="18.140625" style="108" customWidth="1"/>
    <col min="10771" max="10771" width="16.7109375" style="108" customWidth="1"/>
    <col min="10772" max="10772" width="15" style="108" bestFit="1" customWidth="1"/>
    <col min="10773" max="10773" width="15.140625" style="108" bestFit="1" customWidth="1"/>
    <col min="10774" max="10774" width="11.5703125" style="108" bestFit="1" customWidth="1"/>
    <col min="10775" max="10776" width="10.85546875" style="108" bestFit="1" customWidth="1"/>
    <col min="10777" max="10996" width="9.140625" style="108"/>
    <col min="10997" max="10997" width="15.7109375" style="108" customWidth="1"/>
    <col min="10998" max="10998" width="6.5703125" style="108" bestFit="1" customWidth="1"/>
    <col min="10999" max="10999" width="69.5703125" style="108" bestFit="1" customWidth="1"/>
    <col min="11000" max="11000" width="15.5703125" style="108" bestFit="1" customWidth="1"/>
    <col min="11001" max="11001" width="12.42578125" style="108" bestFit="1" customWidth="1"/>
    <col min="11002" max="11002" width="13.140625" style="108" bestFit="1" customWidth="1"/>
    <col min="11003" max="11005" width="13.42578125" style="108" bestFit="1" customWidth="1"/>
    <col min="11006" max="11025" width="14.28515625" style="108" bestFit="1" customWidth="1"/>
    <col min="11026" max="11026" width="18.140625" style="108" customWidth="1"/>
    <col min="11027" max="11027" width="16.7109375" style="108" customWidth="1"/>
    <col min="11028" max="11028" width="15" style="108" bestFit="1" customWidth="1"/>
    <col min="11029" max="11029" width="15.140625" style="108" bestFit="1" customWidth="1"/>
    <col min="11030" max="11030" width="11.5703125" style="108" bestFit="1" customWidth="1"/>
    <col min="11031" max="11032" width="10.85546875" style="108" bestFit="1" customWidth="1"/>
    <col min="11033" max="11252" width="9.140625" style="108"/>
    <col min="11253" max="11253" width="15.7109375" style="108" customWidth="1"/>
    <col min="11254" max="11254" width="6.5703125" style="108" bestFit="1" customWidth="1"/>
    <col min="11255" max="11255" width="69.5703125" style="108" bestFit="1" customWidth="1"/>
    <col min="11256" max="11256" width="15.5703125" style="108" bestFit="1" customWidth="1"/>
    <col min="11257" max="11257" width="12.42578125" style="108" bestFit="1" customWidth="1"/>
    <col min="11258" max="11258" width="13.140625" style="108" bestFit="1" customWidth="1"/>
    <col min="11259" max="11261" width="13.42578125" style="108" bestFit="1" customWidth="1"/>
    <col min="11262" max="11281" width="14.28515625" style="108" bestFit="1" customWidth="1"/>
    <col min="11282" max="11282" width="18.140625" style="108" customWidth="1"/>
    <col min="11283" max="11283" width="16.7109375" style="108" customWidth="1"/>
    <col min="11284" max="11284" width="15" style="108" bestFit="1" customWidth="1"/>
    <col min="11285" max="11285" width="15.140625" style="108" bestFit="1" customWidth="1"/>
    <col min="11286" max="11286" width="11.5703125" style="108" bestFit="1" customWidth="1"/>
    <col min="11287" max="11288" width="10.85546875" style="108" bestFit="1" customWidth="1"/>
    <col min="11289" max="11508" width="9.140625" style="108"/>
    <col min="11509" max="11509" width="15.7109375" style="108" customWidth="1"/>
    <col min="11510" max="11510" width="6.5703125" style="108" bestFit="1" customWidth="1"/>
    <col min="11511" max="11511" width="69.5703125" style="108" bestFit="1" customWidth="1"/>
    <col min="11512" max="11512" width="15.5703125" style="108" bestFit="1" customWidth="1"/>
    <col min="11513" max="11513" width="12.42578125" style="108" bestFit="1" customWidth="1"/>
    <col min="11514" max="11514" width="13.140625" style="108" bestFit="1" customWidth="1"/>
    <col min="11515" max="11517" width="13.42578125" style="108" bestFit="1" customWidth="1"/>
    <col min="11518" max="11537" width="14.28515625" style="108" bestFit="1" customWidth="1"/>
    <col min="11538" max="11538" width="18.140625" style="108" customWidth="1"/>
    <col min="11539" max="11539" width="16.7109375" style="108" customWidth="1"/>
    <col min="11540" max="11540" width="15" style="108" bestFit="1" customWidth="1"/>
    <col min="11541" max="11541" width="15.140625" style="108" bestFit="1" customWidth="1"/>
    <col min="11542" max="11542" width="11.5703125" style="108" bestFit="1" customWidth="1"/>
    <col min="11543" max="11544" width="10.85546875" style="108" bestFit="1" customWidth="1"/>
    <col min="11545" max="11764" width="9.140625" style="108"/>
    <col min="11765" max="11765" width="15.7109375" style="108" customWidth="1"/>
    <col min="11766" max="11766" width="6.5703125" style="108" bestFit="1" customWidth="1"/>
    <col min="11767" max="11767" width="69.5703125" style="108" bestFit="1" customWidth="1"/>
    <col min="11768" max="11768" width="15.5703125" style="108" bestFit="1" customWidth="1"/>
    <col min="11769" max="11769" width="12.42578125" style="108" bestFit="1" customWidth="1"/>
    <col min="11770" max="11770" width="13.140625" style="108" bestFit="1" customWidth="1"/>
    <col min="11771" max="11773" width="13.42578125" style="108" bestFit="1" customWidth="1"/>
    <col min="11774" max="11793" width="14.28515625" style="108" bestFit="1" customWidth="1"/>
    <col min="11794" max="11794" width="18.140625" style="108" customWidth="1"/>
    <col min="11795" max="11795" width="16.7109375" style="108" customWidth="1"/>
    <col min="11796" max="11796" width="15" style="108" bestFit="1" customWidth="1"/>
    <col min="11797" max="11797" width="15.140625" style="108" bestFit="1" customWidth="1"/>
    <col min="11798" max="11798" width="11.5703125" style="108" bestFit="1" customWidth="1"/>
    <col min="11799" max="11800" width="10.85546875" style="108" bestFit="1" customWidth="1"/>
    <col min="11801" max="12020" width="9.140625" style="108"/>
    <col min="12021" max="12021" width="15.7109375" style="108" customWidth="1"/>
    <col min="12022" max="12022" width="6.5703125" style="108" bestFit="1" customWidth="1"/>
    <col min="12023" max="12023" width="69.5703125" style="108" bestFit="1" customWidth="1"/>
    <col min="12024" max="12024" width="15.5703125" style="108" bestFit="1" customWidth="1"/>
    <col min="12025" max="12025" width="12.42578125" style="108" bestFit="1" customWidth="1"/>
    <col min="12026" max="12026" width="13.140625" style="108" bestFit="1" customWidth="1"/>
    <col min="12027" max="12029" width="13.42578125" style="108" bestFit="1" customWidth="1"/>
    <col min="12030" max="12049" width="14.28515625" style="108" bestFit="1" customWidth="1"/>
    <col min="12050" max="12050" width="18.140625" style="108" customWidth="1"/>
    <col min="12051" max="12051" width="16.7109375" style="108" customWidth="1"/>
    <col min="12052" max="12052" width="15" style="108" bestFit="1" customWidth="1"/>
    <col min="12053" max="12053" width="15.140625" style="108" bestFit="1" customWidth="1"/>
    <col min="12054" max="12054" width="11.5703125" style="108" bestFit="1" customWidth="1"/>
    <col min="12055" max="12056" width="10.85546875" style="108" bestFit="1" customWidth="1"/>
    <col min="12057" max="12276" width="9.140625" style="108"/>
    <col min="12277" max="12277" width="15.7109375" style="108" customWidth="1"/>
    <col min="12278" max="12278" width="6.5703125" style="108" bestFit="1" customWidth="1"/>
    <col min="12279" max="12279" width="69.5703125" style="108" bestFit="1" customWidth="1"/>
    <col min="12280" max="12280" width="15.5703125" style="108" bestFit="1" customWidth="1"/>
    <col min="12281" max="12281" width="12.42578125" style="108" bestFit="1" customWidth="1"/>
    <col min="12282" max="12282" width="13.140625" style="108" bestFit="1" customWidth="1"/>
    <col min="12283" max="12285" width="13.42578125" style="108" bestFit="1" customWidth="1"/>
    <col min="12286" max="12305" width="14.28515625" style="108" bestFit="1" customWidth="1"/>
    <col min="12306" max="12306" width="18.140625" style="108" customWidth="1"/>
    <col min="12307" max="12307" width="16.7109375" style="108" customWidth="1"/>
    <col min="12308" max="12308" width="15" style="108" bestFit="1" customWidth="1"/>
    <col min="12309" max="12309" width="15.140625" style="108" bestFit="1" customWidth="1"/>
    <col min="12310" max="12310" width="11.5703125" style="108" bestFit="1" customWidth="1"/>
    <col min="12311" max="12312" width="10.85546875" style="108" bestFit="1" customWidth="1"/>
    <col min="12313" max="12532" width="9.140625" style="108"/>
    <col min="12533" max="12533" width="15.7109375" style="108" customWidth="1"/>
    <col min="12534" max="12534" width="6.5703125" style="108" bestFit="1" customWidth="1"/>
    <col min="12535" max="12535" width="69.5703125" style="108" bestFit="1" customWidth="1"/>
    <col min="12536" max="12536" width="15.5703125" style="108" bestFit="1" customWidth="1"/>
    <col min="12537" max="12537" width="12.42578125" style="108" bestFit="1" customWidth="1"/>
    <col min="12538" max="12538" width="13.140625" style="108" bestFit="1" customWidth="1"/>
    <col min="12539" max="12541" width="13.42578125" style="108" bestFit="1" customWidth="1"/>
    <col min="12542" max="12561" width="14.28515625" style="108" bestFit="1" customWidth="1"/>
    <col min="12562" max="12562" width="18.140625" style="108" customWidth="1"/>
    <col min="12563" max="12563" width="16.7109375" style="108" customWidth="1"/>
    <col min="12564" max="12564" width="15" style="108" bestFit="1" customWidth="1"/>
    <col min="12565" max="12565" width="15.140625" style="108" bestFit="1" customWidth="1"/>
    <col min="12566" max="12566" width="11.5703125" style="108" bestFit="1" customWidth="1"/>
    <col min="12567" max="12568" width="10.85546875" style="108" bestFit="1" customWidth="1"/>
    <col min="12569" max="12788" width="9.140625" style="108"/>
    <col min="12789" max="12789" width="15.7109375" style="108" customWidth="1"/>
    <col min="12790" max="12790" width="6.5703125" style="108" bestFit="1" customWidth="1"/>
    <col min="12791" max="12791" width="69.5703125" style="108" bestFit="1" customWidth="1"/>
    <col min="12792" max="12792" width="15.5703125" style="108" bestFit="1" customWidth="1"/>
    <col min="12793" max="12793" width="12.42578125" style="108" bestFit="1" customWidth="1"/>
    <col min="12794" max="12794" width="13.140625" style="108" bestFit="1" customWidth="1"/>
    <col min="12795" max="12797" width="13.42578125" style="108" bestFit="1" customWidth="1"/>
    <col min="12798" max="12817" width="14.28515625" style="108" bestFit="1" customWidth="1"/>
    <col min="12818" max="12818" width="18.140625" style="108" customWidth="1"/>
    <col min="12819" max="12819" width="16.7109375" style="108" customWidth="1"/>
    <col min="12820" max="12820" width="15" style="108" bestFit="1" customWidth="1"/>
    <col min="12821" max="12821" width="15.140625" style="108" bestFit="1" customWidth="1"/>
    <col min="12822" max="12822" width="11.5703125" style="108" bestFit="1" customWidth="1"/>
    <col min="12823" max="12824" width="10.85546875" style="108" bestFit="1" customWidth="1"/>
    <col min="12825" max="13044" width="9.140625" style="108"/>
    <col min="13045" max="13045" width="15.7109375" style="108" customWidth="1"/>
    <col min="13046" max="13046" width="6.5703125" style="108" bestFit="1" customWidth="1"/>
    <col min="13047" max="13047" width="69.5703125" style="108" bestFit="1" customWidth="1"/>
    <col min="13048" max="13048" width="15.5703125" style="108" bestFit="1" customWidth="1"/>
    <col min="13049" max="13049" width="12.42578125" style="108" bestFit="1" customWidth="1"/>
    <col min="13050" max="13050" width="13.140625" style="108" bestFit="1" customWidth="1"/>
    <col min="13051" max="13053" width="13.42578125" style="108" bestFit="1" customWidth="1"/>
    <col min="13054" max="13073" width="14.28515625" style="108" bestFit="1" customWidth="1"/>
    <col min="13074" max="13074" width="18.140625" style="108" customWidth="1"/>
    <col min="13075" max="13075" width="16.7109375" style="108" customWidth="1"/>
    <col min="13076" max="13076" width="15" style="108" bestFit="1" customWidth="1"/>
    <col min="13077" max="13077" width="15.140625" style="108" bestFit="1" customWidth="1"/>
    <col min="13078" max="13078" width="11.5703125" style="108" bestFit="1" customWidth="1"/>
    <col min="13079" max="13080" width="10.85546875" style="108" bestFit="1" customWidth="1"/>
    <col min="13081" max="13300" width="9.140625" style="108"/>
    <col min="13301" max="13301" width="15.7109375" style="108" customWidth="1"/>
    <col min="13302" max="13302" width="6.5703125" style="108" bestFit="1" customWidth="1"/>
    <col min="13303" max="13303" width="69.5703125" style="108" bestFit="1" customWidth="1"/>
    <col min="13304" max="13304" width="15.5703125" style="108" bestFit="1" customWidth="1"/>
    <col min="13305" max="13305" width="12.42578125" style="108" bestFit="1" customWidth="1"/>
    <col min="13306" max="13306" width="13.140625" style="108" bestFit="1" customWidth="1"/>
    <col min="13307" max="13309" width="13.42578125" style="108" bestFit="1" customWidth="1"/>
    <col min="13310" max="13329" width="14.28515625" style="108" bestFit="1" customWidth="1"/>
    <col min="13330" max="13330" width="18.140625" style="108" customWidth="1"/>
    <col min="13331" max="13331" width="16.7109375" style="108" customWidth="1"/>
    <col min="13332" max="13332" width="15" style="108" bestFit="1" customWidth="1"/>
    <col min="13333" max="13333" width="15.140625" style="108" bestFit="1" customWidth="1"/>
    <col min="13334" max="13334" width="11.5703125" style="108" bestFit="1" customWidth="1"/>
    <col min="13335" max="13336" width="10.85546875" style="108" bestFit="1" customWidth="1"/>
    <col min="13337" max="13556" width="9.140625" style="108"/>
    <col min="13557" max="13557" width="15.7109375" style="108" customWidth="1"/>
    <col min="13558" max="13558" width="6.5703125" style="108" bestFit="1" customWidth="1"/>
    <col min="13559" max="13559" width="69.5703125" style="108" bestFit="1" customWidth="1"/>
    <col min="13560" max="13560" width="15.5703125" style="108" bestFit="1" customWidth="1"/>
    <col min="13561" max="13561" width="12.42578125" style="108" bestFit="1" customWidth="1"/>
    <col min="13562" max="13562" width="13.140625" style="108" bestFit="1" customWidth="1"/>
    <col min="13563" max="13565" width="13.42578125" style="108" bestFit="1" customWidth="1"/>
    <col min="13566" max="13585" width="14.28515625" style="108" bestFit="1" customWidth="1"/>
    <col min="13586" max="13586" width="18.140625" style="108" customWidth="1"/>
    <col min="13587" max="13587" width="16.7109375" style="108" customWidth="1"/>
    <col min="13588" max="13588" width="15" style="108" bestFit="1" customWidth="1"/>
    <col min="13589" max="13589" width="15.140625" style="108" bestFit="1" customWidth="1"/>
    <col min="13590" max="13590" width="11.5703125" style="108" bestFit="1" customWidth="1"/>
    <col min="13591" max="13592" width="10.85546875" style="108" bestFit="1" customWidth="1"/>
    <col min="13593" max="13812" width="9.140625" style="108"/>
    <col min="13813" max="13813" width="15.7109375" style="108" customWidth="1"/>
    <col min="13814" max="13814" width="6.5703125" style="108" bestFit="1" customWidth="1"/>
    <col min="13815" max="13815" width="69.5703125" style="108" bestFit="1" customWidth="1"/>
    <col min="13816" max="13816" width="15.5703125" style="108" bestFit="1" customWidth="1"/>
    <col min="13817" max="13817" width="12.42578125" style="108" bestFit="1" customWidth="1"/>
    <col min="13818" max="13818" width="13.140625" style="108" bestFit="1" customWidth="1"/>
    <col min="13819" max="13821" width="13.42578125" style="108" bestFit="1" customWidth="1"/>
    <col min="13822" max="13841" width="14.28515625" style="108" bestFit="1" customWidth="1"/>
    <col min="13842" max="13842" width="18.140625" style="108" customWidth="1"/>
    <col min="13843" max="13843" width="16.7109375" style="108" customWidth="1"/>
    <col min="13844" max="13844" width="15" style="108" bestFit="1" customWidth="1"/>
    <col min="13845" max="13845" width="15.140625" style="108" bestFit="1" customWidth="1"/>
    <col min="13846" max="13846" width="11.5703125" style="108" bestFit="1" customWidth="1"/>
    <col min="13847" max="13848" width="10.85546875" style="108" bestFit="1" customWidth="1"/>
    <col min="13849" max="14068" width="9.140625" style="108"/>
    <col min="14069" max="14069" width="15.7109375" style="108" customWidth="1"/>
    <col min="14070" max="14070" width="6.5703125" style="108" bestFit="1" customWidth="1"/>
    <col min="14071" max="14071" width="69.5703125" style="108" bestFit="1" customWidth="1"/>
    <col min="14072" max="14072" width="15.5703125" style="108" bestFit="1" customWidth="1"/>
    <col min="14073" max="14073" width="12.42578125" style="108" bestFit="1" customWidth="1"/>
    <col min="14074" max="14074" width="13.140625" style="108" bestFit="1" customWidth="1"/>
    <col min="14075" max="14077" width="13.42578125" style="108" bestFit="1" customWidth="1"/>
    <col min="14078" max="14097" width="14.28515625" style="108" bestFit="1" customWidth="1"/>
    <col min="14098" max="14098" width="18.140625" style="108" customWidth="1"/>
    <col min="14099" max="14099" width="16.7109375" style="108" customWidth="1"/>
    <col min="14100" max="14100" width="15" style="108" bestFit="1" customWidth="1"/>
    <col min="14101" max="14101" width="15.140625" style="108" bestFit="1" customWidth="1"/>
    <col min="14102" max="14102" width="11.5703125" style="108" bestFit="1" customWidth="1"/>
    <col min="14103" max="14104" width="10.85546875" style="108" bestFit="1" customWidth="1"/>
    <col min="14105" max="14324" width="9.140625" style="108"/>
    <col min="14325" max="14325" width="15.7109375" style="108" customWidth="1"/>
    <col min="14326" max="14326" width="6.5703125" style="108" bestFit="1" customWidth="1"/>
    <col min="14327" max="14327" width="69.5703125" style="108" bestFit="1" customWidth="1"/>
    <col min="14328" max="14328" width="15.5703125" style="108" bestFit="1" customWidth="1"/>
    <col min="14329" max="14329" width="12.42578125" style="108" bestFit="1" customWidth="1"/>
    <col min="14330" max="14330" width="13.140625" style="108" bestFit="1" customWidth="1"/>
    <col min="14331" max="14333" width="13.42578125" style="108" bestFit="1" customWidth="1"/>
    <col min="14334" max="14353" width="14.28515625" style="108" bestFit="1" customWidth="1"/>
    <col min="14354" max="14354" width="18.140625" style="108" customWidth="1"/>
    <col min="14355" max="14355" width="16.7109375" style="108" customWidth="1"/>
    <col min="14356" max="14356" width="15" style="108" bestFit="1" customWidth="1"/>
    <col min="14357" max="14357" width="15.140625" style="108" bestFit="1" customWidth="1"/>
    <col min="14358" max="14358" width="11.5703125" style="108" bestFit="1" customWidth="1"/>
    <col min="14359" max="14360" width="10.85546875" style="108" bestFit="1" customWidth="1"/>
    <col min="14361" max="14580" width="9.140625" style="108"/>
    <col min="14581" max="14581" width="15.7109375" style="108" customWidth="1"/>
    <col min="14582" max="14582" width="6.5703125" style="108" bestFit="1" customWidth="1"/>
    <col min="14583" max="14583" width="69.5703125" style="108" bestFit="1" customWidth="1"/>
    <col min="14584" max="14584" width="15.5703125" style="108" bestFit="1" customWidth="1"/>
    <col min="14585" max="14585" width="12.42578125" style="108" bestFit="1" customWidth="1"/>
    <col min="14586" max="14586" width="13.140625" style="108" bestFit="1" customWidth="1"/>
    <col min="14587" max="14589" width="13.42578125" style="108" bestFit="1" customWidth="1"/>
    <col min="14590" max="14609" width="14.28515625" style="108" bestFit="1" customWidth="1"/>
    <col min="14610" max="14610" width="18.140625" style="108" customWidth="1"/>
    <col min="14611" max="14611" width="16.7109375" style="108" customWidth="1"/>
    <col min="14612" max="14612" width="15" style="108" bestFit="1" customWidth="1"/>
    <col min="14613" max="14613" width="15.140625" style="108" bestFit="1" customWidth="1"/>
    <col min="14614" max="14614" width="11.5703125" style="108" bestFit="1" customWidth="1"/>
    <col min="14615" max="14616" width="10.85546875" style="108" bestFit="1" customWidth="1"/>
    <col min="14617" max="14836" width="9.140625" style="108"/>
    <col min="14837" max="14837" width="15.7109375" style="108" customWidth="1"/>
    <col min="14838" max="14838" width="6.5703125" style="108" bestFit="1" customWidth="1"/>
    <col min="14839" max="14839" width="69.5703125" style="108" bestFit="1" customWidth="1"/>
    <col min="14840" max="14840" width="15.5703125" style="108" bestFit="1" customWidth="1"/>
    <col min="14841" max="14841" width="12.42578125" style="108" bestFit="1" customWidth="1"/>
    <col min="14842" max="14842" width="13.140625" style="108" bestFit="1" customWidth="1"/>
    <col min="14843" max="14845" width="13.42578125" style="108" bestFit="1" customWidth="1"/>
    <col min="14846" max="14865" width="14.28515625" style="108" bestFit="1" customWidth="1"/>
    <col min="14866" max="14866" width="18.140625" style="108" customWidth="1"/>
    <col min="14867" max="14867" width="16.7109375" style="108" customWidth="1"/>
    <col min="14868" max="14868" width="15" style="108" bestFit="1" customWidth="1"/>
    <col min="14869" max="14869" width="15.140625" style="108" bestFit="1" customWidth="1"/>
    <col min="14870" max="14870" width="11.5703125" style="108" bestFit="1" customWidth="1"/>
    <col min="14871" max="14872" width="10.85546875" style="108" bestFit="1" customWidth="1"/>
    <col min="14873" max="15092" width="9.140625" style="108"/>
    <col min="15093" max="15093" width="15.7109375" style="108" customWidth="1"/>
    <col min="15094" max="15094" width="6.5703125" style="108" bestFit="1" customWidth="1"/>
    <col min="15095" max="15095" width="69.5703125" style="108" bestFit="1" customWidth="1"/>
    <col min="15096" max="15096" width="15.5703125" style="108" bestFit="1" customWidth="1"/>
    <col min="15097" max="15097" width="12.42578125" style="108" bestFit="1" customWidth="1"/>
    <col min="15098" max="15098" width="13.140625" style="108" bestFit="1" customWidth="1"/>
    <col min="15099" max="15101" width="13.42578125" style="108" bestFit="1" customWidth="1"/>
    <col min="15102" max="15121" width="14.28515625" style="108" bestFit="1" customWidth="1"/>
    <col min="15122" max="15122" width="18.140625" style="108" customWidth="1"/>
    <col min="15123" max="15123" width="16.7109375" style="108" customWidth="1"/>
    <col min="15124" max="15124" width="15" style="108" bestFit="1" customWidth="1"/>
    <col min="15125" max="15125" width="15.140625" style="108" bestFit="1" customWidth="1"/>
    <col min="15126" max="15126" width="11.5703125" style="108" bestFit="1" customWidth="1"/>
    <col min="15127" max="15128" width="10.85546875" style="108" bestFit="1" customWidth="1"/>
    <col min="15129" max="15348" width="9.140625" style="108"/>
    <col min="15349" max="15349" width="15.7109375" style="108" customWidth="1"/>
    <col min="15350" max="15350" width="6.5703125" style="108" bestFit="1" customWidth="1"/>
    <col min="15351" max="15351" width="69.5703125" style="108" bestFit="1" customWidth="1"/>
    <col min="15352" max="15352" width="15.5703125" style="108" bestFit="1" customWidth="1"/>
    <col min="15353" max="15353" width="12.42578125" style="108" bestFit="1" customWidth="1"/>
    <col min="15354" max="15354" width="13.140625" style="108" bestFit="1" customWidth="1"/>
    <col min="15355" max="15357" width="13.42578125" style="108" bestFit="1" customWidth="1"/>
    <col min="15358" max="15377" width="14.28515625" style="108" bestFit="1" customWidth="1"/>
    <col min="15378" max="15378" width="18.140625" style="108" customWidth="1"/>
    <col min="15379" max="15379" width="16.7109375" style="108" customWidth="1"/>
    <col min="15380" max="15380" width="15" style="108" bestFit="1" customWidth="1"/>
    <col min="15381" max="15381" width="15.140625" style="108" bestFit="1" customWidth="1"/>
    <col min="15382" max="15382" width="11.5703125" style="108" bestFit="1" customWidth="1"/>
    <col min="15383" max="15384" width="10.85546875" style="108" bestFit="1" customWidth="1"/>
    <col min="15385" max="15604" width="9.140625" style="108"/>
    <col min="15605" max="15605" width="15.7109375" style="108" customWidth="1"/>
    <col min="15606" max="15606" width="6.5703125" style="108" bestFit="1" customWidth="1"/>
    <col min="15607" max="15607" width="69.5703125" style="108" bestFit="1" customWidth="1"/>
    <col min="15608" max="15608" width="15.5703125" style="108" bestFit="1" customWidth="1"/>
    <col min="15609" max="15609" width="12.42578125" style="108" bestFit="1" customWidth="1"/>
    <col min="15610" max="15610" width="13.140625" style="108" bestFit="1" customWidth="1"/>
    <col min="15611" max="15613" width="13.42578125" style="108" bestFit="1" customWidth="1"/>
    <col min="15614" max="15633" width="14.28515625" style="108" bestFit="1" customWidth="1"/>
    <col min="15634" max="15634" width="18.140625" style="108" customWidth="1"/>
    <col min="15635" max="15635" width="16.7109375" style="108" customWidth="1"/>
    <col min="15636" max="15636" width="15" style="108" bestFit="1" customWidth="1"/>
    <col min="15637" max="15637" width="15.140625" style="108" bestFit="1" customWidth="1"/>
    <col min="15638" max="15638" width="11.5703125" style="108" bestFit="1" customWidth="1"/>
    <col min="15639" max="15640" width="10.85546875" style="108" bestFit="1" customWidth="1"/>
    <col min="15641" max="15860" width="9.140625" style="108"/>
    <col min="15861" max="15861" width="15.7109375" style="108" customWidth="1"/>
    <col min="15862" max="15862" width="6.5703125" style="108" bestFit="1" customWidth="1"/>
    <col min="15863" max="15863" width="69.5703125" style="108" bestFit="1" customWidth="1"/>
    <col min="15864" max="15864" width="15.5703125" style="108" bestFit="1" customWidth="1"/>
    <col min="15865" max="15865" width="12.42578125" style="108" bestFit="1" customWidth="1"/>
    <col min="15866" max="15866" width="13.140625" style="108" bestFit="1" customWidth="1"/>
    <col min="15867" max="15869" width="13.42578125" style="108" bestFit="1" customWidth="1"/>
    <col min="15870" max="15889" width="14.28515625" style="108" bestFit="1" customWidth="1"/>
    <col min="15890" max="15890" width="18.140625" style="108" customWidth="1"/>
    <col min="15891" max="15891" width="16.7109375" style="108" customWidth="1"/>
    <col min="15892" max="15892" width="15" style="108" bestFit="1" customWidth="1"/>
    <col min="15893" max="15893" width="15.140625" style="108" bestFit="1" customWidth="1"/>
    <col min="15894" max="15894" width="11.5703125" style="108" bestFit="1" customWidth="1"/>
    <col min="15895" max="15896" width="10.85546875" style="108" bestFit="1" customWidth="1"/>
    <col min="15897" max="16116" width="9.140625" style="108"/>
    <col min="16117" max="16117" width="15.7109375" style="108" customWidth="1"/>
    <col min="16118" max="16118" width="6.5703125" style="108" bestFit="1" customWidth="1"/>
    <col min="16119" max="16119" width="69.5703125" style="108" bestFit="1" customWidth="1"/>
    <col min="16120" max="16120" width="15.5703125" style="108" bestFit="1" customWidth="1"/>
    <col min="16121" max="16121" width="12.42578125" style="108" bestFit="1" customWidth="1"/>
    <col min="16122" max="16122" width="13.140625" style="108" bestFit="1" customWidth="1"/>
    <col min="16123" max="16125" width="13.42578125" style="108" bestFit="1" customWidth="1"/>
    <col min="16126" max="16145" width="14.28515625" style="108" bestFit="1" customWidth="1"/>
    <col min="16146" max="16146" width="18.140625" style="108" customWidth="1"/>
    <col min="16147" max="16147" width="16.7109375" style="108" customWidth="1"/>
    <col min="16148" max="16148" width="15" style="108" bestFit="1" customWidth="1"/>
    <col min="16149" max="16149" width="15.140625" style="108" bestFit="1" customWidth="1"/>
    <col min="16150" max="16150" width="11.5703125" style="108" bestFit="1" customWidth="1"/>
    <col min="16151" max="16152" width="10.85546875" style="108" bestFit="1" customWidth="1"/>
    <col min="16153" max="16384" width="9.140625" style="108"/>
  </cols>
  <sheetData>
    <row r="1" spans="1:30" ht="13.5" thickBot="1"/>
    <row r="2" spans="1:30" ht="68.25" customHeight="1">
      <c r="A2" s="110"/>
      <c r="B2" s="111"/>
      <c r="C2" s="112"/>
      <c r="D2" s="1538" t="s">
        <v>169</v>
      </c>
      <c r="E2" s="1538"/>
      <c r="F2" s="1538"/>
      <c r="G2" s="1538"/>
      <c r="H2" s="1538"/>
      <c r="I2" s="1538"/>
      <c r="J2" s="1538"/>
      <c r="K2" s="1538"/>
      <c r="L2" s="1538"/>
      <c r="M2" s="1538"/>
      <c r="N2" s="1538"/>
      <c r="O2" s="1538"/>
      <c r="P2" s="1538"/>
      <c r="Q2" s="1538"/>
      <c r="R2" s="879"/>
      <c r="S2" s="113"/>
      <c r="T2" s="114"/>
      <c r="U2" s="114"/>
      <c r="V2" s="115"/>
      <c r="W2" s="115"/>
      <c r="X2" s="115"/>
      <c r="Y2" s="115"/>
      <c r="Z2" s="115"/>
      <c r="AA2" s="115"/>
      <c r="AB2" s="115"/>
      <c r="AC2" s="115"/>
      <c r="AD2" s="115"/>
    </row>
    <row r="3" spans="1:30" ht="121.5" customHeight="1">
      <c r="A3" s="116"/>
      <c r="B3" s="113" t="s">
        <v>170</v>
      </c>
      <c r="C3" s="876" t="s">
        <v>1384</v>
      </c>
      <c r="D3" s="1539" t="s">
        <v>1319</v>
      </c>
      <c r="E3" s="1540"/>
      <c r="F3" s="1540"/>
      <c r="G3" s="1540"/>
      <c r="H3" s="1540"/>
      <c r="I3" s="1540"/>
      <c r="J3" s="1540"/>
      <c r="K3" s="1540"/>
      <c r="L3" s="1540"/>
      <c r="M3" s="1540"/>
      <c r="N3" s="1540"/>
      <c r="O3" s="1540"/>
      <c r="P3" s="1540"/>
      <c r="Q3" s="1540"/>
      <c r="R3" s="880"/>
      <c r="S3" s="114"/>
      <c r="T3" s="114"/>
      <c r="U3" s="114"/>
      <c r="V3" s="115"/>
      <c r="W3" s="115"/>
      <c r="X3" s="115"/>
      <c r="Y3" s="115"/>
      <c r="Z3" s="115"/>
      <c r="AA3" s="115"/>
      <c r="AB3" s="115"/>
      <c r="AC3" s="115"/>
      <c r="AD3" s="115"/>
    </row>
    <row r="4" spans="1:30" ht="20.25" customHeight="1" thickBot="1">
      <c r="A4" s="116"/>
      <c r="B4" s="117"/>
      <c r="C4" s="118"/>
      <c r="D4" s="1541"/>
      <c r="E4" s="1541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9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</row>
    <row r="5" spans="1:30" s="128" customFormat="1" ht="21.75" customHeight="1" thickBot="1">
      <c r="A5" s="120"/>
      <c r="B5" s="121" t="s">
        <v>171</v>
      </c>
      <c r="C5" s="122" t="s">
        <v>172</v>
      </c>
      <c r="D5" s="123" t="s">
        <v>173</v>
      </c>
      <c r="E5" s="124" t="s">
        <v>174</v>
      </c>
      <c r="F5" s="125" t="s">
        <v>175</v>
      </c>
      <c r="G5" s="125" t="s">
        <v>176</v>
      </c>
      <c r="H5" s="125" t="s">
        <v>177</v>
      </c>
      <c r="I5" s="125" t="s">
        <v>178</v>
      </c>
      <c r="J5" s="125" t="s">
        <v>179</v>
      </c>
      <c r="K5" s="125" t="s">
        <v>180</v>
      </c>
      <c r="L5" s="125" t="s">
        <v>181</v>
      </c>
      <c r="M5" s="125" t="s">
        <v>182</v>
      </c>
      <c r="N5" s="125" t="s">
        <v>183</v>
      </c>
      <c r="O5" s="125" t="s">
        <v>184</v>
      </c>
      <c r="P5" s="125" t="s">
        <v>185</v>
      </c>
      <c r="Q5" s="125" t="s">
        <v>186</v>
      </c>
      <c r="R5" s="126" t="s">
        <v>187</v>
      </c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</row>
    <row r="6" spans="1:30" s="135" customFormat="1" ht="15">
      <c r="A6" s="129"/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2"/>
      <c r="Q6" s="895"/>
      <c r="R6" s="133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</row>
    <row r="7" spans="1:30" s="141" customFormat="1" ht="19.5" customHeight="1" thickBot="1">
      <c r="A7" s="136"/>
      <c r="B7" s="1542" t="str">
        <f>'PLANILHA ORÇAMENTO 29.05.25'!B14</f>
        <v>01</v>
      </c>
      <c r="C7" s="1544" t="str">
        <f>'PLANILHA ORÇAMENTO 29.05.25'!E14</f>
        <v>INSTALAÇAO DA OBRA E ADMINISTRAÇÃO LOCAL</v>
      </c>
      <c r="D7" s="1546">
        <f>'PLANILHA ORÇAMENTO 29.05.25'!X35</f>
        <v>857918.22</v>
      </c>
      <c r="E7" s="1548">
        <f>D7/D34</f>
        <v>6.8067264563940119E-2</v>
      </c>
      <c r="F7" s="137">
        <v>5.8000000000000003E-2</v>
      </c>
      <c r="G7" s="137">
        <v>9.4700000000000006E-2</v>
      </c>
      <c r="H7" s="137">
        <v>8.7599999999999997E-2</v>
      </c>
      <c r="I7" s="137">
        <v>7.4700000000000003E-2</v>
      </c>
      <c r="J7" s="137">
        <v>0.10199999999999999</v>
      </c>
      <c r="K7" s="137">
        <v>0.10050000000000001</v>
      </c>
      <c r="L7" s="137">
        <v>0.1048</v>
      </c>
      <c r="M7" s="137">
        <v>9.6000000000000002E-2</v>
      </c>
      <c r="N7" s="137">
        <v>9.2100000000000001E-2</v>
      </c>
      <c r="O7" s="137">
        <v>8.2699999999999996E-2</v>
      </c>
      <c r="P7" s="137">
        <v>5.8099999999999999E-2</v>
      </c>
      <c r="Q7" s="137">
        <v>4.8800000000000003E-2</v>
      </c>
      <c r="R7" s="886">
        <f>SUM(F7:Q7)</f>
        <v>0.99999999999999989</v>
      </c>
      <c r="S7" s="138"/>
      <c r="T7" s="139"/>
      <c r="U7" s="140"/>
      <c r="V7" s="140"/>
      <c r="W7" s="140"/>
      <c r="X7" s="140"/>
      <c r="Y7" s="140"/>
      <c r="Z7" s="140"/>
      <c r="AA7" s="140"/>
      <c r="AB7" s="140"/>
      <c r="AC7" s="140"/>
      <c r="AD7" s="140"/>
    </row>
    <row r="8" spans="1:30" s="147" customFormat="1" ht="19.5" customHeight="1" thickTop="1">
      <c r="A8" s="142"/>
      <c r="B8" s="1543"/>
      <c r="C8" s="1545"/>
      <c r="D8" s="1547"/>
      <c r="E8" s="1549"/>
      <c r="F8" s="143">
        <f>$D$7*F7</f>
        <v>49759.256760000004</v>
      </c>
      <c r="G8" s="143">
        <f t="shared" ref="G8:Q8" si="0">$D$7*G7</f>
        <v>81244.855433999997</v>
      </c>
      <c r="H8" s="143">
        <f t="shared" si="0"/>
        <v>75153.636071999994</v>
      </c>
      <c r="I8" s="143">
        <f t="shared" si="0"/>
        <v>64086.491033999999</v>
      </c>
      <c r="J8" s="143">
        <f t="shared" si="0"/>
        <v>87507.658439999985</v>
      </c>
      <c r="K8" s="143">
        <f t="shared" si="0"/>
        <v>86220.781109999996</v>
      </c>
      <c r="L8" s="143">
        <f t="shared" si="0"/>
        <v>89909.829456000007</v>
      </c>
      <c r="M8" s="143">
        <f t="shared" si="0"/>
        <v>82360.149120000002</v>
      </c>
      <c r="N8" s="143">
        <f t="shared" si="0"/>
        <v>79014.268062000003</v>
      </c>
      <c r="O8" s="143">
        <f t="shared" si="0"/>
        <v>70949.836793999988</v>
      </c>
      <c r="P8" s="143">
        <f t="shared" si="0"/>
        <v>49845.048581999996</v>
      </c>
      <c r="Q8" s="143">
        <f t="shared" si="0"/>
        <v>41866.409136000002</v>
      </c>
      <c r="R8" s="887">
        <f>SUM(F8:Q8)</f>
        <v>857918.21999999986</v>
      </c>
      <c r="S8" s="138">
        <f>D7-R8</f>
        <v>0</v>
      </c>
      <c r="T8" s="145"/>
      <c r="U8" s="145"/>
      <c r="V8" s="146"/>
      <c r="W8" s="146"/>
      <c r="X8" s="146"/>
      <c r="Y8" s="146"/>
      <c r="Z8" s="146"/>
      <c r="AA8" s="146"/>
      <c r="AB8" s="146"/>
      <c r="AC8" s="146"/>
      <c r="AD8" s="146"/>
    </row>
    <row r="9" spans="1:30" s="147" customFormat="1" ht="8.1" customHeight="1">
      <c r="A9" s="136"/>
      <c r="B9" s="843"/>
      <c r="C9" s="149"/>
      <c r="D9" s="150"/>
      <c r="E9" s="151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898"/>
      <c r="R9" s="888"/>
      <c r="S9" s="138">
        <f t="shared" ref="S9:S32" si="1">D8-R9</f>
        <v>0</v>
      </c>
      <c r="T9" s="145"/>
      <c r="U9" s="145"/>
      <c r="V9" s="146"/>
      <c r="W9" s="146"/>
      <c r="X9" s="146"/>
      <c r="Y9" s="146"/>
      <c r="Z9" s="146"/>
      <c r="AA9" s="146"/>
      <c r="AB9" s="146"/>
      <c r="AC9" s="146"/>
      <c r="AD9" s="146"/>
    </row>
    <row r="10" spans="1:30" s="141" customFormat="1" ht="19.5" customHeight="1" thickBot="1">
      <c r="A10" s="136"/>
      <c r="B10" s="1542" t="str">
        <f>'PLANILHA ORÇAMENTO 29.05.25'!B37</f>
        <v>02</v>
      </c>
      <c r="C10" s="1544" t="str">
        <f>'PLANILHA ORÇAMENTO 29.05.25'!E37</f>
        <v>DEMOLIÇÕES</v>
      </c>
      <c r="D10" s="1546">
        <f>'PLANILHA ORÇAMENTO 29.05.25'!X47</f>
        <v>29916.15</v>
      </c>
      <c r="E10" s="1548">
        <f>D10/D34</f>
        <v>2.3735484913521444E-3</v>
      </c>
      <c r="F10" s="1107">
        <f>F11/$D$10</f>
        <v>0</v>
      </c>
      <c r="G10" s="137">
        <v>4.4600000000000001E-2</v>
      </c>
      <c r="H10" s="1107">
        <v>0</v>
      </c>
      <c r="I10" s="1107">
        <v>0</v>
      </c>
      <c r="J10" s="137">
        <v>0.56530000000000002</v>
      </c>
      <c r="K10" s="137">
        <v>0.26050000000000001</v>
      </c>
      <c r="L10" s="137">
        <v>0.12959999999999999</v>
      </c>
      <c r="M10" s="1107">
        <f t="shared" ref="M10:Q10" si="2">M11/$D$10</f>
        <v>0</v>
      </c>
      <c r="N10" s="1107">
        <f t="shared" si="2"/>
        <v>0</v>
      </c>
      <c r="O10" s="1107">
        <f t="shared" si="2"/>
        <v>0</v>
      </c>
      <c r="P10" s="1107">
        <f t="shared" si="2"/>
        <v>0</v>
      </c>
      <c r="Q10" s="1107">
        <f t="shared" si="2"/>
        <v>0</v>
      </c>
      <c r="R10" s="886">
        <f>SUM(F10:Q10)</f>
        <v>1</v>
      </c>
      <c r="S10" s="138"/>
      <c r="T10" s="1152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</row>
    <row r="11" spans="1:30" s="147" customFormat="1" ht="19.5" customHeight="1" thickTop="1">
      <c r="A11" s="142"/>
      <c r="B11" s="1543"/>
      <c r="C11" s="1545"/>
      <c r="D11" s="1547"/>
      <c r="E11" s="1549"/>
      <c r="F11" s="143">
        <f>'CRON-07'!F11+'CRON-09'!F11+'CRON-11'!F11+'CRON-18'!F11+'CRON-21'!F11+'CRON-22'!F11+'CRON-23'!F11</f>
        <v>0</v>
      </c>
      <c r="G11" s="143">
        <f>$D$10*G10</f>
        <v>1334.2602900000002</v>
      </c>
      <c r="H11" s="143">
        <v>0</v>
      </c>
      <c r="I11" s="143">
        <v>0</v>
      </c>
      <c r="J11" s="143">
        <f t="shared" ref="J11:L11" si="3">$D$10*J10</f>
        <v>16911.599595000003</v>
      </c>
      <c r="K11" s="143">
        <f t="shared" si="3"/>
        <v>7793.157075000001</v>
      </c>
      <c r="L11" s="143">
        <f t="shared" si="3"/>
        <v>3877.1330400000002</v>
      </c>
      <c r="M11" s="143">
        <f>'CRON-07'!M11+'CRON-09'!M11+'CRON-11'!M11+'CRON-18'!M11+'CRON-21'!M11+'CRON-22'!M11+'CRON-23'!M11</f>
        <v>0</v>
      </c>
      <c r="N11" s="143">
        <f>'CRON-07'!N11+'CRON-09'!N11+'CRON-11'!N11+'CRON-18'!N11+'CRON-21'!N11+'CRON-22'!N11+'CRON-23'!N11</f>
        <v>0</v>
      </c>
      <c r="O11" s="143">
        <f>'CRON-07'!O11+'CRON-09'!O11+'CRON-11'!O11+'CRON-18'!O11+'CRON-21'!O11+'CRON-22'!O11+'CRON-23'!O11</f>
        <v>0</v>
      </c>
      <c r="P11" s="143">
        <f>'CRON-07'!P11+'CRON-09'!P11+'CRON-11'!P11+'CRON-18'!P11+'CRON-21'!P11+'CRON-22'!P11+'CRON-23'!P11</f>
        <v>0</v>
      </c>
      <c r="Q11" s="143">
        <f>'CRON-07'!Q11+'CRON-09'!Q11+'CRON-11'!Q11+'CRON-18'!Q11+'CRON-21'!Q11+'CRON-22'!Q11+'CRON-23'!Q11</f>
        <v>0</v>
      </c>
      <c r="R11" s="887">
        <f>SUM(F11:Q11)</f>
        <v>29916.150000000009</v>
      </c>
      <c r="S11" s="138">
        <f t="shared" si="1"/>
        <v>0</v>
      </c>
      <c r="T11" s="145"/>
      <c r="U11" s="145"/>
      <c r="V11" s="146"/>
      <c r="W11" s="146"/>
      <c r="X11" s="146"/>
      <c r="Y11" s="146"/>
      <c r="Z11" s="146"/>
      <c r="AA11" s="146"/>
      <c r="AB11" s="146"/>
      <c r="AC11" s="146"/>
      <c r="AD11" s="146"/>
    </row>
    <row r="12" spans="1:30" s="147" customFormat="1" ht="8.1" customHeight="1">
      <c r="A12" s="136"/>
      <c r="B12" s="843"/>
      <c r="C12" s="149"/>
      <c r="D12" s="150"/>
      <c r="E12" s="151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898"/>
      <c r="R12" s="888"/>
      <c r="S12" s="138">
        <f t="shared" si="1"/>
        <v>0</v>
      </c>
      <c r="T12" s="145"/>
      <c r="U12" s="145"/>
      <c r="V12" s="146"/>
      <c r="W12" s="146"/>
      <c r="X12" s="146"/>
      <c r="Y12" s="146"/>
      <c r="Z12" s="146"/>
      <c r="AA12" s="146"/>
      <c r="AB12" s="146"/>
      <c r="AC12" s="146"/>
      <c r="AD12" s="146"/>
    </row>
    <row r="13" spans="1:30" s="141" customFormat="1" ht="19.5" customHeight="1" thickBot="1">
      <c r="A13" s="136"/>
      <c r="B13" s="1550" t="str">
        <f>'PLANILHA ORÇAMENTO 29.05.25'!B49</f>
        <v>03</v>
      </c>
      <c r="C13" s="1544" t="str">
        <f>'PLANILHA ORÇAMENTO 29.05.25'!E49</f>
        <v>LIMPEZA DO TERRENO</v>
      </c>
      <c r="D13" s="1546">
        <f>'PLANILHA ORÇAMENTO 29.05.25'!X61</f>
        <v>534494.38</v>
      </c>
      <c r="E13" s="1548">
        <f>D13/D34</f>
        <v>4.2406804661869919E-2</v>
      </c>
      <c r="F13" s="137">
        <v>1.9599999999999999E-2</v>
      </c>
      <c r="G13" s="137">
        <v>6.2300000000000001E-2</v>
      </c>
      <c r="H13" s="1107"/>
      <c r="I13" s="1107"/>
      <c r="J13" s="137">
        <v>0.64219999999999999</v>
      </c>
      <c r="K13" s="137">
        <v>0.20649999999999999</v>
      </c>
      <c r="L13" s="1107">
        <v>0</v>
      </c>
      <c r="M13" s="1107">
        <v>0</v>
      </c>
      <c r="N13" s="137">
        <v>2.63E-2</v>
      </c>
      <c r="O13" s="137">
        <v>4.3099999999999999E-2</v>
      </c>
      <c r="P13" s="1107">
        <f t="shared" ref="P13:Q13" si="4">P14/$D$13</f>
        <v>0</v>
      </c>
      <c r="Q13" s="1107">
        <f t="shared" si="4"/>
        <v>0</v>
      </c>
      <c r="R13" s="886">
        <f>SUM(F13:Q13)</f>
        <v>1</v>
      </c>
      <c r="S13" s="138"/>
      <c r="T13" s="1152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</row>
    <row r="14" spans="1:30" s="147" customFormat="1" ht="19.5" customHeight="1" thickTop="1">
      <c r="A14" s="142"/>
      <c r="B14" s="1543"/>
      <c r="C14" s="1545"/>
      <c r="D14" s="1547"/>
      <c r="E14" s="1549"/>
      <c r="F14" s="143">
        <f>$D$13*F13</f>
        <v>10476.089848</v>
      </c>
      <c r="G14" s="143">
        <f>$D$13*G13</f>
        <v>33298.999874000001</v>
      </c>
      <c r="H14" s="143"/>
      <c r="I14" s="143"/>
      <c r="J14" s="143">
        <f t="shared" ref="J14:K14" si="5">$D$13*J13</f>
        <v>343252.290836</v>
      </c>
      <c r="K14" s="143">
        <f t="shared" si="5"/>
        <v>110373.08946999999</v>
      </c>
      <c r="L14" s="143">
        <v>0</v>
      </c>
      <c r="M14" s="143">
        <v>0</v>
      </c>
      <c r="N14" s="143">
        <f t="shared" ref="N14:O14" si="6">$D$13*N13</f>
        <v>14057.202194</v>
      </c>
      <c r="O14" s="143">
        <f t="shared" si="6"/>
        <v>23036.707778</v>
      </c>
      <c r="P14" s="143">
        <f>'CRON-07'!P14+'CRON-09'!P14+'CRON-11'!P14+'CRON-18'!P14+'CRON-21'!P14+'CRON-22'!P14+'CRON-23'!P14</f>
        <v>0</v>
      </c>
      <c r="Q14" s="143">
        <f>'CRON-07'!Q14+'CRON-09'!Q14+'CRON-11'!Q14+'CRON-18'!Q14+'CRON-21'!Q14+'CRON-22'!Q14+'CRON-23'!Q14</f>
        <v>0</v>
      </c>
      <c r="R14" s="887">
        <f>SUM(F14:Q14)</f>
        <v>534494.38</v>
      </c>
      <c r="S14" s="138">
        <f t="shared" si="1"/>
        <v>0</v>
      </c>
      <c r="T14" s="145"/>
      <c r="U14" s="145"/>
      <c r="V14" s="146"/>
      <c r="W14" s="146"/>
      <c r="X14" s="146"/>
      <c r="Y14" s="146"/>
      <c r="Z14" s="146"/>
      <c r="AA14" s="146"/>
      <c r="AB14" s="146"/>
      <c r="AC14" s="146"/>
      <c r="AD14" s="146"/>
    </row>
    <row r="15" spans="1:30" s="147" customFormat="1" ht="8.1" customHeight="1">
      <c r="A15" s="136"/>
      <c r="B15" s="843"/>
      <c r="C15" s="149"/>
      <c r="D15" s="150"/>
      <c r="E15" s="151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898"/>
      <c r="R15" s="888"/>
      <c r="S15" s="138">
        <f t="shared" si="1"/>
        <v>0</v>
      </c>
      <c r="T15" s="146"/>
      <c r="U15" s="145"/>
      <c r="V15" s="146"/>
      <c r="W15" s="146"/>
      <c r="X15" s="146"/>
      <c r="Y15" s="146"/>
      <c r="Z15" s="146"/>
      <c r="AA15" s="146"/>
      <c r="AB15" s="146"/>
      <c r="AC15" s="146"/>
      <c r="AD15" s="146"/>
    </row>
    <row r="16" spans="1:30" s="141" customFormat="1" ht="19.5" customHeight="1" thickBot="1">
      <c r="A16" s="136"/>
      <c r="B16" s="1550" t="str">
        <f>'PLANILHA ORÇAMENTO 29.05.25'!B63</f>
        <v>04</v>
      </c>
      <c r="C16" s="1544" t="str">
        <f>'PLANILHA ORÇAMENTO 29.05.25'!E63</f>
        <v>VIABILIZAÇÃO DAS OBRAS</v>
      </c>
      <c r="D16" s="1546">
        <f>'PLANILHA ORÇAMENTO 29.05.25'!X69</f>
        <v>4987.59</v>
      </c>
      <c r="E16" s="1548">
        <f>D16/D34</f>
        <v>3.9571558238553567E-4</v>
      </c>
      <c r="F16" s="1107">
        <f>F17/$D$16</f>
        <v>0</v>
      </c>
      <c r="G16" s="1107">
        <f t="shared" ref="G16:Q16" si="7">G17/$D$16</f>
        <v>0</v>
      </c>
      <c r="H16" s="1107">
        <f t="shared" si="7"/>
        <v>0</v>
      </c>
      <c r="I16" s="1107">
        <f t="shared" si="7"/>
        <v>0</v>
      </c>
      <c r="J16" s="1107">
        <f t="shared" si="7"/>
        <v>0</v>
      </c>
      <c r="K16" s="1107">
        <f t="shared" si="7"/>
        <v>0</v>
      </c>
      <c r="L16" s="1107">
        <f t="shared" si="7"/>
        <v>0</v>
      </c>
      <c r="M16" s="1107">
        <f t="shared" si="7"/>
        <v>0</v>
      </c>
      <c r="N16" s="1107">
        <f t="shared" si="7"/>
        <v>0</v>
      </c>
      <c r="O16" s="137">
        <v>1</v>
      </c>
      <c r="P16" s="1107">
        <f t="shared" si="7"/>
        <v>0</v>
      </c>
      <c r="Q16" s="1107">
        <f t="shared" si="7"/>
        <v>0</v>
      </c>
      <c r="R16" s="886">
        <f>SUM(F16:Q16)</f>
        <v>1</v>
      </c>
      <c r="S16" s="138"/>
      <c r="T16" s="1152"/>
      <c r="U16" s="1551"/>
      <c r="V16" s="1551"/>
      <c r="W16" s="1551"/>
      <c r="X16" s="1551"/>
      <c r="Y16" s="1551"/>
      <c r="Z16" s="140"/>
      <c r="AA16" s="140"/>
      <c r="AB16" s="140"/>
      <c r="AC16" s="140"/>
      <c r="AD16" s="140"/>
    </row>
    <row r="17" spans="1:30" s="147" customFormat="1" ht="19.5" customHeight="1" thickTop="1">
      <c r="A17" s="136"/>
      <c r="B17" s="1543"/>
      <c r="C17" s="1545"/>
      <c r="D17" s="1547"/>
      <c r="E17" s="1549"/>
      <c r="F17" s="143">
        <f>'CRON-07'!F17+'CRON-09'!F17+'CRON-11'!F17+'CRON-18'!F17+'CRON-21'!F17+'CRON-22'!F17+'CRON-23'!F17</f>
        <v>0</v>
      </c>
      <c r="G17" s="143">
        <f>'CRON-07'!G17+'CRON-09'!G17+'CRON-11'!G17+'CRON-18'!G17+'CRON-21'!G17+'CRON-22'!G17+'CRON-23'!G17</f>
        <v>0</v>
      </c>
      <c r="H17" s="143">
        <f>'CRON-07'!H17+'CRON-09'!H17+'CRON-11'!H17+'CRON-18'!H17+'CRON-21'!H17+'CRON-22'!H17+'CRON-23'!H17</f>
        <v>0</v>
      </c>
      <c r="I17" s="143">
        <f>'CRON-07'!I17+'CRON-09'!I17+'CRON-11'!I17+'CRON-18'!I17+'CRON-21'!I17+'CRON-22'!I17+'CRON-23'!I17</f>
        <v>0</v>
      </c>
      <c r="J17" s="143">
        <f>'CRON-07'!J17+'CRON-09'!J17+'CRON-11'!J17+'CRON-18'!J17+'CRON-21'!J17+'CRON-22'!J17+'CRON-23'!J17</f>
        <v>0</v>
      </c>
      <c r="K17" s="143">
        <f>'CRON-07'!K17+'CRON-09'!K17+'CRON-11'!K17+'CRON-18'!K17+'CRON-21'!K17+'CRON-22'!K17+'CRON-23'!K17</f>
        <v>0</v>
      </c>
      <c r="L17" s="143">
        <f>'CRON-07'!L17+'CRON-09'!L17+'CRON-11'!L17+'CRON-18'!L17+'CRON-21'!L17+'CRON-22'!L17+'CRON-23'!L17</f>
        <v>0</v>
      </c>
      <c r="M17" s="143">
        <f>'CRON-07'!M17+'CRON-09'!M17+'CRON-11'!M17+'CRON-18'!M17+'CRON-21'!M17+'CRON-22'!M17+'CRON-23'!M17</f>
        <v>0</v>
      </c>
      <c r="N17" s="143">
        <f>'CRON-07'!N17+'CRON-09'!N17+'CRON-11'!N17+'CRON-18'!N17+'CRON-21'!N17+'CRON-22'!N17+'CRON-23'!N17</f>
        <v>0</v>
      </c>
      <c r="O17" s="143">
        <f>$D$16*O16</f>
        <v>4987.59</v>
      </c>
      <c r="P17" s="143">
        <f>'CRON-07'!P17+'CRON-09'!P17+'CRON-11'!P17+'CRON-18'!P17+'CRON-21'!P17+'CRON-22'!P17+'CRON-23'!P17</f>
        <v>0</v>
      </c>
      <c r="Q17" s="143">
        <f>'CRON-07'!Q17+'CRON-09'!Q17+'CRON-11'!Q17+'CRON-18'!Q17+'CRON-21'!Q17+'CRON-22'!Q17+'CRON-23'!Q17</f>
        <v>0</v>
      </c>
      <c r="R17" s="887">
        <f>SUM(F17:Q17)</f>
        <v>4987.59</v>
      </c>
      <c r="S17" s="138">
        <f t="shared" si="1"/>
        <v>0</v>
      </c>
      <c r="T17" s="145"/>
      <c r="U17" s="1552"/>
      <c r="V17" s="1552"/>
      <c r="W17" s="1552"/>
      <c r="X17" s="1552"/>
      <c r="Y17" s="1552"/>
      <c r="Z17" s="1552"/>
      <c r="AA17" s="1552"/>
      <c r="AB17" s="1552"/>
      <c r="AC17" s="1552"/>
      <c r="AD17" s="1552"/>
    </row>
    <row r="18" spans="1:30" s="147" customFormat="1" ht="8.1" customHeight="1">
      <c r="A18" s="136"/>
      <c r="B18" s="843"/>
      <c r="C18" s="149"/>
      <c r="D18" s="150"/>
      <c r="E18" s="151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898"/>
      <c r="R18" s="888"/>
      <c r="S18" s="138">
        <f t="shared" si="1"/>
        <v>0</v>
      </c>
      <c r="T18" s="145"/>
      <c r="U18" s="145"/>
      <c r="V18" s="146"/>
      <c r="W18" s="146"/>
      <c r="X18" s="146"/>
      <c r="Y18" s="146"/>
      <c r="Z18" s="146"/>
      <c r="AA18" s="146"/>
      <c r="AB18" s="146"/>
      <c r="AC18" s="146"/>
      <c r="AD18" s="146"/>
    </row>
    <row r="19" spans="1:30" s="141" customFormat="1" ht="19.5" customHeight="1" thickBot="1">
      <c r="A19" s="136"/>
      <c r="B19" s="1550" t="str">
        <f>'PLANILHA ORÇAMENTO 29.05.25'!B71</f>
        <v>05</v>
      </c>
      <c r="C19" s="1544" t="str">
        <f>'PLANILHA ORÇAMENTO 29.05.25'!E71</f>
        <v>DRENAGEM (LANÇAMENTO)</v>
      </c>
      <c r="D19" s="1546">
        <f>'PLANILHA ORÇAMENTO 29.05.25'!X129</f>
        <v>2328681.36</v>
      </c>
      <c r="E19" s="1548">
        <f>D19/D34</f>
        <v>0.18475766864612791</v>
      </c>
      <c r="F19" s="137">
        <v>2.23E-2</v>
      </c>
      <c r="G19" s="137">
        <v>5.57E-2</v>
      </c>
      <c r="H19" s="137">
        <v>7.8100000000000003E-2</v>
      </c>
      <c r="I19" s="137">
        <v>2.9700000000000001E-2</v>
      </c>
      <c r="J19" s="137">
        <v>0.1021</v>
      </c>
      <c r="K19" s="137">
        <v>0.2082</v>
      </c>
      <c r="L19" s="137">
        <v>0.20549999999999999</v>
      </c>
      <c r="M19" s="137">
        <v>0.13569999999999999</v>
      </c>
      <c r="N19" s="137">
        <v>4.5100000000000001E-2</v>
      </c>
      <c r="O19" s="137">
        <v>6.3100000000000003E-2</v>
      </c>
      <c r="P19" s="137">
        <v>4.1599999999999998E-2</v>
      </c>
      <c r="Q19" s="137">
        <v>1.29E-2</v>
      </c>
      <c r="R19" s="886">
        <f>SUM(F19:Q19)</f>
        <v>1</v>
      </c>
      <c r="S19" s="138"/>
      <c r="T19" s="145"/>
      <c r="U19" s="145"/>
      <c r="V19" s="140"/>
      <c r="W19" s="140"/>
      <c r="X19" s="140"/>
      <c r="Y19" s="140"/>
      <c r="Z19" s="140"/>
      <c r="AA19" s="140"/>
      <c r="AB19" s="140"/>
      <c r="AC19" s="140"/>
      <c r="AD19" s="140"/>
    </row>
    <row r="20" spans="1:30" s="147" customFormat="1" ht="19.5" customHeight="1" thickTop="1">
      <c r="A20" s="136"/>
      <c r="B20" s="1543"/>
      <c r="C20" s="1545"/>
      <c r="D20" s="1547"/>
      <c r="E20" s="1549"/>
      <c r="F20" s="143">
        <f>$D$19*F19</f>
        <v>51929.594327999999</v>
      </c>
      <c r="G20" s="143">
        <f t="shared" ref="G20:Q20" si="8">$D$19*G19</f>
        <v>129707.55175199998</v>
      </c>
      <c r="H20" s="143">
        <f t="shared" si="8"/>
        <v>181870.01421600001</v>
      </c>
      <c r="I20" s="143">
        <f t="shared" si="8"/>
        <v>69161.836391999997</v>
      </c>
      <c r="J20" s="143">
        <f t="shared" si="8"/>
        <v>237758.36685599998</v>
      </c>
      <c r="K20" s="143">
        <f t="shared" si="8"/>
        <v>484831.45915199997</v>
      </c>
      <c r="L20" s="143">
        <f t="shared" si="8"/>
        <v>478544.01947999996</v>
      </c>
      <c r="M20" s="143">
        <f t="shared" si="8"/>
        <v>316002.06055199995</v>
      </c>
      <c r="N20" s="143">
        <f t="shared" si="8"/>
        <v>105023.52933599999</v>
      </c>
      <c r="O20" s="143">
        <f t="shared" si="8"/>
        <v>146939.79381599999</v>
      </c>
      <c r="P20" s="143">
        <f t="shared" si="8"/>
        <v>96873.144575999992</v>
      </c>
      <c r="Q20" s="143">
        <f t="shared" si="8"/>
        <v>30039.989544</v>
      </c>
      <c r="R20" s="887">
        <f>SUM(F20:Q20)</f>
        <v>2328681.36</v>
      </c>
      <c r="S20" s="138">
        <f t="shared" si="1"/>
        <v>0</v>
      </c>
      <c r="T20" s="145"/>
      <c r="U20" s="145"/>
      <c r="V20" s="146"/>
      <c r="W20" s="138"/>
      <c r="X20" s="146"/>
      <c r="Y20" s="146"/>
      <c r="Z20" s="146"/>
      <c r="AA20" s="146"/>
      <c r="AB20" s="146"/>
      <c r="AC20" s="146"/>
      <c r="AD20" s="146"/>
    </row>
    <row r="21" spans="1:30" s="147" customFormat="1" ht="8.1" customHeight="1">
      <c r="A21" s="136"/>
      <c r="B21" s="843"/>
      <c r="C21" s="149"/>
      <c r="D21" s="150"/>
      <c r="E21" s="151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898"/>
      <c r="R21" s="888"/>
      <c r="S21" s="138">
        <f t="shared" si="1"/>
        <v>0</v>
      </c>
      <c r="T21" s="145"/>
      <c r="U21" s="145"/>
      <c r="V21" s="146"/>
      <c r="W21" s="146"/>
      <c r="X21" s="146"/>
      <c r="Y21" s="146"/>
      <c r="Z21" s="146"/>
      <c r="AA21" s="146"/>
      <c r="AB21" s="146"/>
      <c r="AC21" s="146"/>
      <c r="AD21" s="146"/>
    </row>
    <row r="22" spans="1:30" s="141" customFormat="1" ht="19.5" customHeight="1" thickBot="1">
      <c r="A22" s="136"/>
      <c r="B22" s="1550" t="str">
        <f>'PLANILHA ORÇAMENTO 29.05.25'!B131</f>
        <v>06</v>
      </c>
      <c r="C22" s="1544" t="str">
        <f>'PLANILHA ORÇAMENTO 29.05.25'!E131</f>
        <v>URBANIZAÇAO E OBRAS COMPLEMENTARES</v>
      </c>
      <c r="D22" s="1546">
        <f>'PLANILHA ORÇAMENTO 29.05.25'!X152</f>
        <v>456563.31</v>
      </c>
      <c r="E22" s="1548">
        <f>D22/D34</f>
        <v>3.6223750571421839E-2</v>
      </c>
      <c r="F22" s="137">
        <v>0.2034</v>
      </c>
      <c r="G22" s="137">
        <v>6.9400000000000003E-2</v>
      </c>
      <c r="H22" s="137">
        <v>0.2082</v>
      </c>
      <c r="I22" s="137">
        <v>0.41639999999999999</v>
      </c>
      <c r="J22" s="1107">
        <v>0</v>
      </c>
      <c r="K22" s="1107">
        <v>0</v>
      </c>
      <c r="L22" s="1107">
        <v>0</v>
      </c>
      <c r="M22" s="137">
        <v>8.3999999999999995E-3</v>
      </c>
      <c r="N22" s="137">
        <v>7.5999999999999998E-2</v>
      </c>
      <c r="O22" s="1107">
        <v>0</v>
      </c>
      <c r="P22" s="137">
        <v>4.4999999999999997E-3</v>
      </c>
      <c r="Q22" s="137">
        <v>1.37E-2</v>
      </c>
      <c r="R22" s="886">
        <f>SUM(F22:Q22)</f>
        <v>0.99999999999999989</v>
      </c>
      <c r="S22" s="138"/>
      <c r="T22" s="145"/>
      <c r="U22" s="145"/>
      <c r="V22" s="140"/>
      <c r="W22" s="140"/>
      <c r="X22" s="140"/>
      <c r="Y22" s="140"/>
      <c r="Z22" s="140"/>
      <c r="AA22" s="140"/>
      <c r="AB22" s="140"/>
      <c r="AC22" s="140"/>
      <c r="AD22" s="140"/>
    </row>
    <row r="23" spans="1:30" s="147" customFormat="1" ht="19.5" customHeight="1" thickTop="1">
      <c r="A23" s="136"/>
      <c r="B23" s="1543"/>
      <c r="C23" s="1545"/>
      <c r="D23" s="1547"/>
      <c r="E23" s="1549"/>
      <c r="F23" s="143">
        <f>$D$22*F22</f>
        <v>92864.977253999998</v>
      </c>
      <c r="G23" s="143">
        <f t="shared" ref="G23:I23" si="9">$D$22*G22</f>
        <v>31685.493714</v>
      </c>
      <c r="H23" s="143">
        <f t="shared" si="9"/>
        <v>95056.481142000004</v>
      </c>
      <c r="I23" s="143">
        <f t="shared" si="9"/>
        <v>190112.96228400001</v>
      </c>
      <c r="J23" s="143">
        <v>0</v>
      </c>
      <c r="K23" s="143">
        <v>0</v>
      </c>
      <c r="L23" s="143">
        <v>0</v>
      </c>
      <c r="M23" s="143">
        <f t="shared" ref="M23" si="10">$D$22*M22</f>
        <v>3835.1318039999996</v>
      </c>
      <c r="N23" s="143">
        <f t="shared" ref="N23" si="11">$D$22*N22</f>
        <v>34698.811560000002</v>
      </c>
      <c r="O23" s="143">
        <v>0</v>
      </c>
      <c r="P23" s="143">
        <f t="shared" ref="P23" si="12">$D$22*P22</f>
        <v>2054.5348949999998</v>
      </c>
      <c r="Q23" s="143">
        <f t="shared" ref="Q23" si="13">$D$22*Q22</f>
        <v>6254.9173470000005</v>
      </c>
      <c r="R23" s="887">
        <f>SUM(F23:Q23)</f>
        <v>456563.31</v>
      </c>
      <c r="S23" s="138">
        <f t="shared" si="1"/>
        <v>0</v>
      </c>
      <c r="T23" s="145"/>
      <c r="U23" s="145"/>
      <c r="V23" s="146"/>
      <c r="W23" s="146"/>
      <c r="X23" s="146"/>
      <c r="Y23" s="146"/>
      <c r="Z23" s="146"/>
      <c r="AA23" s="146"/>
      <c r="AB23" s="146"/>
      <c r="AC23" s="146"/>
      <c r="AD23" s="146"/>
    </row>
    <row r="24" spans="1:30" s="147" customFormat="1" ht="8.1" customHeight="1">
      <c r="A24" s="136"/>
      <c r="B24" s="844"/>
      <c r="C24" s="153"/>
      <c r="D24" s="154"/>
      <c r="E24" s="151"/>
      <c r="F24" s="143"/>
      <c r="G24" s="143"/>
      <c r="H24" s="143"/>
      <c r="I24" s="143"/>
      <c r="J24" s="143"/>
      <c r="K24" s="143"/>
      <c r="L24" s="144"/>
      <c r="M24" s="144"/>
      <c r="N24" s="144"/>
      <c r="O24" s="144"/>
      <c r="P24" s="155"/>
      <c r="Q24" s="884"/>
      <c r="R24" s="887"/>
      <c r="S24" s="138">
        <f t="shared" si="1"/>
        <v>0</v>
      </c>
      <c r="T24" s="145"/>
      <c r="U24" s="145"/>
      <c r="V24" s="146"/>
      <c r="W24" s="146"/>
      <c r="X24" s="146"/>
      <c r="Y24" s="146"/>
      <c r="Z24" s="146"/>
      <c r="AA24" s="146"/>
      <c r="AB24" s="146"/>
      <c r="AC24" s="146"/>
      <c r="AD24" s="146"/>
    </row>
    <row r="25" spans="1:30" s="141" customFormat="1" ht="19.5" customHeight="1" thickBot="1">
      <c r="A25" s="136"/>
      <c r="B25" s="1550" t="str">
        <f>'PLANILHA ORÇAMENTO 29.05.25'!B154</f>
        <v>07</v>
      </c>
      <c r="C25" s="1544" t="str">
        <f>'PLANILHA ORÇAMENTO 29.05.25'!E154</f>
        <v>REDE DE ESGOTO</v>
      </c>
      <c r="D25" s="1546">
        <f>'PLANILHA ORÇAMENTO 29.05.25'!X186</f>
        <v>547453.18999999994</v>
      </c>
      <c r="E25" s="1548">
        <f>D25/D34</f>
        <v>4.3434957145569157E-2</v>
      </c>
      <c r="F25" s="1107">
        <f>F26/$D$25</f>
        <v>0</v>
      </c>
      <c r="G25" s="137">
        <v>0.19800000000000001</v>
      </c>
      <c r="H25" s="137">
        <v>0.15840000000000001</v>
      </c>
      <c r="I25" s="137">
        <v>3.9600000000000003E-2</v>
      </c>
      <c r="J25" s="137">
        <v>5.7999999999999996E-3</v>
      </c>
      <c r="K25" s="137">
        <v>0.1381</v>
      </c>
      <c r="L25" s="137">
        <v>0.29039999999999999</v>
      </c>
      <c r="M25" s="137">
        <v>0.16969999999999999</v>
      </c>
      <c r="N25" s="1107">
        <f t="shared" ref="N25:Q25" si="14">N26/$D$25</f>
        <v>0</v>
      </c>
      <c r="O25" s="1107">
        <f t="shared" si="14"/>
        <v>0</v>
      </c>
      <c r="P25" s="1107">
        <f t="shared" si="14"/>
        <v>0</v>
      </c>
      <c r="Q25" s="1107">
        <f t="shared" si="14"/>
        <v>0</v>
      </c>
      <c r="R25" s="886">
        <f>SUM(F25:Q25)</f>
        <v>1</v>
      </c>
      <c r="S25" s="138"/>
      <c r="T25" s="145"/>
      <c r="U25" s="145"/>
      <c r="V25" s="140"/>
      <c r="W25" s="140"/>
      <c r="X25" s="140"/>
      <c r="Y25" s="140"/>
      <c r="Z25" s="140"/>
      <c r="AA25" s="140"/>
      <c r="AB25" s="140"/>
      <c r="AC25" s="140"/>
      <c r="AD25" s="140"/>
    </row>
    <row r="26" spans="1:30" s="147" customFormat="1" ht="19.5" customHeight="1" thickTop="1">
      <c r="A26" s="136"/>
      <c r="B26" s="1543"/>
      <c r="C26" s="1545"/>
      <c r="D26" s="1547"/>
      <c r="E26" s="1549"/>
      <c r="F26" s="143">
        <f>'CRON-07'!F26+'CRON-09'!F26+'CRON-11'!F26+'CRON-18'!F26+'CRON-21'!F26+'CRON-22'!F26+'CRON-23'!F26</f>
        <v>0</v>
      </c>
      <c r="G26" s="143">
        <f>$D$25*G25</f>
        <v>108395.73161999999</v>
      </c>
      <c r="H26" s="143">
        <f t="shared" ref="H26:M26" si="15">$D$25*H25</f>
        <v>86716.585296000005</v>
      </c>
      <c r="I26" s="143">
        <f t="shared" si="15"/>
        <v>21679.146324000001</v>
      </c>
      <c r="J26" s="143">
        <f t="shared" si="15"/>
        <v>3175.2285019999995</v>
      </c>
      <c r="K26" s="143">
        <f t="shared" si="15"/>
        <v>75603.28553899999</v>
      </c>
      <c r="L26" s="143">
        <f t="shared" si="15"/>
        <v>158980.40637599997</v>
      </c>
      <c r="M26" s="143">
        <f t="shared" si="15"/>
        <v>92902.806342999989</v>
      </c>
      <c r="N26" s="143">
        <f>'CRON-07'!N26+'CRON-09'!N26+'CRON-11'!N26+'CRON-18'!N26+'CRON-21'!N26+'CRON-22'!N26+'CRON-23'!N26</f>
        <v>0</v>
      </c>
      <c r="O26" s="143">
        <f>'CRON-07'!O26+'CRON-09'!O26+'CRON-11'!O26+'CRON-18'!O26+'CRON-21'!O26+'CRON-22'!O26+'CRON-23'!O26</f>
        <v>0</v>
      </c>
      <c r="P26" s="143">
        <f>'CRON-07'!P26+'CRON-09'!P26+'CRON-11'!P26+'CRON-18'!P26+'CRON-21'!P26+'CRON-22'!P26+'CRON-23'!P26</f>
        <v>0</v>
      </c>
      <c r="Q26" s="143">
        <f>'CRON-07'!Q26+'CRON-09'!Q26+'CRON-11'!Q26+'CRON-18'!Q26+'CRON-21'!Q26+'CRON-22'!Q26+'CRON-23'!Q26</f>
        <v>0</v>
      </c>
      <c r="R26" s="887">
        <f>SUM(F26:Q26)</f>
        <v>547453.18999999994</v>
      </c>
      <c r="S26" s="138">
        <f t="shared" si="1"/>
        <v>0</v>
      </c>
      <c r="T26" s="145"/>
      <c r="U26" s="145"/>
      <c r="V26" s="146"/>
      <c r="W26" s="146"/>
      <c r="X26" s="146"/>
      <c r="Y26" s="146"/>
      <c r="Z26" s="146"/>
      <c r="AA26" s="146"/>
      <c r="AB26" s="146"/>
      <c r="AC26" s="146"/>
      <c r="AD26" s="146"/>
    </row>
    <row r="27" spans="1:30" s="147" customFormat="1" ht="8.1" customHeight="1">
      <c r="A27" s="136"/>
      <c r="B27" s="844"/>
      <c r="C27" s="153"/>
      <c r="D27" s="154"/>
      <c r="E27" s="151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898"/>
      <c r="R27" s="888"/>
      <c r="S27" s="138">
        <f t="shared" si="1"/>
        <v>0</v>
      </c>
      <c r="T27" s="145"/>
      <c r="U27" s="145"/>
      <c r="V27" s="146"/>
      <c r="W27" s="146"/>
      <c r="X27" s="146"/>
      <c r="Y27" s="146"/>
      <c r="Z27" s="146"/>
      <c r="AA27" s="146"/>
      <c r="AB27" s="146"/>
      <c r="AC27" s="146"/>
      <c r="AD27" s="146"/>
    </row>
    <row r="28" spans="1:30" s="141" customFormat="1" ht="19.5" customHeight="1" thickBot="1">
      <c r="A28" s="136"/>
      <c r="B28" s="1550" t="str">
        <f>'PLANILHA ORÇAMENTO 29.05.25'!B188</f>
        <v>08</v>
      </c>
      <c r="C28" s="1544" t="str">
        <f>'PLANILHA ORÇAMENTO 29.05.25'!E188</f>
        <v>OBRAS DE CONTEÇÃO  - PROTECAO DE TALUDE / GABIAO</v>
      </c>
      <c r="D28" s="1546">
        <f>'PLANILHA ORÇAMENTO 29.05.25'!X209</f>
        <v>6721971.1299999999</v>
      </c>
      <c r="E28" s="1548">
        <f>D28/D34</f>
        <v>0.53332144793110636</v>
      </c>
      <c r="F28" s="137">
        <v>5.4199999999999998E-2</v>
      </c>
      <c r="G28" s="137">
        <v>0.1084</v>
      </c>
      <c r="H28" s="137">
        <v>0.12640000000000001</v>
      </c>
      <c r="I28" s="137">
        <v>7.22E-2</v>
      </c>
      <c r="J28" s="137">
        <v>2.93E-2</v>
      </c>
      <c r="K28" s="137">
        <v>5.8500000000000003E-2</v>
      </c>
      <c r="L28" s="137">
        <v>5.8500000000000003E-2</v>
      </c>
      <c r="M28" s="137">
        <v>8.7800000000000003E-2</v>
      </c>
      <c r="N28" s="137">
        <v>9.2899999999999996E-2</v>
      </c>
      <c r="O28" s="137">
        <v>0.13800000000000001</v>
      </c>
      <c r="P28" s="137">
        <v>0.10440000000000001</v>
      </c>
      <c r="Q28" s="137">
        <v>6.9400000000000003E-2</v>
      </c>
      <c r="R28" s="886">
        <f>SUM(F28:Q28)</f>
        <v>1</v>
      </c>
      <c r="S28" s="138"/>
      <c r="T28" s="145"/>
      <c r="U28" s="145"/>
      <c r="V28" s="140"/>
      <c r="W28" s="140"/>
      <c r="X28" s="140"/>
      <c r="Y28" s="140"/>
      <c r="Z28" s="140"/>
      <c r="AA28" s="140"/>
      <c r="AB28" s="140"/>
      <c r="AC28" s="140"/>
      <c r="AD28" s="140"/>
    </row>
    <row r="29" spans="1:30" s="147" customFormat="1" ht="19.5" customHeight="1" thickTop="1">
      <c r="A29" s="136"/>
      <c r="B29" s="1543"/>
      <c r="C29" s="1545"/>
      <c r="D29" s="1547"/>
      <c r="E29" s="1549"/>
      <c r="F29" s="143">
        <f>$D$28*F28</f>
        <v>364330.83524599997</v>
      </c>
      <c r="G29" s="143">
        <f t="shared" ref="G29:Q29" si="16">$D$28*G28</f>
        <v>728661.67049199995</v>
      </c>
      <c r="H29" s="143">
        <f t="shared" si="16"/>
        <v>849657.15083200007</v>
      </c>
      <c r="I29" s="143">
        <f t="shared" si="16"/>
        <v>485326.31558599998</v>
      </c>
      <c r="J29" s="143">
        <f t="shared" si="16"/>
        <v>196953.754109</v>
      </c>
      <c r="K29" s="143">
        <f t="shared" si="16"/>
        <v>393235.31110500003</v>
      </c>
      <c r="L29" s="143">
        <f t="shared" si="16"/>
        <v>393235.31110500003</v>
      </c>
      <c r="M29" s="143">
        <f t="shared" si="16"/>
        <v>590189.06521400006</v>
      </c>
      <c r="N29" s="143">
        <f t="shared" si="16"/>
        <v>624471.11797699996</v>
      </c>
      <c r="O29" s="143">
        <f t="shared" si="16"/>
        <v>927632.01594000007</v>
      </c>
      <c r="P29" s="143">
        <f t="shared" si="16"/>
        <v>701773.78597199998</v>
      </c>
      <c r="Q29" s="143">
        <f t="shared" si="16"/>
        <v>466504.79642200004</v>
      </c>
      <c r="R29" s="887">
        <f>SUM(F29:Q29)</f>
        <v>6721971.1300000008</v>
      </c>
      <c r="S29" s="138">
        <f t="shared" si="1"/>
        <v>0</v>
      </c>
      <c r="T29" s="145"/>
      <c r="U29" s="145"/>
      <c r="V29" s="146"/>
      <c r="W29" s="146"/>
      <c r="X29" s="146"/>
      <c r="Y29" s="146"/>
      <c r="Z29" s="146"/>
      <c r="AA29" s="146"/>
      <c r="AB29" s="146"/>
      <c r="AC29" s="146"/>
      <c r="AD29" s="146"/>
    </row>
    <row r="30" spans="1:30" s="147" customFormat="1" ht="8.1" customHeight="1">
      <c r="A30" s="136"/>
      <c r="B30" s="844"/>
      <c r="C30" s="153"/>
      <c r="D30" s="154"/>
      <c r="E30" s="151"/>
      <c r="F30" s="143"/>
      <c r="G30" s="143"/>
      <c r="H30" s="143"/>
      <c r="I30" s="143"/>
      <c r="J30" s="143"/>
      <c r="K30" s="143"/>
      <c r="L30" s="144"/>
      <c r="M30" s="144"/>
      <c r="N30" s="144"/>
      <c r="O30" s="144"/>
      <c r="P30" s="155"/>
      <c r="Q30" s="884"/>
      <c r="R30" s="887"/>
      <c r="S30" s="138">
        <f t="shared" si="1"/>
        <v>0</v>
      </c>
      <c r="T30" s="145"/>
      <c r="U30" s="145"/>
      <c r="V30" s="146"/>
      <c r="W30" s="146"/>
      <c r="X30" s="146"/>
      <c r="Y30" s="146"/>
      <c r="Z30" s="146"/>
      <c r="AA30" s="146"/>
      <c r="AB30" s="146"/>
      <c r="AC30" s="146"/>
      <c r="AD30" s="146"/>
    </row>
    <row r="31" spans="1:30" s="141" customFormat="1" ht="19.5" customHeight="1" thickBot="1">
      <c r="A31" s="136"/>
      <c r="B31" s="1550" t="str">
        <f>'PLANILHA ORÇAMENTO 29.05.25'!B211</f>
        <v>09</v>
      </c>
      <c r="C31" s="1544" t="str">
        <f>'PLANILHA ORÇAMENTO 29.05.25'!E211</f>
        <v>CONTENCAO EM SOLO GRAMPEADO E ENTELAMENTO ROCHOSO</v>
      </c>
      <c r="D31" s="1546">
        <f>'PLANILHA ORÇAMENTO 29.05.25'!X221</f>
        <v>1121991.42</v>
      </c>
      <c r="E31" s="1548">
        <f>D31/D34</f>
        <v>8.9018842406227081E-2</v>
      </c>
      <c r="F31" s="1107">
        <f>F32/$D$31</f>
        <v>0</v>
      </c>
      <c r="G31" s="137">
        <v>4.0000000000000002E-4</v>
      </c>
      <c r="H31" s="137">
        <v>8.0000000000000004E-4</v>
      </c>
      <c r="I31" s="137">
        <v>3.0000000000000001E-3</v>
      </c>
      <c r="J31" s="137">
        <v>9.9599999999999994E-2</v>
      </c>
      <c r="K31" s="137">
        <v>0.29870000000000002</v>
      </c>
      <c r="L31" s="137">
        <v>0.39829999999999999</v>
      </c>
      <c r="M31" s="137">
        <v>0.19919999999999999</v>
      </c>
      <c r="N31" s="1107">
        <f t="shared" ref="N31:Q31" si="17">N32/$D$31</f>
        <v>0</v>
      </c>
      <c r="O31" s="1107">
        <f t="shared" si="17"/>
        <v>0</v>
      </c>
      <c r="P31" s="1107">
        <f t="shared" si="17"/>
        <v>0</v>
      </c>
      <c r="Q31" s="1107">
        <f t="shared" si="17"/>
        <v>0</v>
      </c>
      <c r="R31" s="886">
        <f>SUM(F31:Q31)</f>
        <v>1</v>
      </c>
      <c r="S31" s="138"/>
      <c r="T31" s="145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</row>
    <row r="32" spans="1:30" s="147" customFormat="1" ht="19.5" customHeight="1" thickTop="1">
      <c r="A32" s="136"/>
      <c r="B32" s="1543"/>
      <c r="C32" s="1545"/>
      <c r="D32" s="1547"/>
      <c r="E32" s="1549"/>
      <c r="F32" s="143">
        <f>'CRON-07'!F32+'CRON-09'!F32+'CRON-11'!F32+'CRON-18'!F32+'CRON-21'!F32+'CRON-22'!F32+'CRON-23'!F32</f>
        <v>0</v>
      </c>
      <c r="G32" s="143">
        <f>$D$31*G31</f>
        <v>448.79656799999998</v>
      </c>
      <c r="H32" s="143">
        <f t="shared" ref="H32:M32" si="18">$D$31*H31</f>
        <v>897.59313599999996</v>
      </c>
      <c r="I32" s="143">
        <f t="shared" si="18"/>
        <v>3365.97426</v>
      </c>
      <c r="J32" s="143">
        <f t="shared" si="18"/>
        <v>111750.34543199999</v>
      </c>
      <c r="K32" s="143">
        <f t="shared" si="18"/>
        <v>335138.83715400001</v>
      </c>
      <c r="L32" s="143">
        <f t="shared" si="18"/>
        <v>446889.18258599995</v>
      </c>
      <c r="M32" s="143">
        <f t="shared" si="18"/>
        <v>223500.69086399997</v>
      </c>
      <c r="N32" s="143">
        <f>'CRON-07'!N32+'CRON-09'!N32+'CRON-11'!N32+'CRON-18'!N32+'CRON-21'!N32+'CRON-22'!N32+'CRON-23'!N32</f>
        <v>0</v>
      </c>
      <c r="O32" s="143">
        <f>'CRON-07'!O32+'CRON-09'!O32+'CRON-11'!O32+'CRON-18'!O32+'CRON-21'!O32+'CRON-22'!O32+'CRON-23'!O32</f>
        <v>0</v>
      </c>
      <c r="P32" s="143">
        <f>'CRON-07'!P32+'CRON-09'!P32+'CRON-11'!P32+'CRON-18'!P32+'CRON-21'!P32+'CRON-22'!P32+'CRON-23'!P32</f>
        <v>0</v>
      </c>
      <c r="Q32" s="143">
        <f>'CRON-07'!Q32+'CRON-09'!Q32+'CRON-11'!Q32+'CRON-18'!Q32+'CRON-21'!Q32+'CRON-22'!Q32+'CRON-23'!Q32</f>
        <v>0</v>
      </c>
      <c r="R32" s="887">
        <f>SUM(F32:Q32)</f>
        <v>1121991.42</v>
      </c>
      <c r="S32" s="138">
        <f t="shared" si="1"/>
        <v>0</v>
      </c>
      <c r="T32" s="146"/>
      <c r="U32" s="145"/>
      <c r="V32" s="146"/>
      <c r="W32" s="146"/>
      <c r="X32" s="146"/>
      <c r="Y32" s="146"/>
      <c r="Z32" s="146"/>
      <c r="AA32" s="146"/>
      <c r="AB32" s="146"/>
      <c r="AC32" s="146"/>
      <c r="AD32" s="146"/>
    </row>
    <row r="33" spans="1:30" s="147" customFormat="1" ht="8.1" customHeight="1">
      <c r="A33" s="156"/>
      <c r="B33" s="843"/>
      <c r="C33" s="149"/>
      <c r="D33" s="150"/>
      <c r="E33" s="151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898"/>
      <c r="R33" s="888"/>
      <c r="S33" s="138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</row>
    <row r="34" spans="1:30" s="147" customFormat="1" ht="15" customHeight="1">
      <c r="A34" s="136"/>
      <c r="B34" s="157"/>
      <c r="C34" s="158" t="s">
        <v>188</v>
      </c>
      <c r="D34" s="159">
        <f>SUM(D6:D33)</f>
        <v>12603976.749999998</v>
      </c>
      <c r="E34" s="160">
        <f>SUM(E6:E33)</f>
        <v>1</v>
      </c>
      <c r="F34" s="161"/>
      <c r="G34" s="161"/>
      <c r="H34" s="161"/>
      <c r="I34" s="161"/>
      <c r="J34" s="161"/>
      <c r="K34" s="161"/>
      <c r="L34" s="162"/>
      <c r="M34" s="162"/>
      <c r="N34" s="162"/>
      <c r="O34" s="162"/>
      <c r="P34" s="162"/>
      <c r="Q34" s="899"/>
      <c r="R34" s="889"/>
      <c r="S34" s="138"/>
      <c r="T34" s="138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</row>
    <row r="35" spans="1:30" s="147" customFormat="1" ht="8.1" customHeight="1">
      <c r="A35" s="156"/>
      <c r="B35" s="148"/>
      <c r="C35" s="149"/>
      <c r="D35" s="163"/>
      <c r="E35" s="164"/>
      <c r="F35" s="165"/>
      <c r="G35" s="165"/>
      <c r="H35" s="165"/>
      <c r="I35" s="165"/>
      <c r="J35" s="165"/>
      <c r="K35" s="165"/>
      <c r="L35" s="166"/>
      <c r="M35" s="166"/>
      <c r="N35" s="166"/>
      <c r="O35" s="166"/>
      <c r="P35" s="167"/>
      <c r="Q35" s="900"/>
      <c r="R35" s="890"/>
      <c r="S35" s="138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</row>
    <row r="36" spans="1:30" s="147" customFormat="1" ht="15" customHeight="1">
      <c r="A36" s="136"/>
      <c r="B36" s="168"/>
      <c r="C36" s="169" t="s">
        <v>189</v>
      </c>
      <c r="D36" s="170"/>
      <c r="E36" s="170"/>
      <c r="F36" s="170">
        <f>F39/D34</f>
        <v>4.5173104070982996E-2</v>
      </c>
      <c r="G36" s="882">
        <f>G38/$D$34</f>
        <v>8.844647858811705E-2</v>
      </c>
      <c r="H36" s="882">
        <f>H38/$D$34</f>
        <v>0.10229719447030877</v>
      </c>
      <c r="I36" s="882">
        <f>I38/$D$34</f>
        <v>6.6148386530465481E-2</v>
      </c>
      <c r="J36" s="882">
        <f>J38/$D$34</f>
        <v>7.9126553749791717E-2</v>
      </c>
      <c r="K36" s="882">
        <f t="shared" ref="K36:Q36" si="19">K38/$D$34</f>
        <v>0.11847022175798604</v>
      </c>
      <c r="L36" s="882">
        <f t="shared" si="19"/>
        <v>0.1246777833070027</v>
      </c>
      <c r="M36" s="882">
        <f t="shared" si="19"/>
        <v>0.10383944130149242</v>
      </c>
      <c r="N36" s="882">
        <f t="shared" si="19"/>
        <v>6.8015432441114271E-2</v>
      </c>
      <c r="O36" s="882">
        <f t="shared" si="19"/>
        <v>9.3109180348813339E-2</v>
      </c>
      <c r="P36" s="882">
        <f t="shared" si="19"/>
        <v>6.7482393128422746E-2</v>
      </c>
      <c r="Q36" s="901">
        <f t="shared" si="19"/>
        <v>4.3213830305502597E-2</v>
      </c>
      <c r="R36" s="891">
        <f>SUM(F36:Q36)</f>
        <v>1.0000000000000002</v>
      </c>
      <c r="S36" s="138"/>
      <c r="T36" s="171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</row>
    <row r="37" spans="1:30" s="147" customFormat="1" ht="15" customHeight="1">
      <c r="A37" s="136"/>
      <c r="B37" s="168"/>
      <c r="C37" s="169" t="s">
        <v>190</v>
      </c>
      <c r="D37" s="170"/>
      <c r="E37" s="170"/>
      <c r="F37" s="170">
        <f>F38/D34</f>
        <v>4.5173104070982996E-2</v>
      </c>
      <c r="G37" s="170">
        <f t="shared" ref="G37:Q37" si="20">F37+G36</f>
        <v>0.13361958265910004</v>
      </c>
      <c r="H37" s="170">
        <f t="shared" si="20"/>
        <v>0.23591677712940881</v>
      </c>
      <c r="I37" s="170">
        <f t="shared" si="20"/>
        <v>0.30206516365987429</v>
      </c>
      <c r="J37" s="170">
        <f t="shared" si="20"/>
        <v>0.38119171740966601</v>
      </c>
      <c r="K37" s="170">
        <f t="shared" si="20"/>
        <v>0.49966193916765206</v>
      </c>
      <c r="L37" s="170">
        <f t="shared" si="20"/>
        <v>0.62433972247465475</v>
      </c>
      <c r="M37" s="170">
        <f t="shared" si="20"/>
        <v>0.72817916377614722</v>
      </c>
      <c r="N37" s="170">
        <f t="shared" si="20"/>
        <v>0.79619459621726152</v>
      </c>
      <c r="O37" s="170">
        <f t="shared" si="20"/>
        <v>0.88930377656607484</v>
      </c>
      <c r="P37" s="170">
        <f t="shared" si="20"/>
        <v>0.95678616969449759</v>
      </c>
      <c r="Q37" s="902">
        <f t="shared" si="20"/>
        <v>1.0000000000000002</v>
      </c>
      <c r="R37" s="892" t="s">
        <v>191</v>
      </c>
      <c r="S37" s="146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</row>
    <row r="38" spans="1:30" s="147" customFormat="1" ht="15" customHeight="1">
      <c r="A38" s="136"/>
      <c r="B38" s="168"/>
      <c r="C38" s="169" t="s">
        <v>168</v>
      </c>
      <c r="D38" s="172"/>
      <c r="E38" s="172"/>
      <c r="F38" s="173">
        <f>F8+F11+F14+F17+F20+F23+F26+F29+F32</f>
        <v>569360.75343599997</v>
      </c>
      <c r="G38" s="173">
        <f t="shared" ref="G38:Q38" si="21">G8+G11+G14+G17+G20+G23+G26+G29+G32</f>
        <v>1114777.359744</v>
      </c>
      <c r="H38" s="173">
        <f t="shared" si="21"/>
        <v>1289351.4606940001</v>
      </c>
      <c r="I38" s="173">
        <f t="shared" si="21"/>
        <v>833732.72588000004</v>
      </c>
      <c r="J38" s="173">
        <f t="shared" si="21"/>
        <v>997309.24376999994</v>
      </c>
      <c r="K38" s="173">
        <f t="shared" si="21"/>
        <v>1493195.9206049999</v>
      </c>
      <c r="L38" s="173">
        <f t="shared" si="21"/>
        <v>1571435.8820429998</v>
      </c>
      <c r="M38" s="173">
        <f t="shared" si="21"/>
        <v>1308789.903897</v>
      </c>
      <c r="N38" s="173">
        <f t="shared" si="21"/>
        <v>857264.92912899994</v>
      </c>
      <c r="O38" s="173">
        <f t="shared" si="21"/>
        <v>1173545.9443280001</v>
      </c>
      <c r="P38" s="173">
        <f t="shared" si="21"/>
        <v>850546.51402499992</v>
      </c>
      <c r="Q38" s="903">
        <f t="shared" si="21"/>
        <v>544666.11244900001</v>
      </c>
      <c r="R38" s="893">
        <f>SUM(F38:Q38)</f>
        <v>12603976.750000002</v>
      </c>
      <c r="S38" s="174">
        <f>D34-R38</f>
        <v>0</v>
      </c>
      <c r="T38" s="174"/>
      <c r="U38" s="146"/>
      <c r="V38" s="146"/>
      <c r="W38" s="146"/>
      <c r="X38" s="146"/>
      <c r="Y38" s="146"/>
      <c r="Z38" s="146"/>
      <c r="AA38" s="146"/>
      <c r="AB38" s="146"/>
      <c r="AC38" s="146"/>
      <c r="AD38" s="146"/>
    </row>
    <row r="39" spans="1:30" s="147" customFormat="1" ht="15" customHeight="1" thickBot="1">
      <c r="A39" s="136"/>
      <c r="B39" s="175"/>
      <c r="C39" s="176" t="s">
        <v>192</v>
      </c>
      <c r="D39" s="177"/>
      <c r="E39" s="177"/>
      <c r="F39" s="178">
        <f>F38</f>
        <v>569360.75343599997</v>
      </c>
      <c r="G39" s="178">
        <f t="shared" ref="G39:P39" si="22">F39+G38</f>
        <v>1684138.1131799999</v>
      </c>
      <c r="H39" s="178">
        <f t="shared" si="22"/>
        <v>2973489.573874</v>
      </c>
      <c r="I39" s="178">
        <f t="shared" si="22"/>
        <v>3807222.2997540003</v>
      </c>
      <c r="J39" s="178">
        <f>I39+J38</f>
        <v>4804531.5435239999</v>
      </c>
      <c r="K39" s="178">
        <f t="shared" si="22"/>
        <v>6297727.464129</v>
      </c>
      <c r="L39" s="178">
        <f t="shared" si="22"/>
        <v>7869163.3461719994</v>
      </c>
      <c r="M39" s="178">
        <f t="shared" si="22"/>
        <v>9177953.2500689998</v>
      </c>
      <c r="N39" s="178">
        <f t="shared" si="22"/>
        <v>10035218.179198001</v>
      </c>
      <c r="O39" s="178">
        <f t="shared" si="22"/>
        <v>11208764.123526001</v>
      </c>
      <c r="P39" s="179">
        <f t="shared" si="22"/>
        <v>12059310.637551002</v>
      </c>
      <c r="Q39" s="904">
        <f>P39+Q38</f>
        <v>12603976.750000002</v>
      </c>
      <c r="R39" s="894" t="s">
        <v>191</v>
      </c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</row>
    <row r="40" spans="1:30" ht="12.75" customHeight="1" thickBot="1">
      <c r="A40" s="115"/>
      <c r="B40" s="180"/>
      <c r="C40" s="181"/>
      <c r="D40" s="182"/>
      <c r="E40" s="183"/>
      <c r="F40" s="181"/>
      <c r="G40" s="181"/>
      <c r="H40" s="181"/>
      <c r="I40" s="181"/>
      <c r="J40" s="181"/>
      <c r="K40" s="182"/>
      <c r="L40" s="183"/>
      <c r="M40" s="181"/>
      <c r="N40" s="181"/>
      <c r="O40" s="181"/>
      <c r="P40" s="181"/>
      <c r="Q40" s="181"/>
      <c r="R40" s="184"/>
    </row>
    <row r="41" spans="1:30" ht="12.75" customHeight="1">
      <c r="A41" s="115"/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</row>
    <row r="42" spans="1:30" ht="23.25" customHeight="1" thickBot="1">
      <c r="A42" s="115"/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</row>
    <row r="43" spans="1:30" ht="23.25" customHeight="1" thickBot="1">
      <c r="F43" s="1553" t="s">
        <v>1328</v>
      </c>
      <c r="G43" s="1554"/>
      <c r="H43" s="1554"/>
      <c r="I43" s="1554"/>
      <c r="J43" s="1554"/>
      <c r="K43" s="1554"/>
      <c r="L43" s="1554"/>
      <c r="M43" s="1554"/>
      <c r="N43" s="1554"/>
      <c r="O43" s="1554"/>
      <c r="P43" s="1554"/>
      <c r="Q43" s="1555"/>
    </row>
    <row r="44" spans="1:30" ht="19.5" customHeight="1" thickBot="1">
      <c r="F44" s="121" t="s">
        <v>175</v>
      </c>
      <c r="G44" s="125" t="s">
        <v>176</v>
      </c>
      <c r="H44" s="125" t="s">
        <v>177</v>
      </c>
      <c r="I44" s="125" t="s">
        <v>178</v>
      </c>
      <c r="J44" s="125" t="s">
        <v>179</v>
      </c>
      <c r="K44" s="125" t="s">
        <v>180</v>
      </c>
      <c r="L44" s="125" t="s">
        <v>181</v>
      </c>
      <c r="M44" s="125" t="s">
        <v>182</v>
      </c>
      <c r="N44" s="125" t="s">
        <v>183</v>
      </c>
      <c r="O44" s="125" t="s">
        <v>184</v>
      </c>
      <c r="P44" s="125" t="s">
        <v>185</v>
      </c>
      <c r="Q44" s="1118" t="s">
        <v>186</v>
      </c>
      <c r="T44" s="187"/>
    </row>
    <row r="45" spans="1:30">
      <c r="F45" s="1119"/>
      <c r="G45" s="1120"/>
      <c r="H45" s="1120"/>
      <c r="I45" s="1120"/>
      <c r="J45" s="1120"/>
      <c r="K45" s="1120"/>
      <c r="L45" s="1120"/>
      <c r="M45" s="1120"/>
      <c r="N45" s="1120"/>
      <c r="O45" s="1120"/>
      <c r="P45" s="1120"/>
      <c r="Q45" s="1121"/>
    </row>
    <row r="46" spans="1:30">
      <c r="D46" s="187"/>
      <c r="F46" s="1122" t="s">
        <v>62</v>
      </c>
      <c r="G46" s="1123" t="s">
        <v>64</v>
      </c>
      <c r="H46" s="1123" t="s">
        <v>64</v>
      </c>
      <c r="I46" s="1123" t="s">
        <v>64</v>
      </c>
      <c r="J46" s="1123" t="s">
        <v>71</v>
      </c>
      <c r="K46" s="1123" t="s">
        <v>71</v>
      </c>
      <c r="L46" s="1123" t="s">
        <v>71</v>
      </c>
      <c r="M46" s="1123" t="s">
        <v>71</v>
      </c>
      <c r="N46" s="1123" t="s">
        <v>71</v>
      </c>
      <c r="O46" s="1123" t="s">
        <v>68</v>
      </c>
      <c r="P46" s="1123" t="s">
        <v>68</v>
      </c>
      <c r="Q46" s="1124" t="s">
        <v>68</v>
      </c>
      <c r="R46" s="187"/>
    </row>
    <row r="47" spans="1:30" ht="13.5" thickBot="1">
      <c r="A47" s="188"/>
      <c r="F47" s="1125" t="s">
        <v>16</v>
      </c>
      <c r="G47" s="1126" t="s">
        <v>16</v>
      </c>
      <c r="H47" s="1126" t="s">
        <v>16</v>
      </c>
      <c r="I47" s="1126" t="s">
        <v>16</v>
      </c>
      <c r="J47" s="1126" t="s">
        <v>66</v>
      </c>
      <c r="K47" s="1126" t="s">
        <v>66</v>
      </c>
      <c r="L47" s="1126" t="s">
        <v>66</v>
      </c>
      <c r="M47" s="1126" t="s">
        <v>66</v>
      </c>
      <c r="N47" s="1126" t="s">
        <v>65</v>
      </c>
      <c r="O47" s="1126" t="s">
        <v>65</v>
      </c>
      <c r="P47" s="1126" t="s">
        <v>65</v>
      </c>
      <c r="Q47" s="1127" t="s">
        <v>65</v>
      </c>
    </row>
    <row r="62" ht="23.25" customHeight="1"/>
    <row r="118" spans="1:1">
      <c r="A118" s="188"/>
    </row>
    <row r="200" spans="1:1">
      <c r="A200" s="188"/>
    </row>
    <row r="213" spans="1:1">
      <c r="A213" s="188"/>
    </row>
    <row r="228" spans="1:1">
      <c r="A228" s="188"/>
    </row>
    <row r="236" spans="1:1">
      <c r="A236" s="188"/>
    </row>
    <row r="249" spans="1:1">
      <c r="A249" s="188"/>
    </row>
    <row r="261" spans="1:1">
      <c r="A261" s="188"/>
    </row>
    <row r="271" spans="1:1">
      <c r="A271" s="188"/>
    </row>
    <row r="286" spans="1:1">
      <c r="A286" s="188"/>
    </row>
    <row r="290" spans="1:1">
      <c r="A290" s="188"/>
    </row>
    <row r="296" spans="1:1">
      <c r="A296" s="188"/>
    </row>
    <row r="318" spans="1:1">
      <c r="A318" s="188"/>
    </row>
  </sheetData>
  <mergeCells count="42">
    <mergeCell ref="B31:B32"/>
    <mergeCell ref="C31:C32"/>
    <mergeCell ref="D31:D32"/>
    <mergeCell ref="E31:E32"/>
    <mergeCell ref="F43:Q43"/>
    <mergeCell ref="B25:B26"/>
    <mergeCell ref="C25:C26"/>
    <mergeCell ref="D25:D26"/>
    <mergeCell ref="E25:E26"/>
    <mergeCell ref="B28:B29"/>
    <mergeCell ref="C28:C29"/>
    <mergeCell ref="D28:D29"/>
    <mergeCell ref="E28:E29"/>
    <mergeCell ref="B19:B20"/>
    <mergeCell ref="C19:C20"/>
    <mergeCell ref="D19:D20"/>
    <mergeCell ref="E19:E20"/>
    <mergeCell ref="B22:B23"/>
    <mergeCell ref="C22:C23"/>
    <mergeCell ref="D22:D23"/>
    <mergeCell ref="E22:E23"/>
    <mergeCell ref="B16:B17"/>
    <mergeCell ref="C16:C17"/>
    <mergeCell ref="D16:D17"/>
    <mergeCell ref="E16:E17"/>
    <mergeCell ref="U16:Y16"/>
    <mergeCell ref="U17:AD17"/>
    <mergeCell ref="B10:B11"/>
    <mergeCell ref="C10:C11"/>
    <mergeCell ref="D10:D11"/>
    <mergeCell ref="E10:E11"/>
    <mergeCell ref="B13:B14"/>
    <mergeCell ref="C13:C14"/>
    <mergeCell ref="D13:D14"/>
    <mergeCell ref="E13:E14"/>
    <mergeCell ref="D2:Q2"/>
    <mergeCell ref="D3:Q3"/>
    <mergeCell ref="D4:E4"/>
    <mergeCell ref="B7:B8"/>
    <mergeCell ref="C7:C8"/>
    <mergeCell ref="D7:D8"/>
    <mergeCell ref="E7:E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5" fitToHeight="0" orientation="landscape" r:id="rId1"/>
  <headerFooter>
    <oddFooter>&amp;CDURVAL HONORATO DA SILVA
Engenheiro Civil - ECOS
CREA: 74.063/D&amp;RPágina 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AD318"/>
  <sheetViews>
    <sheetView showZeros="0" view="pageBreakPreview" zoomScale="75" zoomScaleNormal="75" zoomScaleSheetLayoutView="75" workbookViewId="0">
      <selection activeCell="C3" sqref="C3"/>
    </sheetView>
  </sheetViews>
  <sheetFormatPr defaultRowHeight="12.75"/>
  <cols>
    <col min="1" max="1" width="15.7109375" style="108" customWidth="1"/>
    <col min="2" max="2" width="6.5703125" style="108" bestFit="1" customWidth="1"/>
    <col min="3" max="3" width="69.5703125" style="109" bestFit="1" customWidth="1"/>
    <col min="4" max="4" width="15.5703125" style="108" bestFit="1" customWidth="1"/>
    <col min="5" max="5" width="12.42578125" style="108" bestFit="1" customWidth="1"/>
    <col min="6" max="6" width="14" style="108" bestFit="1" customWidth="1"/>
    <col min="7" max="9" width="13.42578125" style="108" bestFit="1" customWidth="1"/>
    <col min="10" max="17" width="14.28515625" style="108" bestFit="1" customWidth="1"/>
    <col min="18" max="18" width="18.140625" style="108" customWidth="1"/>
    <col min="19" max="19" width="16.7109375" style="108" customWidth="1"/>
    <col min="20" max="20" width="15" style="108" bestFit="1" customWidth="1"/>
    <col min="21" max="21" width="15.140625" style="108" bestFit="1" customWidth="1"/>
    <col min="22" max="22" width="11.5703125" style="108" bestFit="1" customWidth="1"/>
    <col min="23" max="24" width="10.85546875" style="108" bestFit="1" customWidth="1"/>
    <col min="25" max="244" width="9.140625" style="108"/>
    <col min="245" max="245" width="15.7109375" style="108" customWidth="1"/>
    <col min="246" max="246" width="6.5703125" style="108" bestFit="1" customWidth="1"/>
    <col min="247" max="247" width="69.5703125" style="108" bestFit="1" customWidth="1"/>
    <col min="248" max="248" width="15.5703125" style="108" bestFit="1" customWidth="1"/>
    <col min="249" max="249" width="12.42578125" style="108" bestFit="1" customWidth="1"/>
    <col min="250" max="250" width="13.140625" style="108" bestFit="1" customWidth="1"/>
    <col min="251" max="253" width="13.42578125" style="108" bestFit="1" customWidth="1"/>
    <col min="254" max="273" width="14.28515625" style="108" bestFit="1" customWidth="1"/>
    <col min="274" max="274" width="18.140625" style="108" customWidth="1"/>
    <col min="275" max="275" width="16.7109375" style="108" customWidth="1"/>
    <col min="276" max="276" width="15" style="108" bestFit="1" customWidth="1"/>
    <col min="277" max="277" width="15.140625" style="108" bestFit="1" customWidth="1"/>
    <col min="278" max="278" width="11.5703125" style="108" bestFit="1" customWidth="1"/>
    <col min="279" max="280" width="10.85546875" style="108" bestFit="1" customWidth="1"/>
    <col min="281" max="500" width="9.140625" style="108"/>
    <col min="501" max="501" width="15.7109375" style="108" customWidth="1"/>
    <col min="502" max="502" width="6.5703125" style="108" bestFit="1" customWidth="1"/>
    <col min="503" max="503" width="69.5703125" style="108" bestFit="1" customWidth="1"/>
    <col min="504" max="504" width="15.5703125" style="108" bestFit="1" customWidth="1"/>
    <col min="505" max="505" width="12.42578125" style="108" bestFit="1" customWidth="1"/>
    <col min="506" max="506" width="13.140625" style="108" bestFit="1" customWidth="1"/>
    <col min="507" max="509" width="13.42578125" style="108" bestFit="1" customWidth="1"/>
    <col min="510" max="529" width="14.28515625" style="108" bestFit="1" customWidth="1"/>
    <col min="530" max="530" width="18.140625" style="108" customWidth="1"/>
    <col min="531" max="531" width="16.7109375" style="108" customWidth="1"/>
    <col min="532" max="532" width="15" style="108" bestFit="1" customWidth="1"/>
    <col min="533" max="533" width="15.140625" style="108" bestFit="1" customWidth="1"/>
    <col min="534" max="534" width="11.5703125" style="108" bestFit="1" customWidth="1"/>
    <col min="535" max="536" width="10.85546875" style="108" bestFit="1" customWidth="1"/>
    <col min="537" max="756" width="9.140625" style="108"/>
    <col min="757" max="757" width="15.7109375" style="108" customWidth="1"/>
    <col min="758" max="758" width="6.5703125" style="108" bestFit="1" customWidth="1"/>
    <col min="759" max="759" width="69.5703125" style="108" bestFit="1" customWidth="1"/>
    <col min="760" max="760" width="15.5703125" style="108" bestFit="1" customWidth="1"/>
    <col min="761" max="761" width="12.42578125" style="108" bestFit="1" customWidth="1"/>
    <col min="762" max="762" width="13.140625" style="108" bestFit="1" customWidth="1"/>
    <col min="763" max="765" width="13.42578125" style="108" bestFit="1" customWidth="1"/>
    <col min="766" max="785" width="14.28515625" style="108" bestFit="1" customWidth="1"/>
    <col min="786" max="786" width="18.140625" style="108" customWidth="1"/>
    <col min="787" max="787" width="16.7109375" style="108" customWidth="1"/>
    <col min="788" max="788" width="15" style="108" bestFit="1" customWidth="1"/>
    <col min="789" max="789" width="15.140625" style="108" bestFit="1" customWidth="1"/>
    <col min="790" max="790" width="11.5703125" style="108" bestFit="1" customWidth="1"/>
    <col min="791" max="792" width="10.85546875" style="108" bestFit="1" customWidth="1"/>
    <col min="793" max="1012" width="9.140625" style="108"/>
    <col min="1013" max="1013" width="15.7109375" style="108" customWidth="1"/>
    <col min="1014" max="1014" width="6.5703125" style="108" bestFit="1" customWidth="1"/>
    <col min="1015" max="1015" width="69.5703125" style="108" bestFit="1" customWidth="1"/>
    <col min="1016" max="1016" width="15.5703125" style="108" bestFit="1" customWidth="1"/>
    <col min="1017" max="1017" width="12.42578125" style="108" bestFit="1" customWidth="1"/>
    <col min="1018" max="1018" width="13.140625" style="108" bestFit="1" customWidth="1"/>
    <col min="1019" max="1021" width="13.42578125" style="108" bestFit="1" customWidth="1"/>
    <col min="1022" max="1041" width="14.28515625" style="108" bestFit="1" customWidth="1"/>
    <col min="1042" max="1042" width="18.140625" style="108" customWidth="1"/>
    <col min="1043" max="1043" width="16.7109375" style="108" customWidth="1"/>
    <col min="1044" max="1044" width="15" style="108" bestFit="1" customWidth="1"/>
    <col min="1045" max="1045" width="15.140625" style="108" bestFit="1" customWidth="1"/>
    <col min="1046" max="1046" width="11.5703125" style="108" bestFit="1" customWidth="1"/>
    <col min="1047" max="1048" width="10.85546875" style="108" bestFit="1" customWidth="1"/>
    <col min="1049" max="1268" width="9.140625" style="108"/>
    <col min="1269" max="1269" width="15.7109375" style="108" customWidth="1"/>
    <col min="1270" max="1270" width="6.5703125" style="108" bestFit="1" customWidth="1"/>
    <col min="1271" max="1271" width="69.5703125" style="108" bestFit="1" customWidth="1"/>
    <col min="1272" max="1272" width="15.5703125" style="108" bestFit="1" customWidth="1"/>
    <col min="1273" max="1273" width="12.42578125" style="108" bestFit="1" customWidth="1"/>
    <col min="1274" max="1274" width="13.140625" style="108" bestFit="1" customWidth="1"/>
    <col min="1275" max="1277" width="13.42578125" style="108" bestFit="1" customWidth="1"/>
    <col min="1278" max="1297" width="14.28515625" style="108" bestFit="1" customWidth="1"/>
    <col min="1298" max="1298" width="18.140625" style="108" customWidth="1"/>
    <col min="1299" max="1299" width="16.7109375" style="108" customWidth="1"/>
    <col min="1300" max="1300" width="15" style="108" bestFit="1" customWidth="1"/>
    <col min="1301" max="1301" width="15.140625" style="108" bestFit="1" customWidth="1"/>
    <col min="1302" max="1302" width="11.5703125" style="108" bestFit="1" customWidth="1"/>
    <col min="1303" max="1304" width="10.85546875" style="108" bestFit="1" customWidth="1"/>
    <col min="1305" max="1524" width="9.140625" style="108"/>
    <col min="1525" max="1525" width="15.7109375" style="108" customWidth="1"/>
    <col min="1526" max="1526" width="6.5703125" style="108" bestFit="1" customWidth="1"/>
    <col min="1527" max="1527" width="69.5703125" style="108" bestFit="1" customWidth="1"/>
    <col min="1528" max="1528" width="15.5703125" style="108" bestFit="1" customWidth="1"/>
    <col min="1529" max="1529" width="12.42578125" style="108" bestFit="1" customWidth="1"/>
    <col min="1530" max="1530" width="13.140625" style="108" bestFit="1" customWidth="1"/>
    <col min="1531" max="1533" width="13.42578125" style="108" bestFit="1" customWidth="1"/>
    <col min="1534" max="1553" width="14.28515625" style="108" bestFit="1" customWidth="1"/>
    <col min="1554" max="1554" width="18.140625" style="108" customWidth="1"/>
    <col min="1555" max="1555" width="16.7109375" style="108" customWidth="1"/>
    <col min="1556" max="1556" width="15" style="108" bestFit="1" customWidth="1"/>
    <col min="1557" max="1557" width="15.140625" style="108" bestFit="1" customWidth="1"/>
    <col min="1558" max="1558" width="11.5703125" style="108" bestFit="1" customWidth="1"/>
    <col min="1559" max="1560" width="10.85546875" style="108" bestFit="1" customWidth="1"/>
    <col min="1561" max="1780" width="9.140625" style="108"/>
    <col min="1781" max="1781" width="15.7109375" style="108" customWidth="1"/>
    <col min="1782" max="1782" width="6.5703125" style="108" bestFit="1" customWidth="1"/>
    <col min="1783" max="1783" width="69.5703125" style="108" bestFit="1" customWidth="1"/>
    <col min="1784" max="1784" width="15.5703125" style="108" bestFit="1" customWidth="1"/>
    <col min="1785" max="1785" width="12.42578125" style="108" bestFit="1" customWidth="1"/>
    <col min="1786" max="1786" width="13.140625" style="108" bestFit="1" customWidth="1"/>
    <col min="1787" max="1789" width="13.42578125" style="108" bestFit="1" customWidth="1"/>
    <col min="1790" max="1809" width="14.28515625" style="108" bestFit="1" customWidth="1"/>
    <col min="1810" max="1810" width="18.140625" style="108" customWidth="1"/>
    <col min="1811" max="1811" width="16.7109375" style="108" customWidth="1"/>
    <col min="1812" max="1812" width="15" style="108" bestFit="1" customWidth="1"/>
    <col min="1813" max="1813" width="15.140625" style="108" bestFit="1" customWidth="1"/>
    <col min="1814" max="1814" width="11.5703125" style="108" bestFit="1" customWidth="1"/>
    <col min="1815" max="1816" width="10.85546875" style="108" bestFit="1" customWidth="1"/>
    <col min="1817" max="2036" width="9.140625" style="108"/>
    <col min="2037" max="2037" width="15.7109375" style="108" customWidth="1"/>
    <col min="2038" max="2038" width="6.5703125" style="108" bestFit="1" customWidth="1"/>
    <col min="2039" max="2039" width="69.5703125" style="108" bestFit="1" customWidth="1"/>
    <col min="2040" max="2040" width="15.5703125" style="108" bestFit="1" customWidth="1"/>
    <col min="2041" max="2041" width="12.42578125" style="108" bestFit="1" customWidth="1"/>
    <col min="2042" max="2042" width="13.140625" style="108" bestFit="1" customWidth="1"/>
    <col min="2043" max="2045" width="13.42578125" style="108" bestFit="1" customWidth="1"/>
    <col min="2046" max="2065" width="14.28515625" style="108" bestFit="1" customWidth="1"/>
    <col min="2066" max="2066" width="18.140625" style="108" customWidth="1"/>
    <col min="2067" max="2067" width="16.7109375" style="108" customWidth="1"/>
    <col min="2068" max="2068" width="15" style="108" bestFit="1" customWidth="1"/>
    <col min="2069" max="2069" width="15.140625" style="108" bestFit="1" customWidth="1"/>
    <col min="2070" max="2070" width="11.5703125" style="108" bestFit="1" customWidth="1"/>
    <col min="2071" max="2072" width="10.85546875" style="108" bestFit="1" customWidth="1"/>
    <col min="2073" max="2292" width="9.140625" style="108"/>
    <col min="2293" max="2293" width="15.7109375" style="108" customWidth="1"/>
    <col min="2294" max="2294" width="6.5703125" style="108" bestFit="1" customWidth="1"/>
    <col min="2295" max="2295" width="69.5703125" style="108" bestFit="1" customWidth="1"/>
    <col min="2296" max="2296" width="15.5703125" style="108" bestFit="1" customWidth="1"/>
    <col min="2297" max="2297" width="12.42578125" style="108" bestFit="1" customWidth="1"/>
    <col min="2298" max="2298" width="13.140625" style="108" bestFit="1" customWidth="1"/>
    <col min="2299" max="2301" width="13.42578125" style="108" bestFit="1" customWidth="1"/>
    <col min="2302" max="2321" width="14.28515625" style="108" bestFit="1" customWidth="1"/>
    <col min="2322" max="2322" width="18.140625" style="108" customWidth="1"/>
    <col min="2323" max="2323" width="16.7109375" style="108" customWidth="1"/>
    <col min="2324" max="2324" width="15" style="108" bestFit="1" customWidth="1"/>
    <col min="2325" max="2325" width="15.140625" style="108" bestFit="1" customWidth="1"/>
    <col min="2326" max="2326" width="11.5703125" style="108" bestFit="1" customWidth="1"/>
    <col min="2327" max="2328" width="10.85546875" style="108" bestFit="1" customWidth="1"/>
    <col min="2329" max="2548" width="9.140625" style="108"/>
    <col min="2549" max="2549" width="15.7109375" style="108" customWidth="1"/>
    <col min="2550" max="2550" width="6.5703125" style="108" bestFit="1" customWidth="1"/>
    <col min="2551" max="2551" width="69.5703125" style="108" bestFit="1" customWidth="1"/>
    <col min="2552" max="2552" width="15.5703125" style="108" bestFit="1" customWidth="1"/>
    <col min="2553" max="2553" width="12.42578125" style="108" bestFit="1" customWidth="1"/>
    <col min="2554" max="2554" width="13.140625" style="108" bestFit="1" customWidth="1"/>
    <col min="2555" max="2557" width="13.42578125" style="108" bestFit="1" customWidth="1"/>
    <col min="2558" max="2577" width="14.28515625" style="108" bestFit="1" customWidth="1"/>
    <col min="2578" max="2578" width="18.140625" style="108" customWidth="1"/>
    <col min="2579" max="2579" width="16.7109375" style="108" customWidth="1"/>
    <col min="2580" max="2580" width="15" style="108" bestFit="1" customWidth="1"/>
    <col min="2581" max="2581" width="15.140625" style="108" bestFit="1" customWidth="1"/>
    <col min="2582" max="2582" width="11.5703125" style="108" bestFit="1" customWidth="1"/>
    <col min="2583" max="2584" width="10.85546875" style="108" bestFit="1" customWidth="1"/>
    <col min="2585" max="2804" width="9.140625" style="108"/>
    <col min="2805" max="2805" width="15.7109375" style="108" customWidth="1"/>
    <col min="2806" max="2806" width="6.5703125" style="108" bestFit="1" customWidth="1"/>
    <col min="2807" max="2807" width="69.5703125" style="108" bestFit="1" customWidth="1"/>
    <col min="2808" max="2808" width="15.5703125" style="108" bestFit="1" customWidth="1"/>
    <col min="2809" max="2809" width="12.42578125" style="108" bestFit="1" customWidth="1"/>
    <col min="2810" max="2810" width="13.140625" style="108" bestFit="1" customWidth="1"/>
    <col min="2811" max="2813" width="13.42578125" style="108" bestFit="1" customWidth="1"/>
    <col min="2814" max="2833" width="14.28515625" style="108" bestFit="1" customWidth="1"/>
    <col min="2834" max="2834" width="18.140625" style="108" customWidth="1"/>
    <col min="2835" max="2835" width="16.7109375" style="108" customWidth="1"/>
    <col min="2836" max="2836" width="15" style="108" bestFit="1" customWidth="1"/>
    <col min="2837" max="2837" width="15.140625" style="108" bestFit="1" customWidth="1"/>
    <col min="2838" max="2838" width="11.5703125" style="108" bestFit="1" customWidth="1"/>
    <col min="2839" max="2840" width="10.85546875" style="108" bestFit="1" customWidth="1"/>
    <col min="2841" max="3060" width="9.140625" style="108"/>
    <col min="3061" max="3061" width="15.7109375" style="108" customWidth="1"/>
    <col min="3062" max="3062" width="6.5703125" style="108" bestFit="1" customWidth="1"/>
    <col min="3063" max="3063" width="69.5703125" style="108" bestFit="1" customWidth="1"/>
    <col min="3064" max="3064" width="15.5703125" style="108" bestFit="1" customWidth="1"/>
    <col min="3065" max="3065" width="12.42578125" style="108" bestFit="1" customWidth="1"/>
    <col min="3066" max="3066" width="13.140625" style="108" bestFit="1" customWidth="1"/>
    <col min="3067" max="3069" width="13.42578125" style="108" bestFit="1" customWidth="1"/>
    <col min="3070" max="3089" width="14.28515625" style="108" bestFit="1" customWidth="1"/>
    <col min="3090" max="3090" width="18.140625" style="108" customWidth="1"/>
    <col min="3091" max="3091" width="16.7109375" style="108" customWidth="1"/>
    <col min="3092" max="3092" width="15" style="108" bestFit="1" customWidth="1"/>
    <col min="3093" max="3093" width="15.140625" style="108" bestFit="1" customWidth="1"/>
    <col min="3094" max="3094" width="11.5703125" style="108" bestFit="1" customWidth="1"/>
    <col min="3095" max="3096" width="10.85546875" style="108" bestFit="1" customWidth="1"/>
    <col min="3097" max="3316" width="9.140625" style="108"/>
    <col min="3317" max="3317" width="15.7109375" style="108" customWidth="1"/>
    <col min="3318" max="3318" width="6.5703125" style="108" bestFit="1" customWidth="1"/>
    <col min="3319" max="3319" width="69.5703125" style="108" bestFit="1" customWidth="1"/>
    <col min="3320" max="3320" width="15.5703125" style="108" bestFit="1" customWidth="1"/>
    <col min="3321" max="3321" width="12.42578125" style="108" bestFit="1" customWidth="1"/>
    <col min="3322" max="3322" width="13.140625" style="108" bestFit="1" customWidth="1"/>
    <col min="3323" max="3325" width="13.42578125" style="108" bestFit="1" customWidth="1"/>
    <col min="3326" max="3345" width="14.28515625" style="108" bestFit="1" customWidth="1"/>
    <col min="3346" max="3346" width="18.140625" style="108" customWidth="1"/>
    <col min="3347" max="3347" width="16.7109375" style="108" customWidth="1"/>
    <col min="3348" max="3348" width="15" style="108" bestFit="1" customWidth="1"/>
    <col min="3349" max="3349" width="15.140625" style="108" bestFit="1" customWidth="1"/>
    <col min="3350" max="3350" width="11.5703125" style="108" bestFit="1" customWidth="1"/>
    <col min="3351" max="3352" width="10.85546875" style="108" bestFit="1" customWidth="1"/>
    <col min="3353" max="3572" width="9.140625" style="108"/>
    <col min="3573" max="3573" width="15.7109375" style="108" customWidth="1"/>
    <col min="3574" max="3574" width="6.5703125" style="108" bestFit="1" customWidth="1"/>
    <col min="3575" max="3575" width="69.5703125" style="108" bestFit="1" customWidth="1"/>
    <col min="3576" max="3576" width="15.5703125" style="108" bestFit="1" customWidth="1"/>
    <col min="3577" max="3577" width="12.42578125" style="108" bestFit="1" customWidth="1"/>
    <col min="3578" max="3578" width="13.140625" style="108" bestFit="1" customWidth="1"/>
    <col min="3579" max="3581" width="13.42578125" style="108" bestFit="1" customWidth="1"/>
    <col min="3582" max="3601" width="14.28515625" style="108" bestFit="1" customWidth="1"/>
    <col min="3602" max="3602" width="18.140625" style="108" customWidth="1"/>
    <col min="3603" max="3603" width="16.7109375" style="108" customWidth="1"/>
    <col min="3604" max="3604" width="15" style="108" bestFit="1" customWidth="1"/>
    <col min="3605" max="3605" width="15.140625" style="108" bestFit="1" customWidth="1"/>
    <col min="3606" max="3606" width="11.5703125" style="108" bestFit="1" customWidth="1"/>
    <col min="3607" max="3608" width="10.85546875" style="108" bestFit="1" customWidth="1"/>
    <col min="3609" max="3828" width="9.140625" style="108"/>
    <col min="3829" max="3829" width="15.7109375" style="108" customWidth="1"/>
    <col min="3830" max="3830" width="6.5703125" style="108" bestFit="1" customWidth="1"/>
    <col min="3831" max="3831" width="69.5703125" style="108" bestFit="1" customWidth="1"/>
    <col min="3832" max="3832" width="15.5703125" style="108" bestFit="1" customWidth="1"/>
    <col min="3833" max="3833" width="12.42578125" style="108" bestFit="1" customWidth="1"/>
    <col min="3834" max="3834" width="13.140625" style="108" bestFit="1" customWidth="1"/>
    <col min="3835" max="3837" width="13.42578125" style="108" bestFit="1" customWidth="1"/>
    <col min="3838" max="3857" width="14.28515625" style="108" bestFit="1" customWidth="1"/>
    <col min="3858" max="3858" width="18.140625" style="108" customWidth="1"/>
    <col min="3859" max="3859" width="16.7109375" style="108" customWidth="1"/>
    <col min="3860" max="3860" width="15" style="108" bestFit="1" customWidth="1"/>
    <col min="3861" max="3861" width="15.140625" style="108" bestFit="1" customWidth="1"/>
    <col min="3862" max="3862" width="11.5703125" style="108" bestFit="1" customWidth="1"/>
    <col min="3863" max="3864" width="10.85546875" style="108" bestFit="1" customWidth="1"/>
    <col min="3865" max="4084" width="9.140625" style="108"/>
    <col min="4085" max="4085" width="15.7109375" style="108" customWidth="1"/>
    <col min="4086" max="4086" width="6.5703125" style="108" bestFit="1" customWidth="1"/>
    <col min="4087" max="4087" width="69.5703125" style="108" bestFit="1" customWidth="1"/>
    <col min="4088" max="4088" width="15.5703125" style="108" bestFit="1" customWidth="1"/>
    <col min="4089" max="4089" width="12.42578125" style="108" bestFit="1" customWidth="1"/>
    <col min="4090" max="4090" width="13.140625" style="108" bestFit="1" customWidth="1"/>
    <col min="4091" max="4093" width="13.42578125" style="108" bestFit="1" customWidth="1"/>
    <col min="4094" max="4113" width="14.28515625" style="108" bestFit="1" customWidth="1"/>
    <col min="4114" max="4114" width="18.140625" style="108" customWidth="1"/>
    <col min="4115" max="4115" width="16.7109375" style="108" customWidth="1"/>
    <col min="4116" max="4116" width="15" style="108" bestFit="1" customWidth="1"/>
    <col min="4117" max="4117" width="15.140625" style="108" bestFit="1" customWidth="1"/>
    <col min="4118" max="4118" width="11.5703125" style="108" bestFit="1" customWidth="1"/>
    <col min="4119" max="4120" width="10.85546875" style="108" bestFit="1" customWidth="1"/>
    <col min="4121" max="4340" width="9.140625" style="108"/>
    <col min="4341" max="4341" width="15.7109375" style="108" customWidth="1"/>
    <col min="4342" max="4342" width="6.5703125" style="108" bestFit="1" customWidth="1"/>
    <col min="4343" max="4343" width="69.5703125" style="108" bestFit="1" customWidth="1"/>
    <col min="4344" max="4344" width="15.5703125" style="108" bestFit="1" customWidth="1"/>
    <col min="4345" max="4345" width="12.42578125" style="108" bestFit="1" customWidth="1"/>
    <col min="4346" max="4346" width="13.140625" style="108" bestFit="1" customWidth="1"/>
    <col min="4347" max="4349" width="13.42578125" style="108" bestFit="1" customWidth="1"/>
    <col min="4350" max="4369" width="14.28515625" style="108" bestFit="1" customWidth="1"/>
    <col min="4370" max="4370" width="18.140625" style="108" customWidth="1"/>
    <col min="4371" max="4371" width="16.7109375" style="108" customWidth="1"/>
    <col min="4372" max="4372" width="15" style="108" bestFit="1" customWidth="1"/>
    <col min="4373" max="4373" width="15.140625" style="108" bestFit="1" customWidth="1"/>
    <col min="4374" max="4374" width="11.5703125" style="108" bestFit="1" customWidth="1"/>
    <col min="4375" max="4376" width="10.85546875" style="108" bestFit="1" customWidth="1"/>
    <col min="4377" max="4596" width="9.140625" style="108"/>
    <col min="4597" max="4597" width="15.7109375" style="108" customWidth="1"/>
    <col min="4598" max="4598" width="6.5703125" style="108" bestFit="1" customWidth="1"/>
    <col min="4599" max="4599" width="69.5703125" style="108" bestFit="1" customWidth="1"/>
    <col min="4600" max="4600" width="15.5703125" style="108" bestFit="1" customWidth="1"/>
    <col min="4601" max="4601" width="12.42578125" style="108" bestFit="1" customWidth="1"/>
    <col min="4602" max="4602" width="13.140625" style="108" bestFit="1" customWidth="1"/>
    <col min="4603" max="4605" width="13.42578125" style="108" bestFit="1" customWidth="1"/>
    <col min="4606" max="4625" width="14.28515625" style="108" bestFit="1" customWidth="1"/>
    <col min="4626" max="4626" width="18.140625" style="108" customWidth="1"/>
    <col min="4627" max="4627" width="16.7109375" style="108" customWidth="1"/>
    <col min="4628" max="4628" width="15" style="108" bestFit="1" customWidth="1"/>
    <col min="4629" max="4629" width="15.140625" style="108" bestFit="1" customWidth="1"/>
    <col min="4630" max="4630" width="11.5703125" style="108" bestFit="1" customWidth="1"/>
    <col min="4631" max="4632" width="10.85546875" style="108" bestFit="1" customWidth="1"/>
    <col min="4633" max="4852" width="9.140625" style="108"/>
    <col min="4853" max="4853" width="15.7109375" style="108" customWidth="1"/>
    <col min="4854" max="4854" width="6.5703125" style="108" bestFit="1" customWidth="1"/>
    <col min="4855" max="4855" width="69.5703125" style="108" bestFit="1" customWidth="1"/>
    <col min="4856" max="4856" width="15.5703125" style="108" bestFit="1" customWidth="1"/>
    <col min="4857" max="4857" width="12.42578125" style="108" bestFit="1" customWidth="1"/>
    <col min="4858" max="4858" width="13.140625" style="108" bestFit="1" customWidth="1"/>
    <col min="4859" max="4861" width="13.42578125" style="108" bestFit="1" customWidth="1"/>
    <col min="4862" max="4881" width="14.28515625" style="108" bestFit="1" customWidth="1"/>
    <col min="4882" max="4882" width="18.140625" style="108" customWidth="1"/>
    <col min="4883" max="4883" width="16.7109375" style="108" customWidth="1"/>
    <col min="4884" max="4884" width="15" style="108" bestFit="1" customWidth="1"/>
    <col min="4885" max="4885" width="15.140625" style="108" bestFit="1" customWidth="1"/>
    <col min="4886" max="4886" width="11.5703125" style="108" bestFit="1" customWidth="1"/>
    <col min="4887" max="4888" width="10.85546875" style="108" bestFit="1" customWidth="1"/>
    <col min="4889" max="5108" width="9.140625" style="108"/>
    <col min="5109" max="5109" width="15.7109375" style="108" customWidth="1"/>
    <col min="5110" max="5110" width="6.5703125" style="108" bestFit="1" customWidth="1"/>
    <col min="5111" max="5111" width="69.5703125" style="108" bestFit="1" customWidth="1"/>
    <col min="5112" max="5112" width="15.5703125" style="108" bestFit="1" customWidth="1"/>
    <col min="5113" max="5113" width="12.42578125" style="108" bestFit="1" customWidth="1"/>
    <col min="5114" max="5114" width="13.140625" style="108" bestFit="1" customWidth="1"/>
    <col min="5115" max="5117" width="13.42578125" style="108" bestFit="1" customWidth="1"/>
    <col min="5118" max="5137" width="14.28515625" style="108" bestFit="1" customWidth="1"/>
    <col min="5138" max="5138" width="18.140625" style="108" customWidth="1"/>
    <col min="5139" max="5139" width="16.7109375" style="108" customWidth="1"/>
    <col min="5140" max="5140" width="15" style="108" bestFit="1" customWidth="1"/>
    <col min="5141" max="5141" width="15.140625" style="108" bestFit="1" customWidth="1"/>
    <col min="5142" max="5142" width="11.5703125" style="108" bestFit="1" customWidth="1"/>
    <col min="5143" max="5144" width="10.85546875" style="108" bestFit="1" customWidth="1"/>
    <col min="5145" max="5364" width="9.140625" style="108"/>
    <col min="5365" max="5365" width="15.7109375" style="108" customWidth="1"/>
    <col min="5366" max="5366" width="6.5703125" style="108" bestFit="1" customWidth="1"/>
    <col min="5367" max="5367" width="69.5703125" style="108" bestFit="1" customWidth="1"/>
    <col min="5368" max="5368" width="15.5703125" style="108" bestFit="1" customWidth="1"/>
    <col min="5369" max="5369" width="12.42578125" style="108" bestFit="1" customWidth="1"/>
    <col min="5370" max="5370" width="13.140625" style="108" bestFit="1" customWidth="1"/>
    <col min="5371" max="5373" width="13.42578125" style="108" bestFit="1" customWidth="1"/>
    <col min="5374" max="5393" width="14.28515625" style="108" bestFit="1" customWidth="1"/>
    <col min="5394" max="5394" width="18.140625" style="108" customWidth="1"/>
    <col min="5395" max="5395" width="16.7109375" style="108" customWidth="1"/>
    <col min="5396" max="5396" width="15" style="108" bestFit="1" customWidth="1"/>
    <col min="5397" max="5397" width="15.140625" style="108" bestFit="1" customWidth="1"/>
    <col min="5398" max="5398" width="11.5703125" style="108" bestFit="1" customWidth="1"/>
    <col min="5399" max="5400" width="10.85546875" style="108" bestFit="1" customWidth="1"/>
    <col min="5401" max="5620" width="9.140625" style="108"/>
    <col min="5621" max="5621" width="15.7109375" style="108" customWidth="1"/>
    <col min="5622" max="5622" width="6.5703125" style="108" bestFit="1" customWidth="1"/>
    <col min="5623" max="5623" width="69.5703125" style="108" bestFit="1" customWidth="1"/>
    <col min="5624" max="5624" width="15.5703125" style="108" bestFit="1" customWidth="1"/>
    <col min="5625" max="5625" width="12.42578125" style="108" bestFit="1" customWidth="1"/>
    <col min="5626" max="5626" width="13.140625" style="108" bestFit="1" customWidth="1"/>
    <col min="5627" max="5629" width="13.42578125" style="108" bestFit="1" customWidth="1"/>
    <col min="5630" max="5649" width="14.28515625" style="108" bestFit="1" customWidth="1"/>
    <col min="5650" max="5650" width="18.140625" style="108" customWidth="1"/>
    <col min="5651" max="5651" width="16.7109375" style="108" customWidth="1"/>
    <col min="5652" max="5652" width="15" style="108" bestFit="1" customWidth="1"/>
    <col min="5653" max="5653" width="15.140625" style="108" bestFit="1" customWidth="1"/>
    <col min="5654" max="5654" width="11.5703125" style="108" bestFit="1" customWidth="1"/>
    <col min="5655" max="5656" width="10.85546875" style="108" bestFit="1" customWidth="1"/>
    <col min="5657" max="5876" width="9.140625" style="108"/>
    <col min="5877" max="5877" width="15.7109375" style="108" customWidth="1"/>
    <col min="5878" max="5878" width="6.5703125" style="108" bestFit="1" customWidth="1"/>
    <col min="5879" max="5879" width="69.5703125" style="108" bestFit="1" customWidth="1"/>
    <col min="5880" max="5880" width="15.5703125" style="108" bestFit="1" customWidth="1"/>
    <col min="5881" max="5881" width="12.42578125" style="108" bestFit="1" customWidth="1"/>
    <col min="5882" max="5882" width="13.140625" style="108" bestFit="1" customWidth="1"/>
    <col min="5883" max="5885" width="13.42578125" style="108" bestFit="1" customWidth="1"/>
    <col min="5886" max="5905" width="14.28515625" style="108" bestFit="1" customWidth="1"/>
    <col min="5906" max="5906" width="18.140625" style="108" customWidth="1"/>
    <col min="5907" max="5907" width="16.7109375" style="108" customWidth="1"/>
    <col min="5908" max="5908" width="15" style="108" bestFit="1" customWidth="1"/>
    <col min="5909" max="5909" width="15.140625" style="108" bestFit="1" customWidth="1"/>
    <col min="5910" max="5910" width="11.5703125" style="108" bestFit="1" customWidth="1"/>
    <col min="5911" max="5912" width="10.85546875" style="108" bestFit="1" customWidth="1"/>
    <col min="5913" max="6132" width="9.140625" style="108"/>
    <col min="6133" max="6133" width="15.7109375" style="108" customWidth="1"/>
    <col min="6134" max="6134" width="6.5703125" style="108" bestFit="1" customWidth="1"/>
    <col min="6135" max="6135" width="69.5703125" style="108" bestFit="1" customWidth="1"/>
    <col min="6136" max="6136" width="15.5703125" style="108" bestFit="1" customWidth="1"/>
    <col min="6137" max="6137" width="12.42578125" style="108" bestFit="1" customWidth="1"/>
    <col min="6138" max="6138" width="13.140625" style="108" bestFit="1" customWidth="1"/>
    <col min="6139" max="6141" width="13.42578125" style="108" bestFit="1" customWidth="1"/>
    <col min="6142" max="6161" width="14.28515625" style="108" bestFit="1" customWidth="1"/>
    <col min="6162" max="6162" width="18.140625" style="108" customWidth="1"/>
    <col min="6163" max="6163" width="16.7109375" style="108" customWidth="1"/>
    <col min="6164" max="6164" width="15" style="108" bestFit="1" customWidth="1"/>
    <col min="6165" max="6165" width="15.140625" style="108" bestFit="1" customWidth="1"/>
    <col min="6166" max="6166" width="11.5703125" style="108" bestFit="1" customWidth="1"/>
    <col min="6167" max="6168" width="10.85546875" style="108" bestFit="1" customWidth="1"/>
    <col min="6169" max="6388" width="9.140625" style="108"/>
    <col min="6389" max="6389" width="15.7109375" style="108" customWidth="1"/>
    <col min="6390" max="6390" width="6.5703125" style="108" bestFit="1" customWidth="1"/>
    <col min="6391" max="6391" width="69.5703125" style="108" bestFit="1" customWidth="1"/>
    <col min="6392" max="6392" width="15.5703125" style="108" bestFit="1" customWidth="1"/>
    <col min="6393" max="6393" width="12.42578125" style="108" bestFit="1" customWidth="1"/>
    <col min="6394" max="6394" width="13.140625" style="108" bestFit="1" customWidth="1"/>
    <col min="6395" max="6397" width="13.42578125" style="108" bestFit="1" customWidth="1"/>
    <col min="6398" max="6417" width="14.28515625" style="108" bestFit="1" customWidth="1"/>
    <col min="6418" max="6418" width="18.140625" style="108" customWidth="1"/>
    <col min="6419" max="6419" width="16.7109375" style="108" customWidth="1"/>
    <col min="6420" max="6420" width="15" style="108" bestFit="1" customWidth="1"/>
    <col min="6421" max="6421" width="15.140625" style="108" bestFit="1" customWidth="1"/>
    <col min="6422" max="6422" width="11.5703125" style="108" bestFit="1" customWidth="1"/>
    <col min="6423" max="6424" width="10.85546875" style="108" bestFit="1" customWidth="1"/>
    <col min="6425" max="6644" width="9.140625" style="108"/>
    <col min="6645" max="6645" width="15.7109375" style="108" customWidth="1"/>
    <col min="6646" max="6646" width="6.5703125" style="108" bestFit="1" customWidth="1"/>
    <col min="6647" max="6647" width="69.5703125" style="108" bestFit="1" customWidth="1"/>
    <col min="6648" max="6648" width="15.5703125" style="108" bestFit="1" customWidth="1"/>
    <col min="6649" max="6649" width="12.42578125" style="108" bestFit="1" customWidth="1"/>
    <col min="6650" max="6650" width="13.140625" style="108" bestFit="1" customWidth="1"/>
    <col min="6651" max="6653" width="13.42578125" style="108" bestFit="1" customWidth="1"/>
    <col min="6654" max="6673" width="14.28515625" style="108" bestFit="1" customWidth="1"/>
    <col min="6674" max="6674" width="18.140625" style="108" customWidth="1"/>
    <col min="6675" max="6675" width="16.7109375" style="108" customWidth="1"/>
    <col min="6676" max="6676" width="15" style="108" bestFit="1" customWidth="1"/>
    <col min="6677" max="6677" width="15.140625" style="108" bestFit="1" customWidth="1"/>
    <col min="6678" max="6678" width="11.5703125" style="108" bestFit="1" customWidth="1"/>
    <col min="6679" max="6680" width="10.85546875" style="108" bestFit="1" customWidth="1"/>
    <col min="6681" max="6900" width="9.140625" style="108"/>
    <col min="6901" max="6901" width="15.7109375" style="108" customWidth="1"/>
    <col min="6902" max="6902" width="6.5703125" style="108" bestFit="1" customWidth="1"/>
    <col min="6903" max="6903" width="69.5703125" style="108" bestFit="1" customWidth="1"/>
    <col min="6904" max="6904" width="15.5703125" style="108" bestFit="1" customWidth="1"/>
    <col min="6905" max="6905" width="12.42578125" style="108" bestFit="1" customWidth="1"/>
    <col min="6906" max="6906" width="13.140625" style="108" bestFit="1" customWidth="1"/>
    <col min="6907" max="6909" width="13.42578125" style="108" bestFit="1" customWidth="1"/>
    <col min="6910" max="6929" width="14.28515625" style="108" bestFit="1" customWidth="1"/>
    <col min="6930" max="6930" width="18.140625" style="108" customWidth="1"/>
    <col min="6931" max="6931" width="16.7109375" style="108" customWidth="1"/>
    <col min="6932" max="6932" width="15" style="108" bestFit="1" customWidth="1"/>
    <col min="6933" max="6933" width="15.140625" style="108" bestFit="1" customWidth="1"/>
    <col min="6934" max="6934" width="11.5703125" style="108" bestFit="1" customWidth="1"/>
    <col min="6935" max="6936" width="10.85546875" style="108" bestFit="1" customWidth="1"/>
    <col min="6937" max="7156" width="9.140625" style="108"/>
    <col min="7157" max="7157" width="15.7109375" style="108" customWidth="1"/>
    <col min="7158" max="7158" width="6.5703125" style="108" bestFit="1" customWidth="1"/>
    <col min="7159" max="7159" width="69.5703125" style="108" bestFit="1" customWidth="1"/>
    <col min="7160" max="7160" width="15.5703125" style="108" bestFit="1" customWidth="1"/>
    <col min="7161" max="7161" width="12.42578125" style="108" bestFit="1" customWidth="1"/>
    <col min="7162" max="7162" width="13.140625" style="108" bestFit="1" customWidth="1"/>
    <col min="7163" max="7165" width="13.42578125" style="108" bestFit="1" customWidth="1"/>
    <col min="7166" max="7185" width="14.28515625" style="108" bestFit="1" customWidth="1"/>
    <col min="7186" max="7186" width="18.140625" style="108" customWidth="1"/>
    <col min="7187" max="7187" width="16.7109375" style="108" customWidth="1"/>
    <col min="7188" max="7188" width="15" style="108" bestFit="1" customWidth="1"/>
    <col min="7189" max="7189" width="15.140625" style="108" bestFit="1" customWidth="1"/>
    <col min="7190" max="7190" width="11.5703125" style="108" bestFit="1" customWidth="1"/>
    <col min="7191" max="7192" width="10.85546875" style="108" bestFit="1" customWidth="1"/>
    <col min="7193" max="7412" width="9.140625" style="108"/>
    <col min="7413" max="7413" width="15.7109375" style="108" customWidth="1"/>
    <col min="7414" max="7414" width="6.5703125" style="108" bestFit="1" customWidth="1"/>
    <col min="7415" max="7415" width="69.5703125" style="108" bestFit="1" customWidth="1"/>
    <col min="7416" max="7416" width="15.5703125" style="108" bestFit="1" customWidth="1"/>
    <col min="7417" max="7417" width="12.42578125" style="108" bestFit="1" customWidth="1"/>
    <col min="7418" max="7418" width="13.140625" style="108" bestFit="1" customWidth="1"/>
    <col min="7419" max="7421" width="13.42578125" style="108" bestFit="1" customWidth="1"/>
    <col min="7422" max="7441" width="14.28515625" style="108" bestFit="1" customWidth="1"/>
    <col min="7442" max="7442" width="18.140625" style="108" customWidth="1"/>
    <col min="7443" max="7443" width="16.7109375" style="108" customWidth="1"/>
    <col min="7444" max="7444" width="15" style="108" bestFit="1" customWidth="1"/>
    <col min="7445" max="7445" width="15.140625" style="108" bestFit="1" customWidth="1"/>
    <col min="7446" max="7446" width="11.5703125" style="108" bestFit="1" customWidth="1"/>
    <col min="7447" max="7448" width="10.85546875" style="108" bestFit="1" customWidth="1"/>
    <col min="7449" max="7668" width="9.140625" style="108"/>
    <col min="7669" max="7669" width="15.7109375" style="108" customWidth="1"/>
    <col min="7670" max="7670" width="6.5703125" style="108" bestFit="1" customWidth="1"/>
    <col min="7671" max="7671" width="69.5703125" style="108" bestFit="1" customWidth="1"/>
    <col min="7672" max="7672" width="15.5703125" style="108" bestFit="1" customWidth="1"/>
    <col min="7673" max="7673" width="12.42578125" style="108" bestFit="1" customWidth="1"/>
    <col min="7674" max="7674" width="13.140625" style="108" bestFit="1" customWidth="1"/>
    <col min="7675" max="7677" width="13.42578125" style="108" bestFit="1" customWidth="1"/>
    <col min="7678" max="7697" width="14.28515625" style="108" bestFit="1" customWidth="1"/>
    <col min="7698" max="7698" width="18.140625" style="108" customWidth="1"/>
    <col min="7699" max="7699" width="16.7109375" style="108" customWidth="1"/>
    <col min="7700" max="7700" width="15" style="108" bestFit="1" customWidth="1"/>
    <col min="7701" max="7701" width="15.140625" style="108" bestFit="1" customWidth="1"/>
    <col min="7702" max="7702" width="11.5703125" style="108" bestFit="1" customWidth="1"/>
    <col min="7703" max="7704" width="10.85546875" style="108" bestFit="1" customWidth="1"/>
    <col min="7705" max="7924" width="9.140625" style="108"/>
    <col min="7925" max="7925" width="15.7109375" style="108" customWidth="1"/>
    <col min="7926" max="7926" width="6.5703125" style="108" bestFit="1" customWidth="1"/>
    <col min="7927" max="7927" width="69.5703125" style="108" bestFit="1" customWidth="1"/>
    <col min="7928" max="7928" width="15.5703125" style="108" bestFit="1" customWidth="1"/>
    <col min="7929" max="7929" width="12.42578125" style="108" bestFit="1" customWidth="1"/>
    <col min="7930" max="7930" width="13.140625" style="108" bestFit="1" customWidth="1"/>
    <col min="7931" max="7933" width="13.42578125" style="108" bestFit="1" customWidth="1"/>
    <col min="7934" max="7953" width="14.28515625" style="108" bestFit="1" customWidth="1"/>
    <col min="7954" max="7954" width="18.140625" style="108" customWidth="1"/>
    <col min="7955" max="7955" width="16.7109375" style="108" customWidth="1"/>
    <col min="7956" max="7956" width="15" style="108" bestFit="1" customWidth="1"/>
    <col min="7957" max="7957" width="15.140625" style="108" bestFit="1" customWidth="1"/>
    <col min="7958" max="7958" width="11.5703125" style="108" bestFit="1" customWidth="1"/>
    <col min="7959" max="7960" width="10.85546875" style="108" bestFit="1" customWidth="1"/>
    <col min="7961" max="8180" width="9.140625" style="108"/>
    <col min="8181" max="8181" width="15.7109375" style="108" customWidth="1"/>
    <col min="8182" max="8182" width="6.5703125" style="108" bestFit="1" customWidth="1"/>
    <col min="8183" max="8183" width="69.5703125" style="108" bestFit="1" customWidth="1"/>
    <col min="8184" max="8184" width="15.5703125" style="108" bestFit="1" customWidth="1"/>
    <col min="8185" max="8185" width="12.42578125" style="108" bestFit="1" customWidth="1"/>
    <col min="8186" max="8186" width="13.140625" style="108" bestFit="1" customWidth="1"/>
    <col min="8187" max="8189" width="13.42578125" style="108" bestFit="1" customWidth="1"/>
    <col min="8190" max="8209" width="14.28515625" style="108" bestFit="1" customWidth="1"/>
    <col min="8210" max="8210" width="18.140625" style="108" customWidth="1"/>
    <col min="8211" max="8211" width="16.7109375" style="108" customWidth="1"/>
    <col min="8212" max="8212" width="15" style="108" bestFit="1" customWidth="1"/>
    <col min="8213" max="8213" width="15.140625" style="108" bestFit="1" customWidth="1"/>
    <col min="8214" max="8214" width="11.5703125" style="108" bestFit="1" customWidth="1"/>
    <col min="8215" max="8216" width="10.85546875" style="108" bestFit="1" customWidth="1"/>
    <col min="8217" max="8436" width="9.140625" style="108"/>
    <col min="8437" max="8437" width="15.7109375" style="108" customWidth="1"/>
    <col min="8438" max="8438" width="6.5703125" style="108" bestFit="1" customWidth="1"/>
    <col min="8439" max="8439" width="69.5703125" style="108" bestFit="1" customWidth="1"/>
    <col min="8440" max="8440" width="15.5703125" style="108" bestFit="1" customWidth="1"/>
    <col min="8441" max="8441" width="12.42578125" style="108" bestFit="1" customWidth="1"/>
    <col min="8442" max="8442" width="13.140625" style="108" bestFit="1" customWidth="1"/>
    <col min="8443" max="8445" width="13.42578125" style="108" bestFit="1" customWidth="1"/>
    <col min="8446" max="8465" width="14.28515625" style="108" bestFit="1" customWidth="1"/>
    <col min="8466" max="8466" width="18.140625" style="108" customWidth="1"/>
    <col min="8467" max="8467" width="16.7109375" style="108" customWidth="1"/>
    <col min="8468" max="8468" width="15" style="108" bestFit="1" customWidth="1"/>
    <col min="8469" max="8469" width="15.140625" style="108" bestFit="1" customWidth="1"/>
    <col min="8470" max="8470" width="11.5703125" style="108" bestFit="1" customWidth="1"/>
    <col min="8471" max="8472" width="10.85546875" style="108" bestFit="1" customWidth="1"/>
    <col min="8473" max="8692" width="9.140625" style="108"/>
    <col min="8693" max="8693" width="15.7109375" style="108" customWidth="1"/>
    <col min="8694" max="8694" width="6.5703125" style="108" bestFit="1" customWidth="1"/>
    <col min="8695" max="8695" width="69.5703125" style="108" bestFit="1" customWidth="1"/>
    <col min="8696" max="8696" width="15.5703125" style="108" bestFit="1" customWidth="1"/>
    <col min="8697" max="8697" width="12.42578125" style="108" bestFit="1" customWidth="1"/>
    <col min="8698" max="8698" width="13.140625" style="108" bestFit="1" customWidth="1"/>
    <col min="8699" max="8701" width="13.42578125" style="108" bestFit="1" customWidth="1"/>
    <col min="8702" max="8721" width="14.28515625" style="108" bestFit="1" customWidth="1"/>
    <col min="8722" max="8722" width="18.140625" style="108" customWidth="1"/>
    <col min="8723" max="8723" width="16.7109375" style="108" customWidth="1"/>
    <col min="8724" max="8724" width="15" style="108" bestFit="1" customWidth="1"/>
    <col min="8725" max="8725" width="15.140625" style="108" bestFit="1" customWidth="1"/>
    <col min="8726" max="8726" width="11.5703125" style="108" bestFit="1" customWidth="1"/>
    <col min="8727" max="8728" width="10.85546875" style="108" bestFit="1" customWidth="1"/>
    <col min="8729" max="8948" width="9.140625" style="108"/>
    <col min="8949" max="8949" width="15.7109375" style="108" customWidth="1"/>
    <col min="8950" max="8950" width="6.5703125" style="108" bestFit="1" customWidth="1"/>
    <col min="8951" max="8951" width="69.5703125" style="108" bestFit="1" customWidth="1"/>
    <col min="8952" max="8952" width="15.5703125" style="108" bestFit="1" customWidth="1"/>
    <col min="8953" max="8953" width="12.42578125" style="108" bestFit="1" customWidth="1"/>
    <col min="8954" max="8954" width="13.140625" style="108" bestFit="1" customWidth="1"/>
    <col min="8955" max="8957" width="13.42578125" style="108" bestFit="1" customWidth="1"/>
    <col min="8958" max="8977" width="14.28515625" style="108" bestFit="1" customWidth="1"/>
    <col min="8978" max="8978" width="18.140625" style="108" customWidth="1"/>
    <col min="8979" max="8979" width="16.7109375" style="108" customWidth="1"/>
    <col min="8980" max="8980" width="15" style="108" bestFit="1" customWidth="1"/>
    <col min="8981" max="8981" width="15.140625" style="108" bestFit="1" customWidth="1"/>
    <col min="8982" max="8982" width="11.5703125" style="108" bestFit="1" customWidth="1"/>
    <col min="8983" max="8984" width="10.85546875" style="108" bestFit="1" customWidth="1"/>
    <col min="8985" max="9204" width="9.140625" style="108"/>
    <col min="9205" max="9205" width="15.7109375" style="108" customWidth="1"/>
    <col min="9206" max="9206" width="6.5703125" style="108" bestFit="1" customWidth="1"/>
    <col min="9207" max="9207" width="69.5703125" style="108" bestFit="1" customWidth="1"/>
    <col min="9208" max="9208" width="15.5703125" style="108" bestFit="1" customWidth="1"/>
    <col min="9209" max="9209" width="12.42578125" style="108" bestFit="1" customWidth="1"/>
    <col min="9210" max="9210" width="13.140625" style="108" bestFit="1" customWidth="1"/>
    <col min="9211" max="9213" width="13.42578125" style="108" bestFit="1" customWidth="1"/>
    <col min="9214" max="9233" width="14.28515625" style="108" bestFit="1" customWidth="1"/>
    <col min="9234" max="9234" width="18.140625" style="108" customWidth="1"/>
    <col min="9235" max="9235" width="16.7109375" style="108" customWidth="1"/>
    <col min="9236" max="9236" width="15" style="108" bestFit="1" customWidth="1"/>
    <col min="9237" max="9237" width="15.140625" style="108" bestFit="1" customWidth="1"/>
    <col min="9238" max="9238" width="11.5703125" style="108" bestFit="1" customWidth="1"/>
    <col min="9239" max="9240" width="10.85546875" style="108" bestFit="1" customWidth="1"/>
    <col min="9241" max="9460" width="9.140625" style="108"/>
    <col min="9461" max="9461" width="15.7109375" style="108" customWidth="1"/>
    <col min="9462" max="9462" width="6.5703125" style="108" bestFit="1" customWidth="1"/>
    <col min="9463" max="9463" width="69.5703125" style="108" bestFit="1" customWidth="1"/>
    <col min="9464" max="9464" width="15.5703125" style="108" bestFit="1" customWidth="1"/>
    <col min="9465" max="9465" width="12.42578125" style="108" bestFit="1" customWidth="1"/>
    <col min="9466" max="9466" width="13.140625" style="108" bestFit="1" customWidth="1"/>
    <col min="9467" max="9469" width="13.42578125" style="108" bestFit="1" customWidth="1"/>
    <col min="9470" max="9489" width="14.28515625" style="108" bestFit="1" customWidth="1"/>
    <col min="9490" max="9490" width="18.140625" style="108" customWidth="1"/>
    <col min="9491" max="9491" width="16.7109375" style="108" customWidth="1"/>
    <col min="9492" max="9492" width="15" style="108" bestFit="1" customWidth="1"/>
    <col min="9493" max="9493" width="15.140625" style="108" bestFit="1" customWidth="1"/>
    <col min="9494" max="9494" width="11.5703125" style="108" bestFit="1" customWidth="1"/>
    <col min="9495" max="9496" width="10.85546875" style="108" bestFit="1" customWidth="1"/>
    <col min="9497" max="9716" width="9.140625" style="108"/>
    <col min="9717" max="9717" width="15.7109375" style="108" customWidth="1"/>
    <col min="9718" max="9718" width="6.5703125" style="108" bestFit="1" customWidth="1"/>
    <col min="9719" max="9719" width="69.5703125" style="108" bestFit="1" customWidth="1"/>
    <col min="9720" max="9720" width="15.5703125" style="108" bestFit="1" customWidth="1"/>
    <col min="9721" max="9721" width="12.42578125" style="108" bestFit="1" customWidth="1"/>
    <col min="9722" max="9722" width="13.140625" style="108" bestFit="1" customWidth="1"/>
    <col min="9723" max="9725" width="13.42578125" style="108" bestFit="1" customWidth="1"/>
    <col min="9726" max="9745" width="14.28515625" style="108" bestFit="1" customWidth="1"/>
    <col min="9746" max="9746" width="18.140625" style="108" customWidth="1"/>
    <col min="9747" max="9747" width="16.7109375" style="108" customWidth="1"/>
    <col min="9748" max="9748" width="15" style="108" bestFit="1" customWidth="1"/>
    <col min="9749" max="9749" width="15.140625" style="108" bestFit="1" customWidth="1"/>
    <col min="9750" max="9750" width="11.5703125" style="108" bestFit="1" customWidth="1"/>
    <col min="9751" max="9752" width="10.85546875" style="108" bestFit="1" customWidth="1"/>
    <col min="9753" max="9972" width="9.140625" style="108"/>
    <col min="9973" max="9973" width="15.7109375" style="108" customWidth="1"/>
    <col min="9974" max="9974" width="6.5703125" style="108" bestFit="1" customWidth="1"/>
    <col min="9975" max="9975" width="69.5703125" style="108" bestFit="1" customWidth="1"/>
    <col min="9976" max="9976" width="15.5703125" style="108" bestFit="1" customWidth="1"/>
    <col min="9977" max="9977" width="12.42578125" style="108" bestFit="1" customWidth="1"/>
    <col min="9978" max="9978" width="13.140625" style="108" bestFit="1" customWidth="1"/>
    <col min="9979" max="9981" width="13.42578125" style="108" bestFit="1" customWidth="1"/>
    <col min="9982" max="10001" width="14.28515625" style="108" bestFit="1" customWidth="1"/>
    <col min="10002" max="10002" width="18.140625" style="108" customWidth="1"/>
    <col min="10003" max="10003" width="16.7109375" style="108" customWidth="1"/>
    <col min="10004" max="10004" width="15" style="108" bestFit="1" customWidth="1"/>
    <col min="10005" max="10005" width="15.140625" style="108" bestFit="1" customWidth="1"/>
    <col min="10006" max="10006" width="11.5703125" style="108" bestFit="1" customWidth="1"/>
    <col min="10007" max="10008" width="10.85546875" style="108" bestFit="1" customWidth="1"/>
    <col min="10009" max="10228" width="9.140625" style="108"/>
    <col min="10229" max="10229" width="15.7109375" style="108" customWidth="1"/>
    <col min="10230" max="10230" width="6.5703125" style="108" bestFit="1" customWidth="1"/>
    <col min="10231" max="10231" width="69.5703125" style="108" bestFit="1" customWidth="1"/>
    <col min="10232" max="10232" width="15.5703125" style="108" bestFit="1" customWidth="1"/>
    <col min="10233" max="10233" width="12.42578125" style="108" bestFit="1" customWidth="1"/>
    <col min="10234" max="10234" width="13.140625" style="108" bestFit="1" customWidth="1"/>
    <col min="10235" max="10237" width="13.42578125" style="108" bestFit="1" customWidth="1"/>
    <col min="10238" max="10257" width="14.28515625" style="108" bestFit="1" customWidth="1"/>
    <col min="10258" max="10258" width="18.140625" style="108" customWidth="1"/>
    <col min="10259" max="10259" width="16.7109375" style="108" customWidth="1"/>
    <col min="10260" max="10260" width="15" style="108" bestFit="1" customWidth="1"/>
    <col min="10261" max="10261" width="15.140625" style="108" bestFit="1" customWidth="1"/>
    <col min="10262" max="10262" width="11.5703125" style="108" bestFit="1" customWidth="1"/>
    <col min="10263" max="10264" width="10.85546875" style="108" bestFit="1" customWidth="1"/>
    <col min="10265" max="10484" width="9.140625" style="108"/>
    <col min="10485" max="10485" width="15.7109375" style="108" customWidth="1"/>
    <col min="10486" max="10486" width="6.5703125" style="108" bestFit="1" customWidth="1"/>
    <col min="10487" max="10487" width="69.5703125" style="108" bestFit="1" customWidth="1"/>
    <col min="10488" max="10488" width="15.5703125" style="108" bestFit="1" customWidth="1"/>
    <col min="10489" max="10489" width="12.42578125" style="108" bestFit="1" customWidth="1"/>
    <col min="10490" max="10490" width="13.140625" style="108" bestFit="1" customWidth="1"/>
    <col min="10491" max="10493" width="13.42578125" style="108" bestFit="1" customWidth="1"/>
    <col min="10494" max="10513" width="14.28515625" style="108" bestFit="1" customWidth="1"/>
    <col min="10514" max="10514" width="18.140625" style="108" customWidth="1"/>
    <col min="10515" max="10515" width="16.7109375" style="108" customWidth="1"/>
    <col min="10516" max="10516" width="15" style="108" bestFit="1" customWidth="1"/>
    <col min="10517" max="10517" width="15.140625" style="108" bestFit="1" customWidth="1"/>
    <col min="10518" max="10518" width="11.5703125" style="108" bestFit="1" customWidth="1"/>
    <col min="10519" max="10520" width="10.85546875" style="108" bestFit="1" customWidth="1"/>
    <col min="10521" max="10740" width="9.140625" style="108"/>
    <col min="10741" max="10741" width="15.7109375" style="108" customWidth="1"/>
    <col min="10742" max="10742" width="6.5703125" style="108" bestFit="1" customWidth="1"/>
    <col min="10743" max="10743" width="69.5703125" style="108" bestFit="1" customWidth="1"/>
    <col min="10744" max="10744" width="15.5703125" style="108" bestFit="1" customWidth="1"/>
    <col min="10745" max="10745" width="12.42578125" style="108" bestFit="1" customWidth="1"/>
    <col min="10746" max="10746" width="13.140625" style="108" bestFit="1" customWidth="1"/>
    <col min="10747" max="10749" width="13.42578125" style="108" bestFit="1" customWidth="1"/>
    <col min="10750" max="10769" width="14.28515625" style="108" bestFit="1" customWidth="1"/>
    <col min="10770" max="10770" width="18.140625" style="108" customWidth="1"/>
    <col min="10771" max="10771" width="16.7109375" style="108" customWidth="1"/>
    <col min="10772" max="10772" width="15" style="108" bestFit="1" customWidth="1"/>
    <col min="10773" max="10773" width="15.140625" style="108" bestFit="1" customWidth="1"/>
    <col min="10774" max="10774" width="11.5703125" style="108" bestFit="1" customWidth="1"/>
    <col min="10775" max="10776" width="10.85546875" style="108" bestFit="1" customWidth="1"/>
    <col min="10777" max="10996" width="9.140625" style="108"/>
    <col min="10997" max="10997" width="15.7109375" style="108" customWidth="1"/>
    <col min="10998" max="10998" width="6.5703125" style="108" bestFit="1" customWidth="1"/>
    <col min="10999" max="10999" width="69.5703125" style="108" bestFit="1" customWidth="1"/>
    <col min="11000" max="11000" width="15.5703125" style="108" bestFit="1" customWidth="1"/>
    <col min="11001" max="11001" width="12.42578125" style="108" bestFit="1" customWidth="1"/>
    <col min="11002" max="11002" width="13.140625" style="108" bestFit="1" customWidth="1"/>
    <col min="11003" max="11005" width="13.42578125" style="108" bestFit="1" customWidth="1"/>
    <col min="11006" max="11025" width="14.28515625" style="108" bestFit="1" customWidth="1"/>
    <col min="11026" max="11026" width="18.140625" style="108" customWidth="1"/>
    <col min="11027" max="11027" width="16.7109375" style="108" customWidth="1"/>
    <col min="11028" max="11028" width="15" style="108" bestFit="1" customWidth="1"/>
    <col min="11029" max="11029" width="15.140625" style="108" bestFit="1" customWidth="1"/>
    <col min="11030" max="11030" width="11.5703125" style="108" bestFit="1" customWidth="1"/>
    <col min="11031" max="11032" width="10.85546875" style="108" bestFit="1" customWidth="1"/>
    <col min="11033" max="11252" width="9.140625" style="108"/>
    <col min="11253" max="11253" width="15.7109375" style="108" customWidth="1"/>
    <col min="11254" max="11254" width="6.5703125" style="108" bestFit="1" customWidth="1"/>
    <col min="11255" max="11255" width="69.5703125" style="108" bestFit="1" customWidth="1"/>
    <col min="11256" max="11256" width="15.5703125" style="108" bestFit="1" customWidth="1"/>
    <col min="11257" max="11257" width="12.42578125" style="108" bestFit="1" customWidth="1"/>
    <col min="11258" max="11258" width="13.140625" style="108" bestFit="1" customWidth="1"/>
    <col min="11259" max="11261" width="13.42578125" style="108" bestFit="1" customWidth="1"/>
    <col min="11262" max="11281" width="14.28515625" style="108" bestFit="1" customWidth="1"/>
    <col min="11282" max="11282" width="18.140625" style="108" customWidth="1"/>
    <col min="11283" max="11283" width="16.7109375" style="108" customWidth="1"/>
    <col min="11284" max="11284" width="15" style="108" bestFit="1" customWidth="1"/>
    <col min="11285" max="11285" width="15.140625" style="108" bestFit="1" customWidth="1"/>
    <col min="11286" max="11286" width="11.5703125" style="108" bestFit="1" customWidth="1"/>
    <col min="11287" max="11288" width="10.85546875" style="108" bestFit="1" customWidth="1"/>
    <col min="11289" max="11508" width="9.140625" style="108"/>
    <col min="11509" max="11509" width="15.7109375" style="108" customWidth="1"/>
    <col min="11510" max="11510" width="6.5703125" style="108" bestFit="1" customWidth="1"/>
    <col min="11511" max="11511" width="69.5703125" style="108" bestFit="1" customWidth="1"/>
    <col min="11512" max="11512" width="15.5703125" style="108" bestFit="1" customWidth="1"/>
    <col min="11513" max="11513" width="12.42578125" style="108" bestFit="1" customWidth="1"/>
    <col min="11514" max="11514" width="13.140625" style="108" bestFit="1" customWidth="1"/>
    <col min="11515" max="11517" width="13.42578125" style="108" bestFit="1" customWidth="1"/>
    <col min="11518" max="11537" width="14.28515625" style="108" bestFit="1" customWidth="1"/>
    <col min="11538" max="11538" width="18.140625" style="108" customWidth="1"/>
    <col min="11539" max="11539" width="16.7109375" style="108" customWidth="1"/>
    <col min="11540" max="11540" width="15" style="108" bestFit="1" customWidth="1"/>
    <col min="11541" max="11541" width="15.140625" style="108" bestFit="1" customWidth="1"/>
    <col min="11542" max="11542" width="11.5703125" style="108" bestFit="1" customWidth="1"/>
    <col min="11543" max="11544" width="10.85546875" style="108" bestFit="1" customWidth="1"/>
    <col min="11545" max="11764" width="9.140625" style="108"/>
    <col min="11765" max="11765" width="15.7109375" style="108" customWidth="1"/>
    <col min="11766" max="11766" width="6.5703125" style="108" bestFit="1" customWidth="1"/>
    <col min="11767" max="11767" width="69.5703125" style="108" bestFit="1" customWidth="1"/>
    <col min="11768" max="11768" width="15.5703125" style="108" bestFit="1" customWidth="1"/>
    <col min="11769" max="11769" width="12.42578125" style="108" bestFit="1" customWidth="1"/>
    <col min="11770" max="11770" width="13.140625" style="108" bestFit="1" customWidth="1"/>
    <col min="11771" max="11773" width="13.42578125" style="108" bestFit="1" customWidth="1"/>
    <col min="11774" max="11793" width="14.28515625" style="108" bestFit="1" customWidth="1"/>
    <col min="11794" max="11794" width="18.140625" style="108" customWidth="1"/>
    <col min="11795" max="11795" width="16.7109375" style="108" customWidth="1"/>
    <col min="11796" max="11796" width="15" style="108" bestFit="1" customWidth="1"/>
    <col min="11797" max="11797" width="15.140625" style="108" bestFit="1" customWidth="1"/>
    <col min="11798" max="11798" width="11.5703125" style="108" bestFit="1" customWidth="1"/>
    <col min="11799" max="11800" width="10.85546875" style="108" bestFit="1" customWidth="1"/>
    <col min="11801" max="12020" width="9.140625" style="108"/>
    <col min="12021" max="12021" width="15.7109375" style="108" customWidth="1"/>
    <col min="12022" max="12022" width="6.5703125" style="108" bestFit="1" customWidth="1"/>
    <col min="12023" max="12023" width="69.5703125" style="108" bestFit="1" customWidth="1"/>
    <col min="12024" max="12024" width="15.5703125" style="108" bestFit="1" customWidth="1"/>
    <col min="12025" max="12025" width="12.42578125" style="108" bestFit="1" customWidth="1"/>
    <col min="12026" max="12026" width="13.140625" style="108" bestFit="1" customWidth="1"/>
    <col min="12027" max="12029" width="13.42578125" style="108" bestFit="1" customWidth="1"/>
    <col min="12030" max="12049" width="14.28515625" style="108" bestFit="1" customWidth="1"/>
    <col min="12050" max="12050" width="18.140625" style="108" customWidth="1"/>
    <col min="12051" max="12051" width="16.7109375" style="108" customWidth="1"/>
    <col min="12052" max="12052" width="15" style="108" bestFit="1" customWidth="1"/>
    <col min="12053" max="12053" width="15.140625" style="108" bestFit="1" customWidth="1"/>
    <col min="12054" max="12054" width="11.5703125" style="108" bestFit="1" customWidth="1"/>
    <col min="12055" max="12056" width="10.85546875" style="108" bestFit="1" customWidth="1"/>
    <col min="12057" max="12276" width="9.140625" style="108"/>
    <col min="12277" max="12277" width="15.7109375" style="108" customWidth="1"/>
    <col min="12278" max="12278" width="6.5703125" style="108" bestFit="1" customWidth="1"/>
    <col min="12279" max="12279" width="69.5703125" style="108" bestFit="1" customWidth="1"/>
    <col min="12280" max="12280" width="15.5703125" style="108" bestFit="1" customWidth="1"/>
    <col min="12281" max="12281" width="12.42578125" style="108" bestFit="1" customWidth="1"/>
    <col min="12282" max="12282" width="13.140625" style="108" bestFit="1" customWidth="1"/>
    <col min="12283" max="12285" width="13.42578125" style="108" bestFit="1" customWidth="1"/>
    <col min="12286" max="12305" width="14.28515625" style="108" bestFit="1" customWidth="1"/>
    <col min="12306" max="12306" width="18.140625" style="108" customWidth="1"/>
    <col min="12307" max="12307" width="16.7109375" style="108" customWidth="1"/>
    <col min="12308" max="12308" width="15" style="108" bestFit="1" customWidth="1"/>
    <col min="12309" max="12309" width="15.140625" style="108" bestFit="1" customWidth="1"/>
    <col min="12310" max="12310" width="11.5703125" style="108" bestFit="1" customWidth="1"/>
    <col min="12311" max="12312" width="10.85546875" style="108" bestFit="1" customWidth="1"/>
    <col min="12313" max="12532" width="9.140625" style="108"/>
    <col min="12533" max="12533" width="15.7109375" style="108" customWidth="1"/>
    <col min="12534" max="12534" width="6.5703125" style="108" bestFit="1" customWidth="1"/>
    <col min="12535" max="12535" width="69.5703125" style="108" bestFit="1" customWidth="1"/>
    <col min="12536" max="12536" width="15.5703125" style="108" bestFit="1" customWidth="1"/>
    <col min="12537" max="12537" width="12.42578125" style="108" bestFit="1" customWidth="1"/>
    <col min="12538" max="12538" width="13.140625" style="108" bestFit="1" customWidth="1"/>
    <col min="12539" max="12541" width="13.42578125" style="108" bestFit="1" customWidth="1"/>
    <col min="12542" max="12561" width="14.28515625" style="108" bestFit="1" customWidth="1"/>
    <col min="12562" max="12562" width="18.140625" style="108" customWidth="1"/>
    <col min="12563" max="12563" width="16.7109375" style="108" customWidth="1"/>
    <col min="12564" max="12564" width="15" style="108" bestFit="1" customWidth="1"/>
    <col min="12565" max="12565" width="15.140625" style="108" bestFit="1" customWidth="1"/>
    <col min="12566" max="12566" width="11.5703125" style="108" bestFit="1" customWidth="1"/>
    <col min="12567" max="12568" width="10.85546875" style="108" bestFit="1" customWidth="1"/>
    <col min="12569" max="12788" width="9.140625" style="108"/>
    <col min="12789" max="12789" width="15.7109375" style="108" customWidth="1"/>
    <col min="12790" max="12790" width="6.5703125" style="108" bestFit="1" customWidth="1"/>
    <col min="12791" max="12791" width="69.5703125" style="108" bestFit="1" customWidth="1"/>
    <col min="12792" max="12792" width="15.5703125" style="108" bestFit="1" customWidth="1"/>
    <col min="12793" max="12793" width="12.42578125" style="108" bestFit="1" customWidth="1"/>
    <col min="12794" max="12794" width="13.140625" style="108" bestFit="1" customWidth="1"/>
    <col min="12795" max="12797" width="13.42578125" style="108" bestFit="1" customWidth="1"/>
    <col min="12798" max="12817" width="14.28515625" style="108" bestFit="1" customWidth="1"/>
    <col min="12818" max="12818" width="18.140625" style="108" customWidth="1"/>
    <col min="12819" max="12819" width="16.7109375" style="108" customWidth="1"/>
    <col min="12820" max="12820" width="15" style="108" bestFit="1" customWidth="1"/>
    <col min="12821" max="12821" width="15.140625" style="108" bestFit="1" customWidth="1"/>
    <col min="12822" max="12822" width="11.5703125" style="108" bestFit="1" customWidth="1"/>
    <col min="12823" max="12824" width="10.85546875" style="108" bestFit="1" customWidth="1"/>
    <col min="12825" max="13044" width="9.140625" style="108"/>
    <col min="13045" max="13045" width="15.7109375" style="108" customWidth="1"/>
    <col min="13046" max="13046" width="6.5703125" style="108" bestFit="1" customWidth="1"/>
    <col min="13047" max="13047" width="69.5703125" style="108" bestFit="1" customWidth="1"/>
    <col min="13048" max="13048" width="15.5703125" style="108" bestFit="1" customWidth="1"/>
    <col min="13049" max="13049" width="12.42578125" style="108" bestFit="1" customWidth="1"/>
    <col min="13050" max="13050" width="13.140625" style="108" bestFit="1" customWidth="1"/>
    <col min="13051" max="13053" width="13.42578125" style="108" bestFit="1" customWidth="1"/>
    <col min="13054" max="13073" width="14.28515625" style="108" bestFit="1" customWidth="1"/>
    <col min="13074" max="13074" width="18.140625" style="108" customWidth="1"/>
    <col min="13075" max="13075" width="16.7109375" style="108" customWidth="1"/>
    <col min="13076" max="13076" width="15" style="108" bestFit="1" customWidth="1"/>
    <col min="13077" max="13077" width="15.140625" style="108" bestFit="1" customWidth="1"/>
    <col min="13078" max="13078" width="11.5703125" style="108" bestFit="1" customWidth="1"/>
    <col min="13079" max="13080" width="10.85546875" style="108" bestFit="1" customWidth="1"/>
    <col min="13081" max="13300" width="9.140625" style="108"/>
    <col min="13301" max="13301" width="15.7109375" style="108" customWidth="1"/>
    <col min="13302" max="13302" width="6.5703125" style="108" bestFit="1" customWidth="1"/>
    <col min="13303" max="13303" width="69.5703125" style="108" bestFit="1" customWidth="1"/>
    <col min="13304" max="13304" width="15.5703125" style="108" bestFit="1" customWidth="1"/>
    <col min="13305" max="13305" width="12.42578125" style="108" bestFit="1" customWidth="1"/>
    <col min="13306" max="13306" width="13.140625" style="108" bestFit="1" customWidth="1"/>
    <col min="13307" max="13309" width="13.42578125" style="108" bestFit="1" customWidth="1"/>
    <col min="13310" max="13329" width="14.28515625" style="108" bestFit="1" customWidth="1"/>
    <col min="13330" max="13330" width="18.140625" style="108" customWidth="1"/>
    <col min="13331" max="13331" width="16.7109375" style="108" customWidth="1"/>
    <col min="13332" max="13332" width="15" style="108" bestFit="1" customWidth="1"/>
    <col min="13333" max="13333" width="15.140625" style="108" bestFit="1" customWidth="1"/>
    <col min="13334" max="13334" width="11.5703125" style="108" bestFit="1" customWidth="1"/>
    <col min="13335" max="13336" width="10.85546875" style="108" bestFit="1" customWidth="1"/>
    <col min="13337" max="13556" width="9.140625" style="108"/>
    <col min="13557" max="13557" width="15.7109375" style="108" customWidth="1"/>
    <col min="13558" max="13558" width="6.5703125" style="108" bestFit="1" customWidth="1"/>
    <col min="13559" max="13559" width="69.5703125" style="108" bestFit="1" customWidth="1"/>
    <col min="13560" max="13560" width="15.5703125" style="108" bestFit="1" customWidth="1"/>
    <col min="13561" max="13561" width="12.42578125" style="108" bestFit="1" customWidth="1"/>
    <col min="13562" max="13562" width="13.140625" style="108" bestFit="1" customWidth="1"/>
    <col min="13563" max="13565" width="13.42578125" style="108" bestFit="1" customWidth="1"/>
    <col min="13566" max="13585" width="14.28515625" style="108" bestFit="1" customWidth="1"/>
    <col min="13586" max="13586" width="18.140625" style="108" customWidth="1"/>
    <col min="13587" max="13587" width="16.7109375" style="108" customWidth="1"/>
    <col min="13588" max="13588" width="15" style="108" bestFit="1" customWidth="1"/>
    <col min="13589" max="13589" width="15.140625" style="108" bestFit="1" customWidth="1"/>
    <col min="13590" max="13590" width="11.5703125" style="108" bestFit="1" customWidth="1"/>
    <col min="13591" max="13592" width="10.85546875" style="108" bestFit="1" customWidth="1"/>
    <col min="13593" max="13812" width="9.140625" style="108"/>
    <col min="13813" max="13813" width="15.7109375" style="108" customWidth="1"/>
    <col min="13814" max="13814" width="6.5703125" style="108" bestFit="1" customWidth="1"/>
    <col min="13815" max="13815" width="69.5703125" style="108" bestFit="1" customWidth="1"/>
    <col min="13816" max="13816" width="15.5703125" style="108" bestFit="1" customWidth="1"/>
    <col min="13817" max="13817" width="12.42578125" style="108" bestFit="1" customWidth="1"/>
    <col min="13818" max="13818" width="13.140625" style="108" bestFit="1" customWidth="1"/>
    <col min="13819" max="13821" width="13.42578125" style="108" bestFit="1" customWidth="1"/>
    <col min="13822" max="13841" width="14.28515625" style="108" bestFit="1" customWidth="1"/>
    <col min="13842" max="13842" width="18.140625" style="108" customWidth="1"/>
    <col min="13843" max="13843" width="16.7109375" style="108" customWidth="1"/>
    <col min="13844" max="13844" width="15" style="108" bestFit="1" customWidth="1"/>
    <col min="13845" max="13845" width="15.140625" style="108" bestFit="1" customWidth="1"/>
    <col min="13846" max="13846" width="11.5703125" style="108" bestFit="1" customWidth="1"/>
    <col min="13847" max="13848" width="10.85546875" style="108" bestFit="1" customWidth="1"/>
    <col min="13849" max="14068" width="9.140625" style="108"/>
    <col min="14069" max="14069" width="15.7109375" style="108" customWidth="1"/>
    <col min="14070" max="14070" width="6.5703125" style="108" bestFit="1" customWidth="1"/>
    <col min="14071" max="14071" width="69.5703125" style="108" bestFit="1" customWidth="1"/>
    <col min="14072" max="14072" width="15.5703125" style="108" bestFit="1" customWidth="1"/>
    <col min="14073" max="14073" width="12.42578125" style="108" bestFit="1" customWidth="1"/>
    <col min="14074" max="14074" width="13.140625" style="108" bestFit="1" customWidth="1"/>
    <col min="14075" max="14077" width="13.42578125" style="108" bestFit="1" customWidth="1"/>
    <col min="14078" max="14097" width="14.28515625" style="108" bestFit="1" customWidth="1"/>
    <col min="14098" max="14098" width="18.140625" style="108" customWidth="1"/>
    <col min="14099" max="14099" width="16.7109375" style="108" customWidth="1"/>
    <col min="14100" max="14100" width="15" style="108" bestFit="1" customWidth="1"/>
    <col min="14101" max="14101" width="15.140625" style="108" bestFit="1" customWidth="1"/>
    <col min="14102" max="14102" width="11.5703125" style="108" bestFit="1" customWidth="1"/>
    <col min="14103" max="14104" width="10.85546875" style="108" bestFit="1" customWidth="1"/>
    <col min="14105" max="14324" width="9.140625" style="108"/>
    <col min="14325" max="14325" width="15.7109375" style="108" customWidth="1"/>
    <col min="14326" max="14326" width="6.5703125" style="108" bestFit="1" customWidth="1"/>
    <col min="14327" max="14327" width="69.5703125" style="108" bestFit="1" customWidth="1"/>
    <col min="14328" max="14328" width="15.5703125" style="108" bestFit="1" customWidth="1"/>
    <col min="14329" max="14329" width="12.42578125" style="108" bestFit="1" customWidth="1"/>
    <col min="14330" max="14330" width="13.140625" style="108" bestFit="1" customWidth="1"/>
    <col min="14331" max="14333" width="13.42578125" style="108" bestFit="1" customWidth="1"/>
    <col min="14334" max="14353" width="14.28515625" style="108" bestFit="1" customWidth="1"/>
    <col min="14354" max="14354" width="18.140625" style="108" customWidth="1"/>
    <col min="14355" max="14355" width="16.7109375" style="108" customWidth="1"/>
    <col min="14356" max="14356" width="15" style="108" bestFit="1" customWidth="1"/>
    <col min="14357" max="14357" width="15.140625" style="108" bestFit="1" customWidth="1"/>
    <col min="14358" max="14358" width="11.5703125" style="108" bestFit="1" customWidth="1"/>
    <col min="14359" max="14360" width="10.85546875" style="108" bestFit="1" customWidth="1"/>
    <col min="14361" max="14580" width="9.140625" style="108"/>
    <col min="14581" max="14581" width="15.7109375" style="108" customWidth="1"/>
    <col min="14582" max="14582" width="6.5703125" style="108" bestFit="1" customWidth="1"/>
    <col min="14583" max="14583" width="69.5703125" style="108" bestFit="1" customWidth="1"/>
    <col min="14584" max="14584" width="15.5703125" style="108" bestFit="1" customWidth="1"/>
    <col min="14585" max="14585" width="12.42578125" style="108" bestFit="1" customWidth="1"/>
    <col min="14586" max="14586" width="13.140625" style="108" bestFit="1" customWidth="1"/>
    <col min="14587" max="14589" width="13.42578125" style="108" bestFit="1" customWidth="1"/>
    <col min="14590" max="14609" width="14.28515625" style="108" bestFit="1" customWidth="1"/>
    <col min="14610" max="14610" width="18.140625" style="108" customWidth="1"/>
    <col min="14611" max="14611" width="16.7109375" style="108" customWidth="1"/>
    <col min="14612" max="14612" width="15" style="108" bestFit="1" customWidth="1"/>
    <col min="14613" max="14613" width="15.140625" style="108" bestFit="1" customWidth="1"/>
    <col min="14614" max="14614" width="11.5703125" style="108" bestFit="1" customWidth="1"/>
    <col min="14615" max="14616" width="10.85546875" style="108" bestFit="1" customWidth="1"/>
    <col min="14617" max="14836" width="9.140625" style="108"/>
    <col min="14837" max="14837" width="15.7109375" style="108" customWidth="1"/>
    <col min="14838" max="14838" width="6.5703125" style="108" bestFit="1" customWidth="1"/>
    <col min="14839" max="14839" width="69.5703125" style="108" bestFit="1" customWidth="1"/>
    <col min="14840" max="14840" width="15.5703125" style="108" bestFit="1" customWidth="1"/>
    <col min="14841" max="14841" width="12.42578125" style="108" bestFit="1" customWidth="1"/>
    <col min="14842" max="14842" width="13.140625" style="108" bestFit="1" customWidth="1"/>
    <col min="14843" max="14845" width="13.42578125" style="108" bestFit="1" customWidth="1"/>
    <col min="14846" max="14865" width="14.28515625" style="108" bestFit="1" customWidth="1"/>
    <col min="14866" max="14866" width="18.140625" style="108" customWidth="1"/>
    <col min="14867" max="14867" width="16.7109375" style="108" customWidth="1"/>
    <col min="14868" max="14868" width="15" style="108" bestFit="1" customWidth="1"/>
    <col min="14869" max="14869" width="15.140625" style="108" bestFit="1" customWidth="1"/>
    <col min="14870" max="14870" width="11.5703125" style="108" bestFit="1" customWidth="1"/>
    <col min="14871" max="14872" width="10.85546875" style="108" bestFit="1" customWidth="1"/>
    <col min="14873" max="15092" width="9.140625" style="108"/>
    <col min="15093" max="15093" width="15.7109375" style="108" customWidth="1"/>
    <col min="15094" max="15094" width="6.5703125" style="108" bestFit="1" customWidth="1"/>
    <col min="15095" max="15095" width="69.5703125" style="108" bestFit="1" customWidth="1"/>
    <col min="15096" max="15096" width="15.5703125" style="108" bestFit="1" customWidth="1"/>
    <col min="15097" max="15097" width="12.42578125" style="108" bestFit="1" customWidth="1"/>
    <col min="15098" max="15098" width="13.140625" style="108" bestFit="1" customWidth="1"/>
    <col min="15099" max="15101" width="13.42578125" style="108" bestFit="1" customWidth="1"/>
    <col min="15102" max="15121" width="14.28515625" style="108" bestFit="1" customWidth="1"/>
    <col min="15122" max="15122" width="18.140625" style="108" customWidth="1"/>
    <col min="15123" max="15123" width="16.7109375" style="108" customWidth="1"/>
    <col min="15124" max="15124" width="15" style="108" bestFit="1" customWidth="1"/>
    <col min="15125" max="15125" width="15.140625" style="108" bestFit="1" customWidth="1"/>
    <col min="15126" max="15126" width="11.5703125" style="108" bestFit="1" customWidth="1"/>
    <col min="15127" max="15128" width="10.85546875" style="108" bestFit="1" customWidth="1"/>
    <col min="15129" max="15348" width="9.140625" style="108"/>
    <col min="15349" max="15349" width="15.7109375" style="108" customWidth="1"/>
    <col min="15350" max="15350" width="6.5703125" style="108" bestFit="1" customWidth="1"/>
    <col min="15351" max="15351" width="69.5703125" style="108" bestFit="1" customWidth="1"/>
    <col min="15352" max="15352" width="15.5703125" style="108" bestFit="1" customWidth="1"/>
    <col min="15353" max="15353" width="12.42578125" style="108" bestFit="1" customWidth="1"/>
    <col min="15354" max="15354" width="13.140625" style="108" bestFit="1" customWidth="1"/>
    <col min="15355" max="15357" width="13.42578125" style="108" bestFit="1" customWidth="1"/>
    <col min="15358" max="15377" width="14.28515625" style="108" bestFit="1" customWidth="1"/>
    <col min="15378" max="15378" width="18.140625" style="108" customWidth="1"/>
    <col min="15379" max="15379" width="16.7109375" style="108" customWidth="1"/>
    <col min="15380" max="15380" width="15" style="108" bestFit="1" customWidth="1"/>
    <col min="15381" max="15381" width="15.140625" style="108" bestFit="1" customWidth="1"/>
    <col min="15382" max="15382" width="11.5703125" style="108" bestFit="1" customWidth="1"/>
    <col min="15383" max="15384" width="10.85546875" style="108" bestFit="1" customWidth="1"/>
    <col min="15385" max="15604" width="9.140625" style="108"/>
    <col min="15605" max="15605" width="15.7109375" style="108" customWidth="1"/>
    <col min="15606" max="15606" width="6.5703125" style="108" bestFit="1" customWidth="1"/>
    <col min="15607" max="15607" width="69.5703125" style="108" bestFit="1" customWidth="1"/>
    <col min="15608" max="15608" width="15.5703125" style="108" bestFit="1" customWidth="1"/>
    <col min="15609" max="15609" width="12.42578125" style="108" bestFit="1" customWidth="1"/>
    <col min="15610" max="15610" width="13.140625" style="108" bestFit="1" customWidth="1"/>
    <col min="15611" max="15613" width="13.42578125" style="108" bestFit="1" customWidth="1"/>
    <col min="15614" max="15633" width="14.28515625" style="108" bestFit="1" customWidth="1"/>
    <col min="15634" max="15634" width="18.140625" style="108" customWidth="1"/>
    <col min="15635" max="15635" width="16.7109375" style="108" customWidth="1"/>
    <col min="15636" max="15636" width="15" style="108" bestFit="1" customWidth="1"/>
    <col min="15637" max="15637" width="15.140625" style="108" bestFit="1" customWidth="1"/>
    <col min="15638" max="15638" width="11.5703125" style="108" bestFit="1" customWidth="1"/>
    <col min="15639" max="15640" width="10.85546875" style="108" bestFit="1" customWidth="1"/>
    <col min="15641" max="15860" width="9.140625" style="108"/>
    <col min="15861" max="15861" width="15.7109375" style="108" customWidth="1"/>
    <col min="15862" max="15862" width="6.5703125" style="108" bestFit="1" customWidth="1"/>
    <col min="15863" max="15863" width="69.5703125" style="108" bestFit="1" customWidth="1"/>
    <col min="15864" max="15864" width="15.5703125" style="108" bestFit="1" customWidth="1"/>
    <col min="15865" max="15865" width="12.42578125" style="108" bestFit="1" customWidth="1"/>
    <col min="15866" max="15866" width="13.140625" style="108" bestFit="1" customWidth="1"/>
    <col min="15867" max="15869" width="13.42578125" style="108" bestFit="1" customWidth="1"/>
    <col min="15870" max="15889" width="14.28515625" style="108" bestFit="1" customWidth="1"/>
    <col min="15890" max="15890" width="18.140625" style="108" customWidth="1"/>
    <col min="15891" max="15891" width="16.7109375" style="108" customWidth="1"/>
    <col min="15892" max="15892" width="15" style="108" bestFit="1" customWidth="1"/>
    <col min="15893" max="15893" width="15.140625" style="108" bestFit="1" customWidth="1"/>
    <col min="15894" max="15894" width="11.5703125" style="108" bestFit="1" customWidth="1"/>
    <col min="15895" max="15896" width="10.85546875" style="108" bestFit="1" customWidth="1"/>
    <col min="15897" max="16116" width="9.140625" style="108"/>
    <col min="16117" max="16117" width="15.7109375" style="108" customWidth="1"/>
    <col min="16118" max="16118" width="6.5703125" style="108" bestFit="1" customWidth="1"/>
    <col min="16119" max="16119" width="69.5703125" style="108" bestFit="1" customWidth="1"/>
    <col min="16120" max="16120" width="15.5703125" style="108" bestFit="1" customWidth="1"/>
    <col min="16121" max="16121" width="12.42578125" style="108" bestFit="1" customWidth="1"/>
    <col min="16122" max="16122" width="13.140625" style="108" bestFit="1" customWidth="1"/>
    <col min="16123" max="16125" width="13.42578125" style="108" bestFit="1" customWidth="1"/>
    <col min="16126" max="16145" width="14.28515625" style="108" bestFit="1" customWidth="1"/>
    <col min="16146" max="16146" width="18.140625" style="108" customWidth="1"/>
    <col min="16147" max="16147" width="16.7109375" style="108" customWidth="1"/>
    <col min="16148" max="16148" width="15" style="108" bestFit="1" customWidth="1"/>
    <col min="16149" max="16149" width="15.140625" style="108" bestFit="1" customWidth="1"/>
    <col min="16150" max="16150" width="11.5703125" style="108" bestFit="1" customWidth="1"/>
    <col min="16151" max="16152" width="10.85546875" style="108" bestFit="1" customWidth="1"/>
    <col min="16153" max="16384" width="9.140625" style="108"/>
  </cols>
  <sheetData>
    <row r="1" spans="1:30" ht="13.5" thickBot="1"/>
    <row r="2" spans="1:30" ht="68.25" customHeight="1">
      <c r="A2" s="110"/>
      <c r="B2" s="111"/>
      <c r="C2" s="112"/>
      <c r="D2" s="1538" t="s">
        <v>1305</v>
      </c>
      <c r="E2" s="1538"/>
      <c r="F2" s="1538"/>
      <c r="G2" s="1538"/>
      <c r="H2" s="1538"/>
      <c r="I2" s="1538"/>
      <c r="J2" s="1538"/>
      <c r="K2" s="1538"/>
      <c r="L2" s="1538"/>
      <c r="M2" s="1538"/>
      <c r="N2" s="1538"/>
      <c r="O2" s="1538"/>
      <c r="P2" s="1538"/>
      <c r="Q2" s="1538"/>
      <c r="R2" s="879"/>
      <c r="S2" s="113"/>
      <c r="T2" s="114"/>
      <c r="U2" s="114"/>
      <c r="V2" s="115"/>
      <c r="W2" s="115"/>
      <c r="X2" s="115"/>
      <c r="Y2" s="115"/>
      <c r="Z2" s="115"/>
      <c r="AA2" s="115"/>
      <c r="AB2" s="115"/>
      <c r="AC2" s="115"/>
      <c r="AD2" s="115"/>
    </row>
    <row r="3" spans="1:30" ht="121.5" customHeight="1">
      <c r="A3" s="116"/>
      <c r="B3" s="113" t="s">
        <v>170</v>
      </c>
      <c r="C3" s="876" t="s">
        <v>1384</v>
      </c>
      <c r="D3" s="1539" t="s">
        <v>1319</v>
      </c>
      <c r="E3" s="1540"/>
      <c r="F3" s="1540"/>
      <c r="G3" s="1540"/>
      <c r="H3" s="1540"/>
      <c r="I3" s="1540"/>
      <c r="J3" s="1540"/>
      <c r="K3" s="1540"/>
      <c r="L3" s="1540"/>
      <c r="M3" s="1540"/>
      <c r="N3" s="1540"/>
      <c r="O3" s="1540"/>
      <c r="P3" s="1540"/>
      <c r="Q3" s="1540"/>
      <c r="R3" s="880"/>
      <c r="S3" s="114"/>
      <c r="T3" s="114"/>
      <c r="U3" s="114"/>
      <c r="V3" s="115"/>
      <c r="W3" s="115"/>
      <c r="X3" s="115"/>
      <c r="Y3" s="115"/>
      <c r="Z3" s="115"/>
      <c r="AA3" s="115"/>
      <c r="AB3" s="115"/>
      <c r="AC3" s="115"/>
      <c r="AD3" s="115"/>
    </row>
    <row r="4" spans="1:30" ht="20.25" customHeight="1" thickBot="1">
      <c r="A4" s="116"/>
      <c r="B4" s="117"/>
      <c r="C4" s="118"/>
      <c r="D4" s="1541"/>
      <c r="E4" s="1541"/>
      <c r="F4" s="118"/>
      <c r="G4" s="118"/>
      <c r="H4" s="118"/>
      <c r="I4" s="118"/>
      <c r="J4" s="1112"/>
      <c r="K4" s="118"/>
      <c r="L4" s="118"/>
      <c r="M4" s="118"/>
      <c r="N4" s="118"/>
      <c r="O4" s="118"/>
      <c r="P4" s="118"/>
      <c r="Q4" s="118"/>
      <c r="R4" s="119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</row>
    <row r="5" spans="1:30" s="128" customFormat="1" ht="21.75" customHeight="1" thickBot="1">
      <c r="A5" s="120"/>
      <c r="B5" s="121" t="s">
        <v>171</v>
      </c>
      <c r="C5" s="122" t="s">
        <v>172</v>
      </c>
      <c r="D5" s="123" t="s">
        <v>173</v>
      </c>
      <c r="E5" s="124" t="s">
        <v>174</v>
      </c>
      <c r="F5" s="125" t="s">
        <v>175</v>
      </c>
      <c r="G5" s="125" t="s">
        <v>176</v>
      </c>
      <c r="H5" s="125" t="s">
        <v>177</v>
      </c>
      <c r="I5" s="125" t="s">
        <v>178</v>
      </c>
      <c r="J5" s="125" t="s">
        <v>179</v>
      </c>
      <c r="K5" s="125" t="s">
        <v>180</v>
      </c>
      <c r="L5" s="125" t="s">
        <v>181</v>
      </c>
      <c r="M5" s="125" t="s">
        <v>182</v>
      </c>
      <c r="N5" s="125" t="s">
        <v>183</v>
      </c>
      <c r="O5" s="125" t="s">
        <v>184</v>
      </c>
      <c r="P5" s="125" t="s">
        <v>185</v>
      </c>
      <c r="Q5" s="125" t="s">
        <v>186</v>
      </c>
      <c r="R5" s="126" t="s">
        <v>187</v>
      </c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</row>
    <row r="6" spans="1:30" s="135" customFormat="1" ht="15">
      <c r="A6" s="129"/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2"/>
      <c r="Q6" s="895"/>
      <c r="R6" s="1113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</row>
    <row r="7" spans="1:30" s="141" customFormat="1" ht="19.5" customHeight="1" thickBot="1">
      <c r="A7" s="1259">
        <f>'PLANILHA ORÇAMENTO 29.05.25'!Q33</f>
        <v>134117.29999999999</v>
      </c>
      <c r="B7" s="1542" t="str">
        <f>'PLANILHA ORÇAMENTO 29.05.25'!B14</f>
        <v>01</v>
      </c>
      <c r="C7" s="1544" t="str">
        <f>'PLANILHA ORÇAMENTO 29.05.25'!E14</f>
        <v>INSTALAÇAO DA OBRA E ADMINISTRAÇÃO LOCAL</v>
      </c>
      <c r="D7" s="1546">
        <f>'PLANILHA ORÇAMENTO 29.05.25'!Q35</f>
        <v>173462.51</v>
      </c>
      <c r="E7" s="1548">
        <f>D7/D34</f>
        <v>6.4513870768722489E-2</v>
      </c>
      <c r="F7" s="137">
        <f>F8/$D$7</f>
        <v>0.22923316398454052</v>
      </c>
      <c r="G7" s="137">
        <f>G8/$D$7</f>
        <v>0.26233743533400961</v>
      </c>
      <c r="H7" s="137">
        <f t="shared" ref="H7:I7" si="0">H8/$D$7</f>
        <v>0.29279173926400581</v>
      </c>
      <c r="I7" s="137">
        <f t="shared" si="0"/>
        <v>0.21563806496285567</v>
      </c>
      <c r="J7" s="1107"/>
      <c r="K7" s="1107"/>
      <c r="L7" s="1107"/>
      <c r="M7" s="1107"/>
      <c r="N7" s="1107"/>
      <c r="O7" s="1107"/>
      <c r="P7" s="1107"/>
      <c r="Q7" s="1107"/>
      <c r="R7" s="1114">
        <f>SUM(F7:Q7)</f>
        <v>1.0000004035454118</v>
      </c>
      <c r="S7" s="138"/>
      <c r="T7" s="139"/>
      <c r="U7" s="140"/>
      <c r="V7" s="140"/>
      <c r="W7" s="140"/>
      <c r="X7" s="140"/>
      <c r="Y7" s="140"/>
      <c r="Z7" s="140"/>
      <c r="AA7" s="140"/>
      <c r="AB7" s="140"/>
      <c r="AC7" s="140"/>
      <c r="AD7" s="140"/>
    </row>
    <row r="8" spans="1:30" s="147" customFormat="1" ht="19.5" customHeight="1" thickTop="1">
      <c r="A8" s="1259">
        <f>D7-A7</f>
        <v>39345.210000000021</v>
      </c>
      <c r="B8" s="1543"/>
      <c r="C8" s="1545"/>
      <c r="D8" s="1547"/>
      <c r="E8" s="1549"/>
      <c r="F8" s="143">
        <f>16762.5+F45</f>
        <v>39763.360000000001</v>
      </c>
      <c r="G8" s="143">
        <f>5596.37+G45</f>
        <v>45505.71</v>
      </c>
      <c r="H8" s="143">
        <f>5596.37+H45</f>
        <v>50788.39</v>
      </c>
      <c r="I8" s="143">
        <f>11389.97+I45</f>
        <v>37405.120000000003</v>
      </c>
      <c r="J8" s="143"/>
      <c r="K8" s="143"/>
      <c r="L8" s="143"/>
      <c r="M8" s="143"/>
      <c r="N8" s="143"/>
      <c r="O8" s="143"/>
      <c r="P8" s="143"/>
      <c r="Q8" s="897"/>
      <c r="R8" s="1115">
        <f>SUM(F8:Q8)</f>
        <v>173462.58000000002</v>
      </c>
      <c r="S8" s="138">
        <f>R8-D7</f>
        <v>7.0000000006984919E-2</v>
      </c>
      <c r="T8" s="145"/>
      <c r="U8" s="145"/>
      <c r="V8" s="146"/>
      <c r="W8" s="146"/>
      <c r="X8" s="146"/>
      <c r="Y8" s="146"/>
      <c r="Z8" s="146"/>
      <c r="AA8" s="146"/>
      <c r="AB8" s="146"/>
      <c r="AC8" s="146"/>
      <c r="AD8" s="146"/>
    </row>
    <row r="9" spans="1:30" s="147" customFormat="1" ht="8.1" customHeight="1">
      <c r="A9" s="136"/>
      <c r="B9" s="843"/>
      <c r="C9" s="149"/>
      <c r="D9" s="150"/>
      <c r="E9" s="151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898"/>
      <c r="R9" s="1116"/>
      <c r="S9" s="138"/>
      <c r="T9" s="145"/>
      <c r="U9" s="145"/>
      <c r="V9" s="146"/>
      <c r="W9" s="146"/>
      <c r="X9" s="146"/>
      <c r="Y9" s="146"/>
      <c r="Z9" s="146"/>
      <c r="AA9" s="146"/>
      <c r="AB9" s="146"/>
      <c r="AC9" s="146"/>
      <c r="AD9" s="146"/>
    </row>
    <row r="10" spans="1:30" s="141" customFormat="1" ht="19.5" customHeight="1">
      <c r="A10" s="1259">
        <f>(D34-A7)</f>
        <v>2554645.7200000002</v>
      </c>
      <c r="B10" s="1542" t="str">
        <f>'PLANILHA ORÇAMENTO 29.05.25'!B37</f>
        <v>02</v>
      </c>
      <c r="C10" s="1544" t="str">
        <f>'PLANILHA ORÇAMENTO 29.05.25'!E37</f>
        <v>DEMOLIÇÕES</v>
      </c>
      <c r="D10" s="1546"/>
      <c r="E10" s="1548">
        <f>D10/D34</f>
        <v>0</v>
      </c>
      <c r="F10" s="1104"/>
      <c r="G10" s="883"/>
      <c r="H10" s="883"/>
      <c r="I10" s="883"/>
      <c r="J10" s="1107"/>
      <c r="K10" s="883"/>
      <c r="L10" s="883"/>
      <c r="M10" s="1104"/>
      <c r="N10" s="1104"/>
      <c r="O10" s="883"/>
      <c r="P10" s="883"/>
      <c r="Q10" s="883"/>
      <c r="R10" s="1114">
        <f>SUM(F10:Q10)</f>
        <v>0</v>
      </c>
      <c r="S10" s="138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</row>
    <row r="11" spans="1:30" s="147" customFormat="1" ht="19.5" customHeight="1">
      <c r="A11" s="1262">
        <f>A7/A10</f>
        <v>5.2499373572629855E-2</v>
      </c>
      <c r="B11" s="1543"/>
      <c r="C11" s="1545"/>
      <c r="D11" s="1547"/>
      <c r="E11" s="1549"/>
      <c r="F11" s="155">
        <f t="shared" ref="F11:I11" si="1">$D10*F10</f>
        <v>0</v>
      </c>
      <c r="G11" s="884">
        <f t="shared" si="1"/>
        <v>0</v>
      </c>
      <c r="H11" s="885">
        <f t="shared" si="1"/>
        <v>0</v>
      </c>
      <c r="I11" s="885">
        <f t="shared" si="1"/>
        <v>0</v>
      </c>
      <c r="J11" s="143"/>
      <c r="K11" s="885"/>
      <c r="L11" s="885"/>
      <c r="M11" s="155"/>
      <c r="N11" s="155"/>
      <c r="O11" s="885"/>
      <c r="P11" s="885"/>
      <c r="Q11" s="884"/>
      <c r="R11" s="1115">
        <f>SUM(F11:Q11)</f>
        <v>0</v>
      </c>
      <c r="S11" s="138"/>
      <c r="T11" s="145"/>
      <c r="U11" s="145"/>
      <c r="V11" s="146"/>
      <c r="W11" s="146"/>
      <c r="X11" s="146"/>
      <c r="Y11" s="146"/>
      <c r="Z11" s="146"/>
      <c r="AA11" s="146"/>
      <c r="AB11" s="146"/>
      <c r="AC11" s="146"/>
      <c r="AD11" s="146"/>
    </row>
    <row r="12" spans="1:30" s="147" customFormat="1" ht="8.1" customHeight="1">
      <c r="A12" s="136"/>
      <c r="B12" s="843"/>
      <c r="C12" s="149"/>
      <c r="D12" s="150"/>
      <c r="E12" s="151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898"/>
      <c r="R12" s="1116"/>
      <c r="S12" s="138"/>
      <c r="T12" s="145"/>
      <c r="U12" s="145"/>
      <c r="V12" s="146"/>
      <c r="W12" s="146"/>
      <c r="X12" s="146"/>
      <c r="Y12" s="146"/>
      <c r="Z12" s="146"/>
      <c r="AA12" s="146"/>
      <c r="AB12" s="146"/>
      <c r="AC12" s="146"/>
      <c r="AD12" s="146"/>
    </row>
    <row r="13" spans="1:30" s="141" customFormat="1" ht="19.5" customHeight="1" thickBot="1">
      <c r="A13" s="136"/>
      <c r="B13" s="1550" t="str">
        <f>'PLANILHA ORÇAMENTO 29.05.25'!B49</f>
        <v>03</v>
      </c>
      <c r="C13" s="1544" t="str">
        <f>'PLANILHA ORÇAMENTO 29.05.25'!E49</f>
        <v>LIMPEZA DO TERRENO</v>
      </c>
      <c r="D13" s="1546">
        <f>'PLANILHA ORÇAMENTO 29.05.25'!Q61</f>
        <v>14942.08</v>
      </c>
      <c r="E13" s="1548">
        <f>D13/D34</f>
        <v>5.5572320389916698E-3</v>
      </c>
      <c r="F13" s="137">
        <v>0.7</v>
      </c>
      <c r="G13" s="137">
        <v>0.3</v>
      </c>
      <c r="H13" s="883"/>
      <c r="I13" s="883"/>
      <c r="J13" s="1104"/>
      <c r="K13" s="883"/>
      <c r="L13" s="883"/>
      <c r="M13" s="1104"/>
      <c r="N13" s="1107"/>
      <c r="O13" s="883"/>
      <c r="P13" s="883"/>
      <c r="Q13" s="883"/>
      <c r="R13" s="1114">
        <f>SUM(F13:Q13)</f>
        <v>1</v>
      </c>
      <c r="S13" s="138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</row>
    <row r="14" spans="1:30" s="147" customFormat="1" ht="19.5" customHeight="1" thickTop="1">
      <c r="A14" s="142"/>
      <c r="B14" s="1543"/>
      <c r="C14" s="1545"/>
      <c r="D14" s="1547"/>
      <c r="E14" s="1549"/>
      <c r="F14" s="143">
        <f t="shared" ref="F14:I14" si="2">$D13*F13</f>
        <v>10459.456</v>
      </c>
      <c r="G14" s="885">
        <f t="shared" si="2"/>
        <v>4482.6239999999998</v>
      </c>
      <c r="H14" s="885">
        <f t="shared" si="2"/>
        <v>0</v>
      </c>
      <c r="I14" s="885">
        <f t="shared" si="2"/>
        <v>0</v>
      </c>
      <c r="J14" s="155"/>
      <c r="K14" s="885"/>
      <c r="L14" s="885"/>
      <c r="M14" s="155"/>
      <c r="N14" s="143"/>
      <c r="O14" s="885"/>
      <c r="P14" s="885"/>
      <c r="Q14" s="884"/>
      <c r="R14" s="1115">
        <f>SUM(F14:Q14)</f>
        <v>14942.08</v>
      </c>
      <c r="S14" s="138"/>
      <c r="T14" s="145"/>
      <c r="U14" s="145"/>
      <c r="V14" s="146"/>
      <c r="W14" s="146"/>
      <c r="X14" s="146"/>
      <c r="Y14" s="146"/>
      <c r="Z14" s="146"/>
      <c r="AA14" s="146"/>
      <c r="AB14" s="146"/>
      <c r="AC14" s="146"/>
      <c r="AD14" s="146"/>
    </row>
    <row r="15" spans="1:30" s="147" customFormat="1" ht="8.1" customHeight="1">
      <c r="A15" s="136"/>
      <c r="B15" s="843"/>
      <c r="C15" s="149"/>
      <c r="D15" s="150"/>
      <c r="E15" s="151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898"/>
      <c r="R15" s="1116"/>
      <c r="S15" s="138"/>
      <c r="T15" s="146"/>
      <c r="U15" s="145"/>
      <c r="V15" s="146"/>
      <c r="W15" s="146"/>
      <c r="X15" s="146"/>
      <c r="Y15" s="146"/>
      <c r="Z15" s="146"/>
      <c r="AA15" s="146"/>
      <c r="AB15" s="146"/>
      <c r="AC15" s="146"/>
      <c r="AD15" s="146"/>
    </row>
    <row r="16" spans="1:30" s="141" customFormat="1" ht="19.5" customHeight="1">
      <c r="A16" s="136"/>
      <c r="B16" s="1550" t="str">
        <f>'PLANILHA ORÇAMENTO 29.05.25'!B63</f>
        <v>04</v>
      </c>
      <c r="C16" s="1544" t="str">
        <f>'PLANILHA ORÇAMENTO 29.05.25'!E63</f>
        <v>VIABILIZAÇÃO DAS OBRAS</v>
      </c>
      <c r="D16" s="1546"/>
      <c r="E16" s="1548">
        <f>D16/D34</f>
        <v>0</v>
      </c>
      <c r="F16" s="883"/>
      <c r="G16" s="883"/>
      <c r="H16" s="883"/>
      <c r="I16" s="883"/>
      <c r="J16" s="1107"/>
      <c r="K16" s="1107"/>
      <c r="L16" s="883"/>
      <c r="M16" s="883"/>
      <c r="N16" s="883"/>
      <c r="O16" s="883"/>
      <c r="P16" s="883"/>
      <c r="Q16" s="883"/>
      <c r="R16" s="1114">
        <f>SUM(F16:Q16)</f>
        <v>0</v>
      </c>
      <c r="S16" s="138"/>
      <c r="T16" s="140"/>
      <c r="U16" s="1551"/>
      <c r="V16" s="1551"/>
      <c r="W16" s="1551"/>
      <c r="X16" s="1551"/>
      <c r="Y16" s="1551"/>
      <c r="Z16" s="140"/>
      <c r="AA16" s="140"/>
      <c r="AB16" s="140"/>
      <c r="AC16" s="140"/>
      <c r="AD16" s="140"/>
    </row>
    <row r="17" spans="1:30" s="147" customFormat="1" ht="19.5" customHeight="1">
      <c r="A17" s="136"/>
      <c r="B17" s="1543"/>
      <c r="C17" s="1545"/>
      <c r="D17" s="1547"/>
      <c r="E17" s="1549"/>
      <c r="F17" s="885">
        <f t="shared" ref="F17:I17" si="3">$D16*F16</f>
        <v>0</v>
      </c>
      <c r="G17" s="885">
        <f t="shared" si="3"/>
        <v>0</v>
      </c>
      <c r="H17" s="885">
        <f t="shared" si="3"/>
        <v>0</v>
      </c>
      <c r="I17" s="885">
        <f t="shared" si="3"/>
        <v>0</v>
      </c>
      <c r="J17" s="143"/>
      <c r="K17" s="143"/>
      <c r="L17" s="885"/>
      <c r="M17" s="885"/>
      <c r="N17" s="885"/>
      <c r="O17" s="885"/>
      <c r="P17" s="885"/>
      <c r="Q17" s="884"/>
      <c r="R17" s="1115">
        <f>SUM(F17:Q17)</f>
        <v>0</v>
      </c>
      <c r="S17" s="138"/>
      <c r="T17" s="145"/>
      <c r="U17" s="1552"/>
      <c r="V17" s="1552"/>
      <c r="W17" s="1552"/>
      <c r="X17" s="1552"/>
      <c r="Y17" s="1552"/>
      <c r="Z17" s="1552"/>
      <c r="AA17" s="1552"/>
      <c r="AB17" s="1552"/>
      <c r="AC17" s="1552"/>
      <c r="AD17" s="1552"/>
    </row>
    <row r="18" spans="1:30" s="147" customFormat="1" ht="8.1" customHeight="1">
      <c r="A18" s="136"/>
      <c r="B18" s="843"/>
      <c r="C18" s="149"/>
      <c r="D18" s="150"/>
      <c r="E18" s="151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898"/>
      <c r="R18" s="1116"/>
      <c r="S18" s="138"/>
      <c r="T18" s="145"/>
      <c r="U18" s="145"/>
      <c r="V18" s="146"/>
      <c r="W18" s="146"/>
      <c r="X18" s="146"/>
      <c r="Y18" s="146"/>
      <c r="Z18" s="146"/>
      <c r="AA18" s="146"/>
      <c r="AB18" s="146"/>
      <c r="AC18" s="146"/>
      <c r="AD18" s="146"/>
    </row>
    <row r="19" spans="1:30" s="141" customFormat="1" ht="19.5" customHeight="1" thickBot="1">
      <c r="A19" s="136"/>
      <c r="B19" s="1550" t="str">
        <f>'PLANILHA ORÇAMENTO 29.05.25'!B71</f>
        <v>05</v>
      </c>
      <c r="C19" s="1544" t="str">
        <f>'PLANILHA ORÇAMENTO 29.05.25'!E71</f>
        <v>DRENAGEM (LANÇAMENTO)</v>
      </c>
      <c r="D19" s="1546">
        <f>'PLANILHA ORÇAMENTO 29.05.25'!Q129</f>
        <v>79646.62</v>
      </c>
      <c r="E19" s="1548">
        <f>D19/D34</f>
        <v>2.9622030430930278E-2</v>
      </c>
      <c r="F19" s="137">
        <v>0.6</v>
      </c>
      <c r="G19" s="137">
        <v>0.3</v>
      </c>
      <c r="H19" s="137">
        <v>0.1</v>
      </c>
      <c r="I19" s="1104"/>
      <c r="J19" s="883"/>
      <c r="K19" s="1107"/>
      <c r="L19" s="1107"/>
      <c r="M19" s="1107"/>
      <c r="N19" s="883"/>
      <c r="O19" s="1107"/>
      <c r="P19" s="1107"/>
      <c r="Q19" s="1107"/>
      <c r="R19" s="1114">
        <f>SUM(F19:Q19)</f>
        <v>0.99999999999999989</v>
      </c>
      <c r="S19" s="138"/>
      <c r="T19" s="145"/>
      <c r="U19" s="145"/>
      <c r="V19" s="140"/>
      <c r="W19" s="140"/>
      <c r="X19" s="140"/>
      <c r="Y19" s="140"/>
      <c r="Z19" s="140"/>
      <c r="AA19" s="140"/>
      <c r="AB19" s="140"/>
      <c r="AC19" s="140"/>
      <c r="AD19" s="140"/>
    </row>
    <row r="20" spans="1:30" s="147" customFormat="1" ht="19.5" customHeight="1" thickTop="1">
      <c r="A20" s="136"/>
      <c r="B20" s="1543"/>
      <c r="C20" s="1545"/>
      <c r="D20" s="1547"/>
      <c r="E20" s="1549"/>
      <c r="F20" s="885">
        <f t="shared" ref="F20:I20" si="4">$D19*F19</f>
        <v>47787.971999999994</v>
      </c>
      <c r="G20" s="143">
        <f t="shared" si="4"/>
        <v>23893.985999999997</v>
      </c>
      <c r="H20" s="143">
        <f t="shared" si="4"/>
        <v>7964.6620000000003</v>
      </c>
      <c r="I20" s="155">
        <f t="shared" si="4"/>
        <v>0</v>
      </c>
      <c r="J20" s="885"/>
      <c r="K20" s="143"/>
      <c r="L20" s="143"/>
      <c r="M20" s="143"/>
      <c r="N20" s="885"/>
      <c r="O20" s="143"/>
      <c r="P20" s="143"/>
      <c r="Q20" s="897"/>
      <c r="R20" s="1115">
        <f>SUM(F20:Q20)</f>
        <v>79646.619999999981</v>
      </c>
      <c r="S20" s="138"/>
      <c r="T20" s="145"/>
      <c r="U20" s="145"/>
      <c r="V20" s="146"/>
      <c r="W20" s="138"/>
      <c r="X20" s="146"/>
      <c r="Y20" s="146"/>
      <c r="Z20" s="146"/>
      <c r="AA20" s="146"/>
      <c r="AB20" s="146"/>
      <c r="AC20" s="146"/>
      <c r="AD20" s="146"/>
    </row>
    <row r="21" spans="1:30" s="147" customFormat="1" ht="8.1" customHeight="1">
      <c r="A21" s="136"/>
      <c r="B21" s="843"/>
      <c r="C21" s="149"/>
      <c r="D21" s="150"/>
      <c r="E21" s="151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898"/>
      <c r="R21" s="1116"/>
      <c r="S21" s="138"/>
      <c r="T21" s="145"/>
      <c r="U21" s="145"/>
      <c r="V21" s="146"/>
      <c r="W21" s="146"/>
      <c r="X21" s="146"/>
      <c r="Y21" s="146"/>
      <c r="Z21" s="146"/>
      <c r="AA21" s="146"/>
      <c r="AB21" s="146"/>
      <c r="AC21" s="146"/>
      <c r="AD21" s="146"/>
    </row>
    <row r="22" spans="1:30" s="141" customFormat="1" ht="19.5" customHeight="1">
      <c r="A22" s="136"/>
      <c r="B22" s="1550" t="str">
        <f>'PLANILHA ORÇAMENTO 29.05.25'!B131</f>
        <v>06</v>
      </c>
      <c r="C22" s="1544" t="str">
        <f>'PLANILHA ORÇAMENTO 29.05.25'!E131</f>
        <v>URBANIZAÇAO E OBRAS COMPLEMENTARES</v>
      </c>
      <c r="D22" s="1546"/>
      <c r="E22" s="1548">
        <f>D22/D34</f>
        <v>0</v>
      </c>
      <c r="F22" s="883"/>
      <c r="G22" s="1107"/>
      <c r="H22" s="1107"/>
      <c r="I22" s="1107"/>
      <c r="J22" s="1107"/>
      <c r="K22" s="1107"/>
      <c r="L22" s="1107"/>
      <c r="M22" s="1107"/>
      <c r="N22" s="1107"/>
      <c r="O22" s="1107"/>
      <c r="P22" s="1107"/>
      <c r="Q22" s="1107"/>
      <c r="R22" s="1114">
        <f>SUM(F22:Q22)</f>
        <v>0</v>
      </c>
      <c r="S22" s="138"/>
      <c r="T22" s="145"/>
      <c r="U22" s="145"/>
      <c r="V22" s="140"/>
      <c r="W22" s="140"/>
      <c r="X22" s="140"/>
      <c r="Y22" s="140"/>
      <c r="Z22" s="140"/>
      <c r="AA22" s="140"/>
      <c r="AB22" s="140"/>
      <c r="AC22" s="140"/>
      <c r="AD22" s="140"/>
    </row>
    <row r="23" spans="1:30" s="147" customFormat="1" ht="19.5" customHeight="1">
      <c r="A23" s="136"/>
      <c r="B23" s="1543"/>
      <c r="C23" s="1545"/>
      <c r="D23" s="1547"/>
      <c r="E23" s="1549"/>
      <c r="F23" s="885">
        <f t="shared" ref="F23:I23" si="5">$D22*F22</f>
        <v>0</v>
      </c>
      <c r="G23" s="1101">
        <f t="shared" si="5"/>
        <v>0</v>
      </c>
      <c r="H23" s="1101">
        <f t="shared" si="5"/>
        <v>0</v>
      </c>
      <c r="I23" s="1101">
        <f t="shared" si="5"/>
        <v>0</v>
      </c>
      <c r="J23" s="1101"/>
      <c r="K23" s="1101"/>
      <c r="L23" s="1101"/>
      <c r="M23" s="1101"/>
      <c r="N23" s="1101"/>
      <c r="O23" s="1101"/>
      <c r="P23" s="1101"/>
      <c r="Q23" s="897"/>
      <c r="R23" s="1115">
        <f>SUM(F23:Q23)</f>
        <v>0</v>
      </c>
      <c r="S23" s="138"/>
      <c r="T23" s="145"/>
      <c r="U23" s="145"/>
      <c r="V23" s="146"/>
      <c r="W23" s="146"/>
      <c r="X23" s="146"/>
      <c r="Y23" s="146"/>
      <c r="Z23" s="146"/>
      <c r="AA23" s="146"/>
      <c r="AB23" s="146"/>
      <c r="AC23" s="146"/>
      <c r="AD23" s="146"/>
    </row>
    <row r="24" spans="1:30" s="147" customFormat="1" ht="8.1" customHeight="1">
      <c r="A24" s="136"/>
      <c r="B24" s="844"/>
      <c r="C24" s="153"/>
      <c r="D24" s="154"/>
      <c r="E24" s="151"/>
      <c r="F24" s="143"/>
      <c r="G24" s="143"/>
      <c r="H24" s="143"/>
      <c r="I24" s="143"/>
      <c r="J24" s="143"/>
      <c r="K24" s="143"/>
      <c r="L24" s="144"/>
      <c r="M24" s="144"/>
      <c r="N24" s="144"/>
      <c r="O24" s="144"/>
      <c r="P24" s="155"/>
      <c r="Q24" s="884"/>
      <c r="R24" s="1115"/>
      <c r="S24" s="138"/>
      <c r="T24" s="145"/>
      <c r="U24" s="145"/>
      <c r="V24" s="146"/>
      <c r="W24" s="146"/>
      <c r="X24" s="146"/>
      <c r="Y24" s="146"/>
      <c r="Z24" s="146"/>
      <c r="AA24" s="146"/>
      <c r="AB24" s="146"/>
      <c r="AC24" s="146"/>
      <c r="AD24" s="146"/>
    </row>
    <row r="25" spans="1:30" s="141" customFormat="1" ht="19.5" customHeight="1">
      <c r="A25" s="136"/>
      <c r="B25" s="1550" t="str">
        <f>'PLANILHA ORÇAMENTO 29.05.25'!B154</f>
        <v>07</v>
      </c>
      <c r="C25" s="1544" t="str">
        <f>'PLANILHA ORÇAMENTO 29.05.25'!E154</f>
        <v>REDE DE ESGOTO</v>
      </c>
      <c r="D25" s="1546"/>
      <c r="E25" s="1548">
        <f>D25/D34</f>
        <v>0</v>
      </c>
      <c r="F25" s="883"/>
      <c r="G25" s="883"/>
      <c r="H25" s="883"/>
      <c r="I25" s="883"/>
      <c r="J25" s="883"/>
      <c r="K25" s="883"/>
      <c r="L25" s="1107"/>
      <c r="M25" s="1107"/>
      <c r="N25" s="1107"/>
      <c r="O25" s="883"/>
      <c r="P25" s="883"/>
      <c r="Q25" s="883"/>
      <c r="R25" s="1114">
        <f>SUM(F25:Q25)</f>
        <v>0</v>
      </c>
      <c r="S25" s="138"/>
      <c r="T25" s="145"/>
      <c r="U25" s="145"/>
      <c r="V25" s="140"/>
      <c r="W25" s="140"/>
      <c r="X25" s="140"/>
      <c r="Y25" s="140"/>
      <c r="Z25" s="140"/>
      <c r="AA25" s="140"/>
      <c r="AB25" s="140"/>
      <c r="AC25" s="140"/>
      <c r="AD25" s="140"/>
    </row>
    <row r="26" spans="1:30" s="147" customFormat="1" ht="19.5" customHeight="1">
      <c r="A26" s="136"/>
      <c r="B26" s="1543"/>
      <c r="C26" s="1545"/>
      <c r="D26" s="1547"/>
      <c r="E26" s="1549"/>
      <c r="F26" s="885">
        <f t="shared" ref="F26:I26" si="6">$D25*F25</f>
        <v>0</v>
      </c>
      <c r="G26" s="883">
        <f t="shared" si="6"/>
        <v>0</v>
      </c>
      <c r="H26" s="883">
        <f t="shared" si="6"/>
        <v>0</v>
      </c>
      <c r="I26" s="883">
        <f t="shared" si="6"/>
        <v>0</v>
      </c>
      <c r="J26" s="885"/>
      <c r="K26" s="885"/>
      <c r="L26" s="143"/>
      <c r="M26" s="143"/>
      <c r="N26" s="143"/>
      <c r="O26" s="885"/>
      <c r="P26" s="885"/>
      <c r="Q26" s="884"/>
      <c r="R26" s="1115">
        <f>SUM(F26:Q26)</f>
        <v>0</v>
      </c>
      <c r="S26" s="138"/>
      <c r="T26" s="145"/>
      <c r="U26" s="145"/>
      <c r="V26" s="146"/>
      <c r="W26" s="146"/>
      <c r="X26" s="146"/>
      <c r="Y26" s="146"/>
      <c r="Z26" s="146"/>
      <c r="AA26" s="146"/>
      <c r="AB26" s="146"/>
      <c r="AC26" s="146"/>
      <c r="AD26" s="146"/>
    </row>
    <row r="27" spans="1:30" s="147" customFormat="1" ht="8.1" customHeight="1">
      <c r="A27" s="136"/>
      <c r="B27" s="844"/>
      <c r="C27" s="153"/>
      <c r="D27" s="154"/>
      <c r="E27" s="151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898"/>
      <c r="R27" s="1116"/>
      <c r="S27" s="138"/>
      <c r="T27" s="145"/>
      <c r="U27" s="145"/>
      <c r="V27" s="146"/>
      <c r="W27" s="146"/>
      <c r="X27" s="146"/>
      <c r="Y27" s="146"/>
      <c r="Z27" s="146"/>
      <c r="AA27" s="146"/>
      <c r="AB27" s="146"/>
      <c r="AC27" s="146"/>
      <c r="AD27" s="146"/>
    </row>
    <row r="28" spans="1:30" s="141" customFormat="1" ht="19.5" customHeight="1" thickBot="1">
      <c r="A28" s="136"/>
      <c r="B28" s="1550" t="str">
        <f>'PLANILHA ORÇAMENTO 29.05.25'!B188</f>
        <v>08</v>
      </c>
      <c r="C28" s="1544" t="str">
        <f>'PLANILHA ORÇAMENTO 29.05.25'!E188</f>
        <v>OBRAS DE CONTEÇÃO  - PROTECAO DE TALUDE / GABIAO</v>
      </c>
      <c r="D28" s="1546">
        <f>'PLANILHA ORÇAMENTO 29.05.25'!Q209</f>
        <v>2420711.81</v>
      </c>
      <c r="E28" s="1548">
        <f>D28/D34</f>
        <v>0.90030686676135563</v>
      </c>
      <c r="F28" s="137">
        <v>0.15</v>
      </c>
      <c r="G28" s="137">
        <v>0.3</v>
      </c>
      <c r="H28" s="137">
        <v>0.35</v>
      </c>
      <c r="I28" s="137">
        <v>0.2</v>
      </c>
      <c r="J28" s="1104"/>
      <c r="K28" s="1107"/>
      <c r="L28" s="1107"/>
      <c r="M28" s="1107"/>
      <c r="N28" s="1107"/>
      <c r="O28" s="1107"/>
      <c r="P28" s="1107"/>
      <c r="Q28" s="1107"/>
      <c r="R28" s="1114">
        <f>SUM(F28:Q28)</f>
        <v>1</v>
      </c>
      <c r="S28" s="138"/>
      <c r="T28" s="145"/>
      <c r="U28" s="145"/>
      <c r="V28" s="140"/>
      <c r="W28" s="140"/>
      <c r="X28" s="140"/>
      <c r="Y28" s="140"/>
      <c r="Z28" s="140"/>
      <c r="AA28" s="140"/>
      <c r="AB28" s="140"/>
      <c r="AC28" s="140"/>
      <c r="AD28" s="140"/>
    </row>
    <row r="29" spans="1:30" s="147" customFormat="1" ht="19.5" customHeight="1" thickTop="1">
      <c r="A29" s="136"/>
      <c r="B29" s="1543"/>
      <c r="C29" s="1545"/>
      <c r="D29" s="1547"/>
      <c r="E29" s="1549"/>
      <c r="F29" s="885">
        <f t="shared" ref="F29:I29" si="7">$D28*F28</f>
        <v>363106.77149999997</v>
      </c>
      <c r="G29" s="143">
        <f t="shared" si="7"/>
        <v>726213.54299999995</v>
      </c>
      <c r="H29" s="143">
        <f t="shared" si="7"/>
        <v>847249.1335</v>
      </c>
      <c r="I29" s="143">
        <f t="shared" si="7"/>
        <v>484142.36200000002</v>
      </c>
      <c r="J29" s="155"/>
      <c r="K29" s="143"/>
      <c r="L29" s="143"/>
      <c r="M29" s="143"/>
      <c r="N29" s="143"/>
      <c r="O29" s="143"/>
      <c r="P29" s="143"/>
      <c r="Q29" s="897"/>
      <c r="R29" s="1115">
        <f>SUM(F29:Q29)</f>
        <v>2420711.81</v>
      </c>
      <c r="S29" s="138"/>
      <c r="T29" s="145"/>
      <c r="U29" s="145"/>
      <c r="V29" s="146"/>
      <c r="W29" s="146"/>
      <c r="X29" s="146"/>
      <c r="Y29" s="146"/>
      <c r="Z29" s="146"/>
      <c r="AA29" s="146"/>
      <c r="AB29" s="146"/>
      <c r="AC29" s="146"/>
      <c r="AD29" s="146"/>
    </row>
    <row r="30" spans="1:30" s="147" customFormat="1" ht="8.1" customHeight="1">
      <c r="A30" s="136"/>
      <c r="B30" s="844"/>
      <c r="C30" s="153"/>
      <c r="D30" s="154"/>
      <c r="E30" s="151"/>
      <c r="F30" s="143"/>
      <c r="G30" s="143"/>
      <c r="H30" s="143"/>
      <c r="I30" s="143"/>
      <c r="J30" s="143"/>
      <c r="K30" s="143"/>
      <c r="L30" s="144"/>
      <c r="M30" s="144"/>
      <c r="N30" s="144"/>
      <c r="O30" s="144"/>
      <c r="P30" s="155"/>
      <c r="Q30" s="884"/>
      <c r="R30" s="1115"/>
      <c r="S30" s="138"/>
      <c r="T30" s="145"/>
      <c r="U30" s="145"/>
      <c r="V30" s="146"/>
      <c r="W30" s="146"/>
      <c r="X30" s="146"/>
      <c r="Y30" s="146"/>
      <c r="Z30" s="146"/>
      <c r="AA30" s="146"/>
      <c r="AB30" s="146"/>
      <c r="AC30" s="146"/>
      <c r="AD30" s="146"/>
    </row>
    <row r="31" spans="1:30" s="141" customFormat="1" ht="19.5" customHeight="1">
      <c r="A31" s="136"/>
      <c r="B31" s="1550" t="str">
        <f>'PLANILHA ORÇAMENTO 29.05.25'!B211</f>
        <v>09</v>
      </c>
      <c r="C31" s="1544" t="str">
        <f>'PLANILHA ORÇAMENTO 29.05.25'!E211</f>
        <v>CONTENCAO EM SOLO GRAMPEADO E ENTELAMENTO ROCHOSO</v>
      </c>
      <c r="D31" s="1546"/>
      <c r="E31" s="1548">
        <f>D31/D34</f>
        <v>0</v>
      </c>
      <c r="F31" s="883"/>
      <c r="G31" s="883"/>
      <c r="H31" s="883"/>
      <c r="I31" s="883"/>
      <c r="J31" s="1104"/>
      <c r="K31" s="1104"/>
      <c r="L31" s="1107"/>
      <c r="M31" s="1107"/>
      <c r="N31" s="1107"/>
      <c r="O31" s="1107"/>
      <c r="P31" s="883"/>
      <c r="Q31" s="883"/>
      <c r="R31" s="1114">
        <f>SUM(F31:Q31)</f>
        <v>0</v>
      </c>
      <c r="S31" s="138"/>
      <c r="T31" s="145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</row>
    <row r="32" spans="1:30" s="147" customFormat="1" ht="19.5" customHeight="1">
      <c r="A32" s="136"/>
      <c r="B32" s="1543"/>
      <c r="C32" s="1545"/>
      <c r="D32" s="1547"/>
      <c r="E32" s="1549"/>
      <c r="F32" s="885">
        <f t="shared" ref="F32:Q32" si="8">$D31*F31</f>
        <v>0</v>
      </c>
      <c r="G32" s="885">
        <f t="shared" si="8"/>
        <v>0</v>
      </c>
      <c r="H32" s="885">
        <f t="shared" si="8"/>
        <v>0</v>
      </c>
      <c r="I32" s="885">
        <f t="shared" si="8"/>
        <v>0</v>
      </c>
      <c r="J32" s="155">
        <f t="shared" si="8"/>
        <v>0</v>
      </c>
      <c r="K32" s="155">
        <f t="shared" si="8"/>
        <v>0</v>
      </c>
      <c r="L32" s="143">
        <f t="shared" si="8"/>
        <v>0</v>
      </c>
      <c r="M32" s="143">
        <f t="shared" si="8"/>
        <v>0</v>
      </c>
      <c r="N32" s="143">
        <f t="shared" si="8"/>
        <v>0</v>
      </c>
      <c r="O32" s="143">
        <f t="shared" si="8"/>
        <v>0</v>
      </c>
      <c r="P32" s="885">
        <f t="shared" si="8"/>
        <v>0</v>
      </c>
      <c r="Q32" s="884">
        <f t="shared" si="8"/>
        <v>0</v>
      </c>
      <c r="R32" s="1115">
        <f>SUM(F32:Q32)</f>
        <v>0</v>
      </c>
      <c r="S32" s="138"/>
      <c r="T32" s="146"/>
      <c r="U32" s="145"/>
      <c r="V32" s="146"/>
      <c r="W32" s="146"/>
      <c r="X32" s="146"/>
      <c r="Y32" s="146"/>
      <c r="Z32" s="146"/>
      <c r="AA32" s="146"/>
      <c r="AB32" s="146"/>
      <c r="AC32" s="146"/>
      <c r="AD32" s="146"/>
    </row>
    <row r="33" spans="1:30" s="147" customFormat="1" ht="8.1" customHeight="1">
      <c r="A33" s="156"/>
      <c r="B33" s="843"/>
      <c r="C33" s="149"/>
      <c r="D33" s="150"/>
      <c r="E33" s="151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898"/>
      <c r="R33" s="888"/>
      <c r="S33" s="138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</row>
    <row r="34" spans="1:30" s="147" customFormat="1" ht="15" customHeight="1">
      <c r="A34" s="136"/>
      <c r="B34" s="157"/>
      <c r="C34" s="158" t="s">
        <v>188</v>
      </c>
      <c r="D34" s="159">
        <f>SUM(D6:D33)</f>
        <v>2688763.02</v>
      </c>
      <c r="E34" s="160">
        <f>SUM(E6:E33)</f>
        <v>1</v>
      </c>
      <c r="F34" s="161"/>
      <c r="G34" s="161"/>
      <c r="H34" s="161"/>
      <c r="I34" s="161"/>
      <c r="J34" s="161"/>
      <c r="K34" s="161"/>
      <c r="L34" s="162"/>
      <c r="M34" s="162"/>
      <c r="N34" s="162"/>
      <c r="O34" s="162"/>
      <c r="P34" s="162"/>
      <c r="Q34" s="899"/>
      <c r="R34" s="889"/>
      <c r="S34" s="138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</row>
    <row r="35" spans="1:30" s="147" customFormat="1" ht="8.1" customHeight="1">
      <c r="A35" s="156"/>
      <c r="B35" s="148"/>
      <c r="C35" s="149"/>
      <c r="D35" s="163"/>
      <c r="E35" s="164"/>
      <c r="F35" s="165"/>
      <c r="G35" s="165"/>
      <c r="H35" s="165"/>
      <c r="I35" s="165"/>
      <c r="J35" s="165"/>
      <c r="K35" s="165"/>
      <c r="L35" s="166"/>
      <c r="M35" s="166"/>
      <c r="N35" s="166"/>
      <c r="O35" s="166"/>
      <c r="P35" s="167"/>
      <c r="Q35" s="900"/>
      <c r="R35" s="890"/>
      <c r="S35" s="138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</row>
    <row r="36" spans="1:30" s="147" customFormat="1" ht="15" customHeight="1">
      <c r="A36" s="136"/>
      <c r="B36" s="168"/>
      <c r="C36" s="169" t="s">
        <v>189</v>
      </c>
      <c r="D36" s="170"/>
      <c r="E36" s="170"/>
      <c r="F36" s="170">
        <f>F39/D34</f>
        <v>0.17149802941725967</v>
      </c>
      <c r="G36" s="882">
        <f>G38/$D$34</f>
        <v>0.29757024217031958</v>
      </c>
      <c r="H36" s="882">
        <f>H38/$D$34</f>
        <v>0.33695873483859506</v>
      </c>
      <c r="I36" s="882">
        <f>I38/$D$34</f>
        <v>0.19397301960810218</v>
      </c>
      <c r="J36" s="882">
        <f>J38/$D$34</f>
        <v>0</v>
      </c>
      <c r="K36" s="882">
        <f t="shared" ref="K36:Q36" si="9">K38/$D$34</f>
        <v>0</v>
      </c>
      <c r="L36" s="882">
        <f t="shared" si="9"/>
        <v>0</v>
      </c>
      <c r="M36" s="882">
        <f t="shared" si="9"/>
        <v>0</v>
      </c>
      <c r="N36" s="882">
        <f t="shared" si="9"/>
        <v>0</v>
      </c>
      <c r="O36" s="882">
        <f t="shared" si="9"/>
        <v>0</v>
      </c>
      <c r="P36" s="882">
        <f t="shared" si="9"/>
        <v>0</v>
      </c>
      <c r="Q36" s="901">
        <f t="shared" si="9"/>
        <v>0</v>
      </c>
      <c r="R36" s="891">
        <f>SUM(F36:Q36)</f>
        <v>1.0000000260342765</v>
      </c>
      <c r="S36" s="138"/>
      <c r="T36" s="171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</row>
    <row r="37" spans="1:30" s="147" customFormat="1" ht="15" customHeight="1">
      <c r="A37" s="136"/>
      <c r="B37" s="168"/>
      <c r="C37" s="169" t="s">
        <v>190</v>
      </c>
      <c r="D37" s="170"/>
      <c r="E37" s="170"/>
      <c r="F37" s="170">
        <f>F38/D34</f>
        <v>0.17149802941725967</v>
      </c>
      <c r="G37" s="170">
        <f t="shared" ref="G37:I37" si="10">F37+G36</f>
        <v>0.46906827158757924</v>
      </c>
      <c r="H37" s="170">
        <f t="shared" si="10"/>
        <v>0.80602700642617431</v>
      </c>
      <c r="I37" s="170">
        <f t="shared" si="10"/>
        <v>1.0000000260342765</v>
      </c>
      <c r="J37" s="170"/>
      <c r="K37" s="170"/>
      <c r="L37" s="170"/>
      <c r="M37" s="170"/>
      <c r="N37" s="170"/>
      <c r="O37" s="170"/>
      <c r="P37" s="170"/>
      <c r="Q37" s="902"/>
      <c r="R37" s="1117" t="s">
        <v>191</v>
      </c>
      <c r="S37" s="138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</row>
    <row r="38" spans="1:30" s="147" customFormat="1" ht="15" customHeight="1">
      <c r="A38" s="136"/>
      <c r="B38" s="168"/>
      <c r="C38" s="169" t="s">
        <v>168</v>
      </c>
      <c r="D38" s="172"/>
      <c r="E38" s="172"/>
      <c r="F38" s="173">
        <f>F8+F11+F14+F17+F20+F23+F26+F29+F32</f>
        <v>461117.55949999997</v>
      </c>
      <c r="G38" s="173">
        <f t="shared" ref="G38:I38" si="11">G8+G11+G14+G17+G20+G23+G26+G29+G32</f>
        <v>800095.8629999999</v>
      </c>
      <c r="H38" s="173">
        <f t="shared" si="11"/>
        <v>906002.18550000002</v>
      </c>
      <c r="I38" s="173">
        <f t="shared" si="11"/>
        <v>521547.48200000002</v>
      </c>
      <c r="J38" s="173"/>
      <c r="K38" s="173"/>
      <c r="L38" s="173"/>
      <c r="M38" s="173"/>
      <c r="N38" s="173"/>
      <c r="O38" s="173"/>
      <c r="P38" s="173"/>
      <c r="Q38" s="903"/>
      <c r="R38" s="893">
        <f>SUM(F38:Q38)</f>
        <v>2688763.09</v>
      </c>
      <c r="S38" s="174">
        <f>D34-R38</f>
        <v>-6.9999999832361937E-2</v>
      </c>
      <c r="T38" s="174"/>
      <c r="U38" s="146"/>
      <c r="V38" s="146"/>
      <c r="W38" s="146"/>
      <c r="X38" s="146"/>
      <c r="Y38" s="146"/>
      <c r="Z38" s="146"/>
      <c r="AA38" s="146"/>
      <c r="AB38" s="146"/>
      <c r="AC38" s="146"/>
      <c r="AD38" s="146"/>
    </row>
    <row r="39" spans="1:30" s="147" customFormat="1" ht="15" customHeight="1" thickBot="1">
      <c r="A39" s="136"/>
      <c r="B39" s="175"/>
      <c r="C39" s="176" t="s">
        <v>192</v>
      </c>
      <c r="D39" s="177"/>
      <c r="E39" s="177"/>
      <c r="F39" s="178">
        <f>F38</f>
        <v>461117.55949999997</v>
      </c>
      <c r="G39" s="178">
        <f t="shared" ref="G39:I39" si="12">F39+G38</f>
        <v>1261213.4224999999</v>
      </c>
      <c r="H39" s="178">
        <f t="shared" si="12"/>
        <v>2167215.608</v>
      </c>
      <c r="I39" s="178">
        <f t="shared" si="12"/>
        <v>2688763.09</v>
      </c>
      <c r="J39" s="178"/>
      <c r="K39" s="178"/>
      <c r="L39" s="178"/>
      <c r="M39" s="178"/>
      <c r="N39" s="178"/>
      <c r="O39" s="178"/>
      <c r="P39" s="179"/>
      <c r="Q39" s="904"/>
      <c r="R39" s="894" t="s">
        <v>191</v>
      </c>
      <c r="S39" s="138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</row>
    <row r="40" spans="1:30" ht="12.75" customHeight="1" thickBot="1">
      <c r="A40" s="115"/>
      <c r="B40" s="180"/>
      <c r="C40" s="181"/>
      <c r="D40" s="182"/>
      <c r="E40" s="183"/>
      <c r="F40" s="181"/>
      <c r="G40" s="181"/>
      <c r="H40" s="181"/>
      <c r="I40" s="181"/>
      <c r="J40" s="181"/>
      <c r="K40" s="182"/>
      <c r="L40" s="183"/>
      <c r="M40" s="181"/>
      <c r="N40" s="181"/>
      <c r="O40" s="181"/>
      <c r="P40" s="181"/>
      <c r="Q40" s="181"/>
      <c r="R40" s="184"/>
      <c r="S40" s="138"/>
    </row>
    <row r="41" spans="1:30" ht="12.75" customHeight="1">
      <c r="A41" s="115"/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38"/>
    </row>
    <row r="42" spans="1:30" ht="23.25" customHeight="1">
      <c r="A42" s="115"/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</row>
    <row r="43" spans="1:30" ht="14.25">
      <c r="F43" s="138">
        <v>438116.69949999999</v>
      </c>
      <c r="G43" s="138">
        <v>760186.52299999993</v>
      </c>
      <c r="H43" s="138">
        <v>860810.1655</v>
      </c>
      <c r="I43" s="138">
        <v>495532.33199999999</v>
      </c>
    </row>
    <row r="44" spans="1:30">
      <c r="F44" s="108">
        <v>5.2499400973689617E-2</v>
      </c>
      <c r="G44" s="108">
        <v>5.2499400973689617E-2</v>
      </c>
      <c r="H44" s="108">
        <v>5.2499400973689617E-2</v>
      </c>
      <c r="I44" s="108">
        <v>5.2499400973689617E-2</v>
      </c>
      <c r="T44" s="187"/>
    </row>
    <row r="45" spans="1:30" ht="14.25">
      <c r="F45" s="138">
        <f>ROUND(F43*F44,2)</f>
        <v>23000.86</v>
      </c>
      <c r="G45" s="138">
        <f t="shared" ref="G45:I45" si="13">ROUND(G43*G44,2)</f>
        <v>39909.339999999997</v>
      </c>
      <c r="H45" s="138">
        <f t="shared" si="13"/>
        <v>45192.02</v>
      </c>
      <c r="I45" s="138">
        <f t="shared" si="13"/>
        <v>26015.15</v>
      </c>
    </row>
    <row r="46" spans="1:30">
      <c r="D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</row>
    <row r="47" spans="1:30">
      <c r="A47" s="188"/>
    </row>
    <row r="118" spans="1:1">
      <c r="A118" s="188"/>
    </row>
    <row r="200" spans="1:1">
      <c r="A200" s="188"/>
    </row>
    <row r="213" spans="1:1">
      <c r="A213" s="188"/>
    </row>
    <row r="228" spans="1:1">
      <c r="A228" s="188"/>
    </row>
    <row r="236" spans="1:1">
      <c r="A236" s="188"/>
    </row>
    <row r="249" spans="1:1">
      <c r="A249" s="188"/>
    </row>
    <row r="261" spans="1:1">
      <c r="A261" s="188"/>
    </row>
    <row r="271" spans="1:1">
      <c r="A271" s="188"/>
    </row>
    <row r="286" spans="1:1">
      <c r="A286" s="188"/>
    </row>
    <row r="290" spans="1:1">
      <c r="A290" s="188"/>
    </row>
    <row r="296" spans="1:1">
      <c r="A296" s="188"/>
    </row>
    <row r="318" spans="1:1">
      <c r="A318" s="188"/>
    </row>
  </sheetData>
  <mergeCells count="41">
    <mergeCell ref="D2:Q2"/>
    <mergeCell ref="D3:Q3"/>
    <mergeCell ref="D4:E4"/>
    <mergeCell ref="B7:B8"/>
    <mergeCell ref="C7:C8"/>
    <mergeCell ref="D7:D8"/>
    <mergeCell ref="E7:E8"/>
    <mergeCell ref="B10:B11"/>
    <mergeCell ref="C10:C11"/>
    <mergeCell ref="D10:D11"/>
    <mergeCell ref="E10:E11"/>
    <mergeCell ref="B13:B14"/>
    <mergeCell ref="C13:C14"/>
    <mergeCell ref="D13:D14"/>
    <mergeCell ref="E13:E14"/>
    <mergeCell ref="B16:B17"/>
    <mergeCell ref="C16:C17"/>
    <mergeCell ref="D16:D17"/>
    <mergeCell ref="E16:E17"/>
    <mergeCell ref="U16:Y16"/>
    <mergeCell ref="U17:AD17"/>
    <mergeCell ref="B19:B20"/>
    <mergeCell ref="C19:C20"/>
    <mergeCell ref="D19:D20"/>
    <mergeCell ref="E19:E20"/>
    <mergeCell ref="B22:B23"/>
    <mergeCell ref="C22:C23"/>
    <mergeCell ref="D22:D23"/>
    <mergeCell ref="E22:E23"/>
    <mergeCell ref="B31:B32"/>
    <mergeCell ref="C31:C32"/>
    <mergeCell ref="D31:D32"/>
    <mergeCell ref="E31:E32"/>
    <mergeCell ref="B25:B26"/>
    <mergeCell ref="C25:C26"/>
    <mergeCell ref="D25:D26"/>
    <mergeCell ref="E25:E26"/>
    <mergeCell ref="B28:B29"/>
    <mergeCell ref="C28:C29"/>
    <mergeCell ref="D28:D29"/>
    <mergeCell ref="E28:E29"/>
  </mergeCells>
  <printOptions horizontalCentered="1"/>
  <pageMargins left="0.59055118110236227" right="0.51181102362204722" top="0.78740157480314965" bottom="0.78740157480314965" header="0.31496062992125984" footer="0.31496062992125984"/>
  <pageSetup paperSize="9" scale="45" fitToHeight="0" orientation="landscape" r:id="rId1"/>
  <headerFooter>
    <oddFooter>&amp;CDURVAL HONORATO DA SILVA
Engenheiro Civil - ECOS
CREA: 74.063/D&amp;RPágina 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AD318"/>
  <sheetViews>
    <sheetView showZeros="0" view="pageBreakPreview" zoomScale="75" zoomScaleNormal="75" zoomScaleSheetLayoutView="75" workbookViewId="0">
      <selection activeCell="C3" sqref="C3"/>
    </sheetView>
  </sheetViews>
  <sheetFormatPr defaultRowHeight="12.75"/>
  <cols>
    <col min="1" max="1" width="15.7109375" style="108" customWidth="1"/>
    <col min="2" max="2" width="6.5703125" style="108" bestFit="1" customWidth="1"/>
    <col min="3" max="3" width="69.5703125" style="109" bestFit="1" customWidth="1"/>
    <col min="4" max="4" width="15.5703125" style="108" bestFit="1" customWidth="1"/>
    <col min="5" max="5" width="12.42578125" style="108" bestFit="1" customWidth="1"/>
    <col min="6" max="6" width="13.140625" style="108" bestFit="1" customWidth="1"/>
    <col min="7" max="9" width="13.42578125" style="108" bestFit="1" customWidth="1"/>
    <col min="10" max="17" width="14.28515625" style="108" bestFit="1" customWidth="1"/>
    <col min="18" max="18" width="18.140625" style="108" customWidth="1"/>
    <col min="19" max="19" width="16.7109375" style="108" customWidth="1"/>
    <col min="20" max="20" width="15" style="108" bestFit="1" customWidth="1"/>
    <col min="21" max="21" width="15.140625" style="108" bestFit="1" customWidth="1"/>
    <col min="22" max="22" width="11.5703125" style="108" bestFit="1" customWidth="1"/>
    <col min="23" max="24" width="10.85546875" style="108" bestFit="1" customWidth="1"/>
    <col min="25" max="244" width="9.140625" style="108"/>
    <col min="245" max="245" width="15.7109375" style="108" customWidth="1"/>
    <col min="246" max="246" width="6.5703125" style="108" bestFit="1" customWidth="1"/>
    <col min="247" max="247" width="69.5703125" style="108" bestFit="1" customWidth="1"/>
    <col min="248" max="248" width="15.5703125" style="108" bestFit="1" customWidth="1"/>
    <col min="249" max="249" width="12.42578125" style="108" bestFit="1" customWidth="1"/>
    <col min="250" max="250" width="13.140625" style="108" bestFit="1" customWidth="1"/>
    <col min="251" max="253" width="13.42578125" style="108" bestFit="1" customWidth="1"/>
    <col min="254" max="273" width="14.28515625" style="108" bestFit="1" customWidth="1"/>
    <col min="274" max="274" width="18.140625" style="108" customWidth="1"/>
    <col min="275" max="275" width="16.7109375" style="108" customWidth="1"/>
    <col min="276" max="276" width="15" style="108" bestFit="1" customWidth="1"/>
    <col min="277" max="277" width="15.140625" style="108" bestFit="1" customWidth="1"/>
    <col min="278" max="278" width="11.5703125" style="108" bestFit="1" customWidth="1"/>
    <col min="279" max="280" width="10.85546875" style="108" bestFit="1" customWidth="1"/>
    <col min="281" max="500" width="9.140625" style="108"/>
    <col min="501" max="501" width="15.7109375" style="108" customWidth="1"/>
    <col min="502" max="502" width="6.5703125" style="108" bestFit="1" customWidth="1"/>
    <col min="503" max="503" width="69.5703125" style="108" bestFit="1" customWidth="1"/>
    <col min="504" max="504" width="15.5703125" style="108" bestFit="1" customWidth="1"/>
    <col min="505" max="505" width="12.42578125" style="108" bestFit="1" customWidth="1"/>
    <col min="506" max="506" width="13.140625" style="108" bestFit="1" customWidth="1"/>
    <col min="507" max="509" width="13.42578125" style="108" bestFit="1" customWidth="1"/>
    <col min="510" max="529" width="14.28515625" style="108" bestFit="1" customWidth="1"/>
    <col min="530" max="530" width="18.140625" style="108" customWidth="1"/>
    <col min="531" max="531" width="16.7109375" style="108" customWidth="1"/>
    <col min="532" max="532" width="15" style="108" bestFit="1" customWidth="1"/>
    <col min="533" max="533" width="15.140625" style="108" bestFit="1" customWidth="1"/>
    <col min="534" max="534" width="11.5703125" style="108" bestFit="1" customWidth="1"/>
    <col min="535" max="536" width="10.85546875" style="108" bestFit="1" customWidth="1"/>
    <col min="537" max="756" width="9.140625" style="108"/>
    <col min="757" max="757" width="15.7109375" style="108" customWidth="1"/>
    <col min="758" max="758" width="6.5703125" style="108" bestFit="1" customWidth="1"/>
    <col min="759" max="759" width="69.5703125" style="108" bestFit="1" customWidth="1"/>
    <col min="760" max="760" width="15.5703125" style="108" bestFit="1" customWidth="1"/>
    <col min="761" max="761" width="12.42578125" style="108" bestFit="1" customWidth="1"/>
    <col min="762" max="762" width="13.140625" style="108" bestFit="1" customWidth="1"/>
    <col min="763" max="765" width="13.42578125" style="108" bestFit="1" customWidth="1"/>
    <col min="766" max="785" width="14.28515625" style="108" bestFit="1" customWidth="1"/>
    <col min="786" max="786" width="18.140625" style="108" customWidth="1"/>
    <col min="787" max="787" width="16.7109375" style="108" customWidth="1"/>
    <col min="788" max="788" width="15" style="108" bestFit="1" customWidth="1"/>
    <col min="789" max="789" width="15.140625" style="108" bestFit="1" customWidth="1"/>
    <col min="790" max="790" width="11.5703125" style="108" bestFit="1" customWidth="1"/>
    <col min="791" max="792" width="10.85546875" style="108" bestFit="1" customWidth="1"/>
    <col min="793" max="1012" width="9.140625" style="108"/>
    <col min="1013" max="1013" width="15.7109375" style="108" customWidth="1"/>
    <col min="1014" max="1014" width="6.5703125" style="108" bestFit="1" customWidth="1"/>
    <col min="1015" max="1015" width="69.5703125" style="108" bestFit="1" customWidth="1"/>
    <col min="1016" max="1016" width="15.5703125" style="108" bestFit="1" customWidth="1"/>
    <col min="1017" max="1017" width="12.42578125" style="108" bestFit="1" customWidth="1"/>
    <col min="1018" max="1018" width="13.140625" style="108" bestFit="1" customWidth="1"/>
    <col min="1019" max="1021" width="13.42578125" style="108" bestFit="1" customWidth="1"/>
    <col min="1022" max="1041" width="14.28515625" style="108" bestFit="1" customWidth="1"/>
    <col min="1042" max="1042" width="18.140625" style="108" customWidth="1"/>
    <col min="1043" max="1043" width="16.7109375" style="108" customWidth="1"/>
    <col min="1044" max="1044" width="15" style="108" bestFit="1" customWidth="1"/>
    <col min="1045" max="1045" width="15.140625" style="108" bestFit="1" customWidth="1"/>
    <col min="1046" max="1046" width="11.5703125" style="108" bestFit="1" customWidth="1"/>
    <col min="1047" max="1048" width="10.85546875" style="108" bestFit="1" customWidth="1"/>
    <col min="1049" max="1268" width="9.140625" style="108"/>
    <col min="1269" max="1269" width="15.7109375" style="108" customWidth="1"/>
    <col min="1270" max="1270" width="6.5703125" style="108" bestFit="1" customWidth="1"/>
    <col min="1271" max="1271" width="69.5703125" style="108" bestFit="1" customWidth="1"/>
    <col min="1272" max="1272" width="15.5703125" style="108" bestFit="1" customWidth="1"/>
    <col min="1273" max="1273" width="12.42578125" style="108" bestFit="1" customWidth="1"/>
    <col min="1274" max="1274" width="13.140625" style="108" bestFit="1" customWidth="1"/>
    <col min="1275" max="1277" width="13.42578125" style="108" bestFit="1" customWidth="1"/>
    <col min="1278" max="1297" width="14.28515625" style="108" bestFit="1" customWidth="1"/>
    <col min="1298" max="1298" width="18.140625" style="108" customWidth="1"/>
    <col min="1299" max="1299" width="16.7109375" style="108" customWidth="1"/>
    <col min="1300" max="1300" width="15" style="108" bestFit="1" customWidth="1"/>
    <col min="1301" max="1301" width="15.140625" style="108" bestFit="1" customWidth="1"/>
    <col min="1302" max="1302" width="11.5703125" style="108" bestFit="1" customWidth="1"/>
    <col min="1303" max="1304" width="10.85546875" style="108" bestFit="1" customWidth="1"/>
    <col min="1305" max="1524" width="9.140625" style="108"/>
    <col min="1525" max="1525" width="15.7109375" style="108" customWidth="1"/>
    <col min="1526" max="1526" width="6.5703125" style="108" bestFit="1" customWidth="1"/>
    <col min="1527" max="1527" width="69.5703125" style="108" bestFit="1" customWidth="1"/>
    <col min="1528" max="1528" width="15.5703125" style="108" bestFit="1" customWidth="1"/>
    <col min="1529" max="1529" width="12.42578125" style="108" bestFit="1" customWidth="1"/>
    <col min="1530" max="1530" width="13.140625" style="108" bestFit="1" customWidth="1"/>
    <col min="1531" max="1533" width="13.42578125" style="108" bestFit="1" customWidth="1"/>
    <col min="1534" max="1553" width="14.28515625" style="108" bestFit="1" customWidth="1"/>
    <col min="1554" max="1554" width="18.140625" style="108" customWidth="1"/>
    <col min="1555" max="1555" width="16.7109375" style="108" customWidth="1"/>
    <col min="1556" max="1556" width="15" style="108" bestFit="1" customWidth="1"/>
    <col min="1557" max="1557" width="15.140625" style="108" bestFit="1" customWidth="1"/>
    <col min="1558" max="1558" width="11.5703125" style="108" bestFit="1" customWidth="1"/>
    <col min="1559" max="1560" width="10.85546875" style="108" bestFit="1" customWidth="1"/>
    <col min="1561" max="1780" width="9.140625" style="108"/>
    <col min="1781" max="1781" width="15.7109375" style="108" customWidth="1"/>
    <col min="1782" max="1782" width="6.5703125" style="108" bestFit="1" customWidth="1"/>
    <col min="1783" max="1783" width="69.5703125" style="108" bestFit="1" customWidth="1"/>
    <col min="1784" max="1784" width="15.5703125" style="108" bestFit="1" customWidth="1"/>
    <col min="1785" max="1785" width="12.42578125" style="108" bestFit="1" customWidth="1"/>
    <col min="1786" max="1786" width="13.140625" style="108" bestFit="1" customWidth="1"/>
    <col min="1787" max="1789" width="13.42578125" style="108" bestFit="1" customWidth="1"/>
    <col min="1790" max="1809" width="14.28515625" style="108" bestFit="1" customWidth="1"/>
    <col min="1810" max="1810" width="18.140625" style="108" customWidth="1"/>
    <col min="1811" max="1811" width="16.7109375" style="108" customWidth="1"/>
    <col min="1812" max="1812" width="15" style="108" bestFit="1" customWidth="1"/>
    <col min="1813" max="1813" width="15.140625" style="108" bestFit="1" customWidth="1"/>
    <col min="1814" max="1814" width="11.5703125" style="108" bestFit="1" customWidth="1"/>
    <col min="1815" max="1816" width="10.85546875" style="108" bestFit="1" customWidth="1"/>
    <col min="1817" max="2036" width="9.140625" style="108"/>
    <col min="2037" max="2037" width="15.7109375" style="108" customWidth="1"/>
    <col min="2038" max="2038" width="6.5703125" style="108" bestFit="1" customWidth="1"/>
    <col min="2039" max="2039" width="69.5703125" style="108" bestFit="1" customWidth="1"/>
    <col min="2040" max="2040" width="15.5703125" style="108" bestFit="1" customWidth="1"/>
    <col min="2041" max="2041" width="12.42578125" style="108" bestFit="1" customWidth="1"/>
    <col min="2042" max="2042" width="13.140625" style="108" bestFit="1" customWidth="1"/>
    <col min="2043" max="2045" width="13.42578125" style="108" bestFit="1" customWidth="1"/>
    <col min="2046" max="2065" width="14.28515625" style="108" bestFit="1" customWidth="1"/>
    <col min="2066" max="2066" width="18.140625" style="108" customWidth="1"/>
    <col min="2067" max="2067" width="16.7109375" style="108" customWidth="1"/>
    <col min="2068" max="2068" width="15" style="108" bestFit="1" customWidth="1"/>
    <col min="2069" max="2069" width="15.140625" style="108" bestFit="1" customWidth="1"/>
    <col min="2070" max="2070" width="11.5703125" style="108" bestFit="1" customWidth="1"/>
    <col min="2071" max="2072" width="10.85546875" style="108" bestFit="1" customWidth="1"/>
    <col min="2073" max="2292" width="9.140625" style="108"/>
    <col min="2293" max="2293" width="15.7109375" style="108" customWidth="1"/>
    <col min="2294" max="2294" width="6.5703125" style="108" bestFit="1" customWidth="1"/>
    <col min="2295" max="2295" width="69.5703125" style="108" bestFit="1" customWidth="1"/>
    <col min="2296" max="2296" width="15.5703125" style="108" bestFit="1" customWidth="1"/>
    <col min="2297" max="2297" width="12.42578125" style="108" bestFit="1" customWidth="1"/>
    <col min="2298" max="2298" width="13.140625" style="108" bestFit="1" customWidth="1"/>
    <col min="2299" max="2301" width="13.42578125" style="108" bestFit="1" customWidth="1"/>
    <col min="2302" max="2321" width="14.28515625" style="108" bestFit="1" customWidth="1"/>
    <col min="2322" max="2322" width="18.140625" style="108" customWidth="1"/>
    <col min="2323" max="2323" width="16.7109375" style="108" customWidth="1"/>
    <col min="2324" max="2324" width="15" style="108" bestFit="1" customWidth="1"/>
    <col min="2325" max="2325" width="15.140625" style="108" bestFit="1" customWidth="1"/>
    <col min="2326" max="2326" width="11.5703125" style="108" bestFit="1" customWidth="1"/>
    <col min="2327" max="2328" width="10.85546875" style="108" bestFit="1" customWidth="1"/>
    <col min="2329" max="2548" width="9.140625" style="108"/>
    <col min="2549" max="2549" width="15.7109375" style="108" customWidth="1"/>
    <col min="2550" max="2550" width="6.5703125" style="108" bestFit="1" customWidth="1"/>
    <col min="2551" max="2551" width="69.5703125" style="108" bestFit="1" customWidth="1"/>
    <col min="2552" max="2552" width="15.5703125" style="108" bestFit="1" customWidth="1"/>
    <col min="2553" max="2553" width="12.42578125" style="108" bestFit="1" customWidth="1"/>
    <col min="2554" max="2554" width="13.140625" style="108" bestFit="1" customWidth="1"/>
    <col min="2555" max="2557" width="13.42578125" style="108" bestFit="1" customWidth="1"/>
    <col min="2558" max="2577" width="14.28515625" style="108" bestFit="1" customWidth="1"/>
    <col min="2578" max="2578" width="18.140625" style="108" customWidth="1"/>
    <col min="2579" max="2579" width="16.7109375" style="108" customWidth="1"/>
    <col min="2580" max="2580" width="15" style="108" bestFit="1" customWidth="1"/>
    <col min="2581" max="2581" width="15.140625" style="108" bestFit="1" customWidth="1"/>
    <col min="2582" max="2582" width="11.5703125" style="108" bestFit="1" customWidth="1"/>
    <col min="2583" max="2584" width="10.85546875" style="108" bestFit="1" customWidth="1"/>
    <col min="2585" max="2804" width="9.140625" style="108"/>
    <col min="2805" max="2805" width="15.7109375" style="108" customWidth="1"/>
    <col min="2806" max="2806" width="6.5703125" style="108" bestFit="1" customWidth="1"/>
    <col min="2807" max="2807" width="69.5703125" style="108" bestFit="1" customWidth="1"/>
    <col min="2808" max="2808" width="15.5703125" style="108" bestFit="1" customWidth="1"/>
    <col min="2809" max="2809" width="12.42578125" style="108" bestFit="1" customWidth="1"/>
    <col min="2810" max="2810" width="13.140625" style="108" bestFit="1" customWidth="1"/>
    <col min="2811" max="2813" width="13.42578125" style="108" bestFit="1" customWidth="1"/>
    <col min="2814" max="2833" width="14.28515625" style="108" bestFit="1" customWidth="1"/>
    <col min="2834" max="2834" width="18.140625" style="108" customWidth="1"/>
    <col min="2835" max="2835" width="16.7109375" style="108" customWidth="1"/>
    <col min="2836" max="2836" width="15" style="108" bestFit="1" customWidth="1"/>
    <col min="2837" max="2837" width="15.140625" style="108" bestFit="1" customWidth="1"/>
    <col min="2838" max="2838" width="11.5703125" style="108" bestFit="1" customWidth="1"/>
    <col min="2839" max="2840" width="10.85546875" style="108" bestFit="1" customWidth="1"/>
    <col min="2841" max="3060" width="9.140625" style="108"/>
    <col min="3061" max="3061" width="15.7109375" style="108" customWidth="1"/>
    <col min="3062" max="3062" width="6.5703125" style="108" bestFit="1" customWidth="1"/>
    <col min="3063" max="3063" width="69.5703125" style="108" bestFit="1" customWidth="1"/>
    <col min="3064" max="3064" width="15.5703125" style="108" bestFit="1" customWidth="1"/>
    <col min="3065" max="3065" width="12.42578125" style="108" bestFit="1" customWidth="1"/>
    <col min="3066" max="3066" width="13.140625" style="108" bestFit="1" customWidth="1"/>
    <col min="3067" max="3069" width="13.42578125" style="108" bestFit="1" customWidth="1"/>
    <col min="3070" max="3089" width="14.28515625" style="108" bestFit="1" customWidth="1"/>
    <col min="3090" max="3090" width="18.140625" style="108" customWidth="1"/>
    <col min="3091" max="3091" width="16.7109375" style="108" customWidth="1"/>
    <col min="3092" max="3092" width="15" style="108" bestFit="1" customWidth="1"/>
    <col min="3093" max="3093" width="15.140625" style="108" bestFit="1" customWidth="1"/>
    <col min="3094" max="3094" width="11.5703125" style="108" bestFit="1" customWidth="1"/>
    <col min="3095" max="3096" width="10.85546875" style="108" bestFit="1" customWidth="1"/>
    <col min="3097" max="3316" width="9.140625" style="108"/>
    <col min="3317" max="3317" width="15.7109375" style="108" customWidth="1"/>
    <col min="3318" max="3318" width="6.5703125" style="108" bestFit="1" customWidth="1"/>
    <col min="3319" max="3319" width="69.5703125" style="108" bestFit="1" customWidth="1"/>
    <col min="3320" max="3320" width="15.5703125" style="108" bestFit="1" customWidth="1"/>
    <col min="3321" max="3321" width="12.42578125" style="108" bestFit="1" customWidth="1"/>
    <col min="3322" max="3322" width="13.140625" style="108" bestFit="1" customWidth="1"/>
    <col min="3323" max="3325" width="13.42578125" style="108" bestFit="1" customWidth="1"/>
    <col min="3326" max="3345" width="14.28515625" style="108" bestFit="1" customWidth="1"/>
    <col min="3346" max="3346" width="18.140625" style="108" customWidth="1"/>
    <col min="3347" max="3347" width="16.7109375" style="108" customWidth="1"/>
    <col min="3348" max="3348" width="15" style="108" bestFit="1" customWidth="1"/>
    <col min="3349" max="3349" width="15.140625" style="108" bestFit="1" customWidth="1"/>
    <col min="3350" max="3350" width="11.5703125" style="108" bestFit="1" customWidth="1"/>
    <col min="3351" max="3352" width="10.85546875" style="108" bestFit="1" customWidth="1"/>
    <col min="3353" max="3572" width="9.140625" style="108"/>
    <col min="3573" max="3573" width="15.7109375" style="108" customWidth="1"/>
    <col min="3574" max="3574" width="6.5703125" style="108" bestFit="1" customWidth="1"/>
    <col min="3575" max="3575" width="69.5703125" style="108" bestFit="1" customWidth="1"/>
    <col min="3576" max="3576" width="15.5703125" style="108" bestFit="1" customWidth="1"/>
    <col min="3577" max="3577" width="12.42578125" style="108" bestFit="1" customWidth="1"/>
    <col min="3578" max="3578" width="13.140625" style="108" bestFit="1" customWidth="1"/>
    <col min="3579" max="3581" width="13.42578125" style="108" bestFit="1" customWidth="1"/>
    <col min="3582" max="3601" width="14.28515625" style="108" bestFit="1" customWidth="1"/>
    <col min="3602" max="3602" width="18.140625" style="108" customWidth="1"/>
    <col min="3603" max="3603" width="16.7109375" style="108" customWidth="1"/>
    <col min="3604" max="3604" width="15" style="108" bestFit="1" customWidth="1"/>
    <col min="3605" max="3605" width="15.140625" style="108" bestFit="1" customWidth="1"/>
    <col min="3606" max="3606" width="11.5703125" style="108" bestFit="1" customWidth="1"/>
    <col min="3607" max="3608" width="10.85546875" style="108" bestFit="1" customWidth="1"/>
    <col min="3609" max="3828" width="9.140625" style="108"/>
    <col min="3829" max="3829" width="15.7109375" style="108" customWidth="1"/>
    <col min="3830" max="3830" width="6.5703125" style="108" bestFit="1" customWidth="1"/>
    <col min="3831" max="3831" width="69.5703125" style="108" bestFit="1" customWidth="1"/>
    <col min="3832" max="3832" width="15.5703125" style="108" bestFit="1" customWidth="1"/>
    <col min="3833" max="3833" width="12.42578125" style="108" bestFit="1" customWidth="1"/>
    <col min="3834" max="3834" width="13.140625" style="108" bestFit="1" customWidth="1"/>
    <col min="3835" max="3837" width="13.42578125" style="108" bestFit="1" customWidth="1"/>
    <col min="3838" max="3857" width="14.28515625" style="108" bestFit="1" customWidth="1"/>
    <col min="3858" max="3858" width="18.140625" style="108" customWidth="1"/>
    <col min="3859" max="3859" width="16.7109375" style="108" customWidth="1"/>
    <col min="3860" max="3860" width="15" style="108" bestFit="1" customWidth="1"/>
    <col min="3861" max="3861" width="15.140625" style="108" bestFit="1" customWidth="1"/>
    <col min="3862" max="3862" width="11.5703125" style="108" bestFit="1" customWidth="1"/>
    <col min="3863" max="3864" width="10.85546875" style="108" bestFit="1" customWidth="1"/>
    <col min="3865" max="4084" width="9.140625" style="108"/>
    <col min="4085" max="4085" width="15.7109375" style="108" customWidth="1"/>
    <col min="4086" max="4086" width="6.5703125" style="108" bestFit="1" customWidth="1"/>
    <col min="4087" max="4087" width="69.5703125" style="108" bestFit="1" customWidth="1"/>
    <col min="4088" max="4088" width="15.5703125" style="108" bestFit="1" customWidth="1"/>
    <col min="4089" max="4089" width="12.42578125" style="108" bestFit="1" customWidth="1"/>
    <col min="4090" max="4090" width="13.140625" style="108" bestFit="1" customWidth="1"/>
    <col min="4091" max="4093" width="13.42578125" style="108" bestFit="1" customWidth="1"/>
    <col min="4094" max="4113" width="14.28515625" style="108" bestFit="1" customWidth="1"/>
    <col min="4114" max="4114" width="18.140625" style="108" customWidth="1"/>
    <col min="4115" max="4115" width="16.7109375" style="108" customWidth="1"/>
    <col min="4116" max="4116" width="15" style="108" bestFit="1" customWidth="1"/>
    <col min="4117" max="4117" width="15.140625" style="108" bestFit="1" customWidth="1"/>
    <col min="4118" max="4118" width="11.5703125" style="108" bestFit="1" customWidth="1"/>
    <col min="4119" max="4120" width="10.85546875" style="108" bestFit="1" customWidth="1"/>
    <col min="4121" max="4340" width="9.140625" style="108"/>
    <col min="4341" max="4341" width="15.7109375" style="108" customWidth="1"/>
    <col min="4342" max="4342" width="6.5703125" style="108" bestFit="1" customWidth="1"/>
    <col min="4343" max="4343" width="69.5703125" style="108" bestFit="1" customWidth="1"/>
    <col min="4344" max="4344" width="15.5703125" style="108" bestFit="1" customWidth="1"/>
    <col min="4345" max="4345" width="12.42578125" style="108" bestFit="1" customWidth="1"/>
    <col min="4346" max="4346" width="13.140625" style="108" bestFit="1" customWidth="1"/>
    <col min="4347" max="4349" width="13.42578125" style="108" bestFit="1" customWidth="1"/>
    <col min="4350" max="4369" width="14.28515625" style="108" bestFit="1" customWidth="1"/>
    <col min="4370" max="4370" width="18.140625" style="108" customWidth="1"/>
    <col min="4371" max="4371" width="16.7109375" style="108" customWidth="1"/>
    <col min="4372" max="4372" width="15" style="108" bestFit="1" customWidth="1"/>
    <col min="4373" max="4373" width="15.140625" style="108" bestFit="1" customWidth="1"/>
    <col min="4374" max="4374" width="11.5703125" style="108" bestFit="1" customWidth="1"/>
    <col min="4375" max="4376" width="10.85546875" style="108" bestFit="1" customWidth="1"/>
    <col min="4377" max="4596" width="9.140625" style="108"/>
    <col min="4597" max="4597" width="15.7109375" style="108" customWidth="1"/>
    <col min="4598" max="4598" width="6.5703125" style="108" bestFit="1" customWidth="1"/>
    <col min="4599" max="4599" width="69.5703125" style="108" bestFit="1" customWidth="1"/>
    <col min="4600" max="4600" width="15.5703125" style="108" bestFit="1" customWidth="1"/>
    <col min="4601" max="4601" width="12.42578125" style="108" bestFit="1" customWidth="1"/>
    <col min="4602" max="4602" width="13.140625" style="108" bestFit="1" customWidth="1"/>
    <col min="4603" max="4605" width="13.42578125" style="108" bestFit="1" customWidth="1"/>
    <col min="4606" max="4625" width="14.28515625" style="108" bestFit="1" customWidth="1"/>
    <col min="4626" max="4626" width="18.140625" style="108" customWidth="1"/>
    <col min="4627" max="4627" width="16.7109375" style="108" customWidth="1"/>
    <col min="4628" max="4628" width="15" style="108" bestFit="1" customWidth="1"/>
    <col min="4629" max="4629" width="15.140625" style="108" bestFit="1" customWidth="1"/>
    <col min="4630" max="4630" width="11.5703125" style="108" bestFit="1" customWidth="1"/>
    <col min="4631" max="4632" width="10.85546875" style="108" bestFit="1" customWidth="1"/>
    <col min="4633" max="4852" width="9.140625" style="108"/>
    <col min="4853" max="4853" width="15.7109375" style="108" customWidth="1"/>
    <col min="4854" max="4854" width="6.5703125" style="108" bestFit="1" customWidth="1"/>
    <col min="4855" max="4855" width="69.5703125" style="108" bestFit="1" customWidth="1"/>
    <col min="4856" max="4856" width="15.5703125" style="108" bestFit="1" customWidth="1"/>
    <col min="4857" max="4857" width="12.42578125" style="108" bestFit="1" customWidth="1"/>
    <col min="4858" max="4858" width="13.140625" style="108" bestFit="1" customWidth="1"/>
    <col min="4859" max="4861" width="13.42578125" style="108" bestFit="1" customWidth="1"/>
    <col min="4862" max="4881" width="14.28515625" style="108" bestFit="1" customWidth="1"/>
    <col min="4882" max="4882" width="18.140625" style="108" customWidth="1"/>
    <col min="4883" max="4883" width="16.7109375" style="108" customWidth="1"/>
    <col min="4884" max="4884" width="15" style="108" bestFit="1" customWidth="1"/>
    <col min="4885" max="4885" width="15.140625" style="108" bestFit="1" customWidth="1"/>
    <col min="4886" max="4886" width="11.5703125" style="108" bestFit="1" customWidth="1"/>
    <col min="4887" max="4888" width="10.85546875" style="108" bestFit="1" customWidth="1"/>
    <col min="4889" max="5108" width="9.140625" style="108"/>
    <col min="5109" max="5109" width="15.7109375" style="108" customWidth="1"/>
    <col min="5110" max="5110" width="6.5703125" style="108" bestFit="1" customWidth="1"/>
    <col min="5111" max="5111" width="69.5703125" style="108" bestFit="1" customWidth="1"/>
    <col min="5112" max="5112" width="15.5703125" style="108" bestFit="1" customWidth="1"/>
    <col min="5113" max="5113" width="12.42578125" style="108" bestFit="1" customWidth="1"/>
    <col min="5114" max="5114" width="13.140625" style="108" bestFit="1" customWidth="1"/>
    <col min="5115" max="5117" width="13.42578125" style="108" bestFit="1" customWidth="1"/>
    <col min="5118" max="5137" width="14.28515625" style="108" bestFit="1" customWidth="1"/>
    <col min="5138" max="5138" width="18.140625" style="108" customWidth="1"/>
    <col min="5139" max="5139" width="16.7109375" style="108" customWidth="1"/>
    <col min="5140" max="5140" width="15" style="108" bestFit="1" customWidth="1"/>
    <col min="5141" max="5141" width="15.140625" style="108" bestFit="1" customWidth="1"/>
    <col min="5142" max="5142" width="11.5703125" style="108" bestFit="1" customWidth="1"/>
    <col min="5143" max="5144" width="10.85546875" style="108" bestFit="1" customWidth="1"/>
    <col min="5145" max="5364" width="9.140625" style="108"/>
    <col min="5365" max="5365" width="15.7109375" style="108" customWidth="1"/>
    <col min="5366" max="5366" width="6.5703125" style="108" bestFit="1" customWidth="1"/>
    <col min="5367" max="5367" width="69.5703125" style="108" bestFit="1" customWidth="1"/>
    <col min="5368" max="5368" width="15.5703125" style="108" bestFit="1" customWidth="1"/>
    <col min="5369" max="5369" width="12.42578125" style="108" bestFit="1" customWidth="1"/>
    <col min="5370" max="5370" width="13.140625" style="108" bestFit="1" customWidth="1"/>
    <col min="5371" max="5373" width="13.42578125" style="108" bestFit="1" customWidth="1"/>
    <col min="5374" max="5393" width="14.28515625" style="108" bestFit="1" customWidth="1"/>
    <col min="5394" max="5394" width="18.140625" style="108" customWidth="1"/>
    <col min="5395" max="5395" width="16.7109375" style="108" customWidth="1"/>
    <col min="5396" max="5396" width="15" style="108" bestFit="1" customWidth="1"/>
    <col min="5397" max="5397" width="15.140625" style="108" bestFit="1" customWidth="1"/>
    <col min="5398" max="5398" width="11.5703125" style="108" bestFit="1" customWidth="1"/>
    <col min="5399" max="5400" width="10.85546875" style="108" bestFit="1" customWidth="1"/>
    <col min="5401" max="5620" width="9.140625" style="108"/>
    <col min="5621" max="5621" width="15.7109375" style="108" customWidth="1"/>
    <col min="5622" max="5622" width="6.5703125" style="108" bestFit="1" customWidth="1"/>
    <col min="5623" max="5623" width="69.5703125" style="108" bestFit="1" customWidth="1"/>
    <col min="5624" max="5624" width="15.5703125" style="108" bestFit="1" customWidth="1"/>
    <col min="5625" max="5625" width="12.42578125" style="108" bestFit="1" customWidth="1"/>
    <col min="5626" max="5626" width="13.140625" style="108" bestFit="1" customWidth="1"/>
    <col min="5627" max="5629" width="13.42578125" style="108" bestFit="1" customWidth="1"/>
    <col min="5630" max="5649" width="14.28515625" style="108" bestFit="1" customWidth="1"/>
    <col min="5650" max="5650" width="18.140625" style="108" customWidth="1"/>
    <col min="5651" max="5651" width="16.7109375" style="108" customWidth="1"/>
    <col min="5652" max="5652" width="15" style="108" bestFit="1" customWidth="1"/>
    <col min="5653" max="5653" width="15.140625" style="108" bestFit="1" customWidth="1"/>
    <col min="5654" max="5654" width="11.5703125" style="108" bestFit="1" customWidth="1"/>
    <col min="5655" max="5656" width="10.85546875" style="108" bestFit="1" customWidth="1"/>
    <col min="5657" max="5876" width="9.140625" style="108"/>
    <col min="5877" max="5877" width="15.7109375" style="108" customWidth="1"/>
    <col min="5878" max="5878" width="6.5703125" style="108" bestFit="1" customWidth="1"/>
    <col min="5879" max="5879" width="69.5703125" style="108" bestFit="1" customWidth="1"/>
    <col min="5880" max="5880" width="15.5703125" style="108" bestFit="1" customWidth="1"/>
    <col min="5881" max="5881" width="12.42578125" style="108" bestFit="1" customWidth="1"/>
    <col min="5882" max="5882" width="13.140625" style="108" bestFit="1" customWidth="1"/>
    <col min="5883" max="5885" width="13.42578125" style="108" bestFit="1" customWidth="1"/>
    <col min="5886" max="5905" width="14.28515625" style="108" bestFit="1" customWidth="1"/>
    <col min="5906" max="5906" width="18.140625" style="108" customWidth="1"/>
    <col min="5907" max="5907" width="16.7109375" style="108" customWidth="1"/>
    <col min="5908" max="5908" width="15" style="108" bestFit="1" customWidth="1"/>
    <col min="5909" max="5909" width="15.140625" style="108" bestFit="1" customWidth="1"/>
    <col min="5910" max="5910" width="11.5703125" style="108" bestFit="1" customWidth="1"/>
    <col min="5911" max="5912" width="10.85546875" style="108" bestFit="1" customWidth="1"/>
    <col min="5913" max="6132" width="9.140625" style="108"/>
    <col min="6133" max="6133" width="15.7109375" style="108" customWidth="1"/>
    <col min="6134" max="6134" width="6.5703125" style="108" bestFit="1" customWidth="1"/>
    <col min="6135" max="6135" width="69.5703125" style="108" bestFit="1" customWidth="1"/>
    <col min="6136" max="6136" width="15.5703125" style="108" bestFit="1" customWidth="1"/>
    <col min="6137" max="6137" width="12.42578125" style="108" bestFit="1" customWidth="1"/>
    <col min="6138" max="6138" width="13.140625" style="108" bestFit="1" customWidth="1"/>
    <col min="6139" max="6141" width="13.42578125" style="108" bestFit="1" customWidth="1"/>
    <col min="6142" max="6161" width="14.28515625" style="108" bestFit="1" customWidth="1"/>
    <col min="6162" max="6162" width="18.140625" style="108" customWidth="1"/>
    <col min="6163" max="6163" width="16.7109375" style="108" customWidth="1"/>
    <col min="6164" max="6164" width="15" style="108" bestFit="1" customWidth="1"/>
    <col min="6165" max="6165" width="15.140625" style="108" bestFit="1" customWidth="1"/>
    <col min="6166" max="6166" width="11.5703125" style="108" bestFit="1" customWidth="1"/>
    <col min="6167" max="6168" width="10.85546875" style="108" bestFit="1" customWidth="1"/>
    <col min="6169" max="6388" width="9.140625" style="108"/>
    <col min="6389" max="6389" width="15.7109375" style="108" customWidth="1"/>
    <col min="6390" max="6390" width="6.5703125" style="108" bestFit="1" customWidth="1"/>
    <col min="6391" max="6391" width="69.5703125" style="108" bestFit="1" customWidth="1"/>
    <col min="6392" max="6392" width="15.5703125" style="108" bestFit="1" customWidth="1"/>
    <col min="6393" max="6393" width="12.42578125" style="108" bestFit="1" customWidth="1"/>
    <col min="6394" max="6394" width="13.140625" style="108" bestFit="1" customWidth="1"/>
    <col min="6395" max="6397" width="13.42578125" style="108" bestFit="1" customWidth="1"/>
    <col min="6398" max="6417" width="14.28515625" style="108" bestFit="1" customWidth="1"/>
    <col min="6418" max="6418" width="18.140625" style="108" customWidth="1"/>
    <col min="6419" max="6419" width="16.7109375" style="108" customWidth="1"/>
    <col min="6420" max="6420" width="15" style="108" bestFit="1" customWidth="1"/>
    <col min="6421" max="6421" width="15.140625" style="108" bestFit="1" customWidth="1"/>
    <col min="6422" max="6422" width="11.5703125" style="108" bestFit="1" customWidth="1"/>
    <col min="6423" max="6424" width="10.85546875" style="108" bestFit="1" customWidth="1"/>
    <col min="6425" max="6644" width="9.140625" style="108"/>
    <col min="6645" max="6645" width="15.7109375" style="108" customWidth="1"/>
    <col min="6646" max="6646" width="6.5703125" style="108" bestFit="1" customWidth="1"/>
    <col min="6647" max="6647" width="69.5703125" style="108" bestFit="1" customWidth="1"/>
    <col min="6648" max="6648" width="15.5703125" style="108" bestFit="1" customWidth="1"/>
    <col min="6649" max="6649" width="12.42578125" style="108" bestFit="1" customWidth="1"/>
    <col min="6650" max="6650" width="13.140625" style="108" bestFit="1" customWidth="1"/>
    <col min="6651" max="6653" width="13.42578125" style="108" bestFit="1" customWidth="1"/>
    <col min="6654" max="6673" width="14.28515625" style="108" bestFit="1" customWidth="1"/>
    <col min="6674" max="6674" width="18.140625" style="108" customWidth="1"/>
    <col min="6675" max="6675" width="16.7109375" style="108" customWidth="1"/>
    <col min="6676" max="6676" width="15" style="108" bestFit="1" customWidth="1"/>
    <col min="6677" max="6677" width="15.140625" style="108" bestFit="1" customWidth="1"/>
    <col min="6678" max="6678" width="11.5703125" style="108" bestFit="1" customWidth="1"/>
    <col min="6679" max="6680" width="10.85546875" style="108" bestFit="1" customWidth="1"/>
    <col min="6681" max="6900" width="9.140625" style="108"/>
    <col min="6901" max="6901" width="15.7109375" style="108" customWidth="1"/>
    <col min="6902" max="6902" width="6.5703125" style="108" bestFit="1" customWidth="1"/>
    <col min="6903" max="6903" width="69.5703125" style="108" bestFit="1" customWidth="1"/>
    <col min="6904" max="6904" width="15.5703125" style="108" bestFit="1" customWidth="1"/>
    <col min="6905" max="6905" width="12.42578125" style="108" bestFit="1" customWidth="1"/>
    <col min="6906" max="6906" width="13.140625" style="108" bestFit="1" customWidth="1"/>
    <col min="6907" max="6909" width="13.42578125" style="108" bestFit="1" customWidth="1"/>
    <col min="6910" max="6929" width="14.28515625" style="108" bestFit="1" customWidth="1"/>
    <col min="6930" max="6930" width="18.140625" style="108" customWidth="1"/>
    <col min="6931" max="6931" width="16.7109375" style="108" customWidth="1"/>
    <col min="6932" max="6932" width="15" style="108" bestFit="1" customWidth="1"/>
    <col min="6933" max="6933" width="15.140625" style="108" bestFit="1" customWidth="1"/>
    <col min="6934" max="6934" width="11.5703125" style="108" bestFit="1" customWidth="1"/>
    <col min="6935" max="6936" width="10.85546875" style="108" bestFit="1" customWidth="1"/>
    <col min="6937" max="7156" width="9.140625" style="108"/>
    <col min="7157" max="7157" width="15.7109375" style="108" customWidth="1"/>
    <col min="7158" max="7158" width="6.5703125" style="108" bestFit="1" customWidth="1"/>
    <col min="7159" max="7159" width="69.5703125" style="108" bestFit="1" customWidth="1"/>
    <col min="7160" max="7160" width="15.5703125" style="108" bestFit="1" customWidth="1"/>
    <col min="7161" max="7161" width="12.42578125" style="108" bestFit="1" customWidth="1"/>
    <col min="7162" max="7162" width="13.140625" style="108" bestFit="1" customWidth="1"/>
    <col min="7163" max="7165" width="13.42578125" style="108" bestFit="1" customWidth="1"/>
    <col min="7166" max="7185" width="14.28515625" style="108" bestFit="1" customWidth="1"/>
    <col min="7186" max="7186" width="18.140625" style="108" customWidth="1"/>
    <col min="7187" max="7187" width="16.7109375" style="108" customWidth="1"/>
    <col min="7188" max="7188" width="15" style="108" bestFit="1" customWidth="1"/>
    <col min="7189" max="7189" width="15.140625" style="108" bestFit="1" customWidth="1"/>
    <col min="7190" max="7190" width="11.5703125" style="108" bestFit="1" customWidth="1"/>
    <col min="7191" max="7192" width="10.85546875" style="108" bestFit="1" customWidth="1"/>
    <col min="7193" max="7412" width="9.140625" style="108"/>
    <col min="7413" max="7413" width="15.7109375" style="108" customWidth="1"/>
    <col min="7414" max="7414" width="6.5703125" style="108" bestFit="1" customWidth="1"/>
    <col min="7415" max="7415" width="69.5703125" style="108" bestFit="1" customWidth="1"/>
    <col min="7416" max="7416" width="15.5703125" style="108" bestFit="1" customWidth="1"/>
    <col min="7417" max="7417" width="12.42578125" style="108" bestFit="1" customWidth="1"/>
    <col min="7418" max="7418" width="13.140625" style="108" bestFit="1" customWidth="1"/>
    <col min="7419" max="7421" width="13.42578125" style="108" bestFit="1" customWidth="1"/>
    <col min="7422" max="7441" width="14.28515625" style="108" bestFit="1" customWidth="1"/>
    <col min="7442" max="7442" width="18.140625" style="108" customWidth="1"/>
    <col min="7443" max="7443" width="16.7109375" style="108" customWidth="1"/>
    <col min="7444" max="7444" width="15" style="108" bestFit="1" customWidth="1"/>
    <col min="7445" max="7445" width="15.140625" style="108" bestFit="1" customWidth="1"/>
    <col min="7446" max="7446" width="11.5703125" style="108" bestFit="1" customWidth="1"/>
    <col min="7447" max="7448" width="10.85546875" style="108" bestFit="1" customWidth="1"/>
    <col min="7449" max="7668" width="9.140625" style="108"/>
    <col min="7669" max="7669" width="15.7109375" style="108" customWidth="1"/>
    <col min="7670" max="7670" width="6.5703125" style="108" bestFit="1" customWidth="1"/>
    <col min="7671" max="7671" width="69.5703125" style="108" bestFit="1" customWidth="1"/>
    <col min="7672" max="7672" width="15.5703125" style="108" bestFit="1" customWidth="1"/>
    <col min="7673" max="7673" width="12.42578125" style="108" bestFit="1" customWidth="1"/>
    <col min="7674" max="7674" width="13.140625" style="108" bestFit="1" customWidth="1"/>
    <col min="7675" max="7677" width="13.42578125" style="108" bestFit="1" customWidth="1"/>
    <col min="7678" max="7697" width="14.28515625" style="108" bestFit="1" customWidth="1"/>
    <col min="7698" max="7698" width="18.140625" style="108" customWidth="1"/>
    <col min="7699" max="7699" width="16.7109375" style="108" customWidth="1"/>
    <col min="7700" max="7700" width="15" style="108" bestFit="1" customWidth="1"/>
    <col min="7701" max="7701" width="15.140625" style="108" bestFit="1" customWidth="1"/>
    <col min="7702" max="7702" width="11.5703125" style="108" bestFit="1" customWidth="1"/>
    <col min="7703" max="7704" width="10.85546875" style="108" bestFit="1" customWidth="1"/>
    <col min="7705" max="7924" width="9.140625" style="108"/>
    <col min="7925" max="7925" width="15.7109375" style="108" customWidth="1"/>
    <col min="7926" max="7926" width="6.5703125" style="108" bestFit="1" customWidth="1"/>
    <col min="7927" max="7927" width="69.5703125" style="108" bestFit="1" customWidth="1"/>
    <col min="7928" max="7928" width="15.5703125" style="108" bestFit="1" customWidth="1"/>
    <col min="7929" max="7929" width="12.42578125" style="108" bestFit="1" customWidth="1"/>
    <col min="7930" max="7930" width="13.140625" style="108" bestFit="1" customWidth="1"/>
    <col min="7931" max="7933" width="13.42578125" style="108" bestFit="1" customWidth="1"/>
    <col min="7934" max="7953" width="14.28515625" style="108" bestFit="1" customWidth="1"/>
    <col min="7954" max="7954" width="18.140625" style="108" customWidth="1"/>
    <col min="7955" max="7955" width="16.7109375" style="108" customWidth="1"/>
    <col min="7956" max="7956" width="15" style="108" bestFit="1" customWidth="1"/>
    <col min="7957" max="7957" width="15.140625" style="108" bestFit="1" customWidth="1"/>
    <col min="7958" max="7958" width="11.5703125" style="108" bestFit="1" customWidth="1"/>
    <col min="7959" max="7960" width="10.85546875" style="108" bestFit="1" customWidth="1"/>
    <col min="7961" max="8180" width="9.140625" style="108"/>
    <col min="8181" max="8181" width="15.7109375" style="108" customWidth="1"/>
    <col min="8182" max="8182" width="6.5703125" style="108" bestFit="1" customWidth="1"/>
    <col min="8183" max="8183" width="69.5703125" style="108" bestFit="1" customWidth="1"/>
    <col min="8184" max="8184" width="15.5703125" style="108" bestFit="1" customWidth="1"/>
    <col min="8185" max="8185" width="12.42578125" style="108" bestFit="1" customWidth="1"/>
    <col min="8186" max="8186" width="13.140625" style="108" bestFit="1" customWidth="1"/>
    <col min="8187" max="8189" width="13.42578125" style="108" bestFit="1" customWidth="1"/>
    <col min="8190" max="8209" width="14.28515625" style="108" bestFit="1" customWidth="1"/>
    <col min="8210" max="8210" width="18.140625" style="108" customWidth="1"/>
    <col min="8211" max="8211" width="16.7109375" style="108" customWidth="1"/>
    <col min="8212" max="8212" width="15" style="108" bestFit="1" customWidth="1"/>
    <col min="8213" max="8213" width="15.140625" style="108" bestFit="1" customWidth="1"/>
    <col min="8214" max="8214" width="11.5703125" style="108" bestFit="1" customWidth="1"/>
    <col min="8215" max="8216" width="10.85546875" style="108" bestFit="1" customWidth="1"/>
    <col min="8217" max="8436" width="9.140625" style="108"/>
    <col min="8437" max="8437" width="15.7109375" style="108" customWidth="1"/>
    <col min="8438" max="8438" width="6.5703125" style="108" bestFit="1" customWidth="1"/>
    <col min="8439" max="8439" width="69.5703125" style="108" bestFit="1" customWidth="1"/>
    <col min="8440" max="8440" width="15.5703125" style="108" bestFit="1" customWidth="1"/>
    <col min="8441" max="8441" width="12.42578125" style="108" bestFit="1" customWidth="1"/>
    <col min="8442" max="8442" width="13.140625" style="108" bestFit="1" customWidth="1"/>
    <col min="8443" max="8445" width="13.42578125" style="108" bestFit="1" customWidth="1"/>
    <col min="8446" max="8465" width="14.28515625" style="108" bestFit="1" customWidth="1"/>
    <col min="8466" max="8466" width="18.140625" style="108" customWidth="1"/>
    <col min="8467" max="8467" width="16.7109375" style="108" customWidth="1"/>
    <col min="8468" max="8468" width="15" style="108" bestFit="1" customWidth="1"/>
    <col min="8469" max="8469" width="15.140625" style="108" bestFit="1" customWidth="1"/>
    <col min="8470" max="8470" width="11.5703125" style="108" bestFit="1" customWidth="1"/>
    <col min="8471" max="8472" width="10.85546875" style="108" bestFit="1" customWidth="1"/>
    <col min="8473" max="8692" width="9.140625" style="108"/>
    <col min="8693" max="8693" width="15.7109375" style="108" customWidth="1"/>
    <col min="8694" max="8694" width="6.5703125" style="108" bestFit="1" customWidth="1"/>
    <col min="8695" max="8695" width="69.5703125" style="108" bestFit="1" customWidth="1"/>
    <col min="8696" max="8696" width="15.5703125" style="108" bestFit="1" customWidth="1"/>
    <col min="8697" max="8697" width="12.42578125" style="108" bestFit="1" customWidth="1"/>
    <col min="8698" max="8698" width="13.140625" style="108" bestFit="1" customWidth="1"/>
    <col min="8699" max="8701" width="13.42578125" style="108" bestFit="1" customWidth="1"/>
    <col min="8702" max="8721" width="14.28515625" style="108" bestFit="1" customWidth="1"/>
    <col min="8722" max="8722" width="18.140625" style="108" customWidth="1"/>
    <col min="8723" max="8723" width="16.7109375" style="108" customWidth="1"/>
    <col min="8724" max="8724" width="15" style="108" bestFit="1" customWidth="1"/>
    <col min="8725" max="8725" width="15.140625" style="108" bestFit="1" customWidth="1"/>
    <col min="8726" max="8726" width="11.5703125" style="108" bestFit="1" customWidth="1"/>
    <col min="8727" max="8728" width="10.85546875" style="108" bestFit="1" customWidth="1"/>
    <col min="8729" max="8948" width="9.140625" style="108"/>
    <col min="8949" max="8949" width="15.7109375" style="108" customWidth="1"/>
    <col min="8950" max="8950" width="6.5703125" style="108" bestFit="1" customWidth="1"/>
    <col min="8951" max="8951" width="69.5703125" style="108" bestFit="1" customWidth="1"/>
    <col min="8952" max="8952" width="15.5703125" style="108" bestFit="1" customWidth="1"/>
    <col min="8953" max="8953" width="12.42578125" style="108" bestFit="1" customWidth="1"/>
    <col min="8954" max="8954" width="13.140625" style="108" bestFit="1" customWidth="1"/>
    <col min="8955" max="8957" width="13.42578125" style="108" bestFit="1" customWidth="1"/>
    <col min="8958" max="8977" width="14.28515625" style="108" bestFit="1" customWidth="1"/>
    <col min="8978" max="8978" width="18.140625" style="108" customWidth="1"/>
    <col min="8979" max="8979" width="16.7109375" style="108" customWidth="1"/>
    <col min="8980" max="8980" width="15" style="108" bestFit="1" customWidth="1"/>
    <col min="8981" max="8981" width="15.140625" style="108" bestFit="1" customWidth="1"/>
    <col min="8982" max="8982" width="11.5703125" style="108" bestFit="1" customWidth="1"/>
    <col min="8983" max="8984" width="10.85546875" style="108" bestFit="1" customWidth="1"/>
    <col min="8985" max="9204" width="9.140625" style="108"/>
    <col min="9205" max="9205" width="15.7109375" style="108" customWidth="1"/>
    <col min="9206" max="9206" width="6.5703125" style="108" bestFit="1" customWidth="1"/>
    <col min="9207" max="9207" width="69.5703125" style="108" bestFit="1" customWidth="1"/>
    <col min="9208" max="9208" width="15.5703125" style="108" bestFit="1" customWidth="1"/>
    <col min="9209" max="9209" width="12.42578125" style="108" bestFit="1" customWidth="1"/>
    <col min="9210" max="9210" width="13.140625" style="108" bestFit="1" customWidth="1"/>
    <col min="9211" max="9213" width="13.42578125" style="108" bestFit="1" customWidth="1"/>
    <col min="9214" max="9233" width="14.28515625" style="108" bestFit="1" customWidth="1"/>
    <col min="9234" max="9234" width="18.140625" style="108" customWidth="1"/>
    <col min="9235" max="9235" width="16.7109375" style="108" customWidth="1"/>
    <col min="9236" max="9236" width="15" style="108" bestFit="1" customWidth="1"/>
    <col min="9237" max="9237" width="15.140625" style="108" bestFit="1" customWidth="1"/>
    <col min="9238" max="9238" width="11.5703125" style="108" bestFit="1" customWidth="1"/>
    <col min="9239" max="9240" width="10.85546875" style="108" bestFit="1" customWidth="1"/>
    <col min="9241" max="9460" width="9.140625" style="108"/>
    <col min="9461" max="9461" width="15.7109375" style="108" customWidth="1"/>
    <col min="9462" max="9462" width="6.5703125" style="108" bestFit="1" customWidth="1"/>
    <col min="9463" max="9463" width="69.5703125" style="108" bestFit="1" customWidth="1"/>
    <col min="9464" max="9464" width="15.5703125" style="108" bestFit="1" customWidth="1"/>
    <col min="9465" max="9465" width="12.42578125" style="108" bestFit="1" customWidth="1"/>
    <col min="9466" max="9466" width="13.140625" style="108" bestFit="1" customWidth="1"/>
    <col min="9467" max="9469" width="13.42578125" style="108" bestFit="1" customWidth="1"/>
    <col min="9470" max="9489" width="14.28515625" style="108" bestFit="1" customWidth="1"/>
    <col min="9490" max="9490" width="18.140625" style="108" customWidth="1"/>
    <col min="9491" max="9491" width="16.7109375" style="108" customWidth="1"/>
    <col min="9492" max="9492" width="15" style="108" bestFit="1" customWidth="1"/>
    <col min="9493" max="9493" width="15.140625" style="108" bestFit="1" customWidth="1"/>
    <col min="9494" max="9494" width="11.5703125" style="108" bestFit="1" customWidth="1"/>
    <col min="9495" max="9496" width="10.85546875" style="108" bestFit="1" customWidth="1"/>
    <col min="9497" max="9716" width="9.140625" style="108"/>
    <col min="9717" max="9717" width="15.7109375" style="108" customWidth="1"/>
    <col min="9718" max="9718" width="6.5703125" style="108" bestFit="1" customWidth="1"/>
    <col min="9719" max="9719" width="69.5703125" style="108" bestFit="1" customWidth="1"/>
    <col min="9720" max="9720" width="15.5703125" style="108" bestFit="1" customWidth="1"/>
    <col min="9721" max="9721" width="12.42578125" style="108" bestFit="1" customWidth="1"/>
    <col min="9722" max="9722" width="13.140625" style="108" bestFit="1" customWidth="1"/>
    <col min="9723" max="9725" width="13.42578125" style="108" bestFit="1" customWidth="1"/>
    <col min="9726" max="9745" width="14.28515625" style="108" bestFit="1" customWidth="1"/>
    <col min="9746" max="9746" width="18.140625" style="108" customWidth="1"/>
    <col min="9747" max="9747" width="16.7109375" style="108" customWidth="1"/>
    <col min="9748" max="9748" width="15" style="108" bestFit="1" customWidth="1"/>
    <col min="9749" max="9749" width="15.140625" style="108" bestFit="1" customWidth="1"/>
    <col min="9750" max="9750" width="11.5703125" style="108" bestFit="1" customWidth="1"/>
    <col min="9751" max="9752" width="10.85546875" style="108" bestFit="1" customWidth="1"/>
    <col min="9753" max="9972" width="9.140625" style="108"/>
    <col min="9973" max="9973" width="15.7109375" style="108" customWidth="1"/>
    <col min="9974" max="9974" width="6.5703125" style="108" bestFit="1" customWidth="1"/>
    <col min="9975" max="9975" width="69.5703125" style="108" bestFit="1" customWidth="1"/>
    <col min="9976" max="9976" width="15.5703125" style="108" bestFit="1" customWidth="1"/>
    <col min="9977" max="9977" width="12.42578125" style="108" bestFit="1" customWidth="1"/>
    <col min="9978" max="9978" width="13.140625" style="108" bestFit="1" customWidth="1"/>
    <col min="9979" max="9981" width="13.42578125" style="108" bestFit="1" customWidth="1"/>
    <col min="9982" max="10001" width="14.28515625" style="108" bestFit="1" customWidth="1"/>
    <col min="10002" max="10002" width="18.140625" style="108" customWidth="1"/>
    <col min="10003" max="10003" width="16.7109375" style="108" customWidth="1"/>
    <col min="10004" max="10004" width="15" style="108" bestFit="1" customWidth="1"/>
    <col min="10005" max="10005" width="15.140625" style="108" bestFit="1" customWidth="1"/>
    <col min="10006" max="10006" width="11.5703125" style="108" bestFit="1" customWidth="1"/>
    <col min="10007" max="10008" width="10.85546875" style="108" bestFit="1" customWidth="1"/>
    <col min="10009" max="10228" width="9.140625" style="108"/>
    <col min="10229" max="10229" width="15.7109375" style="108" customWidth="1"/>
    <col min="10230" max="10230" width="6.5703125" style="108" bestFit="1" customWidth="1"/>
    <col min="10231" max="10231" width="69.5703125" style="108" bestFit="1" customWidth="1"/>
    <col min="10232" max="10232" width="15.5703125" style="108" bestFit="1" customWidth="1"/>
    <col min="10233" max="10233" width="12.42578125" style="108" bestFit="1" customWidth="1"/>
    <col min="10234" max="10234" width="13.140625" style="108" bestFit="1" customWidth="1"/>
    <col min="10235" max="10237" width="13.42578125" style="108" bestFit="1" customWidth="1"/>
    <col min="10238" max="10257" width="14.28515625" style="108" bestFit="1" customWidth="1"/>
    <col min="10258" max="10258" width="18.140625" style="108" customWidth="1"/>
    <col min="10259" max="10259" width="16.7109375" style="108" customWidth="1"/>
    <col min="10260" max="10260" width="15" style="108" bestFit="1" customWidth="1"/>
    <col min="10261" max="10261" width="15.140625" style="108" bestFit="1" customWidth="1"/>
    <col min="10262" max="10262" width="11.5703125" style="108" bestFit="1" customWidth="1"/>
    <col min="10263" max="10264" width="10.85546875" style="108" bestFit="1" customWidth="1"/>
    <col min="10265" max="10484" width="9.140625" style="108"/>
    <col min="10485" max="10485" width="15.7109375" style="108" customWidth="1"/>
    <col min="10486" max="10486" width="6.5703125" style="108" bestFit="1" customWidth="1"/>
    <col min="10487" max="10487" width="69.5703125" style="108" bestFit="1" customWidth="1"/>
    <col min="10488" max="10488" width="15.5703125" style="108" bestFit="1" customWidth="1"/>
    <col min="10489" max="10489" width="12.42578125" style="108" bestFit="1" customWidth="1"/>
    <col min="10490" max="10490" width="13.140625" style="108" bestFit="1" customWidth="1"/>
    <col min="10491" max="10493" width="13.42578125" style="108" bestFit="1" customWidth="1"/>
    <col min="10494" max="10513" width="14.28515625" style="108" bestFit="1" customWidth="1"/>
    <col min="10514" max="10514" width="18.140625" style="108" customWidth="1"/>
    <col min="10515" max="10515" width="16.7109375" style="108" customWidth="1"/>
    <col min="10516" max="10516" width="15" style="108" bestFit="1" customWidth="1"/>
    <col min="10517" max="10517" width="15.140625" style="108" bestFit="1" customWidth="1"/>
    <col min="10518" max="10518" width="11.5703125" style="108" bestFit="1" customWidth="1"/>
    <col min="10519" max="10520" width="10.85546875" style="108" bestFit="1" customWidth="1"/>
    <col min="10521" max="10740" width="9.140625" style="108"/>
    <col min="10741" max="10741" width="15.7109375" style="108" customWidth="1"/>
    <col min="10742" max="10742" width="6.5703125" style="108" bestFit="1" customWidth="1"/>
    <col min="10743" max="10743" width="69.5703125" style="108" bestFit="1" customWidth="1"/>
    <col min="10744" max="10744" width="15.5703125" style="108" bestFit="1" customWidth="1"/>
    <col min="10745" max="10745" width="12.42578125" style="108" bestFit="1" customWidth="1"/>
    <col min="10746" max="10746" width="13.140625" style="108" bestFit="1" customWidth="1"/>
    <col min="10747" max="10749" width="13.42578125" style="108" bestFit="1" customWidth="1"/>
    <col min="10750" max="10769" width="14.28515625" style="108" bestFit="1" customWidth="1"/>
    <col min="10770" max="10770" width="18.140625" style="108" customWidth="1"/>
    <col min="10771" max="10771" width="16.7109375" style="108" customWidth="1"/>
    <col min="10772" max="10772" width="15" style="108" bestFit="1" customWidth="1"/>
    <col min="10773" max="10773" width="15.140625" style="108" bestFit="1" customWidth="1"/>
    <col min="10774" max="10774" width="11.5703125" style="108" bestFit="1" customWidth="1"/>
    <col min="10775" max="10776" width="10.85546875" style="108" bestFit="1" customWidth="1"/>
    <col min="10777" max="10996" width="9.140625" style="108"/>
    <col min="10997" max="10997" width="15.7109375" style="108" customWidth="1"/>
    <col min="10998" max="10998" width="6.5703125" style="108" bestFit="1" customWidth="1"/>
    <col min="10999" max="10999" width="69.5703125" style="108" bestFit="1" customWidth="1"/>
    <col min="11000" max="11000" width="15.5703125" style="108" bestFit="1" customWidth="1"/>
    <col min="11001" max="11001" width="12.42578125" style="108" bestFit="1" customWidth="1"/>
    <col min="11002" max="11002" width="13.140625" style="108" bestFit="1" customWidth="1"/>
    <col min="11003" max="11005" width="13.42578125" style="108" bestFit="1" customWidth="1"/>
    <col min="11006" max="11025" width="14.28515625" style="108" bestFit="1" customWidth="1"/>
    <col min="11026" max="11026" width="18.140625" style="108" customWidth="1"/>
    <col min="11027" max="11027" width="16.7109375" style="108" customWidth="1"/>
    <col min="11028" max="11028" width="15" style="108" bestFit="1" customWidth="1"/>
    <col min="11029" max="11029" width="15.140625" style="108" bestFit="1" customWidth="1"/>
    <col min="11030" max="11030" width="11.5703125" style="108" bestFit="1" customWidth="1"/>
    <col min="11031" max="11032" width="10.85546875" style="108" bestFit="1" customWidth="1"/>
    <col min="11033" max="11252" width="9.140625" style="108"/>
    <col min="11253" max="11253" width="15.7109375" style="108" customWidth="1"/>
    <col min="11254" max="11254" width="6.5703125" style="108" bestFit="1" customWidth="1"/>
    <col min="11255" max="11255" width="69.5703125" style="108" bestFit="1" customWidth="1"/>
    <col min="11256" max="11256" width="15.5703125" style="108" bestFit="1" customWidth="1"/>
    <col min="11257" max="11257" width="12.42578125" style="108" bestFit="1" customWidth="1"/>
    <col min="11258" max="11258" width="13.140625" style="108" bestFit="1" customWidth="1"/>
    <col min="11259" max="11261" width="13.42578125" style="108" bestFit="1" customWidth="1"/>
    <col min="11262" max="11281" width="14.28515625" style="108" bestFit="1" customWidth="1"/>
    <col min="11282" max="11282" width="18.140625" style="108" customWidth="1"/>
    <col min="11283" max="11283" width="16.7109375" style="108" customWidth="1"/>
    <col min="11284" max="11284" width="15" style="108" bestFit="1" customWidth="1"/>
    <col min="11285" max="11285" width="15.140625" style="108" bestFit="1" customWidth="1"/>
    <col min="11286" max="11286" width="11.5703125" style="108" bestFit="1" customWidth="1"/>
    <col min="11287" max="11288" width="10.85546875" style="108" bestFit="1" customWidth="1"/>
    <col min="11289" max="11508" width="9.140625" style="108"/>
    <col min="11509" max="11509" width="15.7109375" style="108" customWidth="1"/>
    <col min="11510" max="11510" width="6.5703125" style="108" bestFit="1" customWidth="1"/>
    <col min="11511" max="11511" width="69.5703125" style="108" bestFit="1" customWidth="1"/>
    <col min="11512" max="11512" width="15.5703125" style="108" bestFit="1" customWidth="1"/>
    <col min="11513" max="11513" width="12.42578125" style="108" bestFit="1" customWidth="1"/>
    <col min="11514" max="11514" width="13.140625" style="108" bestFit="1" customWidth="1"/>
    <col min="11515" max="11517" width="13.42578125" style="108" bestFit="1" customWidth="1"/>
    <col min="11518" max="11537" width="14.28515625" style="108" bestFit="1" customWidth="1"/>
    <col min="11538" max="11538" width="18.140625" style="108" customWidth="1"/>
    <col min="11539" max="11539" width="16.7109375" style="108" customWidth="1"/>
    <col min="11540" max="11540" width="15" style="108" bestFit="1" customWidth="1"/>
    <col min="11541" max="11541" width="15.140625" style="108" bestFit="1" customWidth="1"/>
    <col min="11542" max="11542" width="11.5703125" style="108" bestFit="1" customWidth="1"/>
    <col min="11543" max="11544" width="10.85546875" style="108" bestFit="1" customWidth="1"/>
    <col min="11545" max="11764" width="9.140625" style="108"/>
    <col min="11765" max="11765" width="15.7109375" style="108" customWidth="1"/>
    <col min="11766" max="11766" width="6.5703125" style="108" bestFit="1" customWidth="1"/>
    <col min="11767" max="11767" width="69.5703125" style="108" bestFit="1" customWidth="1"/>
    <col min="11768" max="11768" width="15.5703125" style="108" bestFit="1" customWidth="1"/>
    <col min="11769" max="11769" width="12.42578125" style="108" bestFit="1" customWidth="1"/>
    <col min="11770" max="11770" width="13.140625" style="108" bestFit="1" customWidth="1"/>
    <col min="11771" max="11773" width="13.42578125" style="108" bestFit="1" customWidth="1"/>
    <col min="11774" max="11793" width="14.28515625" style="108" bestFit="1" customWidth="1"/>
    <col min="11794" max="11794" width="18.140625" style="108" customWidth="1"/>
    <col min="11795" max="11795" width="16.7109375" style="108" customWidth="1"/>
    <col min="11796" max="11796" width="15" style="108" bestFit="1" customWidth="1"/>
    <col min="11797" max="11797" width="15.140625" style="108" bestFit="1" customWidth="1"/>
    <col min="11798" max="11798" width="11.5703125" style="108" bestFit="1" customWidth="1"/>
    <col min="11799" max="11800" width="10.85546875" style="108" bestFit="1" customWidth="1"/>
    <col min="11801" max="12020" width="9.140625" style="108"/>
    <col min="12021" max="12021" width="15.7109375" style="108" customWidth="1"/>
    <col min="12022" max="12022" width="6.5703125" style="108" bestFit="1" customWidth="1"/>
    <col min="12023" max="12023" width="69.5703125" style="108" bestFit="1" customWidth="1"/>
    <col min="12024" max="12024" width="15.5703125" style="108" bestFit="1" customWidth="1"/>
    <col min="12025" max="12025" width="12.42578125" style="108" bestFit="1" customWidth="1"/>
    <col min="12026" max="12026" width="13.140625" style="108" bestFit="1" customWidth="1"/>
    <col min="12027" max="12029" width="13.42578125" style="108" bestFit="1" customWidth="1"/>
    <col min="12030" max="12049" width="14.28515625" style="108" bestFit="1" customWidth="1"/>
    <col min="12050" max="12050" width="18.140625" style="108" customWidth="1"/>
    <col min="12051" max="12051" width="16.7109375" style="108" customWidth="1"/>
    <col min="12052" max="12052" width="15" style="108" bestFit="1" customWidth="1"/>
    <col min="12053" max="12053" width="15.140625" style="108" bestFit="1" customWidth="1"/>
    <col min="12054" max="12054" width="11.5703125" style="108" bestFit="1" customWidth="1"/>
    <col min="12055" max="12056" width="10.85546875" style="108" bestFit="1" customWidth="1"/>
    <col min="12057" max="12276" width="9.140625" style="108"/>
    <col min="12277" max="12277" width="15.7109375" style="108" customWidth="1"/>
    <col min="12278" max="12278" width="6.5703125" style="108" bestFit="1" customWidth="1"/>
    <col min="12279" max="12279" width="69.5703125" style="108" bestFit="1" customWidth="1"/>
    <col min="12280" max="12280" width="15.5703125" style="108" bestFit="1" customWidth="1"/>
    <col min="12281" max="12281" width="12.42578125" style="108" bestFit="1" customWidth="1"/>
    <col min="12282" max="12282" width="13.140625" style="108" bestFit="1" customWidth="1"/>
    <col min="12283" max="12285" width="13.42578125" style="108" bestFit="1" customWidth="1"/>
    <col min="12286" max="12305" width="14.28515625" style="108" bestFit="1" customWidth="1"/>
    <col min="12306" max="12306" width="18.140625" style="108" customWidth="1"/>
    <col min="12307" max="12307" width="16.7109375" style="108" customWidth="1"/>
    <col min="12308" max="12308" width="15" style="108" bestFit="1" customWidth="1"/>
    <col min="12309" max="12309" width="15.140625" style="108" bestFit="1" customWidth="1"/>
    <col min="12310" max="12310" width="11.5703125" style="108" bestFit="1" customWidth="1"/>
    <col min="12311" max="12312" width="10.85546875" style="108" bestFit="1" customWidth="1"/>
    <col min="12313" max="12532" width="9.140625" style="108"/>
    <col min="12533" max="12533" width="15.7109375" style="108" customWidth="1"/>
    <col min="12534" max="12534" width="6.5703125" style="108" bestFit="1" customWidth="1"/>
    <col min="12535" max="12535" width="69.5703125" style="108" bestFit="1" customWidth="1"/>
    <col min="12536" max="12536" width="15.5703125" style="108" bestFit="1" customWidth="1"/>
    <col min="12537" max="12537" width="12.42578125" style="108" bestFit="1" customWidth="1"/>
    <col min="12538" max="12538" width="13.140625" style="108" bestFit="1" customWidth="1"/>
    <col min="12539" max="12541" width="13.42578125" style="108" bestFit="1" customWidth="1"/>
    <col min="12542" max="12561" width="14.28515625" style="108" bestFit="1" customWidth="1"/>
    <col min="12562" max="12562" width="18.140625" style="108" customWidth="1"/>
    <col min="12563" max="12563" width="16.7109375" style="108" customWidth="1"/>
    <col min="12564" max="12564" width="15" style="108" bestFit="1" customWidth="1"/>
    <col min="12565" max="12565" width="15.140625" style="108" bestFit="1" customWidth="1"/>
    <col min="12566" max="12566" width="11.5703125" style="108" bestFit="1" customWidth="1"/>
    <col min="12567" max="12568" width="10.85546875" style="108" bestFit="1" customWidth="1"/>
    <col min="12569" max="12788" width="9.140625" style="108"/>
    <col min="12789" max="12789" width="15.7109375" style="108" customWidth="1"/>
    <col min="12790" max="12790" width="6.5703125" style="108" bestFit="1" customWidth="1"/>
    <col min="12791" max="12791" width="69.5703125" style="108" bestFit="1" customWidth="1"/>
    <col min="12792" max="12792" width="15.5703125" style="108" bestFit="1" customWidth="1"/>
    <col min="12793" max="12793" width="12.42578125" style="108" bestFit="1" customWidth="1"/>
    <col min="12794" max="12794" width="13.140625" style="108" bestFit="1" customWidth="1"/>
    <col min="12795" max="12797" width="13.42578125" style="108" bestFit="1" customWidth="1"/>
    <col min="12798" max="12817" width="14.28515625" style="108" bestFit="1" customWidth="1"/>
    <col min="12818" max="12818" width="18.140625" style="108" customWidth="1"/>
    <col min="12819" max="12819" width="16.7109375" style="108" customWidth="1"/>
    <col min="12820" max="12820" width="15" style="108" bestFit="1" customWidth="1"/>
    <col min="12821" max="12821" width="15.140625" style="108" bestFit="1" customWidth="1"/>
    <col min="12822" max="12822" width="11.5703125" style="108" bestFit="1" customWidth="1"/>
    <col min="12823" max="12824" width="10.85546875" style="108" bestFit="1" customWidth="1"/>
    <col min="12825" max="13044" width="9.140625" style="108"/>
    <col min="13045" max="13045" width="15.7109375" style="108" customWidth="1"/>
    <col min="13046" max="13046" width="6.5703125" style="108" bestFit="1" customWidth="1"/>
    <col min="13047" max="13047" width="69.5703125" style="108" bestFit="1" customWidth="1"/>
    <col min="13048" max="13048" width="15.5703125" style="108" bestFit="1" customWidth="1"/>
    <col min="13049" max="13049" width="12.42578125" style="108" bestFit="1" customWidth="1"/>
    <col min="13050" max="13050" width="13.140625" style="108" bestFit="1" customWidth="1"/>
    <col min="13051" max="13053" width="13.42578125" style="108" bestFit="1" customWidth="1"/>
    <col min="13054" max="13073" width="14.28515625" style="108" bestFit="1" customWidth="1"/>
    <col min="13074" max="13074" width="18.140625" style="108" customWidth="1"/>
    <col min="13075" max="13075" width="16.7109375" style="108" customWidth="1"/>
    <col min="13076" max="13076" width="15" style="108" bestFit="1" customWidth="1"/>
    <col min="13077" max="13077" width="15.140625" style="108" bestFit="1" customWidth="1"/>
    <col min="13078" max="13078" width="11.5703125" style="108" bestFit="1" customWidth="1"/>
    <col min="13079" max="13080" width="10.85546875" style="108" bestFit="1" customWidth="1"/>
    <col min="13081" max="13300" width="9.140625" style="108"/>
    <col min="13301" max="13301" width="15.7109375" style="108" customWidth="1"/>
    <col min="13302" max="13302" width="6.5703125" style="108" bestFit="1" customWidth="1"/>
    <col min="13303" max="13303" width="69.5703125" style="108" bestFit="1" customWidth="1"/>
    <col min="13304" max="13304" width="15.5703125" style="108" bestFit="1" customWidth="1"/>
    <col min="13305" max="13305" width="12.42578125" style="108" bestFit="1" customWidth="1"/>
    <col min="13306" max="13306" width="13.140625" style="108" bestFit="1" customWidth="1"/>
    <col min="13307" max="13309" width="13.42578125" style="108" bestFit="1" customWidth="1"/>
    <col min="13310" max="13329" width="14.28515625" style="108" bestFit="1" customWidth="1"/>
    <col min="13330" max="13330" width="18.140625" style="108" customWidth="1"/>
    <col min="13331" max="13331" width="16.7109375" style="108" customWidth="1"/>
    <col min="13332" max="13332" width="15" style="108" bestFit="1" customWidth="1"/>
    <col min="13333" max="13333" width="15.140625" style="108" bestFit="1" customWidth="1"/>
    <col min="13334" max="13334" width="11.5703125" style="108" bestFit="1" customWidth="1"/>
    <col min="13335" max="13336" width="10.85546875" style="108" bestFit="1" customWidth="1"/>
    <col min="13337" max="13556" width="9.140625" style="108"/>
    <col min="13557" max="13557" width="15.7109375" style="108" customWidth="1"/>
    <col min="13558" max="13558" width="6.5703125" style="108" bestFit="1" customWidth="1"/>
    <col min="13559" max="13559" width="69.5703125" style="108" bestFit="1" customWidth="1"/>
    <col min="13560" max="13560" width="15.5703125" style="108" bestFit="1" customWidth="1"/>
    <col min="13561" max="13561" width="12.42578125" style="108" bestFit="1" customWidth="1"/>
    <col min="13562" max="13562" width="13.140625" style="108" bestFit="1" customWidth="1"/>
    <col min="13563" max="13565" width="13.42578125" style="108" bestFit="1" customWidth="1"/>
    <col min="13566" max="13585" width="14.28515625" style="108" bestFit="1" customWidth="1"/>
    <col min="13586" max="13586" width="18.140625" style="108" customWidth="1"/>
    <col min="13587" max="13587" width="16.7109375" style="108" customWidth="1"/>
    <col min="13588" max="13588" width="15" style="108" bestFit="1" customWidth="1"/>
    <col min="13589" max="13589" width="15.140625" style="108" bestFit="1" customWidth="1"/>
    <col min="13590" max="13590" width="11.5703125" style="108" bestFit="1" customWidth="1"/>
    <col min="13591" max="13592" width="10.85546875" style="108" bestFit="1" customWidth="1"/>
    <col min="13593" max="13812" width="9.140625" style="108"/>
    <col min="13813" max="13813" width="15.7109375" style="108" customWidth="1"/>
    <col min="13814" max="13814" width="6.5703125" style="108" bestFit="1" customWidth="1"/>
    <col min="13815" max="13815" width="69.5703125" style="108" bestFit="1" customWidth="1"/>
    <col min="13816" max="13816" width="15.5703125" style="108" bestFit="1" customWidth="1"/>
    <col min="13817" max="13817" width="12.42578125" style="108" bestFit="1" customWidth="1"/>
    <col min="13818" max="13818" width="13.140625" style="108" bestFit="1" customWidth="1"/>
    <col min="13819" max="13821" width="13.42578125" style="108" bestFit="1" customWidth="1"/>
    <col min="13822" max="13841" width="14.28515625" style="108" bestFit="1" customWidth="1"/>
    <col min="13842" max="13842" width="18.140625" style="108" customWidth="1"/>
    <col min="13843" max="13843" width="16.7109375" style="108" customWidth="1"/>
    <col min="13844" max="13844" width="15" style="108" bestFit="1" customWidth="1"/>
    <col min="13845" max="13845" width="15.140625" style="108" bestFit="1" customWidth="1"/>
    <col min="13846" max="13846" width="11.5703125" style="108" bestFit="1" customWidth="1"/>
    <col min="13847" max="13848" width="10.85546875" style="108" bestFit="1" customWidth="1"/>
    <col min="13849" max="14068" width="9.140625" style="108"/>
    <col min="14069" max="14069" width="15.7109375" style="108" customWidth="1"/>
    <col min="14070" max="14070" width="6.5703125" style="108" bestFit="1" customWidth="1"/>
    <col min="14071" max="14071" width="69.5703125" style="108" bestFit="1" customWidth="1"/>
    <col min="14072" max="14072" width="15.5703125" style="108" bestFit="1" customWidth="1"/>
    <col min="14073" max="14073" width="12.42578125" style="108" bestFit="1" customWidth="1"/>
    <col min="14074" max="14074" width="13.140625" style="108" bestFit="1" customWidth="1"/>
    <col min="14075" max="14077" width="13.42578125" style="108" bestFit="1" customWidth="1"/>
    <col min="14078" max="14097" width="14.28515625" style="108" bestFit="1" customWidth="1"/>
    <col min="14098" max="14098" width="18.140625" style="108" customWidth="1"/>
    <col min="14099" max="14099" width="16.7109375" style="108" customWidth="1"/>
    <col min="14100" max="14100" width="15" style="108" bestFit="1" customWidth="1"/>
    <col min="14101" max="14101" width="15.140625" style="108" bestFit="1" customWidth="1"/>
    <col min="14102" max="14102" width="11.5703125" style="108" bestFit="1" customWidth="1"/>
    <col min="14103" max="14104" width="10.85546875" style="108" bestFit="1" customWidth="1"/>
    <col min="14105" max="14324" width="9.140625" style="108"/>
    <col min="14325" max="14325" width="15.7109375" style="108" customWidth="1"/>
    <col min="14326" max="14326" width="6.5703125" style="108" bestFit="1" customWidth="1"/>
    <col min="14327" max="14327" width="69.5703125" style="108" bestFit="1" customWidth="1"/>
    <col min="14328" max="14328" width="15.5703125" style="108" bestFit="1" customWidth="1"/>
    <col min="14329" max="14329" width="12.42578125" style="108" bestFit="1" customWidth="1"/>
    <col min="14330" max="14330" width="13.140625" style="108" bestFit="1" customWidth="1"/>
    <col min="14331" max="14333" width="13.42578125" style="108" bestFit="1" customWidth="1"/>
    <col min="14334" max="14353" width="14.28515625" style="108" bestFit="1" customWidth="1"/>
    <col min="14354" max="14354" width="18.140625" style="108" customWidth="1"/>
    <col min="14355" max="14355" width="16.7109375" style="108" customWidth="1"/>
    <col min="14356" max="14356" width="15" style="108" bestFit="1" customWidth="1"/>
    <col min="14357" max="14357" width="15.140625" style="108" bestFit="1" customWidth="1"/>
    <col min="14358" max="14358" width="11.5703125" style="108" bestFit="1" customWidth="1"/>
    <col min="14359" max="14360" width="10.85546875" style="108" bestFit="1" customWidth="1"/>
    <col min="14361" max="14580" width="9.140625" style="108"/>
    <col min="14581" max="14581" width="15.7109375" style="108" customWidth="1"/>
    <col min="14582" max="14582" width="6.5703125" style="108" bestFit="1" customWidth="1"/>
    <col min="14583" max="14583" width="69.5703125" style="108" bestFit="1" customWidth="1"/>
    <col min="14584" max="14584" width="15.5703125" style="108" bestFit="1" customWidth="1"/>
    <col min="14585" max="14585" width="12.42578125" style="108" bestFit="1" customWidth="1"/>
    <col min="14586" max="14586" width="13.140625" style="108" bestFit="1" customWidth="1"/>
    <col min="14587" max="14589" width="13.42578125" style="108" bestFit="1" customWidth="1"/>
    <col min="14590" max="14609" width="14.28515625" style="108" bestFit="1" customWidth="1"/>
    <col min="14610" max="14610" width="18.140625" style="108" customWidth="1"/>
    <col min="14611" max="14611" width="16.7109375" style="108" customWidth="1"/>
    <col min="14612" max="14612" width="15" style="108" bestFit="1" customWidth="1"/>
    <col min="14613" max="14613" width="15.140625" style="108" bestFit="1" customWidth="1"/>
    <col min="14614" max="14614" width="11.5703125" style="108" bestFit="1" customWidth="1"/>
    <col min="14615" max="14616" width="10.85546875" style="108" bestFit="1" customWidth="1"/>
    <col min="14617" max="14836" width="9.140625" style="108"/>
    <col min="14837" max="14837" width="15.7109375" style="108" customWidth="1"/>
    <col min="14838" max="14838" width="6.5703125" style="108" bestFit="1" customWidth="1"/>
    <col min="14839" max="14839" width="69.5703125" style="108" bestFit="1" customWidth="1"/>
    <col min="14840" max="14840" width="15.5703125" style="108" bestFit="1" customWidth="1"/>
    <col min="14841" max="14841" width="12.42578125" style="108" bestFit="1" customWidth="1"/>
    <col min="14842" max="14842" width="13.140625" style="108" bestFit="1" customWidth="1"/>
    <col min="14843" max="14845" width="13.42578125" style="108" bestFit="1" customWidth="1"/>
    <col min="14846" max="14865" width="14.28515625" style="108" bestFit="1" customWidth="1"/>
    <col min="14866" max="14866" width="18.140625" style="108" customWidth="1"/>
    <col min="14867" max="14867" width="16.7109375" style="108" customWidth="1"/>
    <col min="14868" max="14868" width="15" style="108" bestFit="1" customWidth="1"/>
    <col min="14869" max="14869" width="15.140625" style="108" bestFit="1" customWidth="1"/>
    <col min="14870" max="14870" width="11.5703125" style="108" bestFit="1" customWidth="1"/>
    <col min="14871" max="14872" width="10.85546875" style="108" bestFit="1" customWidth="1"/>
    <col min="14873" max="15092" width="9.140625" style="108"/>
    <col min="15093" max="15093" width="15.7109375" style="108" customWidth="1"/>
    <col min="15094" max="15094" width="6.5703125" style="108" bestFit="1" customWidth="1"/>
    <col min="15095" max="15095" width="69.5703125" style="108" bestFit="1" customWidth="1"/>
    <col min="15096" max="15096" width="15.5703125" style="108" bestFit="1" customWidth="1"/>
    <col min="15097" max="15097" width="12.42578125" style="108" bestFit="1" customWidth="1"/>
    <col min="15098" max="15098" width="13.140625" style="108" bestFit="1" customWidth="1"/>
    <col min="15099" max="15101" width="13.42578125" style="108" bestFit="1" customWidth="1"/>
    <col min="15102" max="15121" width="14.28515625" style="108" bestFit="1" customWidth="1"/>
    <col min="15122" max="15122" width="18.140625" style="108" customWidth="1"/>
    <col min="15123" max="15123" width="16.7109375" style="108" customWidth="1"/>
    <col min="15124" max="15124" width="15" style="108" bestFit="1" customWidth="1"/>
    <col min="15125" max="15125" width="15.140625" style="108" bestFit="1" customWidth="1"/>
    <col min="15126" max="15126" width="11.5703125" style="108" bestFit="1" customWidth="1"/>
    <col min="15127" max="15128" width="10.85546875" style="108" bestFit="1" customWidth="1"/>
    <col min="15129" max="15348" width="9.140625" style="108"/>
    <col min="15349" max="15349" width="15.7109375" style="108" customWidth="1"/>
    <col min="15350" max="15350" width="6.5703125" style="108" bestFit="1" customWidth="1"/>
    <col min="15351" max="15351" width="69.5703125" style="108" bestFit="1" customWidth="1"/>
    <col min="15352" max="15352" width="15.5703125" style="108" bestFit="1" customWidth="1"/>
    <col min="15353" max="15353" width="12.42578125" style="108" bestFit="1" customWidth="1"/>
    <col min="15354" max="15354" width="13.140625" style="108" bestFit="1" customWidth="1"/>
    <col min="15355" max="15357" width="13.42578125" style="108" bestFit="1" customWidth="1"/>
    <col min="15358" max="15377" width="14.28515625" style="108" bestFit="1" customWidth="1"/>
    <col min="15378" max="15378" width="18.140625" style="108" customWidth="1"/>
    <col min="15379" max="15379" width="16.7109375" style="108" customWidth="1"/>
    <col min="15380" max="15380" width="15" style="108" bestFit="1" customWidth="1"/>
    <col min="15381" max="15381" width="15.140625" style="108" bestFit="1" customWidth="1"/>
    <col min="15382" max="15382" width="11.5703125" style="108" bestFit="1" customWidth="1"/>
    <col min="15383" max="15384" width="10.85546875" style="108" bestFit="1" customWidth="1"/>
    <col min="15385" max="15604" width="9.140625" style="108"/>
    <col min="15605" max="15605" width="15.7109375" style="108" customWidth="1"/>
    <col min="15606" max="15606" width="6.5703125" style="108" bestFit="1" customWidth="1"/>
    <col min="15607" max="15607" width="69.5703125" style="108" bestFit="1" customWidth="1"/>
    <col min="15608" max="15608" width="15.5703125" style="108" bestFit="1" customWidth="1"/>
    <col min="15609" max="15609" width="12.42578125" style="108" bestFit="1" customWidth="1"/>
    <col min="15610" max="15610" width="13.140625" style="108" bestFit="1" customWidth="1"/>
    <col min="15611" max="15613" width="13.42578125" style="108" bestFit="1" customWidth="1"/>
    <col min="15614" max="15633" width="14.28515625" style="108" bestFit="1" customWidth="1"/>
    <col min="15634" max="15634" width="18.140625" style="108" customWidth="1"/>
    <col min="15635" max="15635" width="16.7109375" style="108" customWidth="1"/>
    <col min="15636" max="15636" width="15" style="108" bestFit="1" customWidth="1"/>
    <col min="15637" max="15637" width="15.140625" style="108" bestFit="1" customWidth="1"/>
    <col min="15638" max="15638" width="11.5703125" style="108" bestFit="1" customWidth="1"/>
    <col min="15639" max="15640" width="10.85546875" style="108" bestFit="1" customWidth="1"/>
    <col min="15641" max="15860" width="9.140625" style="108"/>
    <col min="15861" max="15861" width="15.7109375" style="108" customWidth="1"/>
    <col min="15862" max="15862" width="6.5703125" style="108" bestFit="1" customWidth="1"/>
    <col min="15863" max="15863" width="69.5703125" style="108" bestFit="1" customWidth="1"/>
    <col min="15864" max="15864" width="15.5703125" style="108" bestFit="1" customWidth="1"/>
    <col min="15865" max="15865" width="12.42578125" style="108" bestFit="1" customWidth="1"/>
    <col min="15866" max="15866" width="13.140625" style="108" bestFit="1" customWidth="1"/>
    <col min="15867" max="15869" width="13.42578125" style="108" bestFit="1" customWidth="1"/>
    <col min="15870" max="15889" width="14.28515625" style="108" bestFit="1" customWidth="1"/>
    <col min="15890" max="15890" width="18.140625" style="108" customWidth="1"/>
    <col min="15891" max="15891" width="16.7109375" style="108" customWidth="1"/>
    <col min="15892" max="15892" width="15" style="108" bestFit="1" customWidth="1"/>
    <col min="15893" max="15893" width="15.140625" style="108" bestFit="1" customWidth="1"/>
    <col min="15894" max="15894" width="11.5703125" style="108" bestFit="1" customWidth="1"/>
    <col min="15895" max="15896" width="10.85546875" style="108" bestFit="1" customWidth="1"/>
    <col min="15897" max="16116" width="9.140625" style="108"/>
    <col min="16117" max="16117" width="15.7109375" style="108" customWidth="1"/>
    <col min="16118" max="16118" width="6.5703125" style="108" bestFit="1" customWidth="1"/>
    <col min="16119" max="16119" width="69.5703125" style="108" bestFit="1" customWidth="1"/>
    <col min="16120" max="16120" width="15.5703125" style="108" bestFit="1" customWidth="1"/>
    <col min="16121" max="16121" width="12.42578125" style="108" bestFit="1" customWidth="1"/>
    <col min="16122" max="16122" width="13.140625" style="108" bestFit="1" customWidth="1"/>
    <col min="16123" max="16125" width="13.42578125" style="108" bestFit="1" customWidth="1"/>
    <col min="16126" max="16145" width="14.28515625" style="108" bestFit="1" customWidth="1"/>
    <col min="16146" max="16146" width="18.140625" style="108" customWidth="1"/>
    <col min="16147" max="16147" width="16.7109375" style="108" customWidth="1"/>
    <col min="16148" max="16148" width="15" style="108" bestFit="1" customWidth="1"/>
    <col min="16149" max="16149" width="15.140625" style="108" bestFit="1" customWidth="1"/>
    <col min="16150" max="16150" width="11.5703125" style="108" bestFit="1" customWidth="1"/>
    <col min="16151" max="16152" width="10.85546875" style="108" bestFit="1" customWidth="1"/>
    <col min="16153" max="16384" width="9.140625" style="108"/>
  </cols>
  <sheetData>
    <row r="1" spans="1:30" ht="13.5" thickBot="1"/>
    <row r="2" spans="1:30" ht="68.25" customHeight="1">
      <c r="A2" s="110"/>
      <c r="B2" s="111"/>
      <c r="C2" s="112"/>
      <c r="D2" s="1538" t="s">
        <v>1306</v>
      </c>
      <c r="E2" s="1538"/>
      <c r="F2" s="1538"/>
      <c r="G2" s="1538"/>
      <c r="H2" s="1538"/>
      <c r="I2" s="1538"/>
      <c r="J2" s="1538"/>
      <c r="K2" s="1538"/>
      <c r="L2" s="1538"/>
      <c r="M2" s="1538"/>
      <c r="N2" s="1538"/>
      <c r="O2" s="1538"/>
      <c r="P2" s="1538"/>
      <c r="Q2" s="1538"/>
      <c r="R2" s="879"/>
      <c r="S2" s="113"/>
      <c r="T2" s="114"/>
      <c r="U2" s="114"/>
      <c r="V2" s="115"/>
      <c r="W2" s="115"/>
      <c r="X2" s="115"/>
      <c r="Y2" s="115"/>
      <c r="Z2" s="115"/>
      <c r="AA2" s="115"/>
      <c r="AB2" s="115"/>
      <c r="AC2" s="115"/>
      <c r="AD2" s="115"/>
    </row>
    <row r="3" spans="1:30" ht="121.5" customHeight="1">
      <c r="A3" s="116"/>
      <c r="B3" s="113" t="s">
        <v>170</v>
      </c>
      <c r="C3" s="876" t="s">
        <v>1384</v>
      </c>
      <c r="D3" s="1539" t="s">
        <v>1319</v>
      </c>
      <c r="E3" s="1540"/>
      <c r="F3" s="1540"/>
      <c r="G3" s="1540"/>
      <c r="H3" s="1540"/>
      <c r="I3" s="1540"/>
      <c r="J3" s="1540"/>
      <c r="K3" s="1540"/>
      <c r="L3" s="1540"/>
      <c r="M3" s="1540"/>
      <c r="N3" s="1540"/>
      <c r="O3" s="1540"/>
      <c r="P3" s="1540"/>
      <c r="Q3" s="1540"/>
      <c r="R3" s="880"/>
      <c r="S3" s="114"/>
      <c r="T3" s="114"/>
      <c r="U3" s="114"/>
      <c r="V3" s="115"/>
      <c r="W3" s="115"/>
      <c r="X3" s="115"/>
      <c r="Y3" s="115"/>
      <c r="Z3" s="115"/>
      <c r="AA3" s="115"/>
      <c r="AB3" s="115"/>
      <c r="AC3" s="115"/>
      <c r="AD3" s="115"/>
    </row>
    <row r="4" spans="1:30" ht="20.25" customHeight="1" thickBot="1">
      <c r="A4" s="116"/>
      <c r="B4" s="117"/>
      <c r="C4" s="118"/>
      <c r="D4" s="1541"/>
      <c r="E4" s="1541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9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</row>
    <row r="5" spans="1:30" s="128" customFormat="1" ht="21.75" customHeight="1" thickBot="1">
      <c r="A5" s="120"/>
      <c r="B5" s="121" t="s">
        <v>171</v>
      </c>
      <c r="C5" s="122" t="s">
        <v>172</v>
      </c>
      <c r="D5" s="123" t="s">
        <v>173</v>
      </c>
      <c r="E5" s="124" t="s">
        <v>174</v>
      </c>
      <c r="F5" s="125" t="s">
        <v>175</v>
      </c>
      <c r="G5" s="125" t="s">
        <v>176</v>
      </c>
      <c r="H5" s="125" t="s">
        <v>177</v>
      </c>
      <c r="I5" s="125" t="s">
        <v>178</v>
      </c>
      <c r="J5" s="125" t="s">
        <v>179</v>
      </c>
      <c r="K5" s="125" t="s">
        <v>180</v>
      </c>
      <c r="L5" s="125" t="s">
        <v>181</v>
      </c>
      <c r="M5" s="125" t="s">
        <v>182</v>
      </c>
      <c r="N5" s="125" t="s">
        <v>183</v>
      </c>
      <c r="O5" s="125" t="s">
        <v>184</v>
      </c>
      <c r="P5" s="125" t="s">
        <v>185</v>
      </c>
      <c r="Q5" s="125" t="s">
        <v>186</v>
      </c>
      <c r="R5" s="126" t="s">
        <v>187</v>
      </c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</row>
    <row r="6" spans="1:30" s="135" customFormat="1" ht="15">
      <c r="A6" s="129"/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2"/>
      <c r="Q6" s="895"/>
      <c r="R6" s="1113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</row>
    <row r="7" spans="1:30" s="141" customFormat="1" ht="19.5" customHeight="1" thickBot="1">
      <c r="A7" s="1259">
        <f>'PLANILHA ORÇAMENTO 29.05.25'!R33</f>
        <v>50353.88</v>
      </c>
      <c r="B7" s="1542" t="str">
        <f>'PLANILHA ORÇAMENTO 29.05.25'!B14</f>
        <v>01</v>
      </c>
      <c r="C7" s="1544" t="str">
        <f>'PLANILHA ORÇAMENTO 29.05.25'!E14</f>
        <v>INSTALAÇAO DA OBRA E ADMINISTRAÇÃO LOCAL</v>
      </c>
      <c r="D7" s="1546">
        <f>'PLANILHA ORÇAMENTO 29.05.25'!R35</f>
        <v>87491.21</v>
      </c>
      <c r="E7" s="1548">
        <f>D7/D34</f>
        <v>8.6669042330431253E-2</v>
      </c>
      <c r="F7" s="1104"/>
      <c r="G7" s="137">
        <f>G8/$D$7</f>
        <v>0.4085202387759867</v>
      </c>
      <c r="H7" s="137">
        <f t="shared" ref="H7:I7" si="0">H8/$D$7</f>
        <v>0.28304729126503103</v>
      </c>
      <c r="I7" s="137">
        <f t="shared" si="0"/>
        <v>0.3084324699589821</v>
      </c>
      <c r="J7" s="1104"/>
      <c r="K7" s="1104"/>
      <c r="L7" s="1104"/>
      <c r="M7" s="1107"/>
      <c r="N7" s="1107"/>
      <c r="O7" s="1107"/>
      <c r="P7" s="1107"/>
      <c r="Q7" s="1107"/>
      <c r="R7" s="1114">
        <f>SUM(F7:Q7)</f>
        <v>0.99999999999999989</v>
      </c>
      <c r="S7" s="138"/>
      <c r="T7" s="139"/>
      <c r="U7" s="140"/>
      <c r="V7" s="140"/>
      <c r="W7" s="140"/>
      <c r="X7" s="140"/>
      <c r="Y7" s="140"/>
      <c r="Z7" s="140"/>
      <c r="AA7" s="140"/>
      <c r="AB7" s="140"/>
      <c r="AC7" s="140"/>
      <c r="AD7" s="140"/>
    </row>
    <row r="8" spans="1:30" s="147" customFormat="1" ht="19.5" customHeight="1" thickTop="1">
      <c r="A8" s="1259">
        <f>D7-A7</f>
        <v>37137.330000000009</v>
      </c>
      <c r="B8" s="1543"/>
      <c r="C8" s="1545"/>
      <c r="D8" s="1547"/>
      <c r="E8" s="1549"/>
      <c r="F8" s="155"/>
      <c r="G8" s="143">
        <f>20150.99+G45</f>
        <v>35741.93</v>
      </c>
      <c r="H8" s="143">
        <f>5596.37+H45</f>
        <v>24764.149999999998</v>
      </c>
      <c r="I8" s="143">
        <f>11389.97+I45+0.01</f>
        <v>26985.129999999997</v>
      </c>
      <c r="J8" s="155"/>
      <c r="K8" s="155"/>
      <c r="L8" s="155"/>
      <c r="M8" s="143"/>
      <c r="N8" s="143"/>
      <c r="O8" s="143"/>
      <c r="P8" s="143"/>
      <c r="Q8" s="897"/>
      <c r="R8" s="1115">
        <f>SUM(F8:Q8)</f>
        <v>87491.209999999992</v>
      </c>
      <c r="S8" s="138"/>
      <c r="T8" s="145"/>
      <c r="U8" s="145"/>
      <c r="V8" s="146"/>
      <c r="W8" s="146"/>
      <c r="X8" s="146"/>
      <c r="Y8" s="146"/>
      <c r="Z8" s="146"/>
      <c r="AA8" s="146"/>
      <c r="AB8" s="146"/>
      <c r="AC8" s="146"/>
      <c r="AD8" s="146"/>
    </row>
    <row r="9" spans="1:30" s="147" customFormat="1" ht="8.1" customHeight="1">
      <c r="A9" s="136"/>
      <c r="B9" s="843"/>
      <c r="C9" s="149"/>
      <c r="D9" s="150"/>
      <c r="E9" s="151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898"/>
      <c r="R9" s="1116"/>
      <c r="S9" s="138"/>
      <c r="T9" s="145"/>
      <c r="U9" s="145"/>
      <c r="V9" s="146"/>
      <c r="W9" s="146"/>
      <c r="X9" s="146"/>
      <c r="Y9" s="146"/>
      <c r="Z9" s="146"/>
      <c r="AA9" s="146"/>
      <c r="AB9" s="146"/>
      <c r="AC9" s="146"/>
      <c r="AD9" s="146"/>
    </row>
    <row r="10" spans="1:30" s="141" customFormat="1" ht="19.5" customHeight="1" thickBot="1">
      <c r="A10" s="1260">
        <f>(D34-A7)</f>
        <v>959132.41</v>
      </c>
      <c r="B10" s="1542" t="str">
        <f>'PLANILHA ORÇAMENTO 29.05.25'!B37</f>
        <v>02</v>
      </c>
      <c r="C10" s="1544" t="str">
        <f>'PLANILHA ORÇAMENTO 29.05.25'!E37</f>
        <v>DEMOLIÇÕES</v>
      </c>
      <c r="D10" s="1546">
        <f>'PLANILHA ORÇAMENTO 29.05.25'!R47</f>
        <v>1334.41</v>
      </c>
      <c r="E10" s="1548">
        <f>D10/D34</f>
        <v>1.3218703544750469E-3</v>
      </c>
      <c r="F10" s="1104"/>
      <c r="G10" s="137">
        <v>1</v>
      </c>
      <c r="H10" s="883"/>
      <c r="I10" s="883"/>
      <c r="J10" s="1104"/>
      <c r="K10" s="883"/>
      <c r="L10" s="883"/>
      <c r="M10" s="1107"/>
      <c r="N10" s="1107"/>
      <c r="O10" s="883"/>
      <c r="P10" s="883"/>
      <c r="Q10" s="883"/>
      <c r="R10" s="1114">
        <f>SUM(F10:Q10)</f>
        <v>1</v>
      </c>
      <c r="S10" s="138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</row>
    <row r="11" spans="1:30" s="147" customFormat="1" ht="19.5" customHeight="1" thickTop="1">
      <c r="A11" s="1262">
        <f>A7/A10</f>
        <v>5.2499404122940643E-2</v>
      </c>
      <c r="B11" s="1543"/>
      <c r="C11" s="1545"/>
      <c r="D11" s="1547"/>
      <c r="E11" s="1549"/>
      <c r="F11" s="155"/>
      <c r="G11" s="884">
        <f t="shared" ref="G11:I11" si="1">$D10*G10</f>
        <v>1334.41</v>
      </c>
      <c r="H11" s="885">
        <f t="shared" si="1"/>
        <v>0</v>
      </c>
      <c r="I11" s="885">
        <f t="shared" si="1"/>
        <v>0</v>
      </c>
      <c r="J11" s="155"/>
      <c r="K11" s="885"/>
      <c r="L11" s="885"/>
      <c r="M11" s="143"/>
      <c r="N11" s="143"/>
      <c r="O11" s="885"/>
      <c r="P11" s="885"/>
      <c r="Q11" s="884"/>
      <c r="R11" s="1115">
        <f>SUM(F11:Q11)</f>
        <v>1334.41</v>
      </c>
      <c r="S11" s="138"/>
      <c r="T11" s="145"/>
      <c r="U11" s="145"/>
      <c r="V11" s="146"/>
      <c r="W11" s="146"/>
      <c r="X11" s="146"/>
      <c r="Y11" s="146"/>
      <c r="Z11" s="146"/>
      <c r="AA11" s="146"/>
      <c r="AB11" s="146"/>
      <c r="AC11" s="146"/>
      <c r="AD11" s="146"/>
    </row>
    <row r="12" spans="1:30" s="147" customFormat="1" ht="8.1" customHeight="1">
      <c r="A12" s="136"/>
      <c r="B12" s="843"/>
      <c r="C12" s="149"/>
      <c r="D12" s="150"/>
      <c r="E12" s="151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898"/>
      <c r="R12" s="1116"/>
      <c r="S12" s="138"/>
      <c r="T12" s="145"/>
      <c r="U12" s="145"/>
      <c r="V12" s="146"/>
      <c r="W12" s="146"/>
      <c r="X12" s="146"/>
      <c r="Y12" s="146"/>
      <c r="Z12" s="146"/>
      <c r="AA12" s="146"/>
      <c r="AB12" s="146"/>
      <c r="AC12" s="146"/>
      <c r="AD12" s="146"/>
    </row>
    <row r="13" spans="1:30" s="141" customFormat="1" ht="19.5" customHeight="1" thickBot="1">
      <c r="A13" s="136"/>
      <c r="B13" s="1550" t="str">
        <f>'PLANILHA ORÇAMENTO 29.05.25'!B49</f>
        <v>03</v>
      </c>
      <c r="C13" s="1544" t="str">
        <f>'PLANILHA ORÇAMENTO 29.05.25'!E49</f>
        <v>LIMPEZA DO TERRENO</v>
      </c>
      <c r="D13" s="1546">
        <f>'PLANILHA ORÇAMENTO 29.05.25'!R61</f>
        <v>28838.69</v>
      </c>
      <c r="E13" s="1548">
        <f>D13/D34</f>
        <v>2.8567688621110445E-2</v>
      </c>
      <c r="F13" s="1104"/>
      <c r="G13" s="137">
        <v>1</v>
      </c>
      <c r="H13" s="883"/>
      <c r="I13" s="883"/>
      <c r="J13" s="1104"/>
      <c r="K13" s="883"/>
      <c r="L13" s="883"/>
      <c r="M13" s="1107"/>
      <c r="N13" s="1107"/>
      <c r="O13" s="883"/>
      <c r="P13" s="883"/>
      <c r="Q13" s="883"/>
      <c r="R13" s="1114">
        <f>SUM(F13:Q13)</f>
        <v>1</v>
      </c>
      <c r="S13" s="138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</row>
    <row r="14" spans="1:30" s="147" customFormat="1" ht="19.5" customHeight="1" thickTop="1">
      <c r="A14" s="142"/>
      <c r="B14" s="1543"/>
      <c r="C14" s="1545"/>
      <c r="D14" s="1547"/>
      <c r="E14" s="1549"/>
      <c r="F14" s="155"/>
      <c r="G14" s="885">
        <f t="shared" ref="G14:I14" si="2">$D13*G13</f>
        <v>28838.69</v>
      </c>
      <c r="H14" s="885">
        <f t="shared" si="2"/>
        <v>0</v>
      </c>
      <c r="I14" s="885">
        <f t="shared" si="2"/>
        <v>0</v>
      </c>
      <c r="J14" s="155"/>
      <c r="K14" s="885"/>
      <c r="L14" s="885"/>
      <c r="M14" s="143"/>
      <c r="N14" s="143"/>
      <c r="O14" s="885"/>
      <c r="P14" s="885"/>
      <c r="Q14" s="884"/>
      <c r="R14" s="1115">
        <f>SUM(F14:Q14)</f>
        <v>28838.69</v>
      </c>
      <c r="S14" s="138"/>
      <c r="T14" s="145"/>
      <c r="U14" s="145"/>
      <c r="V14" s="146"/>
      <c r="W14" s="146"/>
      <c r="X14" s="146"/>
      <c r="Y14" s="146"/>
      <c r="Z14" s="146"/>
      <c r="AA14" s="146"/>
      <c r="AB14" s="146"/>
      <c r="AC14" s="146"/>
      <c r="AD14" s="146"/>
    </row>
    <row r="15" spans="1:30" s="147" customFormat="1" ht="8.1" customHeight="1">
      <c r="A15" s="136"/>
      <c r="B15" s="843"/>
      <c r="C15" s="149"/>
      <c r="D15" s="150"/>
      <c r="E15" s="151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898"/>
      <c r="R15" s="1116"/>
      <c r="S15" s="138"/>
      <c r="T15" s="146"/>
      <c r="U15" s="145"/>
      <c r="V15" s="146"/>
      <c r="W15" s="146"/>
      <c r="X15" s="146"/>
      <c r="Y15" s="146"/>
      <c r="Z15" s="146"/>
      <c r="AA15" s="146"/>
      <c r="AB15" s="146"/>
      <c r="AC15" s="146"/>
      <c r="AD15" s="146"/>
    </row>
    <row r="16" spans="1:30" s="141" customFormat="1" ht="19.5" customHeight="1">
      <c r="A16" s="136"/>
      <c r="B16" s="1550" t="str">
        <f>'PLANILHA ORÇAMENTO 29.05.25'!B63</f>
        <v>04</v>
      </c>
      <c r="C16" s="1544" t="str">
        <f>'PLANILHA ORÇAMENTO 29.05.25'!E63</f>
        <v>VIABILIZAÇÃO DAS OBRAS</v>
      </c>
      <c r="D16" s="1546"/>
      <c r="E16" s="1548">
        <f>D16/D34</f>
        <v>0</v>
      </c>
      <c r="F16" s="883"/>
      <c r="G16" s="883"/>
      <c r="H16" s="883"/>
      <c r="I16" s="883"/>
      <c r="J16" s="1107"/>
      <c r="K16" s="1107"/>
      <c r="L16" s="883"/>
      <c r="M16" s="883"/>
      <c r="N16" s="883"/>
      <c r="O16" s="883"/>
      <c r="P16" s="883"/>
      <c r="Q16" s="883"/>
      <c r="R16" s="1114">
        <f>SUM(F16:Q16)</f>
        <v>0</v>
      </c>
      <c r="S16" s="138"/>
      <c r="T16" s="140"/>
      <c r="U16" s="1551"/>
      <c r="V16" s="1551"/>
      <c r="W16" s="1551"/>
      <c r="X16" s="1551"/>
      <c r="Y16" s="1551"/>
      <c r="Z16" s="140"/>
      <c r="AA16" s="140"/>
      <c r="AB16" s="140"/>
      <c r="AC16" s="140"/>
      <c r="AD16" s="140"/>
    </row>
    <row r="17" spans="1:30" s="147" customFormat="1" ht="19.5" customHeight="1">
      <c r="A17" s="136"/>
      <c r="B17" s="1543"/>
      <c r="C17" s="1545"/>
      <c r="D17" s="1547"/>
      <c r="E17" s="1549"/>
      <c r="F17" s="885"/>
      <c r="G17" s="885">
        <f t="shared" ref="G17:I17" si="3">$D16*G16</f>
        <v>0</v>
      </c>
      <c r="H17" s="885">
        <f t="shared" si="3"/>
        <v>0</v>
      </c>
      <c r="I17" s="885">
        <f t="shared" si="3"/>
        <v>0</v>
      </c>
      <c r="J17" s="143"/>
      <c r="K17" s="143"/>
      <c r="L17" s="885"/>
      <c r="M17" s="885"/>
      <c r="N17" s="885"/>
      <c r="O17" s="885"/>
      <c r="P17" s="885"/>
      <c r="Q17" s="884"/>
      <c r="R17" s="1115">
        <f>SUM(F17:Q17)</f>
        <v>0</v>
      </c>
      <c r="S17" s="138"/>
      <c r="T17" s="145"/>
      <c r="U17" s="1552"/>
      <c r="V17" s="1552"/>
      <c r="W17" s="1552"/>
      <c r="X17" s="1552"/>
      <c r="Y17" s="1552"/>
      <c r="Z17" s="1552"/>
      <c r="AA17" s="1552"/>
      <c r="AB17" s="1552"/>
      <c r="AC17" s="1552"/>
      <c r="AD17" s="1552"/>
    </row>
    <row r="18" spans="1:30" s="147" customFormat="1" ht="8.1" customHeight="1">
      <c r="A18" s="136"/>
      <c r="B18" s="843"/>
      <c r="C18" s="149"/>
      <c r="D18" s="150"/>
      <c r="E18" s="151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898"/>
      <c r="R18" s="1116"/>
      <c r="S18" s="138"/>
      <c r="T18" s="145"/>
      <c r="U18" s="145"/>
      <c r="V18" s="146"/>
      <c r="W18" s="146"/>
      <c r="X18" s="146"/>
      <c r="Y18" s="146"/>
      <c r="Z18" s="146"/>
      <c r="AA18" s="146"/>
      <c r="AB18" s="146"/>
      <c r="AC18" s="146"/>
      <c r="AD18" s="146"/>
    </row>
    <row r="19" spans="1:30" s="141" customFormat="1" ht="19.5" customHeight="1" thickBot="1">
      <c r="A19" s="136"/>
      <c r="B19" s="1550" t="str">
        <f>'PLANILHA ORÇAMENTO 29.05.25'!B71</f>
        <v>05</v>
      </c>
      <c r="C19" s="1544" t="str">
        <f>'PLANILHA ORÇAMENTO 29.05.25'!E71</f>
        <v>DRENAGEM (LANÇAMENTO)</v>
      </c>
      <c r="D19" s="1546">
        <f>'PLANILHA ORÇAMENTO 29.05.25'!R129</f>
        <v>353763.35</v>
      </c>
      <c r="E19" s="1548">
        <f>D19/D34</f>
        <v>0.35043898416886865</v>
      </c>
      <c r="F19" s="883"/>
      <c r="G19" s="137">
        <v>0.3</v>
      </c>
      <c r="H19" s="137">
        <v>0.5</v>
      </c>
      <c r="I19" s="137">
        <v>0.2</v>
      </c>
      <c r="J19" s="883"/>
      <c r="K19" s="1107"/>
      <c r="L19" s="1107"/>
      <c r="M19" s="1107"/>
      <c r="N19" s="1107"/>
      <c r="O19" s="1107"/>
      <c r="P19" s="1107"/>
      <c r="Q19" s="1107"/>
      <c r="R19" s="1114">
        <f>SUM(F19:Q19)</f>
        <v>1</v>
      </c>
      <c r="S19" s="138"/>
      <c r="T19" s="145"/>
      <c r="U19" s="145"/>
      <c r="V19" s="140"/>
      <c r="W19" s="140"/>
      <c r="X19" s="140"/>
      <c r="Y19" s="140"/>
      <c r="Z19" s="140"/>
      <c r="AA19" s="140"/>
      <c r="AB19" s="140"/>
      <c r="AC19" s="140"/>
      <c r="AD19" s="140"/>
    </row>
    <row r="20" spans="1:30" s="147" customFormat="1" ht="19.5" customHeight="1" thickTop="1">
      <c r="A20" s="136"/>
      <c r="B20" s="1543"/>
      <c r="C20" s="1545"/>
      <c r="D20" s="1547"/>
      <c r="E20" s="1549"/>
      <c r="F20" s="885"/>
      <c r="G20" s="143">
        <f t="shared" ref="G20:I20" si="4">$D19*G19</f>
        <v>106129.00499999999</v>
      </c>
      <c r="H20" s="143">
        <f t="shared" si="4"/>
        <v>176881.67499999999</v>
      </c>
      <c r="I20" s="143">
        <f t="shared" si="4"/>
        <v>70752.67</v>
      </c>
      <c r="J20" s="885"/>
      <c r="K20" s="1101"/>
      <c r="L20" s="1101"/>
      <c r="M20" s="1101"/>
      <c r="N20" s="1101"/>
      <c r="O20" s="1101"/>
      <c r="P20" s="1101"/>
      <c r="Q20" s="897"/>
      <c r="R20" s="1115">
        <f>SUM(F20:Q20)</f>
        <v>353763.35</v>
      </c>
      <c r="S20" s="138"/>
      <c r="T20" s="145"/>
      <c r="U20" s="145"/>
      <c r="V20" s="146"/>
      <c r="W20" s="138"/>
      <c r="X20" s="146"/>
      <c r="Y20" s="146"/>
      <c r="Z20" s="146"/>
      <c r="AA20" s="146"/>
      <c r="AB20" s="146"/>
      <c r="AC20" s="146"/>
      <c r="AD20" s="146"/>
    </row>
    <row r="21" spans="1:30" s="147" customFormat="1" ht="8.1" customHeight="1">
      <c r="A21" s="136"/>
      <c r="B21" s="843"/>
      <c r="C21" s="149"/>
      <c r="D21" s="150"/>
      <c r="E21" s="151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898"/>
      <c r="R21" s="1116"/>
      <c r="S21" s="138"/>
      <c r="T21" s="145"/>
      <c r="U21" s="145"/>
      <c r="V21" s="146"/>
      <c r="W21" s="146"/>
      <c r="X21" s="146"/>
      <c r="Y21" s="146"/>
      <c r="Z21" s="146"/>
      <c r="AA21" s="146"/>
      <c r="AB21" s="146"/>
      <c r="AC21" s="146"/>
      <c r="AD21" s="146"/>
    </row>
    <row r="22" spans="1:30" s="141" customFormat="1" ht="19.5" customHeight="1" thickBot="1">
      <c r="A22" s="136"/>
      <c r="B22" s="1550" t="str">
        <f>'PLANILHA ORÇAMENTO 29.05.25'!B131</f>
        <v>06</v>
      </c>
      <c r="C22" s="1544" t="str">
        <f>'PLANILHA ORÇAMENTO 29.05.25'!E131</f>
        <v>URBANIZAÇAO E OBRAS COMPLEMENTARES</v>
      </c>
      <c r="D22" s="1546">
        <f>'PLANILHA ORÇAMENTO 29.05.25'!R152</f>
        <v>316576.51</v>
      </c>
      <c r="E22" s="1548">
        <f>D22/D34</f>
        <v>0.31360159433170709</v>
      </c>
      <c r="F22" s="883"/>
      <c r="G22" s="137">
        <v>0.1</v>
      </c>
      <c r="H22" s="137">
        <v>0.3</v>
      </c>
      <c r="I22" s="137">
        <v>0.6</v>
      </c>
      <c r="J22" s="883"/>
      <c r="K22" s="883"/>
      <c r="L22" s="883"/>
      <c r="M22" s="1107"/>
      <c r="N22" s="1107"/>
      <c r="O22" s="1107"/>
      <c r="P22" s="1107"/>
      <c r="Q22" s="1107"/>
      <c r="R22" s="1114">
        <f>SUM(F22:Q22)</f>
        <v>1</v>
      </c>
      <c r="S22" s="138"/>
      <c r="T22" s="145"/>
      <c r="U22" s="145"/>
      <c r="V22" s="140"/>
      <c r="W22" s="140"/>
      <c r="X22" s="140"/>
      <c r="Y22" s="140"/>
      <c r="Z22" s="140"/>
      <c r="AA22" s="140"/>
      <c r="AB22" s="140"/>
      <c r="AC22" s="140"/>
      <c r="AD22" s="140"/>
    </row>
    <row r="23" spans="1:30" s="147" customFormat="1" ht="19.5" customHeight="1" thickTop="1">
      <c r="A23" s="136"/>
      <c r="B23" s="1543"/>
      <c r="C23" s="1545"/>
      <c r="D23" s="1547"/>
      <c r="E23" s="1549"/>
      <c r="F23" s="885"/>
      <c r="G23" s="143">
        <f t="shared" ref="G23:I23" si="5">$D22*G22</f>
        <v>31657.651000000002</v>
      </c>
      <c r="H23" s="143">
        <f t="shared" si="5"/>
        <v>94972.952999999994</v>
      </c>
      <c r="I23" s="885">
        <f t="shared" si="5"/>
        <v>189945.90599999999</v>
      </c>
      <c r="J23" s="143"/>
      <c r="K23" s="885"/>
      <c r="L23" s="885"/>
      <c r="M23" s="1101"/>
      <c r="N23" s="1101"/>
      <c r="O23" s="1101"/>
      <c r="P23" s="1101"/>
      <c r="Q23" s="897"/>
      <c r="R23" s="1115">
        <f>SUM(F23:Q23)</f>
        <v>316576.51</v>
      </c>
      <c r="S23" s="138"/>
      <c r="T23" s="145"/>
      <c r="U23" s="145"/>
      <c r="V23" s="146"/>
      <c r="W23" s="146"/>
      <c r="X23" s="146"/>
      <c r="Y23" s="146"/>
      <c r="Z23" s="146"/>
      <c r="AA23" s="146"/>
      <c r="AB23" s="146"/>
      <c r="AC23" s="146"/>
      <c r="AD23" s="146"/>
    </row>
    <row r="24" spans="1:30" s="147" customFormat="1" ht="8.1" customHeight="1">
      <c r="A24" s="136"/>
      <c r="B24" s="844"/>
      <c r="C24" s="153"/>
      <c r="D24" s="154"/>
      <c r="E24" s="151"/>
      <c r="F24" s="143"/>
      <c r="G24" s="143"/>
      <c r="H24" s="143"/>
      <c r="I24" s="143"/>
      <c r="J24" s="143"/>
      <c r="K24" s="143"/>
      <c r="L24" s="144"/>
      <c r="M24" s="144"/>
      <c r="N24" s="144"/>
      <c r="O24" s="144"/>
      <c r="P24" s="155"/>
      <c r="Q24" s="884"/>
      <c r="R24" s="1115"/>
      <c r="S24" s="138"/>
      <c r="T24" s="145"/>
      <c r="U24" s="145"/>
      <c r="V24" s="146"/>
      <c r="W24" s="146"/>
      <c r="X24" s="146"/>
      <c r="Y24" s="146"/>
      <c r="Z24" s="146"/>
      <c r="AA24" s="146"/>
      <c r="AB24" s="146"/>
      <c r="AC24" s="146"/>
      <c r="AD24" s="146"/>
    </row>
    <row r="25" spans="1:30" s="141" customFormat="1" ht="19.5" customHeight="1" thickBot="1">
      <c r="A25" s="136"/>
      <c r="B25" s="1550" t="str">
        <f>'PLANILHA ORÇAMENTO 29.05.25'!B154</f>
        <v>07</v>
      </c>
      <c r="C25" s="1544" t="str">
        <f>'PLANILHA ORÇAMENTO 29.05.25'!E154</f>
        <v>REDE DE ESGOTO</v>
      </c>
      <c r="D25" s="1546">
        <f>'PLANILHA ORÇAMENTO 29.05.25'!R186</f>
        <v>216786.82</v>
      </c>
      <c r="E25" s="1548">
        <f>D25/D34</f>
        <v>0.21474964261277882</v>
      </c>
      <c r="F25" s="883"/>
      <c r="G25" s="137">
        <v>0.5</v>
      </c>
      <c r="H25" s="137">
        <v>0.4</v>
      </c>
      <c r="I25" s="137">
        <v>0.1</v>
      </c>
      <c r="J25" s="883"/>
      <c r="K25" s="883"/>
      <c r="L25" s="1107"/>
      <c r="M25" s="1107"/>
      <c r="N25" s="1107"/>
      <c r="O25" s="883"/>
      <c r="P25" s="883"/>
      <c r="Q25" s="883"/>
      <c r="R25" s="1114">
        <f>SUM(F25:Q25)</f>
        <v>1</v>
      </c>
      <c r="S25" s="138"/>
      <c r="T25" s="145"/>
      <c r="U25" s="145"/>
      <c r="V25" s="140"/>
      <c r="W25" s="140"/>
      <c r="X25" s="140"/>
      <c r="Y25" s="140"/>
      <c r="Z25" s="140"/>
      <c r="AA25" s="140"/>
      <c r="AB25" s="140"/>
      <c r="AC25" s="140"/>
      <c r="AD25" s="140"/>
    </row>
    <row r="26" spans="1:30" s="147" customFormat="1" ht="19.5" customHeight="1" thickTop="1">
      <c r="A26" s="136"/>
      <c r="B26" s="1543"/>
      <c r="C26" s="1545"/>
      <c r="D26" s="1547"/>
      <c r="E26" s="1549"/>
      <c r="F26" s="885"/>
      <c r="G26" s="143">
        <f t="shared" ref="G26:I26" si="6">$D25*G25</f>
        <v>108393.41</v>
      </c>
      <c r="H26" s="143">
        <f t="shared" si="6"/>
        <v>86714.728000000003</v>
      </c>
      <c r="I26" s="143">
        <f t="shared" si="6"/>
        <v>21678.682000000001</v>
      </c>
      <c r="J26" s="885"/>
      <c r="K26" s="885"/>
      <c r="L26" s="143"/>
      <c r="M26" s="143"/>
      <c r="N26" s="143"/>
      <c r="O26" s="885"/>
      <c r="P26" s="885"/>
      <c r="Q26" s="884"/>
      <c r="R26" s="1115">
        <f>SUM(F26:Q26)</f>
        <v>216786.82</v>
      </c>
      <c r="S26" s="138"/>
      <c r="T26" s="145"/>
      <c r="U26" s="145"/>
      <c r="V26" s="146"/>
      <c r="W26" s="146"/>
      <c r="X26" s="146"/>
      <c r="Y26" s="146"/>
      <c r="Z26" s="146"/>
      <c r="AA26" s="146"/>
      <c r="AB26" s="146"/>
      <c r="AC26" s="146"/>
      <c r="AD26" s="146"/>
    </row>
    <row r="27" spans="1:30" s="147" customFormat="1" ht="8.1" customHeight="1">
      <c r="A27" s="136"/>
      <c r="B27" s="844"/>
      <c r="C27" s="153"/>
      <c r="D27" s="154"/>
      <c r="E27" s="151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898"/>
      <c r="R27" s="1116"/>
      <c r="S27" s="138"/>
      <c r="T27" s="145"/>
      <c r="U27" s="145"/>
      <c r="V27" s="146"/>
      <c r="W27" s="146"/>
      <c r="X27" s="146"/>
      <c r="Y27" s="146"/>
      <c r="Z27" s="146"/>
      <c r="AA27" s="146"/>
      <c r="AB27" s="146"/>
      <c r="AC27" s="146"/>
      <c r="AD27" s="146"/>
    </row>
    <row r="28" spans="1:30" s="141" customFormat="1" ht="19.5" customHeight="1">
      <c r="A28" s="136"/>
      <c r="B28" s="1550" t="str">
        <f>'PLANILHA ORÇAMENTO 29.05.25'!B188</f>
        <v>08</v>
      </c>
      <c r="C28" s="1544" t="str">
        <f>'PLANILHA ORÇAMENTO 29.05.25'!E188</f>
        <v>OBRAS DE CONTEÇÃO  - PROTECAO DE TALUDE / GABIAO</v>
      </c>
      <c r="D28" s="1546"/>
      <c r="E28" s="1548">
        <f>D28/D34</f>
        <v>0</v>
      </c>
      <c r="F28" s="883"/>
      <c r="G28" s="1107"/>
      <c r="H28" s="1107"/>
      <c r="I28" s="1107"/>
      <c r="J28" s="1107"/>
      <c r="K28" s="1107"/>
      <c r="L28" s="1107"/>
      <c r="M28" s="1107"/>
      <c r="N28" s="1107"/>
      <c r="O28" s="1107"/>
      <c r="P28" s="1107"/>
      <c r="Q28" s="1107"/>
      <c r="R28" s="1114">
        <f>SUM(F28:Q28)</f>
        <v>0</v>
      </c>
      <c r="S28" s="138"/>
      <c r="T28" s="145"/>
      <c r="U28" s="145"/>
      <c r="V28" s="140"/>
      <c r="W28" s="140"/>
      <c r="X28" s="140"/>
      <c r="Y28" s="140"/>
      <c r="Z28" s="140"/>
      <c r="AA28" s="140"/>
      <c r="AB28" s="140"/>
      <c r="AC28" s="140"/>
      <c r="AD28" s="140"/>
    </row>
    <row r="29" spans="1:30" s="147" customFormat="1" ht="19.5" customHeight="1">
      <c r="A29" s="136"/>
      <c r="B29" s="1543"/>
      <c r="C29" s="1545"/>
      <c r="D29" s="1547"/>
      <c r="E29" s="1549"/>
      <c r="F29" s="885">
        <f t="shared" ref="F29:I29" si="7">$D28*F28</f>
        <v>0</v>
      </c>
      <c r="G29" s="143">
        <f t="shared" si="7"/>
        <v>0</v>
      </c>
      <c r="H29" s="143">
        <f t="shared" si="7"/>
        <v>0</v>
      </c>
      <c r="I29" s="143">
        <f t="shared" si="7"/>
        <v>0</v>
      </c>
      <c r="J29" s="143"/>
      <c r="K29" s="143"/>
      <c r="L29" s="143"/>
      <c r="M29" s="143"/>
      <c r="N29" s="143"/>
      <c r="O29" s="143"/>
      <c r="P29" s="143"/>
      <c r="Q29" s="897"/>
      <c r="R29" s="1115">
        <f>SUM(F29:Q29)</f>
        <v>0</v>
      </c>
      <c r="S29" s="138"/>
      <c r="T29" s="145"/>
      <c r="U29" s="145"/>
      <c r="V29" s="146"/>
      <c r="W29" s="146"/>
      <c r="X29" s="146"/>
      <c r="Y29" s="146"/>
      <c r="Z29" s="146"/>
      <c r="AA29" s="146"/>
      <c r="AB29" s="146"/>
      <c r="AC29" s="146"/>
      <c r="AD29" s="146"/>
    </row>
    <row r="30" spans="1:30" s="147" customFormat="1" ht="8.1" customHeight="1">
      <c r="A30" s="136"/>
      <c r="B30" s="844"/>
      <c r="C30" s="153"/>
      <c r="D30" s="154"/>
      <c r="E30" s="151"/>
      <c r="F30" s="143"/>
      <c r="G30" s="143"/>
      <c r="H30" s="143"/>
      <c r="I30" s="143"/>
      <c r="J30" s="143"/>
      <c r="K30" s="143"/>
      <c r="L30" s="144"/>
      <c r="M30" s="144"/>
      <c r="N30" s="144"/>
      <c r="O30" s="144"/>
      <c r="P30" s="155"/>
      <c r="Q30" s="884"/>
      <c r="R30" s="1115"/>
      <c r="S30" s="138"/>
      <c r="T30" s="145"/>
      <c r="U30" s="145"/>
      <c r="V30" s="146"/>
      <c r="W30" s="146"/>
      <c r="X30" s="146"/>
      <c r="Y30" s="146"/>
      <c r="Z30" s="146"/>
      <c r="AA30" s="146"/>
      <c r="AB30" s="146"/>
      <c r="AC30" s="146"/>
      <c r="AD30" s="146"/>
    </row>
    <row r="31" spans="1:30" s="141" customFormat="1" ht="19.5" customHeight="1" thickBot="1">
      <c r="A31" s="136"/>
      <c r="B31" s="1550" t="str">
        <f>'PLANILHA ORÇAMENTO 29.05.25'!B211</f>
        <v>09</v>
      </c>
      <c r="C31" s="1544" t="str">
        <f>'PLANILHA ORÇAMENTO 29.05.25'!E211</f>
        <v>CONTENCAO EM SOLO GRAMPEADO E ENTELAMENTO ROCHOSO</v>
      </c>
      <c r="D31" s="1546">
        <f>'PLANILHA ORÇAMENTO 29.05.25'!R221</f>
        <v>4695.3</v>
      </c>
      <c r="E31" s="1548">
        <f>D31/D34</f>
        <v>4.6511775806286583E-3</v>
      </c>
      <c r="F31" s="883"/>
      <c r="G31" s="137">
        <v>0.1</v>
      </c>
      <c r="H31" s="137">
        <v>0.2</v>
      </c>
      <c r="I31" s="137">
        <v>0.7</v>
      </c>
      <c r="J31" s="1107"/>
      <c r="K31" s="1107"/>
      <c r="L31" s="1107"/>
      <c r="M31" s="1107"/>
      <c r="N31" s="1107"/>
      <c r="O31" s="1107"/>
      <c r="P31" s="883"/>
      <c r="Q31" s="883"/>
      <c r="R31" s="1114">
        <f>SUM(F31:Q31)</f>
        <v>1</v>
      </c>
      <c r="S31" s="138"/>
      <c r="T31" s="145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</row>
    <row r="32" spans="1:30" s="147" customFormat="1" ht="19.5" customHeight="1" thickTop="1">
      <c r="A32" s="136"/>
      <c r="B32" s="1543"/>
      <c r="C32" s="1545"/>
      <c r="D32" s="1547"/>
      <c r="E32" s="1549"/>
      <c r="F32" s="885">
        <f t="shared" ref="F32:I32" si="8">$D31*F31</f>
        <v>0</v>
      </c>
      <c r="G32" s="885">
        <f t="shared" si="8"/>
        <v>469.53000000000003</v>
      </c>
      <c r="H32" s="885">
        <f t="shared" si="8"/>
        <v>939.06000000000006</v>
      </c>
      <c r="I32" s="885">
        <f t="shared" si="8"/>
        <v>3286.71</v>
      </c>
      <c r="J32" s="143"/>
      <c r="K32" s="143"/>
      <c r="L32" s="143"/>
      <c r="M32" s="143"/>
      <c r="N32" s="143"/>
      <c r="O32" s="143"/>
      <c r="P32" s="885"/>
      <c r="Q32" s="884"/>
      <c r="R32" s="1115">
        <f>SUM(F32:Q32)</f>
        <v>4695.3</v>
      </c>
      <c r="S32" s="138"/>
      <c r="T32" s="146"/>
      <c r="U32" s="145"/>
      <c r="V32" s="146"/>
      <c r="W32" s="146"/>
      <c r="X32" s="146"/>
      <c r="Y32" s="146"/>
      <c r="Z32" s="146"/>
      <c r="AA32" s="146"/>
      <c r="AB32" s="146"/>
      <c r="AC32" s="146"/>
      <c r="AD32" s="146"/>
    </row>
    <row r="33" spans="1:30" s="147" customFormat="1" ht="8.1" customHeight="1">
      <c r="A33" s="156"/>
      <c r="B33" s="843"/>
      <c r="C33" s="149"/>
      <c r="D33" s="150"/>
      <c r="E33" s="151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898"/>
      <c r="R33" s="888"/>
      <c r="S33" s="138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</row>
    <row r="34" spans="1:30" s="147" customFormat="1" ht="15" customHeight="1">
      <c r="A34" s="136"/>
      <c r="B34" s="157"/>
      <c r="C34" s="158" t="s">
        <v>188</v>
      </c>
      <c r="D34" s="159">
        <f>SUM(D6:D33)</f>
        <v>1009486.29</v>
      </c>
      <c r="E34" s="160">
        <f>SUM(E6:E33)</f>
        <v>1</v>
      </c>
      <c r="F34" s="161"/>
      <c r="G34" s="161"/>
      <c r="H34" s="161"/>
      <c r="I34" s="161"/>
      <c r="J34" s="161"/>
      <c r="K34" s="161"/>
      <c r="L34" s="162"/>
      <c r="M34" s="162"/>
      <c r="N34" s="162"/>
      <c r="O34" s="162"/>
      <c r="P34" s="162"/>
      <c r="Q34" s="899"/>
      <c r="R34" s="889"/>
      <c r="S34" s="138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</row>
    <row r="35" spans="1:30" s="147" customFormat="1" ht="8.1" customHeight="1">
      <c r="A35" s="156"/>
      <c r="B35" s="148"/>
      <c r="C35" s="149"/>
      <c r="D35" s="163"/>
      <c r="E35" s="164"/>
      <c r="F35" s="165"/>
      <c r="G35" s="165"/>
      <c r="H35" s="165"/>
      <c r="I35" s="165"/>
      <c r="J35" s="165"/>
      <c r="K35" s="165"/>
      <c r="L35" s="166"/>
      <c r="M35" s="166"/>
      <c r="N35" s="166"/>
      <c r="O35" s="166"/>
      <c r="P35" s="167"/>
      <c r="Q35" s="900"/>
      <c r="R35" s="890"/>
      <c r="S35" s="138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</row>
    <row r="36" spans="1:30" s="147" customFormat="1" ht="15" customHeight="1">
      <c r="A36" s="136"/>
      <c r="B36" s="168"/>
      <c r="C36" s="169" t="s">
        <v>189</v>
      </c>
      <c r="D36" s="170"/>
      <c r="E36" s="170"/>
      <c r="F36" s="170">
        <f>F39/D34</f>
        <v>0</v>
      </c>
      <c r="G36" s="882">
        <f>G38/$D$34</f>
        <v>0.30962741059118298</v>
      </c>
      <c r="H36" s="882">
        <f>H38/$D$34</f>
        <v>0.38066150061334658</v>
      </c>
      <c r="I36" s="882">
        <f>I38/$D$34</f>
        <v>0.30971108879547044</v>
      </c>
      <c r="J36" s="882">
        <f>J38/$D$34</f>
        <v>0</v>
      </c>
      <c r="K36" s="882">
        <f t="shared" ref="K36:Q36" si="9">K38/$D$34</f>
        <v>0</v>
      </c>
      <c r="L36" s="882">
        <f t="shared" si="9"/>
        <v>0</v>
      </c>
      <c r="M36" s="882">
        <f t="shared" si="9"/>
        <v>0</v>
      </c>
      <c r="N36" s="882">
        <f t="shared" si="9"/>
        <v>0</v>
      </c>
      <c r="O36" s="882">
        <f t="shared" si="9"/>
        <v>0</v>
      </c>
      <c r="P36" s="882">
        <f t="shared" si="9"/>
        <v>0</v>
      </c>
      <c r="Q36" s="901">
        <f t="shared" si="9"/>
        <v>0</v>
      </c>
      <c r="R36" s="891">
        <f>SUM(F36:Q36)</f>
        <v>1</v>
      </c>
      <c r="S36" s="138"/>
      <c r="T36" s="171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</row>
    <row r="37" spans="1:30" s="147" customFormat="1" ht="15" customHeight="1">
      <c r="A37" s="136"/>
      <c r="B37" s="168"/>
      <c r="C37" s="169" t="s">
        <v>190</v>
      </c>
      <c r="D37" s="170"/>
      <c r="E37" s="170"/>
      <c r="F37" s="170">
        <f>F38/D34</f>
        <v>0</v>
      </c>
      <c r="G37" s="170">
        <f t="shared" ref="G37:I37" si="10">F37+G36</f>
        <v>0.30962741059118298</v>
      </c>
      <c r="H37" s="170">
        <f t="shared" si="10"/>
        <v>0.69028891120452962</v>
      </c>
      <c r="I37" s="170">
        <f t="shared" si="10"/>
        <v>1</v>
      </c>
      <c r="J37" s="170"/>
      <c r="K37" s="170"/>
      <c r="L37" s="170"/>
      <c r="M37" s="170"/>
      <c r="N37" s="170"/>
      <c r="O37" s="170"/>
      <c r="P37" s="170"/>
      <c r="Q37" s="902"/>
      <c r="R37" s="892" t="s">
        <v>191</v>
      </c>
      <c r="S37" s="146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</row>
    <row r="38" spans="1:30" s="147" customFormat="1" ht="15" customHeight="1">
      <c r="A38" s="136"/>
      <c r="B38" s="168"/>
      <c r="C38" s="169" t="s">
        <v>168</v>
      </c>
      <c r="D38" s="172"/>
      <c r="E38" s="172"/>
      <c r="F38" s="173">
        <f>F8+F11+F14+F17+F20+F23+F26+F29+F32</f>
        <v>0</v>
      </c>
      <c r="G38" s="173">
        <f t="shared" ref="G38:I38" si="11">G8+G11+G14+G17+G20+G23+G26+G29+G32</f>
        <v>312564.62600000005</v>
      </c>
      <c r="H38" s="173">
        <f t="shared" si="11"/>
        <v>384272.56599999999</v>
      </c>
      <c r="I38" s="173">
        <f t="shared" si="11"/>
        <v>312649.09800000006</v>
      </c>
      <c r="J38" s="173"/>
      <c r="K38" s="173"/>
      <c r="L38" s="173"/>
      <c r="M38" s="173"/>
      <c r="N38" s="173"/>
      <c r="O38" s="173"/>
      <c r="P38" s="173"/>
      <c r="Q38" s="903"/>
      <c r="R38" s="893">
        <f>SUM(F38:Q38)</f>
        <v>1009486.29</v>
      </c>
      <c r="S38" s="174">
        <f>D34-R38</f>
        <v>0</v>
      </c>
      <c r="T38" s="174"/>
      <c r="U38" s="146"/>
      <c r="V38" s="146"/>
      <c r="W38" s="146"/>
      <c r="X38" s="146"/>
      <c r="Y38" s="146"/>
      <c r="Z38" s="146"/>
      <c r="AA38" s="146"/>
      <c r="AB38" s="146"/>
      <c r="AC38" s="146"/>
      <c r="AD38" s="146"/>
    </row>
    <row r="39" spans="1:30" s="147" customFormat="1" ht="15" customHeight="1" thickBot="1">
      <c r="A39" s="136"/>
      <c r="B39" s="175"/>
      <c r="C39" s="176" t="s">
        <v>192</v>
      </c>
      <c r="D39" s="177"/>
      <c r="E39" s="177"/>
      <c r="F39" s="178">
        <f>F38</f>
        <v>0</v>
      </c>
      <c r="G39" s="178">
        <f t="shared" ref="G39:I39" si="12">F39+G38</f>
        <v>312564.62600000005</v>
      </c>
      <c r="H39" s="178">
        <f t="shared" si="12"/>
        <v>696837.19200000004</v>
      </c>
      <c r="I39" s="178">
        <f t="shared" si="12"/>
        <v>1009486.29</v>
      </c>
      <c r="J39" s="178"/>
      <c r="K39" s="178"/>
      <c r="L39" s="178"/>
      <c r="M39" s="178"/>
      <c r="N39" s="178"/>
      <c r="O39" s="178"/>
      <c r="P39" s="179"/>
      <c r="Q39" s="904"/>
      <c r="R39" s="894" t="s">
        <v>191</v>
      </c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</row>
    <row r="40" spans="1:30" ht="12.75" customHeight="1" thickBot="1">
      <c r="A40" s="115"/>
      <c r="B40" s="180"/>
      <c r="C40" s="181"/>
      <c r="D40" s="182"/>
      <c r="E40" s="183"/>
      <c r="F40" s="181"/>
      <c r="G40" s="181"/>
      <c r="H40" s="181"/>
      <c r="I40" s="181"/>
      <c r="J40" s="181"/>
      <c r="K40" s="182"/>
      <c r="L40" s="183"/>
      <c r="M40" s="181"/>
      <c r="N40" s="181"/>
      <c r="O40" s="181"/>
      <c r="P40" s="181"/>
      <c r="Q40" s="181"/>
      <c r="R40" s="184"/>
    </row>
    <row r="41" spans="1:30" ht="12.75" customHeight="1">
      <c r="A41" s="115"/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</row>
    <row r="42" spans="1:30" ht="23.25" customHeight="1">
      <c r="A42" s="115"/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</row>
    <row r="43" spans="1:30">
      <c r="G43" s="187">
        <v>296973.68599999999</v>
      </c>
      <c r="H43" s="187">
        <v>365104.78599999996</v>
      </c>
      <c r="I43" s="187">
        <v>297053.93800000002</v>
      </c>
    </row>
    <row r="44" spans="1:30">
      <c r="G44" s="108">
        <v>5.2499404122940643E-2</v>
      </c>
      <c r="H44" s="108">
        <v>5.2499404122940643E-2</v>
      </c>
      <c r="I44" s="108">
        <v>5.2499404122940643E-2</v>
      </c>
      <c r="T44" s="187"/>
    </row>
    <row r="45" spans="1:30">
      <c r="G45" s="187">
        <f>ROUND(G43*G44,2)</f>
        <v>15590.94</v>
      </c>
      <c r="H45" s="187">
        <f t="shared" ref="H45:I45" si="13">ROUND(H43*H44,2)</f>
        <v>19167.78</v>
      </c>
      <c r="I45" s="187">
        <f t="shared" si="13"/>
        <v>15595.15</v>
      </c>
    </row>
    <row r="46" spans="1:30">
      <c r="D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</row>
    <row r="47" spans="1:30">
      <c r="A47" s="188"/>
    </row>
    <row r="118" spans="1:1">
      <c r="A118" s="188"/>
    </row>
    <row r="200" spans="1:1">
      <c r="A200" s="188"/>
    </row>
    <row r="213" spans="1:1">
      <c r="A213" s="188"/>
    </row>
    <row r="228" spans="1:1">
      <c r="A228" s="188"/>
    </row>
    <row r="236" spans="1:1">
      <c r="A236" s="188"/>
    </row>
    <row r="249" spans="1:1">
      <c r="A249" s="188"/>
    </row>
    <row r="261" spans="1:1">
      <c r="A261" s="188"/>
    </row>
    <row r="271" spans="1:1">
      <c r="A271" s="188"/>
    </row>
    <row r="286" spans="1:1">
      <c r="A286" s="188"/>
    </row>
    <row r="290" spans="1:1">
      <c r="A290" s="188"/>
    </row>
    <row r="296" spans="1:1">
      <c r="A296" s="188"/>
    </row>
    <row r="318" spans="1:1">
      <c r="A318" s="188"/>
    </row>
  </sheetData>
  <mergeCells count="41">
    <mergeCell ref="D2:Q2"/>
    <mergeCell ref="D3:Q3"/>
    <mergeCell ref="D4:E4"/>
    <mergeCell ref="B7:B8"/>
    <mergeCell ref="C7:C8"/>
    <mergeCell ref="D7:D8"/>
    <mergeCell ref="E7:E8"/>
    <mergeCell ref="B10:B11"/>
    <mergeCell ref="C10:C11"/>
    <mergeCell ref="D10:D11"/>
    <mergeCell ref="E10:E11"/>
    <mergeCell ref="B13:B14"/>
    <mergeCell ref="C13:C14"/>
    <mergeCell ref="D13:D14"/>
    <mergeCell ref="E13:E14"/>
    <mergeCell ref="B16:B17"/>
    <mergeCell ref="C16:C17"/>
    <mergeCell ref="D16:D17"/>
    <mergeCell ref="E16:E17"/>
    <mergeCell ref="U16:Y16"/>
    <mergeCell ref="U17:AD17"/>
    <mergeCell ref="B19:B20"/>
    <mergeCell ref="C19:C20"/>
    <mergeCell ref="D19:D20"/>
    <mergeCell ref="E19:E20"/>
    <mergeCell ref="B22:B23"/>
    <mergeCell ref="C22:C23"/>
    <mergeCell ref="D22:D23"/>
    <mergeCell ref="E22:E23"/>
    <mergeCell ref="B31:B32"/>
    <mergeCell ref="C31:C32"/>
    <mergeCell ref="D31:D32"/>
    <mergeCell ref="E31:E32"/>
    <mergeCell ref="B25:B26"/>
    <mergeCell ref="C25:C26"/>
    <mergeCell ref="D25:D26"/>
    <mergeCell ref="E25:E26"/>
    <mergeCell ref="B28:B29"/>
    <mergeCell ref="C28:C29"/>
    <mergeCell ref="D28:D29"/>
    <mergeCell ref="E28:E29"/>
  </mergeCells>
  <printOptions horizontalCentered="1"/>
  <pageMargins left="0.59055118110236227" right="0.51181102362204722" top="0.78740157480314965" bottom="0.78740157480314965" header="0.31496062992125984" footer="0.31496062992125984"/>
  <pageSetup paperSize="9" scale="45" fitToHeight="0" orientation="landscape" r:id="rId1"/>
  <headerFooter>
    <oddFooter>&amp;CDURVAL HONORATO DA SILVA
Engenheiro Civil - ECOS
CREA: 74.063/D&amp;RPágina 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AD318"/>
  <sheetViews>
    <sheetView showZeros="0" view="pageBreakPreview" zoomScale="75" zoomScaleNormal="75" zoomScaleSheetLayoutView="75" workbookViewId="0">
      <selection activeCell="C3" sqref="C3"/>
    </sheetView>
  </sheetViews>
  <sheetFormatPr defaultRowHeight="12.75"/>
  <cols>
    <col min="1" max="1" width="15.7109375" style="108" customWidth="1"/>
    <col min="2" max="2" width="6.5703125" style="108" bestFit="1" customWidth="1"/>
    <col min="3" max="3" width="69.5703125" style="109" bestFit="1" customWidth="1"/>
    <col min="4" max="4" width="15.5703125" style="108" bestFit="1" customWidth="1"/>
    <col min="5" max="5" width="12.42578125" style="108" bestFit="1" customWidth="1"/>
    <col min="6" max="6" width="13.140625" style="108" bestFit="1" customWidth="1"/>
    <col min="7" max="9" width="13.42578125" style="108" bestFit="1" customWidth="1"/>
    <col min="10" max="17" width="14.28515625" style="108" bestFit="1" customWidth="1"/>
    <col min="18" max="18" width="18.140625" style="108" customWidth="1"/>
    <col min="19" max="19" width="16.7109375" style="108" customWidth="1"/>
    <col min="20" max="20" width="15" style="108" bestFit="1" customWidth="1"/>
    <col min="21" max="21" width="15.140625" style="108" bestFit="1" customWidth="1"/>
    <col min="22" max="22" width="11.5703125" style="108" bestFit="1" customWidth="1"/>
    <col min="23" max="24" width="10.85546875" style="108" bestFit="1" customWidth="1"/>
    <col min="25" max="244" width="9.140625" style="108"/>
    <col min="245" max="245" width="15.7109375" style="108" customWidth="1"/>
    <col min="246" max="246" width="6.5703125" style="108" bestFit="1" customWidth="1"/>
    <col min="247" max="247" width="69.5703125" style="108" bestFit="1" customWidth="1"/>
    <col min="248" max="248" width="15.5703125" style="108" bestFit="1" customWidth="1"/>
    <col min="249" max="249" width="12.42578125" style="108" bestFit="1" customWidth="1"/>
    <col min="250" max="250" width="13.140625" style="108" bestFit="1" customWidth="1"/>
    <col min="251" max="253" width="13.42578125" style="108" bestFit="1" customWidth="1"/>
    <col min="254" max="273" width="14.28515625" style="108" bestFit="1" customWidth="1"/>
    <col min="274" max="274" width="18.140625" style="108" customWidth="1"/>
    <col min="275" max="275" width="16.7109375" style="108" customWidth="1"/>
    <col min="276" max="276" width="15" style="108" bestFit="1" customWidth="1"/>
    <col min="277" max="277" width="15.140625" style="108" bestFit="1" customWidth="1"/>
    <col min="278" max="278" width="11.5703125" style="108" bestFit="1" customWidth="1"/>
    <col min="279" max="280" width="10.85546875" style="108" bestFit="1" customWidth="1"/>
    <col min="281" max="500" width="9.140625" style="108"/>
    <col min="501" max="501" width="15.7109375" style="108" customWidth="1"/>
    <col min="502" max="502" width="6.5703125" style="108" bestFit="1" customWidth="1"/>
    <col min="503" max="503" width="69.5703125" style="108" bestFit="1" customWidth="1"/>
    <col min="504" max="504" width="15.5703125" style="108" bestFit="1" customWidth="1"/>
    <col min="505" max="505" width="12.42578125" style="108" bestFit="1" customWidth="1"/>
    <col min="506" max="506" width="13.140625" style="108" bestFit="1" customWidth="1"/>
    <col min="507" max="509" width="13.42578125" style="108" bestFit="1" customWidth="1"/>
    <col min="510" max="529" width="14.28515625" style="108" bestFit="1" customWidth="1"/>
    <col min="530" max="530" width="18.140625" style="108" customWidth="1"/>
    <col min="531" max="531" width="16.7109375" style="108" customWidth="1"/>
    <col min="532" max="532" width="15" style="108" bestFit="1" customWidth="1"/>
    <col min="533" max="533" width="15.140625" style="108" bestFit="1" customWidth="1"/>
    <col min="534" max="534" width="11.5703125" style="108" bestFit="1" customWidth="1"/>
    <col min="535" max="536" width="10.85546875" style="108" bestFit="1" customWidth="1"/>
    <col min="537" max="756" width="9.140625" style="108"/>
    <col min="757" max="757" width="15.7109375" style="108" customWidth="1"/>
    <col min="758" max="758" width="6.5703125" style="108" bestFit="1" customWidth="1"/>
    <col min="759" max="759" width="69.5703125" style="108" bestFit="1" customWidth="1"/>
    <col min="760" max="760" width="15.5703125" style="108" bestFit="1" customWidth="1"/>
    <col min="761" max="761" width="12.42578125" style="108" bestFit="1" customWidth="1"/>
    <col min="762" max="762" width="13.140625" style="108" bestFit="1" customWidth="1"/>
    <col min="763" max="765" width="13.42578125" style="108" bestFit="1" customWidth="1"/>
    <col min="766" max="785" width="14.28515625" style="108" bestFit="1" customWidth="1"/>
    <col min="786" max="786" width="18.140625" style="108" customWidth="1"/>
    <col min="787" max="787" width="16.7109375" style="108" customWidth="1"/>
    <col min="788" max="788" width="15" style="108" bestFit="1" customWidth="1"/>
    <col min="789" max="789" width="15.140625" style="108" bestFit="1" customWidth="1"/>
    <col min="790" max="790" width="11.5703125" style="108" bestFit="1" customWidth="1"/>
    <col min="791" max="792" width="10.85546875" style="108" bestFit="1" customWidth="1"/>
    <col min="793" max="1012" width="9.140625" style="108"/>
    <col min="1013" max="1013" width="15.7109375" style="108" customWidth="1"/>
    <col min="1014" max="1014" width="6.5703125" style="108" bestFit="1" customWidth="1"/>
    <col min="1015" max="1015" width="69.5703125" style="108" bestFit="1" customWidth="1"/>
    <col min="1016" max="1016" width="15.5703125" style="108" bestFit="1" customWidth="1"/>
    <col min="1017" max="1017" width="12.42578125" style="108" bestFit="1" customWidth="1"/>
    <col min="1018" max="1018" width="13.140625" style="108" bestFit="1" customWidth="1"/>
    <col min="1019" max="1021" width="13.42578125" style="108" bestFit="1" customWidth="1"/>
    <col min="1022" max="1041" width="14.28515625" style="108" bestFit="1" customWidth="1"/>
    <col min="1042" max="1042" width="18.140625" style="108" customWidth="1"/>
    <col min="1043" max="1043" width="16.7109375" style="108" customWidth="1"/>
    <col min="1044" max="1044" width="15" style="108" bestFit="1" customWidth="1"/>
    <col min="1045" max="1045" width="15.140625" style="108" bestFit="1" customWidth="1"/>
    <col min="1046" max="1046" width="11.5703125" style="108" bestFit="1" customWidth="1"/>
    <col min="1047" max="1048" width="10.85546875" style="108" bestFit="1" customWidth="1"/>
    <col min="1049" max="1268" width="9.140625" style="108"/>
    <col min="1269" max="1269" width="15.7109375" style="108" customWidth="1"/>
    <col min="1270" max="1270" width="6.5703125" style="108" bestFit="1" customWidth="1"/>
    <col min="1271" max="1271" width="69.5703125" style="108" bestFit="1" customWidth="1"/>
    <col min="1272" max="1272" width="15.5703125" style="108" bestFit="1" customWidth="1"/>
    <col min="1273" max="1273" width="12.42578125" style="108" bestFit="1" customWidth="1"/>
    <col min="1274" max="1274" width="13.140625" style="108" bestFit="1" customWidth="1"/>
    <col min="1275" max="1277" width="13.42578125" style="108" bestFit="1" customWidth="1"/>
    <col min="1278" max="1297" width="14.28515625" style="108" bestFit="1" customWidth="1"/>
    <col min="1298" max="1298" width="18.140625" style="108" customWidth="1"/>
    <col min="1299" max="1299" width="16.7109375" style="108" customWidth="1"/>
    <col min="1300" max="1300" width="15" style="108" bestFit="1" customWidth="1"/>
    <col min="1301" max="1301" width="15.140625" style="108" bestFit="1" customWidth="1"/>
    <col min="1302" max="1302" width="11.5703125" style="108" bestFit="1" customWidth="1"/>
    <col min="1303" max="1304" width="10.85546875" style="108" bestFit="1" customWidth="1"/>
    <col min="1305" max="1524" width="9.140625" style="108"/>
    <col min="1525" max="1525" width="15.7109375" style="108" customWidth="1"/>
    <col min="1526" max="1526" width="6.5703125" style="108" bestFit="1" customWidth="1"/>
    <col min="1527" max="1527" width="69.5703125" style="108" bestFit="1" customWidth="1"/>
    <col min="1528" max="1528" width="15.5703125" style="108" bestFit="1" customWidth="1"/>
    <col min="1529" max="1529" width="12.42578125" style="108" bestFit="1" customWidth="1"/>
    <col min="1530" max="1530" width="13.140625" style="108" bestFit="1" customWidth="1"/>
    <col min="1531" max="1533" width="13.42578125" style="108" bestFit="1" customWidth="1"/>
    <col min="1534" max="1553" width="14.28515625" style="108" bestFit="1" customWidth="1"/>
    <col min="1554" max="1554" width="18.140625" style="108" customWidth="1"/>
    <col min="1555" max="1555" width="16.7109375" style="108" customWidth="1"/>
    <col min="1556" max="1556" width="15" style="108" bestFit="1" customWidth="1"/>
    <col min="1557" max="1557" width="15.140625" style="108" bestFit="1" customWidth="1"/>
    <col min="1558" max="1558" width="11.5703125" style="108" bestFit="1" customWidth="1"/>
    <col min="1559" max="1560" width="10.85546875" style="108" bestFit="1" customWidth="1"/>
    <col min="1561" max="1780" width="9.140625" style="108"/>
    <col min="1781" max="1781" width="15.7109375" style="108" customWidth="1"/>
    <col min="1782" max="1782" width="6.5703125" style="108" bestFit="1" customWidth="1"/>
    <col min="1783" max="1783" width="69.5703125" style="108" bestFit="1" customWidth="1"/>
    <col min="1784" max="1784" width="15.5703125" style="108" bestFit="1" customWidth="1"/>
    <col min="1785" max="1785" width="12.42578125" style="108" bestFit="1" customWidth="1"/>
    <col min="1786" max="1786" width="13.140625" style="108" bestFit="1" customWidth="1"/>
    <col min="1787" max="1789" width="13.42578125" style="108" bestFit="1" customWidth="1"/>
    <col min="1790" max="1809" width="14.28515625" style="108" bestFit="1" customWidth="1"/>
    <col min="1810" max="1810" width="18.140625" style="108" customWidth="1"/>
    <col min="1811" max="1811" width="16.7109375" style="108" customWidth="1"/>
    <col min="1812" max="1812" width="15" style="108" bestFit="1" customWidth="1"/>
    <col min="1813" max="1813" width="15.140625" style="108" bestFit="1" customWidth="1"/>
    <col min="1814" max="1814" width="11.5703125" style="108" bestFit="1" customWidth="1"/>
    <col min="1815" max="1816" width="10.85546875" style="108" bestFit="1" customWidth="1"/>
    <col min="1817" max="2036" width="9.140625" style="108"/>
    <col min="2037" max="2037" width="15.7109375" style="108" customWidth="1"/>
    <col min="2038" max="2038" width="6.5703125" style="108" bestFit="1" customWidth="1"/>
    <col min="2039" max="2039" width="69.5703125" style="108" bestFit="1" customWidth="1"/>
    <col min="2040" max="2040" width="15.5703125" style="108" bestFit="1" customWidth="1"/>
    <col min="2041" max="2041" width="12.42578125" style="108" bestFit="1" customWidth="1"/>
    <col min="2042" max="2042" width="13.140625" style="108" bestFit="1" customWidth="1"/>
    <col min="2043" max="2045" width="13.42578125" style="108" bestFit="1" customWidth="1"/>
    <col min="2046" max="2065" width="14.28515625" style="108" bestFit="1" customWidth="1"/>
    <col min="2066" max="2066" width="18.140625" style="108" customWidth="1"/>
    <col min="2067" max="2067" width="16.7109375" style="108" customWidth="1"/>
    <col min="2068" max="2068" width="15" style="108" bestFit="1" customWidth="1"/>
    <col min="2069" max="2069" width="15.140625" style="108" bestFit="1" customWidth="1"/>
    <col min="2070" max="2070" width="11.5703125" style="108" bestFit="1" customWidth="1"/>
    <col min="2071" max="2072" width="10.85546875" style="108" bestFit="1" customWidth="1"/>
    <col min="2073" max="2292" width="9.140625" style="108"/>
    <col min="2293" max="2293" width="15.7109375" style="108" customWidth="1"/>
    <col min="2294" max="2294" width="6.5703125" style="108" bestFit="1" customWidth="1"/>
    <col min="2295" max="2295" width="69.5703125" style="108" bestFit="1" customWidth="1"/>
    <col min="2296" max="2296" width="15.5703125" style="108" bestFit="1" customWidth="1"/>
    <col min="2297" max="2297" width="12.42578125" style="108" bestFit="1" customWidth="1"/>
    <col min="2298" max="2298" width="13.140625" style="108" bestFit="1" customWidth="1"/>
    <col min="2299" max="2301" width="13.42578125" style="108" bestFit="1" customWidth="1"/>
    <col min="2302" max="2321" width="14.28515625" style="108" bestFit="1" customWidth="1"/>
    <col min="2322" max="2322" width="18.140625" style="108" customWidth="1"/>
    <col min="2323" max="2323" width="16.7109375" style="108" customWidth="1"/>
    <col min="2324" max="2324" width="15" style="108" bestFit="1" customWidth="1"/>
    <col min="2325" max="2325" width="15.140625" style="108" bestFit="1" customWidth="1"/>
    <col min="2326" max="2326" width="11.5703125" style="108" bestFit="1" customWidth="1"/>
    <col min="2327" max="2328" width="10.85546875" style="108" bestFit="1" customWidth="1"/>
    <col min="2329" max="2548" width="9.140625" style="108"/>
    <col min="2549" max="2549" width="15.7109375" style="108" customWidth="1"/>
    <col min="2550" max="2550" width="6.5703125" style="108" bestFit="1" customWidth="1"/>
    <col min="2551" max="2551" width="69.5703125" style="108" bestFit="1" customWidth="1"/>
    <col min="2552" max="2552" width="15.5703125" style="108" bestFit="1" customWidth="1"/>
    <col min="2553" max="2553" width="12.42578125" style="108" bestFit="1" customWidth="1"/>
    <col min="2554" max="2554" width="13.140625" style="108" bestFit="1" customWidth="1"/>
    <col min="2555" max="2557" width="13.42578125" style="108" bestFit="1" customWidth="1"/>
    <col min="2558" max="2577" width="14.28515625" style="108" bestFit="1" customWidth="1"/>
    <col min="2578" max="2578" width="18.140625" style="108" customWidth="1"/>
    <col min="2579" max="2579" width="16.7109375" style="108" customWidth="1"/>
    <col min="2580" max="2580" width="15" style="108" bestFit="1" customWidth="1"/>
    <col min="2581" max="2581" width="15.140625" style="108" bestFit="1" customWidth="1"/>
    <col min="2582" max="2582" width="11.5703125" style="108" bestFit="1" customWidth="1"/>
    <col min="2583" max="2584" width="10.85546875" style="108" bestFit="1" customWidth="1"/>
    <col min="2585" max="2804" width="9.140625" style="108"/>
    <col min="2805" max="2805" width="15.7109375" style="108" customWidth="1"/>
    <col min="2806" max="2806" width="6.5703125" style="108" bestFit="1" customWidth="1"/>
    <col min="2807" max="2807" width="69.5703125" style="108" bestFit="1" customWidth="1"/>
    <col min="2808" max="2808" width="15.5703125" style="108" bestFit="1" customWidth="1"/>
    <col min="2809" max="2809" width="12.42578125" style="108" bestFit="1" customWidth="1"/>
    <col min="2810" max="2810" width="13.140625" style="108" bestFit="1" customWidth="1"/>
    <col min="2811" max="2813" width="13.42578125" style="108" bestFit="1" customWidth="1"/>
    <col min="2814" max="2833" width="14.28515625" style="108" bestFit="1" customWidth="1"/>
    <col min="2834" max="2834" width="18.140625" style="108" customWidth="1"/>
    <col min="2835" max="2835" width="16.7109375" style="108" customWidth="1"/>
    <col min="2836" max="2836" width="15" style="108" bestFit="1" customWidth="1"/>
    <col min="2837" max="2837" width="15.140625" style="108" bestFit="1" customWidth="1"/>
    <col min="2838" max="2838" width="11.5703125" style="108" bestFit="1" customWidth="1"/>
    <col min="2839" max="2840" width="10.85546875" style="108" bestFit="1" customWidth="1"/>
    <col min="2841" max="3060" width="9.140625" style="108"/>
    <col min="3061" max="3061" width="15.7109375" style="108" customWidth="1"/>
    <col min="3062" max="3062" width="6.5703125" style="108" bestFit="1" customWidth="1"/>
    <col min="3063" max="3063" width="69.5703125" style="108" bestFit="1" customWidth="1"/>
    <col min="3064" max="3064" width="15.5703125" style="108" bestFit="1" customWidth="1"/>
    <col min="3065" max="3065" width="12.42578125" style="108" bestFit="1" customWidth="1"/>
    <col min="3066" max="3066" width="13.140625" style="108" bestFit="1" customWidth="1"/>
    <col min="3067" max="3069" width="13.42578125" style="108" bestFit="1" customWidth="1"/>
    <col min="3070" max="3089" width="14.28515625" style="108" bestFit="1" customWidth="1"/>
    <col min="3090" max="3090" width="18.140625" style="108" customWidth="1"/>
    <col min="3091" max="3091" width="16.7109375" style="108" customWidth="1"/>
    <col min="3092" max="3092" width="15" style="108" bestFit="1" customWidth="1"/>
    <col min="3093" max="3093" width="15.140625" style="108" bestFit="1" customWidth="1"/>
    <col min="3094" max="3094" width="11.5703125" style="108" bestFit="1" customWidth="1"/>
    <col min="3095" max="3096" width="10.85546875" style="108" bestFit="1" customWidth="1"/>
    <col min="3097" max="3316" width="9.140625" style="108"/>
    <col min="3317" max="3317" width="15.7109375" style="108" customWidth="1"/>
    <col min="3318" max="3318" width="6.5703125" style="108" bestFit="1" customWidth="1"/>
    <col min="3319" max="3319" width="69.5703125" style="108" bestFit="1" customWidth="1"/>
    <col min="3320" max="3320" width="15.5703125" style="108" bestFit="1" customWidth="1"/>
    <col min="3321" max="3321" width="12.42578125" style="108" bestFit="1" customWidth="1"/>
    <col min="3322" max="3322" width="13.140625" style="108" bestFit="1" customWidth="1"/>
    <col min="3323" max="3325" width="13.42578125" style="108" bestFit="1" customWidth="1"/>
    <col min="3326" max="3345" width="14.28515625" style="108" bestFit="1" customWidth="1"/>
    <col min="3346" max="3346" width="18.140625" style="108" customWidth="1"/>
    <col min="3347" max="3347" width="16.7109375" style="108" customWidth="1"/>
    <col min="3348" max="3348" width="15" style="108" bestFit="1" customWidth="1"/>
    <col min="3349" max="3349" width="15.140625" style="108" bestFit="1" customWidth="1"/>
    <col min="3350" max="3350" width="11.5703125" style="108" bestFit="1" customWidth="1"/>
    <col min="3351" max="3352" width="10.85546875" style="108" bestFit="1" customWidth="1"/>
    <col min="3353" max="3572" width="9.140625" style="108"/>
    <col min="3573" max="3573" width="15.7109375" style="108" customWidth="1"/>
    <col min="3574" max="3574" width="6.5703125" style="108" bestFit="1" customWidth="1"/>
    <col min="3575" max="3575" width="69.5703125" style="108" bestFit="1" customWidth="1"/>
    <col min="3576" max="3576" width="15.5703125" style="108" bestFit="1" customWidth="1"/>
    <col min="3577" max="3577" width="12.42578125" style="108" bestFit="1" customWidth="1"/>
    <col min="3578" max="3578" width="13.140625" style="108" bestFit="1" customWidth="1"/>
    <col min="3579" max="3581" width="13.42578125" style="108" bestFit="1" customWidth="1"/>
    <col min="3582" max="3601" width="14.28515625" style="108" bestFit="1" customWidth="1"/>
    <col min="3602" max="3602" width="18.140625" style="108" customWidth="1"/>
    <col min="3603" max="3603" width="16.7109375" style="108" customWidth="1"/>
    <col min="3604" max="3604" width="15" style="108" bestFit="1" customWidth="1"/>
    <col min="3605" max="3605" width="15.140625" style="108" bestFit="1" customWidth="1"/>
    <col min="3606" max="3606" width="11.5703125" style="108" bestFit="1" customWidth="1"/>
    <col min="3607" max="3608" width="10.85546875" style="108" bestFit="1" customWidth="1"/>
    <col min="3609" max="3828" width="9.140625" style="108"/>
    <col min="3829" max="3829" width="15.7109375" style="108" customWidth="1"/>
    <col min="3830" max="3830" width="6.5703125" style="108" bestFit="1" customWidth="1"/>
    <col min="3831" max="3831" width="69.5703125" style="108" bestFit="1" customWidth="1"/>
    <col min="3832" max="3832" width="15.5703125" style="108" bestFit="1" customWidth="1"/>
    <col min="3833" max="3833" width="12.42578125" style="108" bestFit="1" customWidth="1"/>
    <col min="3834" max="3834" width="13.140625" style="108" bestFit="1" customWidth="1"/>
    <col min="3835" max="3837" width="13.42578125" style="108" bestFit="1" customWidth="1"/>
    <col min="3838" max="3857" width="14.28515625" style="108" bestFit="1" customWidth="1"/>
    <col min="3858" max="3858" width="18.140625" style="108" customWidth="1"/>
    <col min="3859" max="3859" width="16.7109375" style="108" customWidth="1"/>
    <col min="3860" max="3860" width="15" style="108" bestFit="1" customWidth="1"/>
    <col min="3861" max="3861" width="15.140625" style="108" bestFit="1" customWidth="1"/>
    <col min="3862" max="3862" width="11.5703125" style="108" bestFit="1" customWidth="1"/>
    <col min="3863" max="3864" width="10.85546875" style="108" bestFit="1" customWidth="1"/>
    <col min="3865" max="4084" width="9.140625" style="108"/>
    <col min="4085" max="4085" width="15.7109375" style="108" customWidth="1"/>
    <col min="4086" max="4086" width="6.5703125" style="108" bestFit="1" customWidth="1"/>
    <col min="4087" max="4087" width="69.5703125" style="108" bestFit="1" customWidth="1"/>
    <col min="4088" max="4088" width="15.5703125" style="108" bestFit="1" customWidth="1"/>
    <col min="4089" max="4089" width="12.42578125" style="108" bestFit="1" customWidth="1"/>
    <col min="4090" max="4090" width="13.140625" style="108" bestFit="1" customWidth="1"/>
    <col min="4091" max="4093" width="13.42578125" style="108" bestFit="1" customWidth="1"/>
    <col min="4094" max="4113" width="14.28515625" style="108" bestFit="1" customWidth="1"/>
    <col min="4114" max="4114" width="18.140625" style="108" customWidth="1"/>
    <col min="4115" max="4115" width="16.7109375" style="108" customWidth="1"/>
    <col min="4116" max="4116" width="15" style="108" bestFit="1" customWidth="1"/>
    <col min="4117" max="4117" width="15.140625" style="108" bestFit="1" customWidth="1"/>
    <col min="4118" max="4118" width="11.5703125" style="108" bestFit="1" customWidth="1"/>
    <col min="4119" max="4120" width="10.85546875" style="108" bestFit="1" customWidth="1"/>
    <col min="4121" max="4340" width="9.140625" style="108"/>
    <col min="4341" max="4341" width="15.7109375" style="108" customWidth="1"/>
    <col min="4342" max="4342" width="6.5703125" style="108" bestFit="1" customWidth="1"/>
    <col min="4343" max="4343" width="69.5703125" style="108" bestFit="1" customWidth="1"/>
    <col min="4344" max="4344" width="15.5703125" style="108" bestFit="1" customWidth="1"/>
    <col min="4345" max="4345" width="12.42578125" style="108" bestFit="1" customWidth="1"/>
    <col min="4346" max="4346" width="13.140625" style="108" bestFit="1" customWidth="1"/>
    <col min="4347" max="4349" width="13.42578125" style="108" bestFit="1" customWidth="1"/>
    <col min="4350" max="4369" width="14.28515625" style="108" bestFit="1" customWidth="1"/>
    <col min="4370" max="4370" width="18.140625" style="108" customWidth="1"/>
    <col min="4371" max="4371" width="16.7109375" style="108" customWidth="1"/>
    <col min="4372" max="4372" width="15" style="108" bestFit="1" customWidth="1"/>
    <col min="4373" max="4373" width="15.140625" style="108" bestFit="1" customWidth="1"/>
    <col min="4374" max="4374" width="11.5703125" style="108" bestFit="1" customWidth="1"/>
    <col min="4375" max="4376" width="10.85546875" style="108" bestFit="1" customWidth="1"/>
    <col min="4377" max="4596" width="9.140625" style="108"/>
    <col min="4597" max="4597" width="15.7109375" style="108" customWidth="1"/>
    <col min="4598" max="4598" width="6.5703125" style="108" bestFit="1" customWidth="1"/>
    <col min="4599" max="4599" width="69.5703125" style="108" bestFit="1" customWidth="1"/>
    <col min="4600" max="4600" width="15.5703125" style="108" bestFit="1" customWidth="1"/>
    <col min="4601" max="4601" width="12.42578125" style="108" bestFit="1" customWidth="1"/>
    <col min="4602" max="4602" width="13.140625" style="108" bestFit="1" customWidth="1"/>
    <col min="4603" max="4605" width="13.42578125" style="108" bestFit="1" customWidth="1"/>
    <col min="4606" max="4625" width="14.28515625" style="108" bestFit="1" customWidth="1"/>
    <col min="4626" max="4626" width="18.140625" style="108" customWidth="1"/>
    <col min="4627" max="4627" width="16.7109375" style="108" customWidth="1"/>
    <col min="4628" max="4628" width="15" style="108" bestFit="1" customWidth="1"/>
    <col min="4629" max="4629" width="15.140625" style="108" bestFit="1" customWidth="1"/>
    <col min="4630" max="4630" width="11.5703125" style="108" bestFit="1" customWidth="1"/>
    <col min="4631" max="4632" width="10.85546875" style="108" bestFit="1" customWidth="1"/>
    <col min="4633" max="4852" width="9.140625" style="108"/>
    <col min="4853" max="4853" width="15.7109375" style="108" customWidth="1"/>
    <col min="4854" max="4854" width="6.5703125" style="108" bestFit="1" customWidth="1"/>
    <col min="4855" max="4855" width="69.5703125" style="108" bestFit="1" customWidth="1"/>
    <col min="4856" max="4856" width="15.5703125" style="108" bestFit="1" customWidth="1"/>
    <col min="4857" max="4857" width="12.42578125" style="108" bestFit="1" customWidth="1"/>
    <col min="4858" max="4858" width="13.140625" style="108" bestFit="1" customWidth="1"/>
    <col min="4859" max="4861" width="13.42578125" style="108" bestFit="1" customWidth="1"/>
    <col min="4862" max="4881" width="14.28515625" style="108" bestFit="1" customWidth="1"/>
    <col min="4882" max="4882" width="18.140625" style="108" customWidth="1"/>
    <col min="4883" max="4883" width="16.7109375" style="108" customWidth="1"/>
    <col min="4884" max="4884" width="15" style="108" bestFit="1" customWidth="1"/>
    <col min="4885" max="4885" width="15.140625" style="108" bestFit="1" customWidth="1"/>
    <col min="4886" max="4886" width="11.5703125" style="108" bestFit="1" customWidth="1"/>
    <col min="4887" max="4888" width="10.85546875" style="108" bestFit="1" customWidth="1"/>
    <col min="4889" max="5108" width="9.140625" style="108"/>
    <col min="5109" max="5109" width="15.7109375" style="108" customWidth="1"/>
    <col min="5110" max="5110" width="6.5703125" style="108" bestFit="1" customWidth="1"/>
    <col min="5111" max="5111" width="69.5703125" style="108" bestFit="1" customWidth="1"/>
    <col min="5112" max="5112" width="15.5703125" style="108" bestFit="1" customWidth="1"/>
    <col min="5113" max="5113" width="12.42578125" style="108" bestFit="1" customWidth="1"/>
    <col min="5114" max="5114" width="13.140625" style="108" bestFit="1" customWidth="1"/>
    <col min="5115" max="5117" width="13.42578125" style="108" bestFit="1" customWidth="1"/>
    <col min="5118" max="5137" width="14.28515625" style="108" bestFit="1" customWidth="1"/>
    <col min="5138" max="5138" width="18.140625" style="108" customWidth="1"/>
    <col min="5139" max="5139" width="16.7109375" style="108" customWidth="1"/>
    <col min="5140" max="5140" width="15" style="108" bestFit="1" customWidth="1"/>
    <col min="5141" max="5141" width="15.140625" style="108" bestFit="1" customWidth="1"/>
    <col min="5142" max="5142" width="11.5703125" style="108" bestFit="1" customWidth="1"/>
    <col min="5143" max="5144" width="10.85546875" style="108" bestFit="1" customWidth="1"/>
    <col min="5145" max="5364" width="9.140625" style="108"/>
    <col min="5365" max="5365" width="15.7109375" style="108" customWidth="1"/>
    <col min="5366" max="5366" width="6.5703125" style="108" bestFit="1" customWidth="1"/>
    <col min="5367" max="5367" width="69.5703125" style="108" bestFit="1" customWidth="1"/>
    <col min="5368" max="5368" width="15.5703125" style="108" bestFit="1" customWidth="1"/>
    <col min="5369" max="5369" width="12.42578125" style="108" bestFit="1" customWidth="1"/>
    <col min="5370" max="5370" width="13.140625" style="108" bestFit="1" customWidth="1"/>
    <col min="5371" max="5373" width="13.42578125" style="108" bestFit="1" customWidth="1"/>
    <col min="5374" max="5393" width="14.28515625" style="108" bestFit="1" customWidth="1"/>
    <col min="5394" max="5394" width="18.140625" style="108" customWidth="1"/>
    <col min="5395" max="5395" width="16.7109375" style="108" customWidth="1"/>
    <col min="5396" max="5396" width="15" style="108" bestFit="1" customWidth="1"/>
    <col min="5397" max="5397" width="15.140625" style="108" bestFit="1" customWidth="1"/>
    <col min="5398" max="5398" width="11.5703125" style="108" bestFit="1" customWidth="1"/>
    <col min="5399" max="5400" width="10.85546875" style="108" bestFit="1" customWidth="1"/>
    <col min="5401" max="5620" width="9.140625" style="108"/>
    <col min="5621" max="5621" width="15.7109375" style="108" customWidth="1"/>
    <col min="5622" max="5622" width="6.5703125" style="108" bestFit="1" customWidth="1"/>
    <col min="5623" max="5623" width="69.5703125" style="108" bestFit="1" customWidth="1"/>
    <col min="5624" max="5624" width="15.5703125" style="108" bestFit="1" customWidth="1"/>
    <col min="5625" max="5625" width="12.42578125" style="108" bestFit="1" customWidth="1"/>
    <col min="5626" max="5626" width="13.140625" style="108" bestFit="1" customWidth="1"/>
    <col min="5627" max="5629" width="13.42578125" style="108" bestFit="1" customWidth="1"/>
    <col min="5630" max="5649" width="14.28515625" style="108" bestFit="1" customWidth="1"/>
    <col min="5650" max="5650" width="18.140625" style="108" customWidth="1"/>
    <col min="5651" max="5651" width="16.7109375" style="108" customWidth="1"/>
    <col min="5652" max="5652" width="15" style="108" bestFit="1" customWidth="1"/>
    <col min="5653" max="5653" width="15.140625" style="108" bestFit="1" customWidth="1"/>
    <col min="5654" max="5654" width="11.5703125" style="108" bestFit="1" customWidth="1"/>
    <col min="5655" max="5656" width="10.85546875" style="108" bestFit="1" customWidth="1"/>
    <col min="5657" max="5876" width="9.140625" style="108"/>
    <col min="5877" max="5877" width="15.7109375" style="108" customWidth="1"/>
    <col min="5878" max="5878" width="6.5703125" style="108" bestFit="1" customWidth="1"/>
    <col min="5879" max="5879" width="69.5703125" style="108" bestFit="1" customWidth="1"/>
    <col min="5880" max="5880" width="15.5703125" style="108" bestFit="1" customWidth="1"/>
    <col min="5881" max="5881" width="12.42578125" style="108" bestFit="1" customWidth="1"/>
    <col min="5882" max="5882" width="13.140625" style="108" bestFit="1" customWidth="1"/>
    <col min="5883" max="5885" width="13.42578125" style="108" bestFit="1" customWidth="1"/>
    <col min="5886" max="5905" width="14.28515625" style="108" bestFit="1" customWidth="1"/>
    <col min="5906" max="5906" width="18.140625" style="108" customWidth="1"/>
    <col min="5907" max="5907" width="16.7109375" style="108" customWidth="1"/>
    <col min="5908" max="5908" width="15" style="108" bestFit="1" customWidth="1"/>
    <col min="5909" max="5909" width="15.140625" style="108" bestFit="1" customWidth="1"/>
    <col min="5910" max="5910" width="11.5703125" style="108" bestFit="1" customWidth="1"/>
    <col min="5911" max="5912" width="10.85546875" style="108" bestFit="1" customWidth="1"/>
    <col min="5913" max="6132" width="9.140625" style="108"/>
    <col min="6133" max="6133" width="15.7109375" style="108" customWidth="1"/>
    <col min="6134" max="6134" width="6.5703125" style="108" bestFit="1" customWidth="1"/>
    <col min="6135" max="6135" width="69.5703125" style="108" bestFit="1" customWidth="1"/>
    <col min="6136" max="6136" width="15.5703125" style="108" bestFit="1" customWidth="1"/>
    <col min="6137" max="6137" width="12.42578125" style="108" bestFit="1" customWidth="1"/>
    <col min="6138" max="6138" width="13.140625" style="108" bestFit="1" customWidth="1"/>
    <col min="6139" max="6141" width="13.42578125" style="108" bestFit="1" customWidth="1"/>
    <col min="6142" max="6161" width="14.28515625" style="108" bestFit="1" customWidth="1"/>
    <col min="6162" max="6162" width="18.140625" style="108" customWidth="1"/>
    <col min="6163" max="6163" width="16.7109375" style="108" customWidth="1"/>
    <col min="6164" max="6164" width="15" style="108" bestFit="1" customWidth="1"/>
    <col min="6165" max="6165" width="15.140625" style="108" bestFit="1" customWidth="1"/>
    <col min="6166" max="6166" width="11.5703125" style="108" bestFit="1" customWidth="1"/>
    <col min="6167" max="6168" width="10.85546875" style="108" bestFit="1" customWidth="1"/>
    <col min="6169" max="6388" width="9.140625" style="108"/>
    <col min="6389" max="6389" width="15.7109375" style="108" customWidth="1"/>
    <col min="6390" max="6390" width="6.5703125" style="108" bestFit="1" customWidth="1"/>
    <col min="6391" max="6391" width="69.5703125" style="108" bestFit="1" customWidth="1"/>
    <col min="6392" max="6392" width="15.5703125" style="108" bestFit="1" customWidth="1"/>
    <col min="6393" max="6393" width="12.42578125" style="108" bestFit="1" customWidth="1"/>
    <col min="6394" max="6394" width="13.140625" style="108" bestFit="1" customWidth="1"/>
    <col min="6395" max="6397" width="13.42578125" style="108" bestFit="1" customWidth="1"/>
    <col min="6398" max="6417" width="14.28515625" style="108" bestFit="1" customWidth="1"/>
    <col min="6418" max="6418" width="18.140625" style="108" customWidth="1"/>
    <col min="6419" max="6419" width="16.7109375" style="108" customWidth="1"/>
    <col min="6420" max="6420" width="15" style="108" bestFit="1" customWidth="1"/>
    <col min="6421" max="6421" width="15.140625" style="108" bestFit="1" customWidth="1"/>
    <col min="6422" max="6422" width="11.5703125" style="108" bestFit="1" customWidth="1"/>
    <col min="6423" max="6424" width="10.85546875" style="108" bestFit="1" customWidth="1"/>
    <col min="6425" max="6644" width="9.140625" style="108"/>
    <col min="6645" max="6645" width="15.7109375" style="108" customWidth="1"/>
    <col min="6646" max="6646" width="6.5703125" style="108" bestFit="1" customWidth="1"/>
    <col min="6647" max="6647" width="69.5703125" style="108" bestFit="1" customWidth="1"/>
    <col min="6648" max="6648" width="15.5703125" style="108" bestFit="1" customWidth="1"/>
    <col min="6649" max="6649" width="12.42578125" style="108" bestFit="1" customWidth="1"/>
    <col min="6650" max="6650" width="13.140625" style="108" bestFit="1" customWidth="1"/>
    <col min="6651" max="6653" width="13.42578125" style="108" bestFit="1" customWidth="1"/>
    <col min="6654" max="6673" width="14.28515625" style="108" bestFit="1" customWidth="1"/>
    <col min="6674" max="6674" width="18.140625" style="108" customWidth="1"/>
    <col min="6675" max="6675" width="16.7109375" style="108" customWidth="1"/>
    <col min="6676" max="6676" width="15" style="108" bestFit="1" customWidth="1"/>
    <col min="6677" max="6677" width="15.140625" style="108" bestFit="1" customWidth="1"/>
    <col min="6678" max="6678" width="11.5703125" style="108" bestFit="1" customWidth="1"/>
    <col min="6679" max="6680" width="10.85546875" style="108" bestFit="1" customWidth="1"/>
    <col min="6681" max="6900" width="9.140625" style="108"/>
    <col min="6901" max="6901" width="15.7109375" style="108" customWidth="1"/>
    <col min="6902" max="6902" width="6.5703125" style="108" bestFit="1" customWidth="1"/>
    <col min="6903" max="6903" width="69.5703125" style="108" bestFit="1" customWidth="1"/>
    <col min="6904" max="6904" width="15.5703125" style="108" bestFit="1" customWidth="1"/>
    <col min="6905" max="6905" width="12.42578125" style="108" bestFit="1" customWidth="1"/>
    <col min="6906" max="6906" width="13.140625" style="108" bestFit="1" customWidth="1"/>
    <col min="6907" max="6909" width="13.42578125" style="108" bestFit="1" customWidth="1"/>
    <col min="6910" max="6929" width="14.28515625" style="108" bestFit="1" customWidth="1"/>
    <col min="6930" max="6930" width="18.140625" style="108" customWidth="1"/>
    <col min="6931" max="6931" width="16.7109375" style="108" customWidth="1"/>
    <col min="6932" max="6932" width="15" style="108" bestFit="1" customWidth="1"/>
    <col min="6933" max="6933" width="15.140625" style="108" bestFit="1" customWidth="1"/>
    <col min="6934" max="6934" width="11.5703125" style="108" bestFit="1" customWidth="1"/>
    <col min="6935" max="6936" width="10.85546875" style="108" bestFit="1" customWidth="1"/>
    <col min="6937" max="7156" width="9.140625" style="108"/>
    <col min="7157" max="7157" width="15.7109375" style="108" customWidth="1"/>
    <col min="7158" max="7158" width="6.5703125" style="108" bestFit="1" customWidth="1"/>
    <col min="7159" max="7159" width="69.5703125" style="108" bestFit="1" customWidth="1"/>
    <col min="7160" max="7160" width="15.5703125" style="108" bestFit="1" customWidth="1"/>
    <col min="7161" max="7161" width="12.42578125" style="108" bestFit="1" customWidth="1"/>
    <col min="7162" max="7162" width="13.140625" style="108" bestFit="1" customWidth="1"/>
    <col min="7163" max="7165" width="13.42578125" style="108" bestFit="1" customWidth="1"/>
    <col min="7166" max="7185" width="14.28515625" style="108" bestFit="1" customWidth="1"/>
    <col min="7186" max="7186" width="18.140625" style="108" customWidth="1"/>
    <col min="7187" max="7187" width="16.7109375" style="108" customWidth="1"/>
    <col min="7188" max="7188" width="15" style="108" bestFit="1" customWidth="1"/>
    <col min="7189" max="7189" width="15.140625" style="108" bestFit="1" customWidth="1"/>
    <col min="7190" max="7190" width="11.5703125" style="108" bestFit="1" customWidth="1"/>
    <col min="7191" max="7192" width="10.85546875" style="108" bestFit="1" customWidth="1"/>
    <col min="7193" max="7412" width="9.140625" style="108"/>
    <col min="7413" max="7413" width="15.7109375" style="108" customWidth="1"/>
    <col min="7414" max="7414" width="6.5703125" style="108" bestFit="1" customWidth="1"/>
    <col min="7415" max="7415" width="69.5703125" style="108" bestFit="1" customWidth="1"/>
    <col min="7416" max="7416" width="15.5703125" style="108" bestFit="1" customWidth="1"/>
    <col min="7417" max="7417" width="12.42578125" style="108" bestFit="1" customWidth="1"/>
    <col min="7418" max="7418" width="13.140625" style="108" bestFit="1" customWidth="1"/>
    <col min="7419" max="7421" width="13.42578125" style="108" bestFit="1" customWidth="1"/>
    <col min="7422" max="7441" width="14.28515625" style="108" bestFit="1" customWidth="1"/>
    <col min="7442" max="7442" width="18.140625" style="108" customWidth="1"/>
    <col min="7443" max="7443" width="16.7109375" style="108" customWidth="1"/>
    <col min="7444" max="7444" width="15" style="108" bestFit="1" customWidth="1"/>
    <col min="7445" max="7445" width="15.140625" style="108" bestFit="1" customWidth="1"/>
    <col min="7446" max="7446" width="11.5703125" style="108" bestFit="1" customWidth="1"/>
    <col min="7447" max="7448" width="10.85546875" style="108" bestFit="1" customWidth="1"/>
    <col min="7449" max="7668" width="9.140625" style="108"/>
    <col min="7669" max="7669" width="15.7109375" style="108" customWidth="1"/>
    <col min="7670" max="7670" width="6.5703125" style="108" bestFit="1" customWidth="1"/>
    <col min="7671" max="7671" width="69.5703125" style="108" bestFit="1" customWidth="1"/>
    <col min="7672" max="7672" width="15.5703125" style="108" bestFit="1" customWidth="1"/>
    <col min="7673" max="7673" width="12.42578125" style="108" bestFit="1" customWidth="1"/>
    <col min="7674" max="7674" width="13.140625" style="108" bestFit="1" customWidth="1"/>
    <col min="7675" max="7677" width="13.42578125" style="108" bestFit="1" customWidth="1"/>
    <col min="7678" max="7697" width="14.28515625" style="108" bestFit="1" customWidth="1"/>
    <col min="7698" max="7698" width="18.140625" style="108" customWidth="1"/>
    <col min="7699" max="7699" width="16.7109375" style="108" customWidth="1"/>
    <col min="7700" max="7700" width="15" style="108" bestFit="1" customWidth="1"/>
    <col min="7701" max="7701" width="15.140625" style="108" bestFit="1" customWidth="1"/>
    <col min="7702" max="7702" width="11.5703125" style="108" bestFit="1" customWidth="1"/>
    <col min="7703" max="7704" width="10.85546875" style="108" bestFit="1" customWidth="1"/>
    <col min="7705" max="7924" width="9.140625" style="108"/>
    <col min="7925" max="7925" width="15.7109375" style="108" customWidth="1"/>
    <col min="7926" max="7926" width="6.5703125" style="108" bestFit="1" customWidth="1"/>
    <col min="7927" max="7927" width="69.5703125" style="108" bestFit="1" customWidth="1"/>
    <col min="7928" max="7928" width="15.5703125" style="108" bestFit="1" customWidth="1"/>
    <col min="7929" max="7929" width="12.42578125" style="108" bestFit="1" customWidth="1"/>
    <col min="7930" max="7930" width="13.140625" style="108" bestFit="1" customWidth="1"/>
    <col min="7931" max="7933" width="13.42578125" style="108" bestFit="1" customWidth="1"/>
    <col min="7934" max="7953" width="14.28515625" style="108" bestFit="1" customWidth="1"/>
    <col min="7954" max="7954" width="18.140625" style="108" customWidth="1"/>
    <col min="7955" max="7955" width="16.7109375" style="108" customWidth="1"/>
    <col min="7956" max="7956" width="15" style="108" bestFit="1" customWidth="1"/>
    <col min="7957" max="7957" width="15.140625" style="108" bestFit="1" customWidth="1"/>
    <col min="7958" max="7958" width="11.5703125" style="108" bestFit="1" customWidth="1"/>
    <col min="7959" max="7960" width="10.85546875" style="108" bestFit="1" customWidth="1"/>
    <col min="7961" max="8180" width="9.140625" style="108"/>
    <col min="8181" max="8181" width="15.7109375" style="108" customWidth="1"/>
    <col min="8182" max="8182" width="6.5703125" style="108" bestFit="1" customWidth="1"/>
    <col min="8183" max="8183" width="69.5703125" style="108" bestFit="1" customWidth="1"/>
    <col min="8184" max="8184" width="15.5703125" style="108" bestFit="1" customWidth="1"/>
    <col min="8185" max="8185" width="12.42578125" style="108" bestFit="1" customWidth="1"/>
    <col min="8186" max="8186" width="13.140625" style="108" bestFit="1" customWidth="1"/>
    <col min="8187" max="8189" width="13.42578125" style="108" bestFit="1" customWidth="1"/>
    <col min="8190" max="8209" width="14.28515625" style="108" bestFit="1" customWidth="1"/>
    <col min="8210" max="8210" width="18.140625" style="108" customWidth="1"/>
    <col min="8211" max="8211" width="16.7109375" style="108" customWidth="1"/>
    <col min="8212" max="8212" width="15" style="108" bestFit="1" customWidth="1"/>
    <col min="8213" max="8213" width="15.140625" style="108" bestFit="1" customWidth="1"/>
    <col min="8214" max="8214" width="11.5703125" style="108" bestFit="1" customWidth="1"/>
    <col min="8215" max="8216" width="10.85546875" style="108" bestFit="1" customWidth="1"/>
    <col min="8217" max="8436" width="9.140625" style="108"/>
    <col min="8437" max="8437" width="15.7109375" style="108" customWidth="1"/>
    <col min="8438" max="8438" width="6.5703125" style="108" bestFit="1" customWidth="1"/>
    <col min="8439" max="8439" width="69.5703125" style="108" bestFit="1" customWidth="1"/>
    <col min="8440" max="8440" width="15.5703125" style="108" bestFit="1" customWidth="1"/>
    <col min="8441" max="8441" width="12.42578125" style="108" bestFit="1" customWidth="1"/>
    <col min="8442" max="8442" width="13.140625" style="108" bestFit="1" customWidth="1"/>
    <col min="8443" max="8445" width="13.42578125" style="108" bestFit="1" customWidth="1"/>
    <col min="8446" max="8465" width="14.28515625" style="108" bestFit="1" customWidth="1"/>
    <col min="8466" max="8466" width="18.140625" style="108" customWidth="1"/>
    <col min="8467" max="8467" width="16.7109375" style="108" customWidth="1"/>
    <col min="8468" max="8468" width="15" style="108" bestFit="1" customWidth="1"/>
    <col min="8469" max="8469" width="15.140625" style="108" bestFit="1" customWidth="1"/>
    <col min="8470" max="8470" width="11.5703125" style="108" bestFit="1" customWidth="1"/>
    <col min="8471" max="8472" width="10.85546875" style="108" bestFit="1" customWidth="1"/>
    <col min="8473" max="8692" width="9.140625" style="108"/>
    <col min="8693" max="8693" width="15.7109375" style="108" customWidth="1"/>
    <col min="8694" max="8694" width="6.5703125" style="108" bestFit="1" customWidth="1"/>
    <col min="8695" max="8695" width="69.5703125" style="108" bestFit="1" customWidth="1"/>
    <col min="8696" max="8696" width="15.5703125" style="108" bestFit="1" customWidth="1"/>
    <col min="8697" max="8697" width="12.42578125" style="108" bestFit="1" customWidth="1"/>
    <col min="8698" max="8698" width="13.140625" style="108" bestFit="1" customWidth="1"/>
    <col min="8699" max="8701" width="13.42578125" style="108" bestFit="1" customWidth="1"/>
    <col min="8702" max="8721" width="14.28515625" style="108" bestFit="1" customWidth="1"/>
    <col min="8722" max="8722" width="18.140625" style="108" customWidth="1"/>
    <col min="8723" max="8723" width="16.7109375" style="108" customWidth="1"/>
    <col min="8724" max="8724" width="15" style="108" bestFit="1" customWidth="1"/>
    <col min="8725" max="8725" width="15.140625" style="108" bestFit="1" customWidth="1"/>
    <col min="8726" max="8726" width="11.5703125" style="108" bestFit="1" customWidth="1"/>
    <col min="8727" max="8728" width="10.85546875" style="108" bestFit="1" customWidth="1"/>
    <col min="8729" max="8948" width="9.140625" style="108"/>
    <col min="8949" max="8949" width="15.7109375" style="108" customWidth="1"/>
    <col min="8950" max="8950" width="6.5703125" style="108" bestFit="1" customWidth="1"/>
    <col min="8951" max="8951" width="69.5703125" style="108" bestFit="1" customWidth="1"/>
    <col min="8952" max="8952" width="15.5703125" style="108" bestFit="1" customWidth="1"/>
    <col min="8953" max="8953" width="12.42578125" style="108" bestFit="1" customWidth="1"/>
    <col min="8954" max="8954" width="13.140625" style="108" bestFit="1" customWidth="1"/>
    <col min="8955" max="8957" width="13.42578125" style="108" bestFit="1" customWidth="1"/>
    <col min="8958" max="8977" width="14.28515625" style="108" bestFit="1" customWidth="1"/>
    <col min="8978" max="8978" width="18.140625" style="108" customWidth="1"/>
    <col min="8979" max="8979" width="16.7109375" style="108" customWidth="1"/>
    <col min="8980" max="8980" width="15" style="108" bestFit="1" customWidth="1"/>
    <col min="8981" max="8981" width="15.140625" style="108" bestFit="1" customWidth="1"/>
    <col min="8982" max="8982" width="11.5703125" style="108" bestFit="1" customWidth="1"/>
    <col min="8983" max="8984" width="10.85546875" style="108" bestFit="1" customWidth="1"/>
    <col min="8985" max="9204" width="9.140625" style="108"/>
    <col min="9205" max="9205" width="15.7109375" style="108" customWidth="1"/>
    <col min="9206" max="9206" width="6.5703125" style="108" bestFit="1" customWidth="1"/>
    <col min="9207" max="9207" width="69.5703125" style="108" bestFit="1" customWidth="1"/>
    <col min="9208" max="9208" width="15.5703125" style="108" bestFit="1" customWidth="1"/>
    <col min="9209" max="9209" width="12.42578125" style="108" bestFit="1" customWidth="1"/>
    <col min="9210" max="9210" width="13.140625" style="108" bestFit="1" customWidth="1"/>
    <col min="9211" max="9213" width="13.42578125" style="108" bestFit="1" customWidth="1"/>
    <col min="9214" max="9233" width="14.28515625" style="108" bestFit="1" customWidth="1"/>
    <col min="9234" max="9234" width="18.140625" style="108" customWidth="1"/>
    <col min="9235" max="9235" width="16.7109375" style="108" customWidth="1"/>
    <col min="9236" max="9236" width="15" style="108" bestFit="1" customWidth="1"/>
    <col min="9237" max="9237" width="15.140625" style="108" bestFit="1" customWidth="1"/>
    <col min="9238" max="9238" width="11.5703125" style="108" bestFit="1" customWidth="1"/>
    <col min="9239" max="9240" width="10.85546875" style="108" bestFit="1" customWidth="1"/>
    <col min="9241" max="9460" width="9.140625" style="108"/>
    <col min="9461" max="9461" width="15.7109375" style="108" customWidth="1"/>
    <col min="9462" max="9462" width="6.5703125" style="108" bestFit="1" customWidth="1"/>
    <col min="9463" max="9463" width="69.5703125" style="108" bestFit="1" customWidth="1"/>
    <col min="9464" max="9464" width="15.5703125" style="108" bestFit="1" customWidth="1"/>
    <col min="9465" max="9465" width="12.42578125" style="108" bestFit="1" customWidth="1"/>
    <col min="9466" max="9466" width="13.140625" style="108" bestFit="1" customWidth="1"/>
    <col min="9467" max="9469" width="13.42578125" style="108" bestFit="1" customWidth="1"/>
    <col min="9470" max="9489" width="14.28515625" style="108" bestFit="1" customWidth="1"/>
    <col min="9490" max="9490" width="18.140625" style="108" customWidth="1"/>
    <col min="9491" max="9491" width="16.7109375" style="108" customWidth="1"/>
    <col min="9492" max="9492" width="15" style="108" bestFit="1" customWidth="1"/>
    <col min="9493" max="9493" width="15.140625" style="108" bestFit="1" customWidth="1"/>
    <col min="9494" max="9494" width="11.5703125" style="108" bestFit="1" customWidth="1"/>
    <col min="9495" max="9496" width="10.85546875" style="108" bestFit="1" customWidth="1"/>
    <col min="9497" max="9716" width="9.140625" style="108"/>
    <col min="9717" max="9717" width="15.7109375" style="108" customWidth="1"/>
    <col min="9718" max="9718" width="6.5703125" style="108" bestFit="1" customWidth="1"/>
    <col min="9719" max="9719" width="69.5703125" style="108" bestFit="1" customWidth="1"/>
    <col min="9720" max="9720" width="15.5703125" style="108" bestFit="1" customWidth="1"/>
    <col min="9721" max="9721" width="12.42578125" style="108" bestFit="1" customWidth="1"/>
    <col min="9722" max="9722" width="13.140625" style="108" bestFit="1" customWidth="1"/>
    <col min="9723" max="9725" width="13.42578125" style="108" bestFit="1" customWidth="1"/>
    <col min="9726" max="9745" width="14.28515625" style="108" bestFit="1" customWidth="1"/>
    <col min="9746" max="9746" width="18.140625" style="108" customWidth="1"/>
    <col min="9747" max="9747" width="16.7109375" style="108" customWidth="1"/>
    <col min="9748" max="9748" width="15" style="108" bestFit="1" customWidth="1"/>
    <col min="9749" max="9749" width="15.140625" style="108" bestFit="1" customWidth="1"/>
    <col min="9750" max="9750" width="11.5703125" style="108" bestFit="1" customWidth="1"/>
    <col min="9751" max="9752" width="10.85546875" style="108" bestFit="1" customWidth="1"/>
    <col min="9753" max="9972" width="9.140625" style="108"/>
    <col min="9973" max="9973" width="15.7109375" style="108" customWidth="1"/>
    <col min="9974" max="9974" width="6.5703125" style="108" bestFit="1" customWidth="1"/>
    <col min="9975" max="9975" width="69.5703125" style="108" bestFit="1" customWidth="1"/>
    <col min="9976" max="9976" width="15.5703125" style="108" bestFit="1" customWidth="1"/>
    <col min="9977" max="9977" width="12.42578125" style="108" bestFit="1" customWidth="1"/>
    <col min="9978" max="9978" width="13.140625" style="108" bestFit="1" customWidth="1"/>
    <col min="9979" max="9981" width="13.42578125" style="108" bestFit="1" customWidth="1"/>
    <col min="9982" max="10001" width="14.28515625" style="108" bestFit="1" customWidth="1"/>
    <col min="10002" max="10002" width="18.140625" style="108" customWidth="1"/>
    <col min="10003" max="10003" width="16.7109375" style="108" customWidth="1"/>
    <col min="10004" max="10004" width="15" style="108" bestFit="1" customWidth="1"/>
    <col min="10005" max="10005" width="15.140625" style="108" bestFit="1" customWidth="1"/>
    <col min="10006" max="10006" width="11.5703125" style="108" bestFit="1" customWidth="1"/>
    <col min="10007" max="10008" width="10.85546875" style="108" bestFit="1" customWidth="1"/>
    <col min="10009" max="10228" width="9.140625" style="108"/>
    <col min="10229" max="10229" width="15.7109375" style="108" customWidth="1"/>
    <col min="10230" max="10230" width="6.5703125" style="108" bestFit="1" customWidth="1"/>
    <col min="10231" max="10231" width="69.5703125" style="108" bestFit="1" customWidth="1"/>
    <col min="10232" max="10232" width="15.5703125" style="108" bestFit="1" customWidth="1"/>
    <col min="10233" max="10233" width="12.42578125" style="108" bestFit="1" customWidth="1"/>
    <col min="10234" max="10234" width="13.140625" style="108" bestFit="1" customWidth="1"/>
    <col min="10235" max="10237" width="13.42578125" style="108" bestFit="1" customWidth="1"/>
    <col min="10238" max="10257" width="14.28515625" style="108" bestFit="1" customWidth="1"/>
    <col min="10258" max="10258" width="18.140625" style="108" customWidth="1"/>
    <col min="10259" max="10259" width="16.7109375" style="108" customWidth="1"/>
    <col min="10260" max="10260" width="15" style="108" bestFit="1" customWidth="1"/>
    <col min="10261" max="10261" width="15.140625" style="108" bestFit="1" customWidth="1"/>
    <col min="10262" max="10262" width="11.5703125" style="108" bestFit="1" customWidth="1"/>
    <col min="10263" max="10264" width="10.85546875" style="108" bestFit="1" customWidth="1"/>
    <col min="10265" max="10484" width="9.140625" style="108"/>
    <col min="10485" max="10485" width="15.7109375" style="108" customWidth="1"/>
    <col min="10486" max="10486" width="6.5703125" style="108" bestFit="1" customWidth="1"/>
    <col min="10487" max="10487" width="69.5703125" style="108" bestFit="1" customWidth="1"/>
    <col min="10488" max="10488" width="15.5703125" style="108" bestFit="1" customWidth="1"/>
    <col min="10489" max="10489" width="12.42578125" style="108" bestFit="1" customWidth="1"/>
    <col min="10490" max="10490" width="13.140625" style="108" bestFit="1" customWidth="1"/>
    <col min="10491" max="10493" width="13.42578125" style="108" bestFit="1" customWidth="1"/>
    <col min="10494" max="10513" width="14.28515625" style="108" bestFit="1" customWidth="1"/>
    <col min="10514" max="10514" width="18.140625" style="108" customWidth="1"/>
    <col min="10515" max="10515" width="16.7109375" style="108" customWidth="1"/>
    <col min="10516" max="10516" width="15" style="108" bestFit="1" customWidth="1"/>
    <col min="10517" max="10517" width="15.140625" style="108" bestFit="1" customWidth="1"/>
    <col min="10518" max="10518" width="11.5703125" style="108" bestFit="1" customWidth="1"/>
    <col min="10519" max="10520" width="10.85546875" style="108" bestFit="1" customWidth="1"/>
    <col min="10521" max="10740" width="9.140625" style="108"/>
    <col min="10741" max="10741" width="15.7109375" style="108" customWidth="1"/>
    <col min="10742" max="10742" width="6.5703125" style="108" bestFit="1" customWidth="1"/>
    <col min="10743" max="10743" width="69.5703125" style="108" bestFit="1" customWidth="1"/>
    <col min="10744" max="10744" width="15.5703125" style="108" bestFit="1" customWidth="1"/>
    <col min="10745" max="10745" width="12.42578125" style="108" bestFit="1" customWidth="1"/>
    <col min="10746" max="10746" width="13.140625" style="108" bestFit="1" customWidth="1"/>
    <col min="10747" max="10749" width="13.42578125" style="108" bestFit="1" customWidth="1"/>
    <col min="10750" max="10769" width="14.28515625" style="108" bestFit="1" customWidth="1"/>
    <col min="10770" max="10770" width="18.140625" style="108" customWidth="1"/>
    <col min="10771" max="10771" width="16.7109375" style="108" customWidth="1"/>
    <col min="10772" max="10772" width="15" style="108" bestFit="1" customWidth="1"/>
    <col min="10773" max="10773" width="15.140625" style="108" bestFit="1" customWidth="1"/>
    <col min="10774" max="10774" width="11.5703125" style="108" bestFit="1" customWidth="1"/>
    <col min="10775" max="10776" width="10.85546875" style="108" bestFit="1" customWidth="1"/>
    <col min="10777" max="10996" width="9.140625" style="108"/>
    <col min="10997" max="10997" width="15.7109375" style="108" customWidth="1"/>
    <col min="10998" max="10998" width="6.5703125" style="108" bestFit="1" customWidth="1"/>
    <col min="10999" max="10999" width="69.5703125" style="108" bestFit="1" customWidth="1"/>
    <col min="11000" max="11000" width="15.5703125" style="108" bestFit="1" customWidth="1"/>
    <col min="11001" max="11001" width="12.42578125" style="108" bestFit="1" customWidth="1"/>
    <col min="11002" max="11002" width="13.140625" style="108" bestFit="1" customWidth="1"/>
    <col min="11003" max="11005" width="13.42578125" style="108" bestFit="1" customWidth="1"/>
    <col min="11006" max="11025" width="14.28515625" style="108" bestFit="1" customWidth="1"/>
    <col min="11026" max="11026" width="18.140625" style="108" customWidth="1"/>
    <col min="11027" max="11027" width="16.7109375" style="108" customWidth="1"/>
    <col min="11028" max="11028" width="15" style="108" bestFit="1" customWidth="1"/>
    <col min="11029" max="11029" width="15.140625" style="108" bestFit="1" customWidth="1"/>
    <col min="11030" max="11030" width="11.5703125" style="108" bestFit="1" customWidth="1"/>
    <col min="11031" max="11032" width="10.85546875" style="108" bestFit="1" customWidth="1"/>
    <col min="11033" max="11252" width="9.140625" style="108"/>
    <col min="11253" max="11253" width="15.7109375" style="108" customWidth="1"/>
    <col min="11254" max="11254" width="6.5703125" style="108" bestFit="1" customWidth="1"/>
    <col min="11255" max="11255" width="69.5703125" style="108" bestFit="1" customWidth="1"/>
    <col min="11256" max="11256" width="15.5703125" style="108" bestFit="1" customWidth="1"/>
    <col min="11257" max="11257" width="12.42578125" style="108" bestFit="1" customWidth="1"/>
    <col min="11258" max="11258" width="13.140625" style="108" bestFit="1" customWidth="1"/>
    <col min="11259" max="11261" width="13.42578125" style="108" bestFit="1" customWidth="1"/>
    <col min="11262" max="11281" width="14.28515625" style="108" bestFit="1" customWidth="1"/>
    <col min="11282" max="11282" width="18.140625" style="108" customWidth="1"/>
    <col min="11283" max="11283" width="16.7109375" style="108" customWidth="1"/>
    <col min="11284" max="11284" width="15" style="108" bestFit="1" customWidth="1"/>
    <col min="11285" max="11285" width="15.140625" style="108" bestFit="1" customWidth="1"/>
    <col min="11286" max="11286" width="11.5703125" style="108" bestFit="1" customWidth="1"/>
    <col min="11287" max="11288" width="10.85546875" style="108" bestFit="1" customWidth="1"/>
    <col min="11289" max="11508" width="9.140625" style="108"/>
    <col min="11509" max="11509" width="15.7109375" style="108" customWidth="1"/>
    <col min="11510" max="11510" width="6.5703125" style="108" bestFit="1" customWidth="1"/>
    <col min="11511" max="11511" width="69.5703125" style="108" bestFit="1" customWidth="1"/>
    <col min="11512" max="11512" width="15.5703125" style="108" bestFit="1" customWidth="1"/>
    <col min="11513" max="11513" width="12.42578125" style="108" bestFit="1" customWidth="1"/>
    <col min="11514" max="11514" width="13.140625" style="108" bestFit="1" customWidth="1"/>
    <col min="11515" max="11517" width="13.42578125" style="108" bestFit="1" customWidth="1"/>
    <col min="11518" max="11537" width="14.28515625" style="108" bestFit="1" customWidth="1"/>
    <col min="11538" max="11538" width="18.140625" style="108" customWidth="1"/>
    <col min="11539" max="11539" width="16.7109375" style="108" customWidth="1"/>
    <col min="11540" max="11540" width="15" style="108" bestFit="1" customWidth="1"/>
    <col min="11541" max="11541" width="15.140625" style="108" bestFit="1" customWidth="1"/>
    <col min="11542" max="11542" width="11.5703125" style="108" bestFit="1" customWidth="1"/>
    <col min="11543" max="11544" width="10.85546875" style="108" bestFit="1" customWidth="1"/>
    <col min="11545" max="11764" width="9.140625" style="108"/>
    <col min="11765" max="11765" width="15.7109375" style="108" customWidth="1"/>
    <col min="11766" max="11766" width="6.5703125" style="108" bestFit="1" customWidth="1"/>
    <col min="11767" max="11767" width="69.5703125" style="108" bestFit="1" customWidth="1"/>
    <col min="11768" max="11768" width="15.5703125" style="108" bestFit="1" customWidth="1"/>
    <col min="11769" max="11769" width="12.42578125" style="108" bestFit="1" customWidth="1"/>
    <col min="11770" max="11770" width="13.140625" style="108" bestFit="1" customWidth="1"/>
    <col min="11771" max="11773" width="13.42578125" style="108" bestFit="1" customWidth="1"/>
    <col min="11774" max="11793" width="14.28515625" style="108" bestFit="1" customWidth="1"/>
    <col min="11794" max="11794" width="18.140625" style="108" customWidth="1"/>
    <col min="11795" max="11795" width="16.7109375" style="108" customWidth="1"/>
    <col min="11796" max="11796" width="15" style="108" bestFit="1" customWidth="1"/>
    <col min="11797" max="11797" width="15.140625" style="108" bestFit="1" customWidth="1"/>
    <col min="11798" max="11798" width="11.5703125" style="108" bestFit="1" customWidth="1"/>
    <col min="11799" max="11800" width="10.85546875" style="108" bestFit="1" customWidth="1"/>
    <col min="11801" max="12020" width="9.140625" style="108"/>
    <col min="12021" max="12021" width="15.7109375" style="108" customWidth="1"/>
    <col min="12022" max="12022" width="6.5703125" style="108" bestFit="1" customWidth="1"/>
    <col min="12023" max="12023" width="69.5703125" style="108" bestFit="1" customWidth="1"/>
    <col min="12024" max="12024" width="15.5703125" style="108" bestFit="1" customWidth="1"/>
    <col min="12025" max="12025" width="12.42578125" style="108" bestFit="1" customWidth="1"/>
    <col min="12026" max="12026" width="13.140625" style="108" bestFit="1" customWidth="1"/>
    <col min="12027" max="12029" width="13.42578125" style="108" bestFit="1" customWidth="1"/>
    <col min="12030" max="12049" width="14.28515625" style="108" bestFit="1" customWidth="1"/>
    <col min="12050" max="12050" width="18.140625" style="108" customWidth="1"/>
    <col min="12051" max="12051" width="16.7109375" style="108" customWidth="1"/>
    <col min="12052" max="12052" width="15" style="108" bestFit="1" customWidth="1"/>
    <col min="12053" max="12053" width="15.140625" style="108" bestFit="1" customWidth="1"/>
    <col min="12054" max="12054" width="11.5703125" style="108" bestFit="1" customWidth="1"/>
    <col min="12055" max="12056" width="10.85546875" style="108" bestFit="1" customWidth="1"/>
    <col min="12057" max="12276" width="9.140625" style="108"/>
    <col min="12277" max="12277" width="15.7109375" style="108" customWidth="1"/>
    <col min="12278" max="12278" width="6.5703125" style="108" bestFit="1" customWidth="1"/>
    <col min="12279" max="12279" width="69.5703125" style="108" bestFit="1" customWidth="1"/>
    <col min="12280" max="12280" width="15.5703125" style="108" bestFit="1" customWidth="1"/>
    <col min="12281" max="12281" width="12.42578125" style="108" bestFit="1" customWidth="1"/>
    <col min="12282" max="12282" width="13.140625" style="108" bestFit="1" customWidth="1"/>
    <col min="12283" max="12285" width="13.42578125" style="108" bestFit="1" customWidth="1"/>
    <col min="12286" max="12305" width="14.28515625" style="108" bestFit="1" customWidth="1"/>
    <col min="12306" max="12306" width="18.140625" style="108" customWidth="1"/>
    <col min="12307" max="12307" width="16.7109375" style="108" customWidth="1"/>
    <col min="12308" max="12308" width="15" style="108" bestFit="1" customWidth="1"/>
    <col min="12309" max="12309" width="15.140625" style="108" bestFit="1" customWidth="1"/>
    <col min="12310" max="12310" width="11.5703125" style="108" bestFit="1" customWidth="1"/>
    <col min="12311" max="12312" width="10.85546875" style="108" bestFit="1" customWidth="1"/>
    <col min="12313" max="12532" width="9.140625" style="108"/>
    <col min="12533" max="12533" width="15.7109375" style="108" customWidth="1"/>
    <col min="12534" max="12534" width="6.5703125" style="108" bestFit="1" customWidth="1"/>
    <col min="12535" max="12535" width="69.5703125" style="108" bestFit="1" customWidth="1"/>
    <col min="12536" max="12536" width="15.5703125" style="108" bestFit="1" customWidth="1"/>
    <col min="12537" max="12537" width="12.42578125" style="108" bestFit="1" customWidth="1"/>
    <col min="12538" max="12538" width="13.140625" style="108" bestFit="1" customWidth="1"/>
    <col min="12539" max="12541" width="13.42578125" style="108" bestFit="1" customWidth="1"/>
    <col min="12542" max="12561" width="14.28515625" style="108" bestFit="1" customWidth="1"/>
    <col min="12562" max="12562" width="18.140625" style="108" customWidth="1"/>
    <col min="12563" max="12563" width="16.7109375" style="108" customWidth="1"/>
    <col min="12564" max="12564" width="15" style="108" bestFit="1" customWidth="1"/>
    <col min="12565" max="12565" width="15.140625" style="108" bestFit="1" customWidth="1"/>
    <col min="12566" max="12566" width="11.5703125" style="108" bestFit="1" customWidth="1"/>
    <col min="12567" max="12568" width="10.85546875" style="108" bestFit="1" customWidth="1"/>
    <col min="12569" max="12788" width="9.140625" style="108"/>
    <col min="12789" max="12789" width="15.7109375" style="108" customWidth="1"/>
    <col min="12790" max="12790" width="6.5703125" style="108" bestFit="1" customWidth="1"/>
    <col min="12791" max="12791" width="69.5703125" style="108" bestFit="1" customWidth="1"/>
    <col min="12792" max="12792" width="15.5703125" style="108" bestFit="1" customWidth="1"/>
    <col min="12793" max="12793" width="12.42578125" style="108" bestFit="1" customWidth="1"/>
    <col min="12794" max="12794" width="13.140625" style="108" bestFit="1" customWidth="1"/>
    <col min="12795" max="12797" width="13.42578125" style="108" bestFit="1" customWidth="1"/>
    <col min="12798" max="12817" width="14.28515625" style="108" bestFit="1" customWidth="1"/>
    <col min="12818" max="12818" width="18.140625" style="108" customWidth="1"/>
    <col min="12819" max="12819" width="16.7109375" style="108" customWidth="1"/>
    <col min="12820" max="12820" width="15" style="108" bestFit="1" customWidth="1"/>
    <col min="12821" max="12821" width="15.140625" style="108" bestFit="1" customWidth="1"/>
    <col min="12822" max="12822" width="11.5703125" style="108" bestFit="1" customWidth="1"/>
    <col min="12823" max="12824" width="10.85546875" style="108" bestFit="1" customWidth="1"/>
    <col min="12825" max="13044" width="9.140625" style="108"/>
    <col min="13045" max="13045" width="15.7109375" style="108" customWidth="1"/>
    <col min="13046" max="13046" width="6.5703125" style="108" bestFit="1" customWidth="1"/>
    <col min="13047" max="13047" width="69.5703125" style="108" bestFit="1" customWidth="1"/>
    <col min="13048" max="13048" width="15.5703125" style="108" bestFit="1" customWidth="1"/>
    <col min="13049" max="13049" width="12.42578125" style="108" bestFit="1" customWidth="1"/>
    <col min="13050" max="13050" width="13.140625" style="108" bestFit="1" customWidth="1"/>
    <col min="13051" max="13053" width="13.42578125" style="108" bestFit="1" customWidth="1"/>
    <col min="13054" max="13073" width="14.28515625" style="108" bestFit="1" customWidth="1"/>
    <col min="13074" max="13074" width="18.140625" style="108" customWidth="1"/>
    <col min="13075" max="13075" width="16.7109375" style="108" customWidth="1"/>
    <col min="13076" max="13076" width="15" style="108" bestFit="1" customWidth="1"/>
    <col min="13077" max="13077" width="15.140625" style="108" bestFit="1" customWidth="1"/>
    <col min="13078" max="13078" width="11.5703125" style="108" bestFit="1" customWidth="1"/>
    <col min="13079" max="13080" width="10.85546875" style="108" bestFit="1" customWidth="1"/>
    <col min="13081" max="13300" width="9.140625" style="108"/>
    <col min="13301" max="13301" width="15.7109375" style="108" customWidth="1"/>
    <col min="13302" max="13302" width="6.5703125" style="108" bestFit="1" customWidth="1"/>
    <col min="13303" max="13303" width="69.5703125" style="108" bestFit="1" customWidth="1"/>
    <col min="13304" max="13304" width="15.5703125" style="108" bestFit="1" customWidth="1"/>
    <col min="13305" max="13305" width="12.42578125" style="108" bestFit="1" customWidth="1"/>
    <col min="13306" max="13306" width="13.140625" style="108" bestFit="1" customWidth="1"/>
    <col min="13307" max="13309" width="13.42578125" style="108" bestFit="1" customWidth="1"/>
    <col min="13310" max="13329" width="14.28515625" style="108" bestFit="1" customWidth="1"/>
    <col min="13330" max="13330" width="18.140625" style="108" customWidth="1"/>
    <col min="13331" max="13331" width="16.7109375" style="108" customWidth="1"/>
    <col min="13332" max="13332" width="15" style="108" bestFit="1" customWidth="1"/>
    <col min="13333" max="13333" width="15.140625" style="108" bestFit="1" customWidth="1"/>
    <col min="13334" max="13334" width="11.5703125" style="108" bestFit="1" customWidth="1"/>
    <col min="13335" max="13336" width="10.85546875" style="108" bestFit="1" customWidth="1"/>
    <col min="13337" max="13556" width="9.140625" style="108"/>
    <col min="13557" max="13557" width="15.7109375" style="108" customWidth="1"/>
    <col min="13558" max="13558" width="6.5703125" style="108" bestFit="1" customWidth="1"/>
    <col min="13559" max="13559" width="69.5703125" style="108" bestFit="1" customWidth="1"/>
    <col min="13560" max="13560" width="15.5703125" style="108" bestFit="1" customWidth="1"/>
    <col min="13561" max="13561" width="12.42578125" style="108" bestFit="1" customWidth="1"/>
    <col min="13562" max="13562" width="13.140625" style="108" bestFit="1" customWidth="1"/>
    <col min="13563" max="13565" width="13.42578125" style="108" bestFit="1" customWidth="1"/>
    <col min="13566" max="13585" width="14.28515625" style="108" bestFit="1" customWidth="1"/>
    <col min="13586" max="13586" width="18.140625" style="108" customWidth="1"/>
    <col min="13587" max="13587" width="16.7109375" style="108" customWidth="1"/>
    <col min="13588" max="13588" width="15" style="108" bestFit="1" customWidth="1"/>
    <col min="13589" max="13589" width="15.140625" style="108" bestFit="1" customWidth="1"/>
    <col min="13590" max="13590" width="11.5703125" style="108" bestFit="1" customWidth="1"/>
    <col min="13591" max="13592" width="10.85546875" style="108" bestFit="1" customWidth="1"/>
    <col min="13593" max="13812" width="9.140625" style="108"/>
    <col min="13813" max="13813" width="15.7109375" style="108" customWidth="1"/>
    <col min="13814" max="13814" width="6.5703125" style="108" bestFit="1" customWidth="1"/>
    <col min="13815" max="13815" width="69.5703125" style="108" bestFit="1" customWidth="1"/>
    <col min="13816" max="13816" width="15.5703125" style="108" bestFit="1" customWidth="1"/>
    <col min="13817" max="13817" width="12.42578125" style="108" bestFit="1" customWidth="1"/>
    <col min="13818" max="13818" width="13.140625" style="108" bestFit="1" customWidth="1"/>
    <col min="13819" max="13821" width="13.42578125" style="108" bestFit="1" customWidth="1"/>
    <col min="13822" max="13841" width="14.28515625" style="108" bestFit="1" customWidth="1"/>
    <col min="13842" max="13842" width="18.140625" style="108" customWidth="1"/>
    <col min="13843" max="13843" width="16.7109375" style="108" customWidth="1"/>
    <col min="13844" max="13844" width="15" style="108" bestFit="1" customWidth="1"/>
    <col min="13845" max="13845" width="15.140625" style="108" bestFit="1" customWidth="1"/>
    <col min="13846" max="13846" width="11.5703125" style="108" bestFit="1" customWidth="1"/>
    <col min="13847" max="13848" width="10.85546875" style="108" bestFit="1" customWidth="1"/>
    <col min="13849" max="14068" width="9.140625" style="108"/>
    <col min="14069" max="14069" width="15.7109375" style="108" customWidth="1"/>
    <col min="14070" max="14070" width="6.5703125" style="108" bestFit="1" customWidth="1"/>
    <col min="14071" max="14071" width="69.5703125" style="108" bestFit="1" customWidth="1"/>
    <col min="14072" max="14072" width="15.5703125" style="108" bestFit="1" customWidth="1"/>
    <col min="14073" max="14073" width="12.42578125" style="108" bestFit="1" customWidth="1"/>
    <col min="14074" max="14074" width="13.140625" style="108" bestFit="1" customWidth="1"/>
    <col min="14075" max="14077" width="13.42578125" style="108" bestFit="1" customWidth="1"/>
    <col min="14078" max="14097" width="14.28515625" style="108" bestFit="1" customWidth="1"/>
    <col min="14098" max="14098" width="18.140625" style="108" customWidth="1"/>
    <col min="14099" max="14099" width="16.7109375" style="108" customWidth="1"/>
    <col min="14100" max="14100" width="15" style="108" bestFit="1" customWidth="1"/>
    <col min="14101" max="14101" width="15.140625" style="108" bestFit="1" customWidth="1"/>
    <col min="14102" max="14102" width="11.5703125" style="108" bestFit="1" customWidth="1"/>
    <col min="14103" max="14104" width="10.85546875" style="108" bestFit="1" customWidth="1"/>
    <col min="14105" max="14324" width="9.140625" style="108"/>
    <col min="14325" max="14325" width="15.7109375" style="108" customWidth="1"/>
    <col min="14326" max="14326" width="6.5703125" style="108" bestFit="1" customWidth="1"/>
    <col min="14327" max="14327" width="69.5703125" style="108" bestFit="1" customWidth="1"/>
    <col min="14328" max="14328" width="15.5703125" style="108" bestFit="1" customWidth="1"/>
    <col min="14329" max="14329" width="12.42578125" style="108" bestFit="1" customWidth="1"/>
    <col min="14330" max="14330" width="13.140625" style="108" bestFit="1" customWidth="1"/>
    <col min="14331" max="14333" width="13.42578125" style="108" bestFit="1" customWidth="1"/>
    <col min="14334" max="14353" width="14.28515625" style="108" bestFit="1" customWidth="1"/>
    <col min="14354" max="14354" width="18.140625" style="108" customWidth="1"/>
    <col min="14355" max="14355" width="16.7109375" style="108" customWidth="1"/>
    <col min="14356" max="14356" width="15" style="108" bestFit="1" customWidth="1"/>
    <col min="14357" max="14357" width="15.140625" style="108" bestFit="1" customWidth="1"/>
    <col min="14358" max="14358" width="11.5703125" style="108" bestFit="1" customWidth="1"/>
    <col min="14359" max="14360" width="10.85546875" style="108" bestFit="1" customWidth="1"/>
    <col min="14361" max="14580" width="9.140625" style="108"/>
    <col min="14581" max="14581" width="15.7109375" style="108" customWidth="1"/>
    <col min="14582" max="14582" width="6.5703125" style="108" bestFit="1" customWidth="1"/>
    <col min="14583" max="14583" width="69.5703125" style="108" bestFit="1" customWidth="1"/>
    <col min="14584" max="14584" width="15.5703125" style="108" bestFit="1" customWidth="1"/>
    <col min="14585" max="14585" width="12.42578125" style="108" bestFit="1" customWidth="1"/>
    <col min="14586" max="14586" width="13.140625" style="108" bestFit="1" customWidth="1"/>
    <col min="14587" max="14589" width="13.42578125" style="108" bestFit="1" customWidth="1"/>
    <col min="14590" max="14609" width="14.28515625" style="108" bestFit="1" customWidth="1"/>
    <col min="14610" max="14610" width="18.140625" style="108" customWidth="1"/>
    <col min="14611" max="14611" width="16.7109375" style="108" customWidth="1"/>
    <col min="14612" max="14612" width="15" style="108" bestFit="1" customWidth="1"/>
    <col min="14613" max="14613" width="15.140625" style="108" bestFit="1" customWidth="1"/>
    <col min="14614" max="14614" width="11.5703125" style="108" bestFit="1" customWidth="1"/>
    <col min="14615" max="14616" width="10.85546875" style="108" bestFit="1" customWidth="1"/>
    <col min="14617" max="14836" width="9.140625" style="108"/>
    <col min="14837" max="14837" width="15.7109375" style="108" customWidth="1"/>
    <col min="14838" max="14838" width="6.5703125" style="108" bestFit="1" customWidth="1"/>
    <col min="14839" max="14839" width="69.5703125" style="108" bestFit="1" customWidth="1"/>
    <col min="14840" max="14840" width="15.5703125" style="108" bestFit="1" customWidth="1"/>
    <col min="14841" max="14841" width="12.42578125" style="108" bestFit="1" customWidth="1"/>
    <col min="14842" max="14842" width="13.140625" style="108" bestFit="1" customWidth="1"/>
    <col min="14843" max="14845" width="13.42578125" style="108" bestFit="1" customWidth="1"/>
    <col min="14846" max="14865" width="14.28515625" style="108" bestFit="1" customWidth="1"/>
    <col min="14866" max="14866" width="18.140625" style="108" customWidth="1"/>
    <col min="14867" max="14867" width="16.7109375" style="108" customWidth="1"/>
    <col min="14868" max="14868" width="15" style="108" bestFit="1" customWidth="1"/>
    <col min="14869" max="14869" width="15.140625" style="108" bestFit="1" customWidth="1"/>
    <col min="14870" max="14870" width="11.5703125" style="108" bestFit="1" customWidth="1"/>
    <col min="14871" max="14872" width="10.85546875" style="108" bestFit="1" customWidth="1"/>
    <col min="14873" max="15092" width="9.140625" style="108"/>
    <col min="15093" max="15093" width="15.7109375" style="108" customWidth="1"/>
    <col min="15094" max="15094" width="6.5703125" style="108" bestFit="1" customWidth="1"/>
    <col min="15095" max="15095" width="69.5703125" style="108" bestFit="1" customWidth="1"/>
    <col min="15096" max="15096" width="15.5703125" style="108" bestFit="1" customWidth="1"/>
    <col min="15097" max="15097" width="12.42578125" style="108" bestFit="1" customWidth="1"/>
    <col min="15098" max="15098" width="13.140625" style="108" bestFit="1" customWidth="1"/>
    <col min="15099" max="15101" width="13.42578125" style="108" bestFit="1" customWidth="1"/>
    <col min="15102" max="15121" width="14.28515625" style="108" bestFit="1" customWidth="1"/>
    <col min="15122" max="15122" width="18.140625" style="108" customWidth="1"/>
    <col min="15123" max="15123" width="16.7109375" style="108" customWidth="1"/>
    <col min="15124" max="15124" width="15" style="108" bestFit="1" customWidth="1"/>
    <col min="15125" max="15125" width="15.140625" style="108" bestFit="1" customWidth="1"/>
    <col min="15126" max="15126" width="11.5703125" style="108" bestFit="1" customWidth="1"/>
    <col min="15127" max="15128" width="10.85546875" style="108" bestFit="1" customWidth="1"/>
    <col min="15129" max="15348" width="9.140625" style="108"/>
    <col min="15349" max="15349" width="15.7109375" style="108" customWidth="1"/>
    <col min="15350" max="15350" width="6.5703125" style="108" bestFit="1" customWidth="1"/>
    <col min="15351" max="15351" width="69.5703125" style="108" bestFit="1" customWidth="1"/>
    <col min="15352" max="15352" width="15.5703125" style="108" bestFit="1" customWidth="1"/>
    <col min="15353" max="15353" width="12.42578125" style="108" bestFit="1" customWidth="1"/>
    <col min="15354" max="15354" width="13.140625" style="108" bestFit="1" customWidth="1"/>
    <col min="15355" max="15357" width="13.42578125" style="108" bestFit="1" customWidth="1"/>
    <col min="15358" max="15377" width="14.28515625" style="108" bestFit="1" customWidth="1"/>
    <col min="15378" max="15378" width="18.140625" style="108" customWidth="1"/>
    <col min="15379" max="15379" width="16.7109375" style="108" customWidth="1"/>
    <col min="15380" max="15380" width="15" style="108" bestFit="1" customWidth="1"/>
    <col min="15381" max="15381" width="15.140625" style="108" bestFit="1" customWidth="1"/>
    <col min="15382" max="15382" width="11.5703125" style="108" bestFit="1" customWidth="1"/>
    <col min="15383" max="15384" width="10.85546875" style="108" bestFit="1" customWidth="1"/>
    <col min="15385" max="15604" width="9.140625" style="108"/>
    <col min="15605" max="15605" width="15.7109375" style="108" customWidth="1"/>
    <col min="15606" max="15606" width="6.5703125" style="108" bestFit="1" customWidth="1"/>
    <col min="15607" max="15607" width="69.5703125" style="108" bestFit="1" customWidth="1"/>
    <col min="15608" max="15608" width="15.5703125" style="108" bestFit="1" customWidth="1"/>
    <col min="15609" max="15609" width="12.42578125" style="108" bestFit="1" customWidth="1"/>
    <col min="15610" max="15610" width="13.140625" style="108" bestFit="1" customWidth="1"/>
    <col min="15611" max="15613" width="13.42578125" style="108" bestFit="1" customWidth="1"/>
    <col min="15614" max="15633" width="14.28515625" style="108" bestFit="1" customWidth="1"/>
    <col min="15634" max="15634" width="18.140625" style="108" customWidth="1"/>
    <col min="15635" max="15635" width="16.7109375" style="108" customWidth="1"/>
    <col min="15636" max="15636" width="15" style="108" bestFit="1" customWidth="1"/>
    <col min="15637" max="15637" width="15.140625" style="108" bestFit="1" customWidth="1"/>
    <col min="15638" max="15638" width="11.5703125" style="108" bestFit="1" customWidth="1"/>
    <col min="15639" max="15640" width="10.85546875" style="108" bestFit="1" customWidth="1"/>
    <col min="15641" max="15860" width="9.140625" style="108"/>
    <col min="15861" max="15861" width="15.7109375" style="108" customWidth="1"/>
    <col min="15862" max="15862" width="6.5703125" style="108" bestFit="1" customWidth="1"/>
    <col min="15863" max="15863" width="69.5703125" style="108" bestFit="1" customWidth="1"/>
    <col min="15864" max="15864" width="15.5703125" style="108" bestFit="1" customWidth="1"/>
    <col min="15865" max="15865" width="12.42578125" style="108" bestFit="1" customWidth="1"/>
    <col min="15866" max="15866" width="13.140625" style="108" bestFit="1" customWidth="1"/>
    <col min="15867" max="15869" width="13.42578125" style="108" bestFit="1" customWidth="1"/>
    <col min="15870" max="15889" width="14.28515625" style="108" bestFit="1" customWidth="1"/>
    <col min="15890" max="15890" width="18.140625" style="108" customWidth="1"/>
    <col min="15891" max="15891" width="16.7109375" style="108" customWidth="1"/>
    <col min="15892" max="15892" width="15" style="108" bestFit="1" customWidth="1"/>
    <col min="15893" max="15893" width="15.140625" style="108" bestFit="1" customWidth="1"/>
    <col min="15894" max="15894" width="11.5703125" style="108" bestFit="1" customWidth="1"/>
    <col min="15895" max="15896" width="10.85546875" style="108" bestFit="1" customWidth="1"/>
    <col min="15897" max="16116" width="9.140625" style="108"/>
    <col min="16117" max="16117" width="15.7109375" style="108" customWidth="1"/>
    <col min="16118" max="16118" width="6.5703125" style="108" bestFit="1" customWidth="1"/>
    <col min="16119" max="16119" width="69.5703125" style="108" bestFit="1" customWidth="1"/>
    <col min="16120" max="16120" width="15.5703125" style="108" bestFit="1" customWidth="1"/>
    <col min="16121" max="16121" width="12.42578125" style="108" bestFit="1" customWidth="1"/>
    <col min="16122" max="16122" width="13.140625" style="108" bestFit="1" customWidth="1"/>
    <col min="16123" max="16125" width="13.42578125" style="108" bestFit="1" customWidth="1"/>
    <col min="16126" max="16145" width="14.28515625" style="108" bestFit="1" customWidth="1"/>
    <col min="16146" max="16146" width="18.140625" style="108" customWidth="1"/>
    <col min="16147" max="16147" width="16.7109375" style="108" customWidth="1"/>
    <col min="16148" max="16148" width="15" style="108" bestFit="1" customWidth="1"/>
    <col min="16149" max="16149" width="15.140625" style="108" bestFit="1" customWidth="1"/>
    <col min="16150" max="16150" width="11.5703125" style="108" bestFit="1" customWidth="1"/>
    <col min="16151" max="16152" width="10.85546875" style="108" bestFit="1" customWidth="1"/>
    <col min="16153" max="16384" width="9.140625" style="108"/>
  </cols>
  <sheetData>
    <row r="1" spans="1:30" ht="13.5" thickBot="1"/>
    <row r="2" spans="1:30" ht="68.25" customHeight="1">
      <c r="A2" s="110"/>
      <c r="B2" s="111"/>
      <c r="C2" s="112"/>
      <c r="D2" s="1538" t="s">
        <v>1307</v>
      </c>
      <c r="E2" s="1538"/>
      <c r="F2" s="1538"/>
      <c r="G2" s="1538"/>
      <c r="H2" s="1538"/>
      <c r="I2" s="1538"/>
      <c r="J2" s="1538"/>
      <c r="K2" s="1538"/>
      <c r="L2" s="1538"/>
      <c r="M2" s="1538"/>
      <c r="N2" s="1538"/>
      <c r="O2" s="1538"/>
      <c r="P2" s="1538"/>
      <c r="Q2" s="1538"/>
      <c r="R2" s="879"/>
      <c r="S2" s="113"/>
      <c r="T2" s="114"/>
      <c r="U2" s="114"/>
      <c r="V2" s="115"/>
      <c r="W2" s="115"/>
      <c r="X2" s="115"/>
      <c r="Y2" s="115"/>
      <c r="Z2" s="115"/>
      <c r="AA2" s="115"/>
      <c r="AB2" s="115"/>
      <c r="AC2" s="115"/>
      <c r="AD2" s="115"/>
    </row>
    <row r="3" spans="1:30" ht="121.5" customHeight="1">
      <c r="A3" s="116"/>
      <c r="B3" s="113" t="s">
        <v>170</v>
      </c>
      <c r="C3" s="876" t="s">
        <v>1384</v>
      </c>
      <c r="D3" s="1539" t="s">
        <v>1319</v>
      </c>
      <c r="E3" s="1540"/>
      <c r="F3" s="1540"/>
      <c r="G3" s="1540"/>
      <c r="H3" s="1540"/>
      <c r="I3" s="1540"/>
      <c r="J3" s="1540"/>
      <c r="K3" s="1540"/>
      <c r="L3" s="1540"/>
      <c r="M3" s="1540"/>
      <c r="N3" s="1540"/>
      <c r="O3" s="1540"/>
      <c r="P3" s="1540"/>
      <c r="Q3" s="1540"/>
      <c r="R3" s="880"/>
      <c r="S3" s="114"/>
      <c r="T3" s="114"/>
      <c r="U3" s="114"/>
      <c r="V3" s="115"/>
      <c r="W3" s="115"/>
      <c r="X3" s="115"/>
      <c r="Y3" s="115"/>
      <c r="Z3" s="115"/>
      <c r="AA3" s="115"/>
      <c r="AB3" s="115"/>
      <c r="AC3" s="115"/>
      <c r="AD3" s="115"/>
    </row>
    <row r="4" spans="1:30" ht="20.25" customHeight="1" thickBot="1">
      <c r="A4" s="116"/>
      <c r="B4" s="117"/>
      <c r="C4" s="118"/>
      <c r="D4" s="1541"/>
      <c r="E4" s="1541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9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</row>
    <row r="5" spans="1:30" s="128" customFormat="1" ht="21.75" customHeight="1" thickBot="1">
      <c r="A5" s="120"/>
      <c r="B5" s="121" t="s">
        <v>171</v>
      </c>
      <c r="C5" s="122" t="s">
        <v>172</v>
      </c>
      <c r="D5" s="123" t="s">
        <v>173</v>
      </c>
      <c r="E5" s="124" t="s">
        <v>174</v>
      </c>
      <c r="F5" s="125" t="s">
        <v>175</v>
      </c>
      <c r="G5" s="125" t="s">
        <v>176</v>
      </c>
      <c r="H5" s="125" t="s">
        <v>177</v>
      </c>
      <c r="I5" s="125" t="s">
        <v>178</v>
      </c>
      <c r="J5" s="125" t="s">
        <v>179</v>
      </c>
      <c r="K5" s="125" t="s">
        <v>180</v>
      </c>
      <c r="L5" s="125" t="s">
        <v>181</v>
      </c>
      <c r="M5" s="125" t="s">
        <v>182</v>
      </c>
      <c r="N5" s="125" t="s">
        <v>183</v>
      </c>
      <c r="O5" s="125" t="s">
        <v>184</v>
      </c>
      <c r="P5" s="125" t="s">
        <v>185</v>
      </c>
      <c r="Q5" s="125" t="s">
        <v>186</v>
      </c>
      <c r="R5" s="126" t="s">
        <v>187</v>
      </c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</row>
    <row r="6" spans="1:30" s="135" customFormat="1" ht="15">
      <c r="A6" s="129"/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2"/>
      <c r="Q6" s="895"/>
      <c r="R6" s="1113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</row>
    <row r="7" spans="1:30" s="141" customFormat="1" ht="19.5" customHeight="1" thickBot="1">
      <c r="A7" s="1259">
        <f>'PLANILHA ORÇAMENTO 29.05.25'!S33</f>
        <v>3671.61</v>
      </c>
      <c r="B7" s="1542" t="str">
        <f>'PLANILHA ORÇAMENTO 29.05.25'!B14</f>
        <v>01</v>
      </c>
      <c r="C7" s="1544" t="str">
        <f>'PLANILHA ORÇAMENTO 29.05.25'!E14</f>
        <v>INSTALAÇAO DA OBRA E ADMINISTRAÇÃO LOCAL</v>
      </c>
      <c r="D7" s="1546">
        <f>'PLANILHA ORÇAMENTO 29.05.25'!S35</f>
        <v>16631.400000000001</v>
      </c>
      <c r="E7" s="1548">
        <f>D7/D34</f>
        <v>0.22594594844274127</v>
      </c>
      <c r="F7" s="1107"/>
      <c r="G7" s="1107"/>
      <c r="H7" s="1107"/>
      <c r="I7" s="1107"/>
      <c r="J7" s="1107"/>
      <c r="K7" s="1107"/>
      <c r="L7" s="1107"/>
      <c r="M7" s="1107"/>
      <c r="N7" s="1107"/>
      <c r="O7" s="137">
        <f>O8/$D$7</f>
        <v>0.51976021260988248</v>
      </c>
      <c r="P7" s="137">
        <f t="shared" ref="P7:Q7" si="0">P8/$D$7</f>
        <v>0.2219596666546412</v>
      </c>
      <c r="Q7" s="137">
        <f t="shared" si="0"/>
        <v>0.25828012073547629</v>
      </c>
      <c r="R7" s="1114">
        <f>SUM(F7:Q7)</f>
        <v>1</v>
      </c>
      <c r="S7" s="138"/>
      <c r="T7" s="139"/>
      <c r="U7" s="140"/>
      <c r="V7" s="140"/>
      <c r="W7" s="140"/>
      <c r="X7" s="140"/>
      <c r="Y7" s="140"/>
      <c r="Z7" s="140"/>
      <c r="AA7" s="140"/>
      <c r="AB7" s="140"/>
      <c r="AC7" s="140"/>
      <c r="AD7" s="140"/>
    </row>
    <row r="8" spans="1:30" s="147" customFormat="1" ht="19.5" customHeight="1" thickTop="1">
      <c r="A8" s="1259">
        <f>D7-A7</f>
        <v>12959.79</v>
      </c>
      <c r="B8" s="1543"/>
      <c r="C8" s="1545"/>
      <c r="D8" s="1547"/>
      <c r="E8" s="1549"/>
      <c r="F8" s="143"/>
      <c r="G8" s="143"/>
      <c r="H8" s="143"/>
      <c r="I8" s="143"/>
      <c r="J8" s="143"/>
      <c r="K8" s="143"/>
      <c r="L8" s="143"/>
      <c r="M8" s="143"/>
      <c r="N8" s="143"/>
      <c r="O8" s="143">
        <f>'PLANILHA ORÇAMENTO 29.05.25'!S16+'PLANILHA ORÇAMENTO 29.05.25'!S22+'PLANILHA ORÇAMENTO 29.05.25'!P27+'PLANILHA ORÇAMENTO 29.05.25'!P29+O45</f>
        <v>8644.34</v>
      </c>
      <c r="P8" s="143">
        <f>'PLANILHA ORÇAMENTO 29.05.25'!P27+'PLANILHA ORÇAMENTO 29.05.25'!P29+P45</f>
        <v>3691.5</v>
      </c>
      <c r="Q8" s="897">
        <f>'PLANILHA ORÇAMENTO 29.05.25'!S23+'PLANILHA ORÇAMENTO 29.05.25'!P27+'PLANILHA ORÇAMENTO 29.05.25'!P29+Q45</f>
        <v>4295.5600000000004</v>
      </c>
      <c r="R8" s="1115">
        <f>SUM(F8:Q8)</f>
        <v>16631.400000000001</v>
      </c>
      <c r="S8" s="138"/>
      <c r="T8" s="145"/>
      <c r="U8" s="145"/>
      <c r="V8" s="146"/>
      <c r="W8" s="146"/>
      <c r="X8" s="146"/>
      <c r="Y8" s="146"/>
      <c r="Z8" s="146"/>
      <c r="AA8" s="146"/>
      <c r="AB8" s="146"/>
      <c r="AC8" s="146"/>
      <c r="AD8" s="146"/>
    </row>
    <row r="9" spans="1:30" s="147" customFormat="1" ht="8.1" customHeight="1">
      <c r="A9" s="136"/>
      <c r="B9" s="843"/>
      <c r="C9" s="149"/>
      <c r="D9" s="150"/>
      <c r="E9" s="151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898"/>
      <c r="R9" s="1116"/>
      <c r="S9" s="138"/>
      <c r="T9" s="145"/>
      <c r="U9" s="145"/>
      <c r="V9" s="146"/>
      <c r="W9" s="146"/>
      <c r="X9" s="146"/>
      <c r="Y9" s="146"/>
      <c r="Z9" s="146"/>
      <c r="AA9" s="146"/>
      <c r="AB9" s="146"/>
      <c r="AC9" s="146"/>
      <c r="AD9" s="146"/>
    </row>
    <row r="10" spans="1:30" s="141" customFormat="1" ht="19.5" customHeight="1">
      <c r="A10" s="1260">
        <f>(D34-A7)</f>
        <v>69936.259999999995</v>
      </c>
      <c r="B10" s="1542" t="str">
        <f>'PLANILHA ORÇAMENTO 29.05.25'!B37</f>
        <v>02</v>
      </c>
      <c r="C10" s="1544" t="str">
        <f>'PLANILHA ORÇAMENTO 29.05.25'!E37</f>
        <v>DEMOLIÇÕES</v>
      </c>
      <c r="D10" s="1546"/>
      <c r="E10" s="1548">
        <f>D10/D34</f>
        <v>0</v>
      </c>
      <c r="F10" s="1104"/>
      <c r="G10" s="883"/>
      <c r="H10" s="883"/>
      <c r="I10" s="883"/>
      <c r="J10" s="1107"/>
      <c r="K10" s="1107"/>
      <c r="L10" s="1107"/>
      <c r="M10" s="1107"/>
      <c r="N10" s="1107"/>
      <c r="O10" s="883"/>
      <c r="P10" s="883"/>
      <c r="Q10" s="883"/>
      <c r="R10" s="1114">
        <f>SUM(F10:Q10)</f>
        <v>0</v>
      </c>
      <c r="S10" s="138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</row>
    <row r="11" spans="1:30" s="147" customFormat="1" ht="19.5" customHeight="1">
      <c r="A11" s="1262">
        <f>A7/A10</f>
        <v>5.249937586024761E-2</v>
      </c>
      <c r="B11" s="1543"/>
      <c r="C11" s="1545"/>
      <c r="D11" s="1547"/>
      <c r="E11" s="1549"/>
      <c r="F11" s="155"/>
      <c r="G11" s="884"/>
      <c r="H11" s="885"/>
      <c r="I11" s="885"/>
      <c r="J11" s="1101"/>
      <c r="K11" s="1101"/>
      <c r="L11" s="1101"/>
      <c r="M11" s="1101"/>
      <c r="N11" s="1101"/>
      <c r="O11" s="885">
        <f t="shared" ref="O11:Q11" si="1">$D10*O10</f>
        <v>0</v>
      </c>
      <c r="P11" s="885">
        <f t="shared" si="1"/>
        <v>0</v>
      </c>
      <c r="Q11" s="884">
        <f t="shared" si="1"/>
        <v>0</v>
      </c>
      <c r="R11" s="1115">
        <f>SUM(F11:Q11)</f>
        <v>0</v>
      </c>
      <c r="S11" s="138"/>
      <c r="T11" s="145"/>
      <c r="U11" s="145"/>
      <c r="V11" s="146"/>
      <c r="W11" s="146"/>
      <c r="X11" s="146"/>
      <c r="Y11" s="146"/>
      <c r="Z11" s="146"/>
      <c r="AA11" s="146"/>
      <c r="AB11" s="146"/>
      <c r="AC11" s="146"/>
      <c r="AD11" s="146"/>
    </row>
    <row r="12" spans="1:30" s="147" customFormat="1" ht="8.1" customHeight="1">
      <c r="A12" s="136"/>
      <c r="B12" s="843"/>
      <c r="C12" s="149"/>
      <c r="D12" s="150"/>
      <c r="E12" s="151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898"/>
      <c r="R12" s="1116"/>
      <c r="S12" s="138"/>
      <c r="T12" s="145"/>
      <c r="U12" s="145"/>
      <c r="V12" s="146"/>
      <c r="W12" s="146"/>
      <c r="X12" s="146"/>
      <c r="Y12" s="146"/>
      <c r="Z12" s="146"/>
      <c r="AA12" s="146"/>
      <c r="AB12" s="146"/>
      <c r="AC12" s="146"/>
      <c r="AD12" s="146"/>
    </row>
    <row r="13" spans="1:30" s="141" customFormat="1" ht="19.5" customHeight="1" thickBot="1">
      <c r="A13" s="136"/>
      <c r="B13" s="1550" t="str">
        <f>'PLANILHA ORÇAMENTO 29.05.25'!B49</f>
        <v>03</v>
      </c>
      <c r="C13" s="1544" t="str">
        <f>'PLANILHA ORÇAMENTO 29.05.25'!E49</f>
        <v>LIMPEZA DO TERRENO</v>
      </c>
      <c r="D13" s="1546">
        <f>'PLANILHA ORÇAMENTO 29.05.25'!S61</f>
        <v>8949.17</v>
      </c>
      <c r="E13" s="1548">
        <f>D13/D34</f>
        <v>0.12157898333425489</v>
      </c>
      <c r="F13" s="1104"/>
      <c r="G13" s="883"/>
      <c r="H13" s="883"/>
      <c r="I13" s="883"/>
      <c r="J13" s="1107"/>
      <c r="K13" s="1107"/>
      <c r="L13" s="1107"/>
      <c r="M13" s="1107"/>
      <c r="N13" s="1107"/>
      <c r="O13" s="137">
        <v>1</v>
      </c>
      <c r="P13" s="883"/>
      <c r="Q13" s="883"/>
      <c r="R13" s="1114">
        <f>SUM(F13:Q13)</f>
        <v>1</v>
      </c>
      <c r="S13" s="138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</row>
    <row r="14" spans="1:30" s="147" customFormat="1" ht="19.5" customHeight="1" thickTop="1">
      <c r="A14" s="142"/>
      <c r="B14" s="1543"/>
      <c r="C14" s="1545"/>
      <c r="D14" s="1547"/>
      <c r="E14" s="1549"/>
      <c r="F14" s="155"/>
      <c r="G14" s="885"/>
      <c r="H14" s="885"/>
      <c r="I14" s="885"/>
      <c r="J14" s="1101"/>
      <c r="K14" s="1101"/>
      <c r="L14" s="1101"/>
      <c r="M14" s="1101"/>
      <c r="N14" s="1101"/>
      <c r="O14" s="885">
        <f t="shared" ref="O14:Q14" si="2">$D13*O13</f>
        <v>8949.17</v>
      </c>
      <c r="P14" s="885">
        <f t="shared" si="2"/>
        <v>0</v>
      </c>
      <c r="Q14" s="884">
        <f t="shared" si="2"/>
        <v>0</v>
      </c>
      <c r="R14" s="1115">
        <f>SUM(F14:Q14)</f>
        <v>8949.17</v>
      </c>
      <c r="S14" s="138"/>
      <c r="T14" s="145"/>
      <c r="U14" s="145"/>
      <c r="V14" s="146"/>
      <c r="W14" s="146"/>
      <c r="X14" s="146"/>
      <c r="Y14" s="146"/>
      <c r="Z14" s="146"/>
      <c r="AA14" s="146"/>
      <c r="AB14" s="146"/>
      <c r="AC14" s="146"/>
      <c r="AD14" s="146"/>
    </row>
    <row r="15" spans="1:30" s="147" customFormat="1" ht="8.1" customHeight="1">
      <c r="A15" s="136"/>
      <c r="B15" s="843"/>
      <c r="C15" s="149"/>
      <c r="D15" s="150"/>
      <c r="E15" s="151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898"/>
      <c r="R15" s="1116"/>
      <c r="S15" s="138"/>
      <c r="T15" s="146"/>
      <c r="U15" s="145"/>
      <c r="V15" s="146"/>
      <c r="W15" s="146"/>
      <c r="X15" s="146"/>
      <c r="Y15" s="146"/>
      <c r="Z15" s="146"/>
      <c r="AA15" s="146"/>
      <c r="AB15" s="146"/>
      <c r="AC15" s="146"/>
      <c r="AD15" s="146"/>
    </row>
    <row r="16" spans="1:30" s="141" customFormat="1" ht="19.5" customHeight="1" thickBot="1">
      <c r="A16" s="136"/>
      <c r="B16" s="1550" t="str">
        <f>'PLANILHA ORÇAMENTO 29.05.25'!B63</f>
        <v>04</v>
      </c>
      <c r="C16" s="1544" t="str">
        <f>'PLANILHA ORÇAMENTO 29.05.25'!E63</f>
        <v>VIABILIZAÇÃO DAS OBRAS</v>
      </c>
      <c r="D16" s="1546">
        <f>'PLANILHA ORÇAMENTO 29.05.25'!S69</f>
        <v>4987.59</v>
      </c>
      <c r="E16" s="1548">
        <f>D16/D34</f>
        <v>6.7758923060808579E-2</v>
      </c>
      <c r="F16" s="883"/>
      <c r="G16" s="883"/>
      <c r="H16" s="883"/>
      <c r="I16" s="883"/>
      <c r="J16" s="1107"/>
      <c r="K16" s="1107"/>
      <c r="L16" s="883"/>
      <c r="M16" s="883"/>
      <c r="N16" s="883"/>
      <c r="O16" s="137">
        <v>1</v>
      </c>
      <c r="P16" s="883"/>
      <c r="Q16" s="883"/>
      <c r="R16" s="1114">
        <f>SUM(F16:Q16)</f>
        <v>1</v>
      </c>
      <c r="S16" s="138"/>
      <c r="T16" s="140"/>
      <c r="U16" s="1551"/>
      <c r="V16" s="1551"/>
      <c r="W16" s="1551"/>
      <c r="X16" s="1551"/>
      <c r="Y16" s="1551"/>
      <c r="Z16" s="140"/>
      <c r="AA16" s="140"/>
      <c r="AB16" s="140"/>
      <c r="AC16" s="140"/>
      <c r="AD16" s="140"/>
    </row>
    <row r="17" spans="1:30" s="147" customFormat="1" ht="19.5" customHeight="1" thickTop="1">
      <c r="A17" s="136"/>
      <c r="B17" s="1543"/>
      <c r="C17" s="1545"/>
      <c r="D17" s="1547"/>
      <c r="E17" s="1549"/>
      <c r="F17" s="885"/>
      <c r="G17" s="885"/>
      <c r="H17" s="885"/>
      <c r="I17" s="885"/>
      <c r="J17" s="143"/>
      <c r="K17" s="143"/>
      <c r="L17" s="885"/>
      <c r="M17" s="885"/>
      <c r="N17" s="885"/>
      <c r="O17" s="885">
        <f t="shared" ref="O17:Q17" si="3">$D16*O16</f>
        <v>4987.59</v>
      </c>
      <c r="P17" s="885">
        <f t="shared" si="3"/>
        <v>0</v>
      </c>
      <c r="Q17" s="884">
        <f t="shared" si="3"/>
        <v>0</v>
      </c>
      <c r="R17" s="1115">
        <f>SUM(F17:Q17)</f>
        <v>4987.59</v>
      </c>
      <c r="S17" s="138"/>
      <c r="T17" s="145"/>
      <c r="U17" s="1552"/>
      <c r="V17" s="1552"/>
      <c r="W17" s="1552"/>
      <c r="X17" s="1552"/>
      <c r="Y17" s="1552"/>
      <c r="Z17" s="1552"/>
      <c r="AA17" s="1552"/>
      <c r="AB17" s="1552"/>
      <c r="AC17" s="1552"/>
      <c r="AD17" s="1552"/>
    </row>
    <row r="18" spans="1:30" s="147" customFormat="1" ht="8.1" customHeight="1">
      <c r="A18" s="136"/>
      <c r="B18" s="843"/>
      <c r="C18" s="149"/>
      <c r="D18" s="150"/>
      <c r="E18" s="151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898"/>
      <c r="R18" s="1116"/>
      <c r="S18" s="138"/>
      <c r="T18" s="145"/>
      <c r="U18" s="145"/>
      <c r="V18" s="146"/>
      <c r="W18" s="146"/>
      <c r="X18" s="146"/>
      <c r="Y18" s="146"/>
      <c r="Z18" s="146"/>
      <c r="AA18" s="146"/>
      <c r="AB18" s="146"/>
      <c r="AC18" s="146"/>
      <c r="AD18" s="146"/>
    </row>
    <row r="19" spans="1:30" s="141" customFormat="1" ht="19.5" customHeight="1" thickBot="1">
      <c r="A19" s="136"/>
      <c r="B19" s="1550" t="str">
        <f>'PLANILHA ORÇAMENTO 29.05.25'!B71</f>
        <v>05</v>
      </c>
      <c r="C19" s="1544" t="str">
        <f>'PLANILHA ORÇAMENTO 29.05.25'!E71</f>
        <v>DRENAGEM (LANÇAMENTO)</v>
      </c>
      <c r="D19" s="1546">
        <f>'PLANILHA ORÇAMENTO 29.05.25'!S129</f>
        <v>30795.66</v>
      </c>
      <c r="E19" s="1548">
        <f>D19/D34</f>
        <v>0.41837455695973819</v>
      </c>
      <c r="F19" s="883"/>
      <c r="G19" s="1107"/>
      <c r="H19" s="1107"/>
      <c r="I19" s="1107"/>
      <c r="J19" s="883"/>
      <c r="K19" s="1107"/>
      <c r="L19" s="1107"/>
      <c r="M19" s="1107"/>
      <c r="N19" s="883"/>
      <c r="O19" s="137">
        <v>0.15</v>
      </c>
      <c r="P19" s="137">
        <v>0.65</v>
      </c>
      <c r="Q19" s="896">
        <v>0.2</v>
      </c>
      <c r="R19" s="1114">
        <f>SUM(F19:Q19)</f>
        <v>1</v>
      </c>
      <c r="S19" s="138"/>
      <c r="T19" s="145"/>
      <c r="U19" s="145"/>
      <c r="V19" s="140"/>
      <c r="W19" s="140"/>
      <c r="X19" s="140"/>
      <c r="Y19" s="140"/>
      <c r="Z19" s="140"/>
      <c r="AA19" s="140"/>
      <c r="AB19" s="140"/>
      <c r="AC19" s="140"/>
      <c r="AD19" s="140"/>
    </row>
    <row r="20" spans="1:30" s="147" customFormat="1" ht="19.5" customHeight="1" thickTop="1">
      <c r="A20" s="136"/>
      <c r="B20" s="1543"/>
      <c r="C20" s="1545"/>
      <c r="D20" s="1547"/>
      <c r="E20" s="1549"/>
      <c r="F20" s="885"/>
      <c r="G20" s="143"/>
      <c r="H20" s="143"/>
      <c r="I20" s="143"/>
      <c r="J20" s="885"/>
      <c r="K20" s="143"/>
      <c r="L20" s="143"/>
      <c r="M20" s="143"/>
      <c r="N20" s="885"/>
      <c r="O20" s="143">
        <f t="shared" ref="O20:Q20" si="4">$D19*O19</f>
        <v>4619.3490000000002</v>
      </c>
      <c r="P20" s="143">
        <f t="shared" si="4"/>
        <v>20017.179</v>
      </c>
      <c r="Q20" s="897">
        <f t="shared" si="4"/>
        <v>6159.1320000000005</v>
      </c>
      <c r="R20" s="1115">
        <f>SUM(F20:Q20)</f>
        <v>30795.66</v>
      </c>
      <c r="S20" s="138"/>
      <c r="T20" s="145"/>
      <c r="U20" s="145"/>
      <c r="V20" s="146"/>
      <c r="W20" s="138"/>
      <c r="X20" s="146"/>
      <c r="Y20" s="146"/>
      <c r="Z20" s="146"/>
      <c r="AA20" s="146"/>
      <c r="AB20" s="146"/>
      <c r="AC20" s="146"/>
      <c r="AD20" s="146"/>
    </row>
    <row r="21" spans="1:30" s="147" customFormat="1" ht="8.1" customHeight="1">
      <c r="A21" s="136"/>
      <c r="B21" s="843"/>
      <c r="C21" s="149"/>
      <c r="D21" s="150"/>
      <c r="E21" s="151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898"/>
      <c r="R21" s="1116"/>
      <c r="S21" s="138"/>
      <c r="T21" s="145"/>
      <c r="U21" s="145"/>
      <c r="V21" s="146"/>
      <c r="W21" s="146"/>
      <c r="X21" s="146"/>
      <c r="Y21" s="146"/>
      <c r="Z21" s="146"/>
      <c r="AA21" s="146"/>
      <c r="AB21" s="146"/>
      <c r="AC21" s="146"/>
      <c r="AD21" s="146"/>
    </row>
    <row r="22" spans="1:30" s="141" customFormat="1" ht="19.5" customHeight="1">
      <c r="A22" s="136"/>
      <c r="B22" s="1550" t="str">
        <f>'PLANILHA ORÇAMENTO 29.05.25'!B131</f>
        <v>06</v>
      </c>
      <c r="C22" s="1544" t="str">
        <f>'PLANILHA ORÇAMENTO 29.05.25'!E131</f>
        <v>URBANIZAÇAO E OBRAS COMPLEMENTARES</v>
      </c>
      <c r="D22" s="1546"/>
      <c r="E22" s="1548">
        <f>D22/D34</f>
        <v>0</v>
      </c>
      <c r="F22" s="883"/>
      <c r="G22" s="1107"/>
      <c r="H22" s="1107"/>
      <c r="I22" s="1107"/>
      <c r="J22" s="1107"/>
      <c r="K22" s="1107"/>
      <c r="L22" s="1107"/>
      <c r="M22" s="1107"/>
      <c r="N22" s="1107"/>
      <c r="O22" s="883"/>
      <c r="P22" s="1107"/>
      <c r="Q22" s="1107"/>
      <c r="R22" s="1114">
        <f>SUM(F22:Q22)</f>
        <v>0</v>
      </c>
      <c r="S22" s="138"/>
      <c r="T22" s="145"/>
      <c r="U22" s="145"/>
      <c r="V22" s="140"/>
      <c r="W22" s="140"/>
      <c r="X22" s="140"/>
      <c r="Y22" s="140"/>
      <c r="Z22" s="140"/>
      <c r="AA22" s="140"/>
      <c r="AB22" s="140"/>
      <c r="AC22" s="140"/>
      <c r="AD22" s="140"/>
    </row>
    <row r="23" spans="1:30" s="147" customFormat="1" ht="19.5" customHeight="1">
      <c r="A23" s="136"/>
      <c r="B23" s="1543"/>
      <c r="C23" s="1545"/>
      <c r="D23" s="1547"/>
      <c r="E23" s="1549"/>
      <c r="F23" s="885"/>
      <c r="G23" s="1101"/>
      <c r="H23" s="1101"/>
      <c r="I23" s="1101"/>
      <c r="J23" s="1101"/>
      <c r="K23" s="1101"/>
      <c r="L23" s="1101"/>
      <c r="M23" s="1101"/>
      <c r="N23" s="1101"/>
      <c r="O23" s="885">
        <f t="shared" ref="O23:Q23" si="5">$D22*O22</f>
        <v>0</v>
      </c>
      <c r="P23" s="143">
        <f t="shared" si="5"/>
        <v>0</v>
      </c>
      <c r="Q23" s="897">
        <f t="shared" si="5"/>
        <v>0</v>
      </c>
      <c r="R23" s="1115">
        <f>SUM(F23:Q23)</f>
        <v>0</v>
      </c>
      <c r="S23" s="138"/>
      <c r="T23" s="145"/>
      <c r="U23" s="145"/>
      <c r="V23" s="146"/>
      <c r="W23" s="146"/>
      <c r="X23" s="146"/>
      <c r="Y23" s="146"/>
      <c r="Z23" s="146"/>
      <c r="AA23" s="146"/>
      <c r="AB23" s="146"/>
      <c r="AC23" s="146"/>
      <c r="AD23" s="146"/>
    </row>
    <row r="24" spans="1:30" s="147" customFormat="1" ht="8.1" customHeight="1">
      <c r="A24" s="136"/>
      <c r="B24" s="844"/>
      <c r="C24" s="153"/>
      <c r="D24" s="154"/>
      <c r="E24" s="151"/>
      <c r="F24" s="143"/>
      <c r="G24" s="143"/>
      <c r="H24" s="143"/>
      <c r="I24" s="143"/>
      <c r="J24" s="143"/>
      <c r="K24" s="143"/>
      <c r="L24" s="144"/>
      <c r="M24" s="144"/>
      <c r="N24" s="144"/>
      <c r="O24" s="144"/>
      <c r="P24" s="155"/>
      <c r="Q24" s="884"/>
      <c r="R24" s="1115"/>
      <c r="S24" s="138"/>
      <c r="T24" s="145"/>
      <c r="U24" s="145"/>
      <c r="V24" s="146"/>
      <c r="W24" s="146"/>
      <c r="X24" s="146"/>
      <c r="Y24" s="146"/>
      <c r="Z24" s="146"/>
      <c r="AA24" s="146"/>
      <c r="AB24" s="146"/>
      <c r="AC24" s="146"/>
      <c r="AD24" s="146"/>
    </row>
    <row r="25" spans="1:30" s="141" customFormat="1" ht="19.5" customHeight="1">
      <c r="A25" s="136"/>
      <c r="B25" s="1550" t="str">
        <f>'PLANILHA ORÇAMENTO 29.05.25'!B154</f>
        <v>07</v>
      </c>
      <c r="C25" s="1544" t="str">
        <f>'PLANILHA ORÇAMENTO 29.05.25'!E154</f>
        <v>REDE DE ESGOTO</v>
      </c>
      <c r="D25" s="1546"/>
      <c r="E25" s="1548">
        <f>D25/D34</f>
        <v>0</v>
      </c>
      <c r="F25" s="883"/>
      <c r="G25" s="1107"/>
      <c r="H25" s="1107"/>
      <c r="I25" s="1107"/>
      <c r="J25" s="883"/>
      <c r="K25" s="883"/>
      <c r="L25" s="1107"/>
      <c r="M25" s="1107"/>
      <c r="N25" s="1107"/>
      <c r="O25" s="883"/>
      <c r="P25" s="883"/>
      <c r="Q25" s="883"/>
      <c r="R25" s="1114">
        <f>SUM(F25:Q25)</f>
        <v>0</v>
      </c>
      <c r="S25" s="138"/>
      <c r="T25" s="145"/>
      <c r="U25" s="145"/>
      <c r="V25" s="140"/>
      <c r="W25" s="140"/>
      <c r="X25" s="140"/>
      <c r="Y25" s="140"/>
      <c r="Z25" s="140"/>
      <c r="AA25" s="140"/>
      <c r="AB25" s="140"/>
      <c r="AC25" s="140"/>
      <c r="AD25" s="140"/>
    </row>
    <row r="26" spans="1:30" s="147" customFormat="1" ht="19.5" customHeight="1">
      <c r="A26" s="136"/>
      <c r="B26" s="1543"/>
      <c r="C26" s="1545"/>
      <c r="D26" s="1547"/>
      <c r="E26" s="1549"/>
      <c r="F26" s="885"/>
      <c r="G26" s="143"/>
      <c r="H26" s="143"/>
      <c r="I26" s="143"/>
      <c r="J26" s="885"/>
      <c r="K26" s="885"/>
      <c r="L26" s="143"/>
      <c r="M26" s="143"/>
      <c r="N26" s="143"/>
      <c r="O26" s="885">
        <f t="shared" ref="O26:Q26" si="6">$D25*O25</f>
        <v>0</v>
      </c>
      <c r="P26" s="885">
        <f t="shared" si="6"/>
        <v>0</v>
      </c>
      <c r="Q26" s="884">
        <f t="shared" si="6"/>
        <v>0</v>
      </c>
      <c r="R26" s="1115">
        <f>SUM(F26:Q26)</f>
        <v>0</v>
      </c>
      <c r="S26" s="138"/>
      <c r="T26" s="145"/>
      <c r="U26" s="145"/>
      <c r="V26" s="146"/>
      <c r="W26" s="146"/>
      <c r="X26" s="146"/>
      <c r="Y26" s="146"/>
      <c r="Z26" s="146"/>
      <c r="AA26" s="146"/>
      <c r="AB26" s="146"/>
      <c r="AC26" s="146"/>
      <c r="AD26" s="146"/>
    </row>
    <row r="27" spans="1:30" s="147" customFormat="1" ht="8.1" customHeight="1">
      <c r="A27" s="136"/>
      <c r="B27" s="844"/>
      <c r="C27" s="153"/>
      <c r="D27" s="154"/>
      <c r="E27" s="151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898"/>
      <c r="R27" s="1116"/>
      <c r="S27" s="138"/>
      <c r="T27" s="145"/>
      <c r="U27" s="145"/>
      <c r="V27" s="146"/>
      <c r="W27" s="146"/>
      <c r="X27" s="146"/>
      <c r="Y27" s="146"/>
      <c r="Z27" s="146"/>
      <c r="AA27" s="146"/>
      <c r="AB27" s="146"/>
      <c r="AC27" s="146"/>
      <c r="AD27" s="146"/>
    </row>
    <row r="28" spans="1:30" s="141" customFormat="1" ht="19.5" customHeight="1" thickBot="1">
      <c r="A28" s="136"/>
      <c r="B28" s="1550" t="str">
        <f>'PLANILHA ORÇAMENTO 29.05.25'!B188</f>
        <v>08</v>
      </c>
      <c r="C28" s="1544" t="str">
        <f>'PLANILHA ORÇAMENTO 29.05.25'!E188</f>
        <v>OBRAS DE CONTEÇÃO  - PROTECAO DE TALUDE / GABIAO</v>
      </c>
      <c r="D28" s="1546">
        <f>'PLANILHA ORÇAMENTO 29.05.25'!S209</f>
        <v>12244.05</v>
      </c>
      <c r="E28" s="1548">
        <f>D28/D34</f>
        <v>0.16634158820245715</v>
      </c>
      <c r="F28" s="883"/>
      <c r="G28" s="1107"/>
      <c r="H28" s="1107"/>
      <c r="I28" s="1107"/>
      <c r="J28" s="1107"/>
      <c r="K28" s="1107"/>
      <c r="L28" s="1107"/>
      <c r="M28" s="1107"/>
      <c r="N28" s="1107"/>
      <c r="O28" s="137">
        <v>0.1</v>
      </c>
      <c r="P28" s="137">
        <v>0.6</v>
      </c>
      <c r="Q28" s="896">
        <v>0.3</v>
      </c>
      <c r="R28" s="1114">
        <f>SUM(F28:Q28)</f>
        <v>1</v>
      </c>
      <c r="S28" s="138"/>
      <c r="T28" s="145"/>
      <c r="U28" s="145"/>
      <c r="V28" s="140"/>
      <c r="W28" s="140"/>
      <c r="X28" s="140"/>
      <c r="Y28" s="140"/>
      <c r="Z28" s="140"/>
      <c r="AA28" s="140"/>
      <c r="AB28" s="140"/>
      <c r="AC28" s="140"/>
      <c r="AD28" s="140"/>
    </row>
    <row r="29" spans="1:30" s="147" customFormat="1" ht="19.5" customHeight="1" thickTop="1">
      <c r="A29" s="136"/>
      <c r="B29" s="1543"/>
      <c r="C29" s="1545"/>
      <c r="D29" s="1547"/>
      <c r="E29" s="1549"/>
      <c r="F29" s="885"/>
      <c r="G29" s="143"/>
      <c r="H29" s="143"/>
      <c r="I29" s="143"/>
      <c r="J29" s="143"/>
      <c r="K29" s="143"/>
      <c r="L29" s="143"/>
      <c r="M29" s="143"/>
      <c r="N29" s="143"/>
      <c r="O29" s="143">
        <f t="shared" ref="O29:Q29" si="7">$D28*O28</f>
        <v>1224.405</v>
      </c>
      <c r="P29" s="143">
        <f t="shared" si="7"/>
        <v>7346.4299999999994</v>
      </c>
      <c r="Q29" s="897">
        <f t="shared" si="7"/>
        <v>3673.2149999999997</v>
      </c>
      <c r="R29" s="1115">
        <f>SUM(F29:Q29)</f>
        <v>12244.05</v>
      </c>
      <c r="S29" s="138"/>
      <c r="T29" s="145"/>
      <c r="U29" s="145"/>
      <c r="V29" s="146"/>
      <c r="W29" s="146"/>
      <c r="X29" s="146"/>
      <c r="Y29" s="146"/>
      <c r="Z29" s="146"/>
      <c r="AA29" s="146"/>
      <c r="AB29" s="146"/>
      <c r="AC29" s="146"/>
      <c r="AD29" s="146"/>
    </row>
    <row r="30" spans="1:30" s="147" customFormat="1" ht="8.1" customHeight="1">
      <c r="A30" s="136"/>
      <c r="B30" s="844"/>
      <c r="C30" s="153"/>
      <c r="D30" s="154"/>
      <c r="E30" s="151"/>
      <c r="F30" s="143"/>
      <c r="G30" s="143"/>
      <c r="H30" s="143"/>
      <c r="I30" s="143"/>
      <c r="J30" s="143"/>
      <c r="K30" s="143"/>
      <c r="L30" s="144"/>
      <c r="M30" s="144"/>
      <c r="N30" s="144"/>
      <c r="O30" s="144"/>
      <c r="P30" s="155"/>
      <c r="Q30" s="884"/>
      <c r="R30" s="1115"/>
      <c r="S30" s="138"/>
      <c r="T30" s="145"/>
      <c r="U30" s="145"/>
      <c r="V30" s="146"/>
      <c r="W30" s="146"/>
      <c r="X30" s="146"/>
      <c r="Y30" s="146"/>
      <c r="Z30" s="146"/>
      <c r="AA30" s="146"/>
      <c r="AB30" s="146"/>
      <c r="AC30" s="146"/>
      <c r="AD30" s="146"/>
    </row>
    <row r="31" spans="1:30" s="141" customFormat="1" ht="19.5" customHeight="1">
      <c r="A31" s="136"/>
      <c r="B31" s="1550" t="str">
        <f>'PLANILHA ORÇAMENTO 29.05.25'!B211</f>
        <v>09</v>
      </c>
      <c r="C31" s="1544" t="str">
        <f>'PLANILHA ORÇAMENTO 29.05.25'!E211</f>
        <v>CONTENCAO EM SOLO GRAMPEADO E ENTELAMENTO ROCHOSO</v>
      </c>
      <c r="D31" s="1546"/>
      <c r="E31" s="1548">
        <f>D31/D34</f>
        <v>0</v>
      </c>
      <c r="F31" s="883"/>
      <c r="G31" s="883"/>
      <c r="H31" s="883"/>
      <c r="I31" s="883"/>
      <c r="J31" s="1107"/>
      <c r="K31" s="1107"/>
      <c r="L31" s="1107"/>
      <c r="M31" s="1107"/>
      <c r="N31" s="1107"/>
      <c r="O31" s="1107"/>
      <c r="P31" s="883"/>
      <c r="Q31" s="883"/>
      <c r="R31" s="1114">
        <f>SUM(F31:Q31)</f>
        <v>0</v>
      </c>
      <c r="S31" s="138"/>
      <c r="T31" s="145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</row>
    <row r="32" spans="1:30" s="147" customFormat="1" ht="19.5" customHeight="1">
      <c r="A32" s="136"/>
      <c r="B32" s="1543"/>
      <c r="C32" s="1545"/>
      <c r="D32" s="1547"/>
      <c r="E32" s="1549"/>
      <c r="F32" s="885">
        <f t="shared" ref="F32:Q32" si="8">$D31*F31</f>
        <v>0</v>
      </c>
      <c r="G32" s="885">
        <f t="shared" si="8"/>
        <v>0</v>
      </c>
      <c r="H32" s="885">
        <f t="shared" si="8"/>
        <v>0</v>
      </c>
      <c r="I32" s="885">
        <f t="shared" si="8"/>
        <v>0</v>
      </c>
      <c r="J32" s="143">
        <f t="shared" si="8"/>
        <v>0</v>
      </c>
      <c r="K32" s="143">
        <f t="shared" si="8"/>
        <v>0</v>
      </c>
      <c r="L32" s="143">
        <f t="shared" si="8"/>
        <v>0</v>
      </c>
      <c r="M32" s="143">
        <f t="shared" si="8"/>
        <v>0</v>
      </c>
      <c r="N32" s="143">
        <f t="shared" si="8"/>
        <v>0</v>
      </c>
      <c r="O32" s="143">
        <f t="shared" si="8"/>
        <v>0</v>
      </c>
      <c r="P32" s="885">
        <f t="shared" si="8"/>
        <v>0</v>
      </c>
      <c r="Q32" s="884">
        <f t="shared" si="8"/>
        <v>0</v>
      </c>
      <c r="R32" s="1115">
        <f>SUM(F32:Q32)</f>
        <v>0</v>
      </c>
      <c r="S32" s="138"/>
      <c r="T32" s="146"/>
      <c r="U32" s="145"/>
      <c r="V32" s="146"/>
      <c r="W32" s="146"/>
      <c r="X32" s="146"/>
      <c r="Y32" s="146"/>
      <c r="Z32" s="146"/>
      <c r="AA32" s="146"/>
      <c r="AB32" s="146"/>
      <c r="AC32" s="146"/>
      <c r="AD32" s="146"/>
    </row>
    <row r="33" spans="1:30" s="147" customFormat="1" ht="8.1" customHeight="1">
      <c r="A33" s="156"/>
      <c r="B33" s="843"/>
      <c r="C33" s="149"/>
      <c r="D33" s="150"/>
      <c r="E33" s="151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898"/>
      <c r="R33" s="888"/>
      <c r="S33" s="138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</row>
    <row r="34" spans="1:30" s="147" customFormat="1" ht="15" customHeight="1">
      <c r="A34" s="136"/>
      <c r="B34" s="157"/>
      <c r="C34" s="158" t="s">
        <v>188</v>
      </c>
      <c r="D34" s="159">
        <f>SUM(D6:D33)</f>
        <v>73607.87</v>
      </c>
      <c r="E34" s="160">
        <f>SUM(E6:E33)</f>
        <v>1</v>
      </c>
      <c r="F34" s="161"/>
      <c r="G34" s="161"/>
      <c r="H34" s="161"/>
      <c r="I34" s="161"/>
      <c r="J34" s="161"/>
      <c r="K34" s="161"/>
      <c r="L34" s="162"/>
      <c r="M34" s="162"/>
      <c r="N34" s="162"/>
      <c r="O34" s="162"/>
      <c r="P34" s="162"/>
      <c r="Q34" s="899"/>
      <c r="R34" s="889"/>
      <c r="S34" s="138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</row>
    <row r="35" spans="1:30" s="147" customFormat="1" ht="8.1" customHeight="1">
      <c r="A35" s="156"/>
      <c r="B35" s="148"/>
      <c r="C35" s="149"/>
      <c r="D35" s="163"/>
      <c r="E35" s="164"/>
      <c r="F35" s="165"/>
      <c r="G35" s="165"/>
      <c r="H35" s="165"/>
      <c r="I35" s="165"/>
      <c r="J35" s="165"/>
      <c r="K35" s="165"/>
      <c r="L35" s="166"/>
      <c r="M35" s="166"/>
      <c r="N35" s="166"/>
      <c r="O35" s="166"/>
      <c r="P35" s="167"/>
      <c r="Q35" s="900"/>
      <c r="R35" s="890"/>
      <c r="S35" s="138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</row>
    <row r="36" spans="1:30" s="147" customFormat="1" ht="15" customHeight="1">
      <c r="A36" s="136"/>
      <c r="B36" s="168"/>
      <c r="C36" s="169" t="s">
        <v>189</v>
      </c>
      <c r="D36" s="170"/>
      <c r="E36" s="170"/>
      <c r="F36" s="170">
        <f>F39/D34</f>
        <v>0</v>
      </c>
      <c r="G36" s="882">
        <f>G38/$D$34</f>
        <v>0</v>
      </c>
      <c r="H36" s="882">
        <f>H38/$D$34</f>
        <v>0</v>
      </c>
      <c r="I36" s="882">
        <f>I38/$D$34</f>
        <v>0</v>
      </c>
      <c r="J36" s="882">
        <f>J38/$D$34</f>
        <v>0</v>
      </c>
      <c r="K36" s="882">
        <f t="shared" ref="K36:Q36" si="9">K38/$D$34</f>
        <v>0</v>
      </c>
      <c r="L36" s="882">
        <f t="shared" si="9"/>
        <v>0</v>
      </c>
      <c r="M36" s="882">
        <f t="shared" si="9"/>
        <v>0</v>
      </c>
      <c r="N36" s="882">
        <f t="shared" si="9"/>
        <v>0</v>
      </c>
      <c r="O36" s="882">
        <f t="shared" si="9"/>
        <v>0.38616596296021066</v>
      </c>
      <c r="P36" s="882">
        <f t="shared" si="9"/>
        <v>0.42189930234362172</v>
      </c>
      <c r="Q36" s="901">
        <f t="shared" si="9"/>
        <v>0.1919347346961677</v>
      </c>
      <c r="R36" s="891">
        <f>SUM(F36:Q36)</f>
        <v>1</v>
      </c>
      <c r="S36" s="138"/>
      <c r="T36" s="171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</row>
    <row r="37" spans="1:30" s="147" customFormat="1" ht="15" customHeight="1">
      <c r="A37" s="136"/>
      <c r="B37" s="168"/>
      <c r="C37" s="169" t="s">
        <v>190</v>
      </c>
      <c r="D37" s="170"/>
      <c r="E37" s="170"/>
      <c r="F37" s="170">
        <f>F38/D34</f>
        <v>0</v>
      </c>
      <c r="G37" s="170">
        <f t="shared" ref="G37:Q37" si="10">F37+G36</f>
        <v>0</v>
      </c>
      <c r="H37" s="170">
        <f t="shared" si="10"/>
        <v>0</v>
      </c>
      <c r="I37" s="170">
        <f t="shared" si="10"/>
        <v>0</v>
      </c>
      <c r="J37" s="170">
        <f t="shared" si="10"/>
        <v>0</v>
      </c>
      <c r="K37" s="170">
        <f t="shared" si="10"/>
        <v>0</v>
      </c>
      <c r="L37" s="170">
        <f t="shared" si="10"/>
        <v>0</v>
      </c>
      <c r="M37" s="170">
        <f t="shared" si="10"/>
        <v>0</v>
      </c>
      <c r="N37" s="170">
        <f t="shared" si="10"/>
        <v>0</v>
      </c>
      <c r="O37" s="170">
        <f t="shared" si="10"/>
        <v>0.38616596296021066</v>
      </c>
      <c r="P37" s="170">
        <f t="shared" si="10"/>
        <v>0.80806526530383238</v>
      </c>
      <c r="Q37" s="902">
        <f t="shared" si="10"/>
        <v>1</v>
      </c>
      <c r="R37" s="892" t="s">
        <v>191</v>
      </c>
      <c r="S37" s="146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</row>
    <row r="38" spans="1:30" s="147" customFormat="1" ht="15" customHeight="1">
      <c r="A38" s="136"/>
      <c r="B38" s="168"/>
      <c r="C38" s="169" t="s">
        <v>168</v>
      </c>
      <c r="D38" s="172"/>
      <c r="E38" s="172"/>
      <c r="F38" s="173">
        <f>F8+F11+F14+F17+F20+F23+F26+F29+F32</f>
        <v>0</v>
      </c>
      <c r="G38" s="173">
        <f t="shared" ref="G38:Q38" si="11">G8+G11+G14+G17+G20+G23+G26+G29+G32</f>
        <v>0</v>
      </c>
      <c r="H38" s="173">
        <f t="shared" si="11"/>
        <v>0</v>
      </c>
      <c r="I38" s="173">
        <f t="shared" si="11"/>
        <v>0</v>
      </c>
      <c r="J38" s="173">
        <f t="shared" si="11"/>
        <v>0</v>
      </c>
      <c r="K38" s="173">
        <f t="shared" si="11"/>
        <v>0</v>
      </c>
      <c r="L38" s="173">
        <f t="shared" si="11"/>
        <v>0</v>
      </c>
      <c r="M38" s="173">
        <f t="shared" si="11"/>
        <v>0</v>
      </c>
      <c r="N38" s="173">
        <f t="shared" si="11"/>
        <v>0</v>
      </c>
      <c r="O38" s="173">
        <f t="shared" si="11"/>
        <v>28424.853999999999</v>
      </c>
      <c r="P38" s="173">
        <f t="shared" si="11"/>
        <v>31055.109</v>
      </c>
      <c r="Q38" s="903">
        <f t="shared" si="11"/>
        <v>14127.907000000001</v>
      </c>
      <c r="R38" s="893">
        <f>SUM(F38:Q38)</f>
        <v>73607.87000000001</v>
      </c>
      <c r="S38" s="174">
        <f>D34-R38</f>
        <v>0</v>
      </c>
      <c r="T38" s="174"/>
      <c r="U38" s="146"/>
      <c r="V38" s="146"/>
      <c r="W38" s="146"/>
      <c r="X38" s="146"/>
      <c r="Y38" s="146"/>
      <c r="Z38" s="146"/>
      <c r="AA38" s="146"/>
      <c r="AB38" s="146"/>
      <c r="AC38" s="146"/>
      <c r="AD38" s="146"/>
    </row>
    <row r="39" spans="1:30" s="147" customFormat="1" ht="15" customHeight="1" thickBot="1">
      <c r="A39" s="136"/>
      <c r="B39" s="175"/>
      <c r="C39" s="176" t="s">
        <v>192</v>
      </c>
      <c r="D39" s="177"/>
      <c r="E39" s="177"/>
      <c r="F39" s="178">
        <f>F38</f>
        <v>0</v>
      </c>
      <c r="G39" s="178">
        <f t="shared" ref="G39:Q39" si="12">F39+G38</f>
        <v>0</v>
      </c>
      <c r="H39" s="178">
        <f t="shared" si="12"/>
        <v>0</v>
      </c>
      <c r="I39" s="178">
        <f t="shared" si="12"/>
        <v>0</v>
      </c>
      <c r="J39" s="178">
        <f>I39+J38</f>
        <v>0</v>
      </c>
      <c r="K39" s="178">
        <f t="shared" si="12"/>
        <v>0</v>
      </c>
      <c r="L39" s="178">
        <f t="shared" si="12"/>
        <v>0</v>
      </c>
      <c r="M39" s="178">
        <f t="shared" si="12"/>
        <v>0</v>
      </c>
      <c r="N39" s="178">
        <f t="shared" si="12"/>
        <v>0</v>
      </c>
      <c r="O39" s="178">
        <f t="shared" si="12"/>
        <v>28424.853999999999</v>
      </c>
      <c r="P39" s="179">
        <f t="shared" si="12"/>
        <v>59479.963000000003</v>
      </c>
      <c r="Q39" s="904">
        <f t="shared" si="12"/>
        <v>73607.87000000001</v>
      </c>
      <c r="R39" s="894" t="s">
        <v>191</v>
      </c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</row>
    <row r="40" spans="1:30" ht="12.75" customHeight="1" thickBot="1">
      <c r="A40" s="115"/>
      <c r="B40" s="180"/>
      <c r="C40" s="181"/>
      <c r="D40" s="182"/>
      <c r="E40" s="183"/>
      <c r="F40" s="181"/>
      <c r="G40" s="181"/>
      <c r="H40" s="181"/>
      <c r="I40" s="181"/>
      <c r="J40" s="181"/>
      <c r="K40" s="182"/>
      <c r="L40" s="183"/>
      <c r="M40" s="181"/>
      <c r="N40" s="181"/>
      <c r="O40" s="181"/>
      <c r="P40" s="181"/>
      <c r="Q40" s="181"/>
      <c r="R40" s="184"/>
    </row>
    <row r="41" spans="1:30" ht="12.75" customHeight="1">
      <c r="A41" s="115"/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</row>
    <row r="42" spans="1:30" ht="23.25" customHeight="1">
      <c r="A42" s="115"/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</row>
    <row r="43" spans="1:30">
      <c r="O43" s="108">
        <v>27007.004000000001</v>
      </c>
      <c r="P43" s="108">
        <v>29506.059000000001</v>
      </c>
      <c r="Q43" s="108">
        <v>13423.197</v>
      </c>
    </row>
    <row r="44" spans="1:30">
      <c r="O44" s="108">
        <v>5.249937586024761E-2</v>
      </c>
      <c r="P44" s="108">
        <v>5.249937586024761E-2</v>
      </c>
      <c r="Q44" s="108">
        <v>5.249937586024761E-2</v>
      </c>
      <c r="T44" s="187"/>
    </row>
    <row r="45" spans="1:30">
      <c r="O45" s="108">
        <f>ROUND(O43*O44,2)</f>
        <v>1417.85</v>
      </c>
      <c r="P45" s="108">
        <f t="shared" ref="P45:Q45" si="13">ROUND(P43*P44,2)</f>
        <v>1549.05</v>
      </c>
      <c r="Q45" s="108">
        <f t="shared" si="13"/>
        <v>704.71</v>
      </c>
    </row>
    <row r="46" spans="1:30">
      <c r="D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</row>
    <row r="47" spans="1:30">
      <c r="A47" s="188"/>
    </row>
    <row r="118" spans="1:1">
      <c r="A118" s="188"/>
    </row>
    <row r="200" spans="1:1">
      <c r="A200" s="188"/>
    </row>
    <row r="213" spans="1:1">
      <c r="A213" s="188"/>
    </row>
    <row r="228" spans="1:1">
      <c r="A228" s="188"/>
    </row>
    <row r="236" spans="1:1">
      <c r="A236" s="188"/>
    </row>
    <row r="249" spans="1:1">
      <c r="A249" s="188"/>
    </row>
    <row r="261" spans="1:1">
      <c r="A261" s="188"/>
    </row>
    <row r="271" spans="1:1">
      <c r="A271" s="188"/>
    </row>
    <row r="286" spans="1:1">
      <c r="A286" s="188"/>
    </row>
    <row r="290" spans="1:1">
      <c r="A290" s="188"/>
    </row>
    <row r="296" spans="1:1">
      <c r="A296" s="188"/>
    </row>
    <row r="318" spans="1:1">
      <c r="A318" s="188"/>
    </row>
  </sheetData>
  <mergeCells count="41">
    <mergeCell ref="D2:Q2"/>
    <mergeCell ref="D3:Q3"/>
    <mergeCell ref="D4:E4"/>
    <mergeCell ref="B7:B8"/>
    <mergeCell ref="C7:C8"/>
    <mergeCell ref="D7:D8"/>
    <mergeCell ref="E7:E8"/>
    <mergeCell ref="B10:B11"/>
    <mergeCell ref="C10:C11"/>
    <mergeCell ref="D10:D11"/>
    <mergeCell ref="E10:E11"/>
    <mergeCell ref="B13:B14"/>
    <mergeCell ref="C13:C14"/>
    <mergeCell ref="D13:D14"/>
    <mergeCell ref="E13:E14"/>
    <mergeCell ref="B16:B17"/>
    <mergeCell ref="C16:C17"/>
    <mergeCell ref="D16:D17"/>
    <mergeCell ref="E16:E17"/>
    <mergeCell ref="U16:Y16"/>
    <mergeCell ref="U17:AD17"/>
    <mergeCell ref="B19:B20"/>
    <mergeCell ref="C19:C20"/>
    <mergeCell ref="D19:D20"/>
    <mergeCell ref="E19:E20"/>
    <mergeCell ref="B22:B23"/>
    <mergeCell ref="C22:C23"/>
    <mergeCell ref="D22:D23"/>
    <mergeCell ref="E22:E23"/>
    <mergeCell ref="B31:B32"/>
    <mergeCell ref="C31:C32"/>
    <mergeCell ref="D31:D32"/>
    <mergeCell ref="E31:E32"/>
    <mergeCell ref="B25:B26"/>
    <mergeCell ref="C25:C26"/>
    <mergeCell ref="D25:D26"/>
    <mergeCell ref="E25:E26"/>
    <mergeCell ref="B28:B29"/>
    <mergeCell ref="C28:C29"/>
    <mergeCell ref="D28:D29"/>
    <mergeCell ref="E28:E29"/>
  </mergeCells>
  <printOptions horizontalCentered="1"/>
  <pageMargins left="0.59055118110236227" right="0.51181102362204722" top="0.78740157480314965" bottom="0.78740157480314965" header="0.31496062992125984" footer="0.31496062992125984"/>
  <pageSetup paperSize="9" scale="45" fitToHeight="0" orientation="landscape" r:id="rId1"/>
  <headerFooter>
    <oddFooter>&amp;CDURVAL HONORATO DA SILVA
Engenheiro Civil - ECOS
CREA: 74.063/D&amp;RPágina 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AD318"/>
  <sheetViews>
    <sheetView showZeros="0" view="pageBreakPreview" zoomScale="75" zoomScaleNormal="75" zoomScaleSheetLayoutView="75" workbookViewId="0">
      <selection activeCell="C3" sqref="C3"/>
    </sheetView>
  </sheetViews>
  <sheetFormatPr defaultRowHeight="12.75"/>
  <cols>
    <col min="1" max="1" width="15.7109375" style="108" customWidth="1"/>
    <col min="2" max="2" width="6.5703125" style="108" bestFit="1" customWidth="1"/>
    <col min="3" max="3" width="69.5703125" style="109" bestFit="1" customWidth="1"/>
    <col min="4" max="4" width="15.5703125" style="108" bestFit="1" customWidth="1"/>
    <col min="5" max="5" width="12.42578125" style="108" bestFit="1" customWidth="1"/>
    <col min="6" max="6" width="13.140625" style="108" bestFit="1" customWidth="1"/>
    <col min="7" max="9" width="13.42578125" style="108" bestFit="1" customWidth="1"/>
    <col min="10" max="17" width="14.28515625" style="108" bestFit="1" customWidth="1"/>
    <col min="18" max="18" width="18.140625" style="108" customWidth="1"/>
    <col min="19" max="19" width="16.7109375" style="108" customWidth="1"/>
    <col min="20" max="20" width="15" style="108" bestFit="1" customWidth="1"/>
    <col min="21" max="21" width="15.140625" style="108" bestFit="1" customWidth="1"/>
    <col min="22" max="22" width="11.5703125" style="108" bestFit="1" customWidth="1"/>
    <col min="23" max="24" width="10.85546875" style="108" bestFit="1" customWidth="1"/>
    <col min="25" max="244" width="9.140625" style="108"/>
    <col min="245" max="245" width="15.7109375" style="108" customWidth="1"/>
    <col min="246" max="246" width="6.5703125" style="108" bestFit="1" customWidth="1"/>
    <col min="247" max="247" width="69.5703125" style="108" bestFit="1" customWidth="1"/>
    <col min="248" max="248" width="15.5703125" style="108" bestFit="1" customWidth="1"/>
    <col min="249" max="249" width="12.42578125" style="108" bestFit="1" customWidth="1"/>
    <col min="250" max="250" width="13.140625" style="108" bestFit="1" customWidth="1"/>
    <col min="251" max="253" width="13.42578125" style="108" bestFit="1" customWidth="1"/>
    <col min="254" max="273" width="14.28515625" style="108" bestFit="1" customWidth="1"/>
    <col min="274" max="274" width="18.140625" style="108" customWidth="1"/>
    <col min="275" max="275" width="16.7109375" style="108" customWidth="1"/>
    <col min="276" max="276" width="15" style="108" bestFit="1" customWidth="1"/>
    <col min="277" max="277" width="15.140625" style="108" bestFit="1" customWidth="1"/>
    <col min="278" max="278" width="11.5703125" style="108" bestFit="1" customWidth="1"/>
    <col min="279" max="280" width="10.85546875" style="108" bestFit="1" customWidth="1"/>
    <col min="281" max="500" width="9.140625" style="108"/>
    <col min="501" max="501" width="15.7109375" style="108" customWidth="1"/>
    <col min="502" max="502" width="6.5703125" style="108" bestFit="1" customWidth="1"/>
    <col min="503" max="503" width="69.5703125" style="108" bestFit="1" customWidth="1"/>
    <col min="504" max="504" width="15.5703125" style="108" bestFit="1" customWidth="1"/>
    <col min="505" max="505" width="12.42578125" style="108" bestFit="1" customWidth="1"/>
    <col min="506" max="506" width="13.140625" style="108" bestFit="1" customWidth="1"/>
    <col min="507" max="509" width="13.42578125" style="108" bestFit="1" customWidth="1"/>
    <col min="510" max="529" width="14.28515625" style="108" bestFit="1" customWidth="1"/>
    <col min="530" max="530" width="18.140625" style="108" customWidth="1"/>
    <col min="531" max="531" width="16.7109375" style="108" customWidth="1"/>
    <col min="532" max="532" width="15" style="108" bestFit="1" customWidth="1"/>
    <col min="533" max="533" width="15.140625" style="108" bestFit="1" customWidth="1"/>
    <col min="534" max="534" width="11.5703125" style="108" bestFit="1" customWidth="1"/>
    <col min="535" max="536" width="10.85546875" style="108" bestFit="1" customWidth="1"/>
    <col min="537" max="756" width="9.140625" style="108"/>
    <col min="757" max="757" width="15.7109375" style="108" customWidth="1"/>
    <col min="758" max="758" width="6.5703125" style="108" bestFit="1" customWidth="1"/>
    <col min="759" max="759" width="69.5703125" style="108" bestFit="1" customWidth="1"/>
    <col min="760" max="760" width="15.5703125" style="108" bestFit="1" customWidth="1"/>
    <col min="761" max="761" width="12.42578125" style="108" bestFit="1" customWidth="1"/>
    <col min="762" max="762" width="13.140625" style="108" bestFit="1" customWidth="1"/>
    <col min="763" max="765" width="13.42578125" style="108" bestFit="1" customWidth="1"/>
    <col min="766" max="785" width="14.28515625" style="108" bestFit="1" customWidth="1"/>
    <col min="786" max="786" width="18.140625" style="108" customWidth="1"/>
    <col min="787" max="787" width="16.7109375" style="108" customWidth="1"/>
    <col min="788" max="788" width="15" style="108" bestFit="1" customWidth="1"/>
    <col min="789" max="789" width="15.140625" style="108" bestFit="1" customWidth="1"/>
    <col min="790" max="790" width="11.5703125" style="108" bestFit="1" customWidth="1"/>
    <col min="791" max="792" width="10.85546875" style="108" bestFit="1" customWidth="1"/>
    <col min="793" max="1012" width="9.140625" style="108"/>
    <col min="1013" max="1013" width="15.7109375" style="108" customWidth="1"/>
    <col min="1014" max="1014" width="6.5703125" style="108" bestFit="1" customWidth="1"/>
    <col min="1015" max="1015" width="69.5703125" style="108" bestFit="1" customWidth="1"/>
    <col min="1016" max="1016" width="15.5703125" style="108" bestFit="1" customWidth="1"/>
    <col min="1017" max="1017" width="12.42578125" style="108" bestFit="1" customWidth="1"/>
    <col min="1018" max="1018" width="13.140625" style="108" bestFit="1" customWidth="1"/>
    <col min="1019" max="1021" width="13.42578125" style="108" bestFit="1" customWidth="1"/>
    <col min="1022" max="1041" width="14.28515625" style="108" bestFit="1" customWidth="1"/>
    <col min="1042" max="1042" width="18.140625" style="108" customWidth="1"/>
    <col min="1043" max="1043" width="16.7109375" style="108" customWidth="1"/>
    <col min="1044" max="1044" width="15" style="108" bestFit="1" customWidth="1"/>
    <col min="1045" max="1045" width="15.140625" style="108" bestFit="1" customWidth="1"/>
    <col min="1046" max="1046" width="11.5703125" style="108" bestFit="1" customWidth="1"/>
    <col min="1047" max="1048" width="10.85546875" style="108" bestFit="1" customWidth="1"/>
    <col min="1049" max="1268" width="9.140625" style="108"/>
    <col min="1269" max="1269" width="15.7109375" style="108" customWidth="1"/>
    <col min="1270" max="1270" width="6.5703125" style="108" bestFit="1" customWidth="1"/>
    <col min="1271" max="1271" width="69.5703125" style="108" bestFit="1" customWidth="1"/>
    <col min="1272" max="1272" width="15.5703125" style="108" bestFit="1" customWidth="1"/>
    <col min="1273" max="1273" width="12.42578125" style="108" bestFit="1" customWidth="1"/>
    <col min="1274" max="1274" width="13.140625" style="108" bestFit="1" customWidth="1"/>
    <col min="1275" max="1277" width="13.42578125" style="108" bestFit="1" customWidth="1"/>
    <col min="1278" max="1297" width="14.28515625" style="108" bestFit="1" customWidth="1"/>
    <col min="1298" max="1298" width="18.140625" style="108" customWidth="1"/>
    <col min="1299" max="1299" width="16.7109375" style="108" customWidth="1"/>
    <col min="1300" max="1300" width="15" style="108" bestFit="1" customWidth="1"/>
    <col min="1301" max="1301" width="15.140625" style="108" bestFit="1" customWidth="1"/>
    <col min="1302" max="1302" width="11.5703125" style="108" bestFit="1" customWidth="1"/>
    <col min="1303" max="1304" width="10.85546875" style="108" bestFit="1" customWidth="1"/>
    <col min="1305" max="1524" width="9.140625" style="108"/>
    <col min="1525" max="1525" width="15.7109375" style="108" customWidth="1"/>
    <col min="1526" max="1526" width="6.5703125" style="108" bestFit="1" customWidth="1"/>
    <col min="1527" max="1527" width="69.5703125" style="108" bestFit="1" customWidth="1"/>
    <col min="1528" max="1528" width="15.5703125" style="108" bestFit="1" customWidth="1"/>
    <col min="1529" max="1529" width="12.42578125" style="108" bestFit="1" customWidth="1"/>
    <col min="1530" max="1530" width="13.140625" style="108" bestFit="1" customWidth="1"/>
    <col min="1531" max="1533" width="13.42578125" style="108" bestFit="1" customWidth="1"/>
    <col min="1534" max="1553" width="14.28515625" style="108" bestFit="1" customWidth="1"/>
    <col min="1554" max="1554" width="18.140625" style="108" customWidth="1"/>
    <col min="1555" max="1555" width="16.7109375" style="108" customWidth="1"/>
    <col min="1556" max="1556" width="15" style="108" bestFit="1" customWidth="1"/>
    <col min="1557" max="1557" width="15.140625" style="108" bestFit="1" customWidth="1"/>
    <col min="1558" max="1558" width="11.5703125" style="108" bestFit="1" customWidth="1"/>
    <col min="1559" max="1560" width="10.85546875" style="108" bestFit="1" customWidth="1"/>
    <col min="1561" max="1780" width="9.140625" style="108"/>
    <col min="1781" max="1781" width="15.7109375" style="108" customWidth="1"/>
    <col min="1782" max="1782" width="6.5703125" style="108" bestFit="1" customWidth="1"/>
    <col min="1783" max="1783" width="69.5703125" style="108" bestFit="1" customWidth="1"/>
    <col min="1784" max="1784" width="15.5703125" style="108" bestFit="1" customWidth="1"/>
    <col min="1785" max="1785" width="12.42578125" style="108" bestFit="1" customWidth="1"/>
    <col min="1786" max="1786" width="13.140625" style="108" bestFit="1" customWidth="1"/>
    <col min="1787" max="1789" width="13.42578125" style="108" bestFit="1" customWidth="1"/>
    <col min="1790" max="1809" width="14.28515625" style="108" bestFit="1" customWidth="1"/>
    <col min="1810" max="1810" width="18.140625" style="108" customWidth="1"/>
    <col min="1811" max="1811" width="16.7109375" style="108" customWidth="1"/>
    <col min="1812" max="1812" width="15" style="108" bestFit="1" customWidth="1"/>
    <col min="1813" max="1813" width="15.140625" style="108" bestFit="1" customWidth="1"/>
    <col min="1814" max="1814" width="11.5703125" style="108" bestFit="1" customWidth="1"/>
    <col min="1815" max="1816" width="10.85546875" style="108" bestFit="1" customWidth="1"/>
    <col min="1817" max="2036" width="9.140625" style="108"/>
    <col min="2037" max="2037" width="15.7109375" style="108" customWidth="1"/>
    <col min="2038" max="2038" width="6.5703125" style="108" bestFit="1" customWidth="1"/>
    <col min="2039" max="2039" width="69.5703125" style="108" bestFit="1" customWidth="1"/>
    <col min="2040" max="2040" width="15.5703125" style="108" bestFit="1" customWidth="1"/>
    <col min="2041" max="2041" width="12.42578125" style="108" bestFit="1" customWidth="1"/>
    <col min="2042" max="2042" width="13.140625" style="108" bestFit="1" customWidth="1"/>
    <col min="2043" max="2045" width="13.42578125" style="108" bestFit="1" customWidth="1"/>
    <col min="2046" max="2065" width="14.28515625" style="108" bestFit="1" customWidth="1"/>
    <col min="2066" max="2066" width="18.140625" style="108" customWidth="1"/>
    <col min="2067" max="2067" width="16.7109375" style="108" customWidth="1"/>
    <col min="2068" max="2068" width="15" style="108" bestFit="1" customWidth="1"/>
    <col min="2069" max="2069" width="15.140625" style="108" bestFit="1" customWidth="1"/>
    <col min="2070" max="2070" width="11.5703125" style="108" bestFit="1" customWidth="1"/>
    <col min="2071" max="2072" width="10.85546875" style="108" bestFit="1" customWidth="1"/>
    <col min="2073" max="2292" width="9.140625" style="108"/>
    <col min="2293" max="2293" width="15.7109375" style="108" customWidth="1"/>
    <col min="2294" max="2294" width="6.5703125" style="108" bestFit="1" customWidth="1"/>
    <col min="2295" max="2295" width="69.5703125" style="108" bestFit="1" customWidth="1"/>
    <col min="2296" max="2296" width="15.5703125" style="108" bestFit="1" customWidth="1"/>
    <col min="2297" max="2297" width="12.42578125" style="108" bestFit="1" customWidth="1"/>
    <col min="2298" max="2298" width="13.140625" style="108" bestFit="1" customWidth="1"/>
    <col min="2299" max="2301" width="13.42578125" style="108" bestFit="1" customWidth="1"/>
    <col min="2302" max="2321" width="14.28515625" style="108" bestFit="1" customWidth="1"/>
    <col min="2322" max="2322" width="18.140625" style="108" customWidth="1"/>
    <col min="2323" max="2323" width="16.7109375" style="108" customWidth="1"/>
    <col min="2324" max="2324" width="15" style="108" bestFit="1" customWidth="1"/>
    <col min="2325" max="2325" width="15.140625" style="108" bestFit="1" customWidth="1"/>
    <col min="2326" max="2326" width="11.5703125" style="108" bestFit="1" customWidth="1"/>
    <col min="2327" max="2328" width="10.85546875" style="108" bestFit="1" customWidth="1"/>
    <col min="2329" max="2548" width="9.140625" style="108"/>
    <col min="2549" max="2549" width="15.7109375" style="108" customWidth="1"/>
    <col min="2550" max="2550" width="6.5703125" style="108" bestFit="1" customWidth="1"/>
    <col min="2551" max="2551" width="69.5703125" style="108" bestFit="1" customWidth="1"/>
    <col min="2552" max="2552" width="15.5703125" style="108" bestFit="1" customWidth="1"/>
    <col min="2553" max="2553" width="12.42578125" style="108" bestFit="1" customWidth="1"/>
    <col min="2554" max="2554" width="13.140625" style="108" bestFit="1" customWidth="1"/>
    <col min="2555" max="2557" width="13.42578125" style="108" bestFit="1" customWidth="1"/>
    <col min="2558" max="2577" width="14.28515625" style="108" bestFit="1" customWidth="1"/>
    <col min="2578" max="2578" width="18.140625" style="108" customWidth="1"/>
    <col min="2579" max="2579" width="16.7109375" style="108" customWidth="1"/>
    <col min="2580" max="2580" width="15" style="108" bestFit="1" customWidth="1"/>
    <col min="2581" max="2581" width="15.140625" style="108" bestFit="1" customWidth="1"/>
    <col min="2582" max="2582" width="11.5703125" style="108" bestFit="1" customWidth="1"/>
    <col min="2583" max="2584" width="10.85546875" style="108" bestFit="1" customWidth="1"/>
    <col min="2585" max="2804" width="9.140625" style="108"/>
    <col min="2805" max="2805" width="15.7109375" style="108" customWidth="1"/>
    <col min="2806" max="2806" width="6.5703125" style="108" bestFit="1" customWidth="1"/>
    <col min="2807" max="2807" width="69.5703125" style="108" bestFit="1" customWidth="1"/>
    <col min="2808" max="2808" width="15.5703125" style="108" bestFit="1" customWidth="1"/>
    <col min="2809" max="2809" width="12.42578125" style="108" bestFit="1" customWidth="1"/>
    <col min="2810" max="2810" width="13.140625" style="108" bestFit="1" customWidth="1"/>
    <col min="2811" max="2813" width="13.42578125" style="108" bestFit="1" customWidth="1"/>
    <col min="2814" max="2833" width="14.28515625" style="108" bestFit="1" customWidth="1"/>
    <col min="2834" max="2834" width="18.140625" style="108" customWidth="1"/>
    <col min="2835" max="2835" width="16.7109375" style="108" customWidth="1"/>
    <col min="2836" max="2836" width="15" style="108" bestFit="1" customWidth="1"/>
    <col min="2837" max="2837" width="15.140625" style="108" bestFit="1" customWidth="1"/>
    <col min="2838" max="2838" width="11.5703125" style="108" bestFit="1" customWidth="1"/>
    <col min="2839" max="2840" width="10.85546875" style="108" bestFit="1" customWidth="1"/>
    <col min="2841" max="3060" width="9.140625" style="108"/>
    <col min="3061" max="3061" width="15.7109375" style="108" customWidth="1"/>
    <col min="3062" max="3062" width="6.5703125" style="108" bestFit="1" customWidth="1"/>
    <col min="3063" max="3063" width="69.5703125" style="108" bestFit="1" customWidth="1"/>
    <col min="3064" max="3064" width="15.5703125" style="108" bestFit="1" customWidth="1"/>
    <col min="3065" max="3065" width="12.42578125" style="108" bestFit="1" customWidth="1"/>
    <col min="3066" max="3066" width="13.140625" style="108" bestFit="1" customWidth="1"/>
    <col min="3067" max="3069" width="13.42578125" style="108" bestFit="1" customWidth="1"/>
    <col min="3070" max="3089" width="14.28515625" style="108" bestFit="1" customWidth="1"/>
    <col min="3090" max="3090" width="18.140625" style="108" customWidth="1"/>
    <col min="3091" max="3091" width="16.7109375" style="108" customWidth="1"/>
    <col min="3092" max="3092" width="15" style="108" bestFit="1" customWidth="1"/>
    <col min="3093" max="3093" width="15.140625" style="108" bestFit="1" customWidth="1"/>
    <col min="3094" max="3094" width="11.5703125" style="108" bestFit="1" customWidth="1"/>
    <col min="3095" max="3096" width="10.85546875" style="108" bestFit="1" customWidth="1"/>
    <col min="3097" max="3316" width="9.140625" style="108"/>
    <col min="3317" max="3317" width="15.7109375" style="108" customWidth="1"/>
    <col min="3318" max="3318" width="6.5703125" style="108" bestFit="1" customWidth="1"/>
    <col min="3319" max="3319" width="69.5703125" style="108" bestFit="1" customWidth="1"/>
    <col min="3320" max="3320" width="15.5703125" style="108" bestFit="1" customWidth="1"/>
    <col min="3321" max="3321" width="12.42578125" style="108" bestFit="1" customWidth="1"/>
    <col min="3322" max="3322" width="13.140625" style="108" bestFit="1" customWidth="1"/>
    <col min="3323" max="3325" width="13.42578125" style="108" bestFit="1" customWidth="1"/>
    <col min="3326" max="3345" width="14.28515625" style="108" bestFit="1" customWidth="1"/>
    <col min="3346" max="3346" width="18.140625" style="108" customWidth="1"/>
    <col min="3347" max="3347" width="16.7109375" style="108" customWidth="1"/>
    <col min="3348" max="3348" width="15" style="108" bestFit="1" customWidth="1"/>
    <col min="3349" max="3349" width="15.140625" style="108" bestFit="1" customWidth="1"/>
    <col min="3350" max="3350" width="11.5703125" style="108" bestFit="1" customWidth="1"/>
    <col min="3351" max="3352" width="10.85546875" style="108" bestFit="1" customWidth="1"/>
    <col min="3353" max="3572" width="9.140625" style="108"/>
    <col min="3573" max="3573" width="15.7109375" style="108" customWidth="1"/>
    <col min="3574" max="3574" width="6.5703125" style="108" bestFit="1" customWidth="1"/>
    <col min="3575" max="3575" width="69.5703125" style="108" bestFit="1" customWidth="1"/>
    <col min="3576" max="3576" width="15.5703125" style="108" bestFit="1" customWidth="1"/>
    <col min="3577" max="3577" width="12.42578125" style="108" bestFit="1" customWidth="1"/>
    <col min="3578" max="3578" width="13.140625" style="108" bestFit="1" customWidth="1"/>
    <col min="3579" max="3581" width="13.42578125" style="108" bestFit="1" customWidth="1"/>
    <col min="3582" max="3601" width="14.28515625" style="108" bestFit="1" customWidth="1"/>
    <col min="3602" max="3602" width="18.140625" style="108" customWidth="1"/>
    <col min="3603" max="3603" width="16.7109375" style="108" customWidth="1"/>
    <col min="3604" max="3604" width="15" style="108" bestFit="1" customWidth="1"/>
    <col min="3605" max="3605" width="15.140625" style="108" bestFit="1" customWidth="1"/>
    <col min="3606" max="3606" width="11.5703125" style="108" bestFit="1" customWidth="1"/>
    <col min="3607" max="3608" width="10.85546875" style="108" bestFit="1" customWidth="1"/>
    <col min="3609" max="3828" width="9.140625" style="108"/>
    <col min="3829" max="3829" width="15.7109375" style="108" customWidth="1"/>
    <col min="3830" max="3830" width="6.5703125" style="108" bestFit="1" customWidth="1"/>
    <col min="3831" max="3831" width="69.5703125" style="108" bestFit="1" customWidth="1"/>
    <col min="3832" max="3832" width="15.5703125" style="108" bestFit="1" customWidth="1"/>
    <col min="3833" max="3833" width="12.42578125" style="108" bestFit="1" customWidth="1"/>
    <col min="3834" max="3834" width="13.140625" style="108" bestFit="1" customWidth="1"/>
    <col min="3835" max="3837" width="13.42578125" style="108" bestFit="1" customWidth="1"/>
    <col min="3838" max="3857" width="14.28515625" style="108" bestFit="1" customWidth="1"/>
    <col min="3858" max="3858" width="18.140625" style="108" customWidth="1"/>
    <col min="3859" max="3859" width="16.7109375" style="108" customWidth="1"/>
    <col min="3860" max="3860" width="15" style="108" bestFit="1" customWidth="1"/>
    <col min="3861" max="3861" width="15.140625" style="108" bestFit="1" customWidth="1"/>
    <col min="3862" max="3862" width="11.5703125" style="108" bestFit="1" customWidth="1"/>
    <col min="3863" max="3864" width="10.85546875" style="108" bestFit="1" customWidth="1"/>
    <col min="3865" max="4084" width="9.140625" style="108"/>
    <col min="4085" max="4085" width="15.7109375" style="108" customWidth="1"/>
    <col min="4086" max="4086" width="6.5703125" style="108" bestFit="1" customWidth="1"/>
    <col min="4087" max="4087" width="69.5703125" style="108" bestFit="1" customWidth="1"/>
    <col min="4088" max="4088" width="15.5703125" style="108" bestFit="1" customWidth="1"/>
    <col min="4089" max="4089" width="12.42578125" style="108" bestFit="1" customWidth="1"/>
    <col min="4090" max="4090" width="13.140625" style="108" bestFit="1" customWidth="1"/>
    <col min="4091" max="4093" width="13.42578125" style="108" bestFit="1" customWidth="1"/>
    <col min="4094" max="4113" width="14.28515625" style="108" bestFit="1" customWidth="1"/>
    <col min="4114" max="4114" width="18.140625" style="108" customWidth="1"/>
    <col min="4115" max="4115" width="16.7109375" style="108" customWidth="1"/>
    <col min="4116" max="4116" width="15" style="108" bestFit="1" customWidth="1"/>
    <col min="4117" max="4117" width="15.140625" style="108" bestFit="1" customWidth="1"/>
    <col min="4118" max="4118" width="11.5703125" style="108" bestFit="1" customWidth="1"/>
    <col min="4119" max="4120" width="10.85546875" style="108" bestFit="1" customWidth="1"/>
    <col min="4121" max="4340" width="9.140625" style="108"/>
    <col min="4341" max="4341" width="15.7109375" style="108" customWidth="1"/>
    <col min="4342" max="4342" width="6.5703125" style="108" bestFit="1" customWidth="1"/>
    <col min="4343" max="4343" width="69.5703125" style="108" bestFit="1" customWidth="1"/>
    <col min="4344" max="4344" width="15.5703125" style="108" bestFit="1" customWidth="1"/>
    <col min="4345" max="4345" width="12.42578125" style="108" bestFit="1" customWidth="1"/>
    <col min="4346" max="4346" width="13.140625" style="108" bestFit="1" customWidth="1"/>
    <col min="4347" max="4349" width="13.42578125" style="108" bestFit="1" customWidth="1"/>
    <col min="4350" max="4369" width="14.28515625" style="108" bestFit="1" customWidth="1"/>
    <col min="4370" max="4370" width="18.140625" style="108" customWidth="1"/>
    <col min="4371" max="4371" width="16.7109375" style="108" customWidth="1"/>
    <col min="4372" max="4372" width="15" style="108" bestFit="1" customWidth="1"/>
    <col min="4373" max="4373" width="15.140625" style="108" bestFit="1" customWidth="1"/>
    <col min="4374" max="4374" width="11.5703125" style="108" bestFit="1" customWidth="1"/>
    <col min="4375" max="4376" width="10.85546875" style="108" bestFit="1" customWidth="1"/>
    <col min="4377" max="4596" width="9.140625" style="108"/>
    <col min="4597" max="4597" width="15.7109375" style="108" customWidth="1"/>
    <col min="4598" max="4598" width="6.5703125" style="108" bestFit="1" customWidth="1"/>
    <col min="4599" max="4599" width="69.5703125" style="108" bestFit="1" customWidth="1"/>
    <col min="4600" max="4600" width="15.5703125" style="108" bestFit="1" customWidth="1"/>
    <col min="4601" max="4601" width="12.42578125" style="108" bestFit="1" customWidth="1"/>
    <col min="4602" max="4602" width="13.140625" style="108" bestFit="1" customWidth="1"/>
    <col min="4603" max="4605" width="13.42578125" style="108" bestFit="1" customWidth="1"/>
    <col min="4606" max="4625" width="14.28515625" style="108" bestFit="1" customWidth="1"/>
    <col min="4626" max="4626" width="18.140625" style="108" customWidth="1"/>
    <col min="4627" max="4627" width="16.7109375" style="108" customWidth="1"/>
    <col min="4628" max="4628" width="15" style="108" bestFit="1" customWidth="1"/>
    <col min="4629" max="4629" width="15.140625" style="108" bestFit="1" customWidth="1"/>
    <col min="4630" max="4630" width="11.5703125" style="108" bestFit="1" customWidth="1"/>
    <col min="4631" max="4632" width="10.85546875" style="108" bestFit="1" customWidth="1"/>
    <col min="4633" max="4852" width="9.140625" style="108"/>
    <col min="4853" max="4853" width="15.7109375" style="108" customWidth="1"/>
    <col min="4854" max="4854" width="6.5703125" style="108" bestFit="1" customWidth="1"/>
    <col min="4855" max="4855" width="69.5703125" style="108" bestFit="1" customWidth="1"/>
    <col min="4856" max="4856" width="15.5703125" style="108" bestFit="1" customWidth="1"/>
    <col min="4857" max="4857" width="12.42578125" style="108" bestFit="1" customWidth="1"/>
    <col min="4858" max="4858" width="13.140625" style="108" bestFit="1" customWidth="1"/>
    <col min="4859" max="4861" width="13.42578125" style="108" bestFit="1" customWidth="1"/>
    <col min="4862" max="4881" width="14.28515625" style="108" bestFit="1" customWidth="1"/>
    <col min="4882" max="4882" width="18.140625" style="108" customWidth="1"/>
    <col min="4883" max="4883" width="16.7109375" style="108" customWidth="1"/>
    <col min="4884" max="4884" width="15" style="108" bestFit="1" customWidth="1"/>
    <col min="4885" max="4885" width="15.140625" style="108" bestFit="1" customWidth="1"/>
    <col min="4886" max="4886" width="11.5703125" style="108" bestFit="1" customWidth="1"/>
    <col min="4887" max="4888" width="10.85546875" style="108" bestFit="1" customWidth="1"/>
    <col min="4889" max="5108" width="9.140625" style="108"/>
    <col min="5109" max="5109" width="15.7109375" style="108" customWidth="1"/>
    <col min="5110" max="5110" width="6.5703125" style="108" bestFit="1" customWidth="1"/>
    <col min="5111" max="5111" width="69.5703125" style="108" bestFit="1" customWidth="1"/>
    <col min="5112" max="5112" width="15.5703125" style="108" bestFit="1" customWidth="1"/>
    <col min="5113" max="5113" width="12.42578125" style="108" bestFit="1" customWidth="1"/>
    <col min="5114" max="5114" width="13.140625" style="108" bestFit="1" customWidth="1"/>
    <col min="5115" max="5117" width="13.42578125" style="108" bestFit="1" customWidth="1"/>
    <col min="5118" max="5137" width="14.28515625" style="108" bestFit="1" customWidth="1"/>
    <col min="5138" max="5138" width="18.140625" style="108" customWidth="1"/>
    <col min="5139" max="5139" width="16.7109375" style="108" customWidth="1"/>
    <col min="5140" max="5140" width="15" style="108" bestFit="1" customWidth="1"/>
    <col min="5141" max="5141" width="15.140625" style="108" bestFit="1" customWidth="1"/>
    <col min="5142" max="5142" width="11.5703125" style="108" bestFit="1" customWidth="1"/>
    <col min="5143" max="5144" width="10.85546875" style="108" bestFit="1" customWidth="1"/>
    <col min="5145" max="5364" width="9.140625" style="108"/>
    <col min="5365" max="5365" width="15.7109375" style="108" customWidth="1"/>
    <col min="5366" max="5366" width="6.5703125" style="108" bestFit="1" customWidth="1"/>
    <col min="5367" max="5367" width="69.5703125" style="108" bestFit="1" customWidth="1"/>
    <col min="5368" max="5368" width="15.5703125" style="108" bestFit="1" customWidth="1"/>
    <col min="5369" max="5369" width="12.42578125" style="108" bestFit="1" customWidth="1"/>
    <col min="5370" max="5370" width="13.140625" style="108" bestFit="1" customWidth="1"/>
    <col min="5371" max="5373" width="13.42578125" style="108" bestFit="1" customWidth="1"/>
    <col min="5374" max="5393" width="14.28515625" style="108" bestFit="1" customWidth="1"/>
    <col min="5394" max="5394" width="18.140625" style="108" customWidth="1"/>
    <col min="5395" max="5395" width="16.7109375" style="108" customWidth="1"/>
    <col min="5396" max="5396" width="15" style="108" bestFit="1" customWidth="1"/>
    <col min="5397" max="5397" width="15.140625" style="108" bestFit="1" customWidth="1"/>
    <col min="5398" max="5398" width="11.5703125" style="108" bestFit="1" customWidth="1"/>
    <col min="5399" max="5400" width="10.85546875" style="108" bestFit="1" customWidth="1"/>
    <col min="5401" max="5620" width="9.140625" style="108"/>
    <col min="5621" max="5621" width="15.7109375" style="108" customWidth="1"/>
    <col min="5622" max="5622" width="6.5703125" style="108" bestFit="1" customWidth="1"/>
    <col min="5623" max="5623" width="69.5703125" style="108" bestFit="1" customWidth="1"/>
    <col min="5624" max="5624" width="15.5703125" style="108" bestFit="1" customWidth="1"/>
    <col min="5625" max="5625" width="12.42578125" style="108" bestFit="1" customWidth="1"/>
    <col min="5626" max="5626" width="13.140625" style="108" bestFit="1" customWidth="1"/>
    <col min="5627" max="5629" width="13.42578125" style="108" bestFit="1" customWidth="1"/>
    <col min="5630" max="5649" width="14.28515625" style="108" bestFit="1" customWidth="1"/>
    <col min="5650" max="5650" width="18.140625" style="108" customWidth="1"/>
    <col min="5651" max="5651" width="16.7109375" style="108" customWidth="1"/>
    <col min="5652" max="5652" width="15" style="108" bestFit="1" customWidth="1"/>
    <col min="5653" max="5653" width="15.140625" style="108" bestFit="1" customWidth="1"/>
    <col min="5654" max="5654" width="11.5703125" style="108" bestFit="1" customWidth="1"/>
    <col min="5655" max="5656" width="10.85546875" style="108" bestFit="1" customWidth="1"/>
    <col min="5657" max="5876" width="9.140625" style="108"/>
    <col min="5877" max="5877" width="15.7109375" style="108" customWidth="1"/>
    <col min="5878" max="5878" width="6.5703125" style="108" bestFit="1" customWidth="1"/>
    <col min="5879" max="5879" width="69.5703125" style="108" bestFit="1" customWidth="1"/>
    <col min="5880" max="5880" width="15.5703125" style="108" bestFit="1" customWidth="1"/>
    <col min="5881" max="5881" width="12.42578125" style="108" bestFit="1" customWidth="1"/>
    <col min="5882" max="5882" width="13.140625" style="108" bestFit="1" customWidth="1"/>
    <col min="5883" max="5885" width="13.42578125" style="108" bestFit="1" customWidth="1"/>
    <col min="5886" max="5905" width="14.28515625" style="108" bestFit="1" customWidth="1"/>
    <col min="5906" max="5906" width="18.140625" style="108" customWidth="1"/>
    <col min="5907" max="5907" width="16.7109375" style="108" customWidth="1"/>
    <col min="5908" max="5908" width="15" style="108" bestFit="1" customWidth="1"/>
    <col min="5909" max="5909" width="15.140625" style="108" bestFit="1" customWidth="1"/>
    <col min="5910" max="5910" width="11.5703125" style="108" bestFit="1" customWidth="1"/>
    <col min="5911" max="5912" width="10.85546875" style="108" bestFit="1" customWidth="1"/>
    <col min="5913" max="6132" width="9.140625" style="108"/>
    <col min="6133" max="6133" width="15.7109375" style="108" customWidth="1"/>
    <col min="6134" max="6134" width="6.5703125" style="108" bestFit="1" customWidth="1"/>
    <col min="6135" max="6135" width="69.5703125" style="108" bestFit="1" customWidth="1"/>
    <col min="6136" max="6136" width="15.5703125" style="108" bestFit="1" customWidth="1"/>
    <col min="6137" max="6137" width="12.42578125" style="108" bestFit="1" customWidth="1"/>
    <col min="6138" max="6138" width="13.140625" style="108" bestFit="1" customWidth="1"/>
    <col min="6139" max="6141" width="13.42578125" style="108" bestFit="1" customWidth="1"/>
    <col min="6142" max="6161" width="14.28515625" style="108" bestFit="1" customWidth="1"/>
    <col min="6162" max="6162" width="18.140625" style="108" customWidth="1"/>
    <col min="6163" max="6163" width="16.7109375" style="108" customWidth="1"/>
    <col min="6164" max="6164" width="15" style="108" bestFit="1" customWidth="1"/>
    <col min="6165" max="6165" width="15.140625" style="108" bestFit="1" customWidth="1"/>
    <col min="6166" max="6166" width="11.5703125" style="108" bestFit="1" customWidth="1"/>
    <col min="6167" max="6168" width="10.85546875" style="108" bestFit="1" customWidth="1"/>
    <col min="6169" max="6388" width="9.140625" style="108"/>
    <col min="6389" max="6389" width="15.7109375" style="108" customWidth="1"/>
    <col min="6390" max="6390" width="6.5703125" style="108" bestFit="1" customWidth="1"/>
    <col min="6391" max="6391" width="69.5703125" style="108" bestFit="1" customWidth="1"/>
    <col min="6392" max="6392" width="15.5703125" style="108" bestFit="1" customWidth="1"/>
    <col min="6393" max="6393" width="12.42578125" style="108" bestFit="1" customWidth="1"/>
    <col min="6394" max="6394" width="13.140625" style="108" bestFit="1" customWidth="1"/>
    <col min="6395" max="6397" width="13.42578125" style="108" bestFit="1" customWidth="1"/>
    <col min="6398" max="6417" width="14.28515625" style="108" bestFit="1" customWidth="1"/>
    <col min="6418" max="6418" width="18.140625" style="108" customWidth="1"/>
    <col min="6419" max="6419" width="16.7109375" style="108" customWidth="1"/>
    <col min="6420" max="6420" width="15" style="108" bestFit="1" customWidth="1"/>
    <col min="6421" max="6421" width="15.140625" style="108" bestFit="1" customWidth="1"/>
    <col min="6422" max="6422" width="11.5703125" style="108" bestFit="1" customWidth="1"/>
    <col min="6423" max="6424" width="10.85546875" style="108" bestFit="1" customWidth="1"/>
    <col min="6425" max="6644" width="9.140625" style="108"/>
    <col min="6645" max="6645" width="15.7109375" style="108" customWidth="1"/>
    <col min="6646" max="6646" width="6.5703125" style="108" bestFit="1" customWidth="1"/>
    <col min="6647" max="6647" width="69.5703125" style="108" bestFit="1" customWidth="1"/>
    <col min="6648" max="6648" width="15.5703125" style="108" bestFit="1" customWidth="1"/>
    <col min="6649" max="6649" width="12.42578125" style="108" bestFit="1" customWidth="1"/>
    <col min="6650" max="6650" width="13.140625" style="108" bestFit="1" customWidth="1"/>
    <col min="6651" max="6653" width="13.42578125" style="108" bestFit="1" customWidth="1"/>
    <col min="6654" max="6673" width="14.28515625" style="108" bestFit="1" customWidth="1"/>
    <col min="6674" max="6674" width="18.140625" style="108" customWidth="1"/>
    <col min="6675" max="6675" width="16.7109375" style="108" customWidth="1"/>
    <col min="6676" max="6676" width="15" style="108" bestFit="1" customWidth="1"/>
    <col min="6677" max="6677" width="15.140625" style="108" bestFit="1" customWidth="1"/>
    <col min="6678" max="6678" width="11.5703125" style="108" bestFit="1" customWidth="1"/>
    <col min="6679" max="6680" width="10.85546875" style="108" bestFit="1" customWidth="1"/>
    <col min="6681" max="6900" width="9.140625" style="108"/>
    <col min="6901" max="6901" width="15.7109375" style="108" customWidth="1"/>
    <col min="6902" max="6902" width="6.5703125" style="108" bestFit="1" customWidth="1"/>
    <col min="6903" max="6903" width="69.5703125" style="108" bestFit="1" customWidth="1"/>
    <col min="6904" max="6904" width="15.5703125" style="108" bestFit="1" customWidth="1"/>
    <col min="6905" max="6905" width="12.42578125" style="108" bestFit="1" customWidth="1"/>
    <col min="6906" max="6906" width="13.140625" style="108" bestFit="1" customWidth="1"/>
    <col min="6907" max="6909" width="13.42578125" style="108" bestFit="1" customWidth="1"/>
    <col min="6910" max="6929" width="14.28515625" style="108" bestFit="1" customWidth="1"/>
    <col min="6930" max="6930" width="18.140625" style="108" customWidth="1"/>
    <col min="6931" max="6931" width="16.7109375" style="108" customWidth="1"/>
    <col min="6932" max="6932" width="15" style="108" bestFit="1" customWidth="1"/>
    <col min="6933" max="6933" width="15.140625" style="108" bestFit="1" customWidth="1"/>
    <col min="6934" max="6934" width="11.5703125" style="108" bestFit="1" customWidth="1"/>
    <col min="6935" max="6936" width="10.85546875" style="108" bestFit="1" customWidth="1"/>
    <col min="6937" max="7156" width="9.140625" style="108"/>
    <col min="7157" max="7157" width="15.7109375" style="108" customWidth="1"/>
    <col min="7158" max="7158" width="6.5703125" style="108" bestFit="1" customWidth="1"/>
    <col min="7159" max="7159" width="69.5703125" style="108" bestFit="1" customWidth="1"/>
    <col min="7160" max="7160" width="15.5703125" style="108" bestFit="1" customWidth="1"/>
    <col min="7161" max="7161" width="12.42578125" style="108" bestFit="1" customWidth="1"/>
    <col min="7162" max="7162" width="13.140625" style="108" bestFit="1" customWidth="1"/>
    <col min="7163" max="7165" width="13.42578125" style="108" bestFit="1" customWidth="1"/>
    <col min="7166" max="7185" width="14.28515625" style="108" bestFit="1" customWidth="1"/>
    <col min="7186" max="7186" width="18.140625" style="108" customWidth="1"/>
    <col min="7187" max="7187" width="16.7109375" style="108" customWidth="1"/>
    <col min="7188" max="7188" width="15" style="108" bestFit="1" customWidth="1"/>
    <col min="7189" max="7189" width="15.140625" style="108" bestFit="1" customWidth="1"/>
    <col min="7190" max="7190" width="11.5703125" style="108" bestFit="1" customWidth="1"/>
    <col min="7191" max="7192" width="10.85546875" style="108" bestFit="1" customWidth="1"/>
    <col min="7193" max="7412" width="9.140625" style="108"/>
    <col min="7413" max="7413" width="15.7109375" style="108" customWidth="1"/>
    <col min="7414" max="7414" width="6.5703125" style="108" bestFit="1" customWidth="1"/>
    <col min="7415" max="7415" width="69.5703125" style="108" bestFit="1" customWidth="1"/>
    <col min="7416" max="7416" width="15.5703125" style="108" bestFit="1" customWidth="1"/>
    <col min="7417" max="7417" width="12.42578125" style="108" bestFit="1" customWidth="1"/>
    <col min="7418" max="7418" width="13.140625" style="108" bestFit="1" customWidth="1"/>
    <col min="7419" max="7421" width="13.42578125" style="108" bestFit="1" customWidth="1"/>
    <col min="7422" max="7441" width="14.28515625" style="108" bestFit="1" customWidth="1"/>
    <col min="7442" max="7442" width="18.140625" style="108" customWidth="1"/>
    <col min="7443" max="7443" width="16.7109375" style="108" customWidth="1"/>
    <col min="7444" max="7444" width="15" style="108" bestFit="1" customWidth="1"/>
    <col min="7445" max="7445" width="15.140625" style="108" bestFit="1" customWidth="1"/>
    <col min="7446" max="7446" width="11.5703125" style="108" bestFit="1" customWidth="1"/>
    <col min="7447" max="7448" width="10.85546875" style="108" bestFit="1" customWidth="1"/>
    <col min="7449" max="7668" width="9.140625" style="108"/>
    <col min="7669" max="7669" width="15.7109375" style="108" customWidth="1"/>
    <col min="7670" max="7670" width="6.5703125" style="108" bestFit="1" customWidth="1"/>
    <col min="7671" max="7671" width="69.5703125" style="108" bestFit="1" customWidth="1"/>
    <col min="7672" max="7672" width="15.5703125" style="108" bestFit="1" customWidth="1"/>
    <col min="7673" max="7673" width="12.42578125" style="108" bestFit="1" customWidth="1"/>
    <col min="7674" max="7674" width="13.140625" style="108" bestFit="1" customWidth="1"/>
    <col min="7675" max="7677" width="13.42578125" style="108" bestFit="1" customWidth="1"/>
    <col min="7678" max="7697" width="14.28515625" style="108" bestFit="1" customWidth="1"/>
    <col min="7698" max="7698" width="18.140625" style="108" customWidth="1"/>
    <col min="7699" max="7699" width="16.7109375" style="108" customWidth="1"/>
    <col min="7700" max="7700" width="15" style="108" bestFit="1" customWidth="1"/>
    <col min="7701" max="7701" width="15.140625" style="108" bestFit="1" customWidth="1"/>
    <col min="7702" max="7702" width="11.5703125" style="108" bestFit="1" customWidth="1"/>
    <col min="7703" max="7704" width="10.85546875" style="108" bestFit="1" customWidth="1"/>
    <col min="7705" max="7924" width="9.140625" style="108"/>
    <col min="7925" max="7925" width="15.7109375" style="108" customWidth="1"/>
    <col min="7926" max="7926" width="6.5703125" style="108" bestFit="1" customWidth="1"/>
    <col min="7927" max="7927" width="69.5703125" style="108" bestFit="1" customWidth="1"/>
    <col min="7928" max="7928" width="15.5703125" style="108" bestFit="1" customWidth="1"/>
    <col min="7929" max="7929" width="12.42578125" style="108" bestFit="1" customWidth="1"/>
    <col min="7930" max="7930" width="13.140625" style="108" bestFit="1" customWidth="1"/>
    <col min="7931" max="7933" width="13.42578125" style="108" bestFit="1" customWidth="1"/>
    <col min="7934" max="7953" width="14.28515625" style="108" bestFit="1" customWidth="1"/>
    <col min="7954" max="7954" width="18.140625" style="108" customWidth="1"/>
    <col min="7955" max="7955" width="16.7109375" style="108" customWidth="1"/>
    <col min="7956" max="7956" width="15" style="108" bestFit="1" customWidth="1"/>
    <col min="7957" max="7957" width="15.140625" style="108" bestFit="1" customWidth="1"/>
    <col min="7958" max="7958" width="11.5703125" style="108" bestFit="1" customWidth="1"/>
    <col min="7959" max="7960" width="10.85546875" style="108" bestFit="1" customWidth="1"/>
    <col min="7961" max="8180" width="9.140625" style="108"/>
    <col min="8181" max="8181" width="15.7109375" style="108" customWidth="1"/>
    <col min="8182" max="8182" width="6.5703125" style="108" bestFit="1" customWidth="1"/>
    <col min="8183" max="8183" width="69.5703125" style="108" bestFit="1" customWidth="1"/>
    <col min="8184" max="8184" width="15.5703125" style="108" bestFit="1" customWidth="1"/>
    <col min="8185" max="8185" width="12.42578125" style="108" bestFit="1" customWidth="1"/>
    <col min="8186" max="8186" width="13.140625" style="108" bestFit="1" customWidth="1"/>
    <col min="8187" max="8189" width="13.42578125" style="108" bestFit="1" customWidth="1"/>
    <col min="8190" max="8209" width="14.28515625" style="108" bestFit="1" customWidth="1"/>
    <col min="8210" max="8210" width="18.140625" style="108" customWidth="1"/>
    <col min="8211" max="8211" width="16.7109375" style="108" customWidth="1"/>
    <col min="8212" max="8212" width="15" style="108" bestFit="1" customWidth="1"/>
    <col min="8213" max="8213" width="15.140625" style="108" bestFit="1" customWidth="1"/>
    <col min="8214" max="8214" width="11.5703125" style="108" bestFit="1" customWidth="1"/>
    <col min="8215" max="8216" width="10.85546875" style="108" bestFit="1" customWidth="1"/>
    <col min="8217" max="8436" width="9.140625" style="108"/>
    <col min="8437" max="8437" width="15.7109375" style="108" customWidth="1"/>
    <col min="8438" max="8438" width="6.5703125" style="108" bestFit="1" customWidth="1"/>
    <col min="8439" max="8439" width="69.5703125" style="108" bestFit="1" customWidth="1"/>
    <col min="8440" max="8440" width="15.5703125" style="108" bestFit="1" customWidth="1"/>
    <col min="8441" max="8441" width="12.42578125" style="108" bestFit="1" customWidth="1"/>
    <col min="8442" max="8442" width="13.140625" style="108" bestFit="1" customWidth="1"/>
    <col min="8443" max="8445" width="13.42578125" style="108" bestFit="1" customWidth="1"/>
    <col min="8446" max="8465" width="14.28515625" style="108" bestFit="1" customWidth="1"/>
    <col min="8466" max="8466" width="18.140625" style="108" customWidth="1"/>
    <col min="8467" max="8467" width="16.7109375" style="108" customWidth="1"/>
    <col min="8468" max="8468" width="15" style="108" bestFit="1" customWidth="1"/>
    <col min="8469" max="8469" width="15.140625" style="108" bestFit="1" customWidth="1"/>
    <col min="8470" max="8470" width="11.5703125" style="108" bestFit="1" customWidth="1"/>
    <col min="8471" max="8472" width="10.85546875" style="108" bestFit="1" customWidth="1"/>
    <col min="8473" max="8692" width="9.140625" style="108"/>
    <col min="8693" max="8693" width="15.7109375" style="108" customWidth="1"/>
    <col min="8694" max="8694" width="6.5703125" style="108" bestFit="1" customWidth="1"/>
    <col min="8695" max="8695" width="69.5703125" style="108" bestFit="1" customWidth="1"/>
    <col min="8696" max="8696" width="15.5703125" style="108" bestFit="1" customWidth="1"/>
    <col min="8697" max="8697" width="12.42578125" style="108" bestFit="1" customWidth="1"/>
    <col min="8698" max="8698" width="13.140625" style="108" bestFit="1" customWidth="1"/>
    <col min="8699" max="8701" width="13.42578125" style="108" bestFit="1" customWidth="1"/>
    <col min="8702" max="8721" width="14.28515625" style="108" bestFit="1" customWidth="1"/>
    <col min="8722" max="8722" width="18.140625" style="108" customWidth="1"/>
    <col min="8723" max="8723" width="16.7109375" style="108" customWidth="1"/>
    <col min="8724" max="8724" width="15" style="108" bestFit="1" customWidth="1"/>
    <col min="8725" max="8725" width="15.140625" style="108" bestFit="1" customWidth="1"/>
    <col min="8726" max="8726" width="11.5703125" style="108" bestFit="1" customWidth="1"/>
    <col min="8727" max="8728" width="10.85546875" style="108" bestFit="1" customWidth="1"/>
    <col min="8729" max="8948" width="9.140625" style="108"/>
    <col min="8949" max="8949" width="15.7109375" style="108" customWidth="1"/>
    <col min="8950" max="8950" width="6.5703125" style="108" bestFit="1" customWidth="1"/>
    <col min="8951" max="8951" width="69.5703125" style="108" bestFit="1" customWidth="1"/>
    <col min="8952" max="8952" width="15.5703125" style="108" bestFit="1" customWidth="1"/>
    <col min="8953" max="8953" width="12.42578125" style="108" bestFit="1" customWidth="1"/>
    <col min="8954" max="8954" width="13.140625" style="108" bestFit="1" customWidth="1"/>
    <col min="8955" max="8957" width="13.42578125" style="108" bestFit="1" customWidth="1"/>
    <col min="8958" max="8977" width="14.28515625" style="108" bestFit="1" customWidth="1"/>
    <col min="8978" max="8978" width="18.140625" style="108" customWidth="1"/>
    <col min="8979" max="8979" width="16.7109375" style="108" customWidth="1"/>
    <col min="8980" max="8980" width="15" style="108" bestFit="1" customWidth="1"/>
    <col min="8981" max="8981" width="15.140625" style="108" bestFit="1" customWidth="1"/>
    <col min="8982" max="8982" width="11.5703125" style="108" bestFit="1" customWidth="1"/>
    <col min="8983" max="8984" width="10.85546875" style="108" bestFit="1" customWidth="1"/>
    <col min="8985" max="9204" width="9.140625" style="108"/>
    <col min="9205" max="9205" width="15.7109375" style="108" customWidth="1"/>
    <col min="9206" max="9206" width="6.5703125" style="108" bestFit="1" customWidth="1"/>
    <col min="9207" max="9207" width="69.5703125" style="108" bestFit="1" customWidth="1"/>
    <col min="9208" max="9208" width="15.5703125" style="108" bestFit="1" customWidth="1"/>
    <col min="9209" max="9209" width="12.42578125" style="108" bestFit="1" customWidth="1"/>
    <col min="9210" max="9210" width="13.140625" style="108" bestFit="1" customWidth="1"/>
    <col min="9211" max="9213" width="13.42578125" style="108" bestFit="1" customWidth="1"/>
    <col min="9214" max="9233" width="14.28515625" style="108" bestFit="1" customWidth="1"/>
    <col min="9234" max="9234" width="18.140625" style="108" customWidth="1"/>
    <col min="9235" max="9235" width="16.7109375" style="108" customWidth="1"/>
    <col min="9236" max="9236" width="15" style="108" bestFit="1" customWidth="1"/>
    <col min="9237" max="9237" width="15.140625" style="108" bestFit="1" customWidth="1"/>
    <col min="9238" max="9238" width="11.5703125" style="108" bestFit="1" customWidth="1"/>
    <col min="9239" max="9240" width="10.85546875" style="108" bestFit="1" customWidth="1"/>
    <col min="9241" max="9460" width="9.140625" style="108"/>
    <col min="9461" max="9461" width="15.7109375" style="108" customWidth="1"/>
    <col min="9462" max="9462" width="6.5703125" style="108" bestFit="1" customWidth="1"/>
    <col min="9463" max="9463" width="69.5703125" style="108" bestFit="1" customWidth="1"/>
    <col min="9464" max="9464" width="15.5703125" style="108" bestFit="1" customWidth="1"/>
    <col min="9465" max="9465" width="12.42578125" style="108" bestFit="1" customWidth="1"/>
    <col min="9466" max="9466" width="13.140625" style="108" bestFit="1" customWidth="1"/>
    <col min="9467" max="9469" width="13.42578125" style="108" bestFit="1" customWidth="1"/>
    <col min="9470" max="9489" width="14.28515625" style="108" bestFit="1" customWidth="1"/>
    <col min="9490" max="9490" width="18.140625" style="108" customWidth="1"/>
    <col min="9491" max="9491" width="16.7109375" style="108" customWidth="1"/>
    <col min="9492" max="9492" width="15" style="108" bestFit="1" customWidth="1"/>
    <col min="9493" max="9493" width="15.140625" style="108" bestFit="1" customWidth="1"/>
    <col min="9494" max="9494" width="11.5703125" style="108" bestFit="1" customWidth="1"/>
    <col min="9495" max="9496" width="10.85546875" style="108" bestFit="1" customWidth="1"/>
    <col min="9497" max="9716" width="9.140625" style="108"/>
    <col min="9717" max="9717" width="15.7109375" style="108" customWidth="1"/>
    <col min="9718" max="9718" width="6.5703125" style="108" bestFit="1" customWidth="1"/>
    <col min="9719" max="9719" width="69.5703125" style="108" bestFit="1" customWidth="1"/>
    <col min="9720" max="9720" width="15.5703125" style="108" bestFit="1" customWidth="1"/>
    <col min="9721" max="9721" width="12.42578125" style="108" bestFit="1" customWidth="1"/>
    <col min="9722" max="9722" width="13.140625" style="108" bestFit="1" customWidth="1"/>
    <col min="9723" max="9725" width="13.42578125" style="108" bestFit="1" customWidth="1"/>
    <col min="9726" max="9745" width="14.28515625" style="108" bestFit="1" customWidth="1"/>
    <col min="9746" max="9746" width="18.140625" style="108" customWidth="1"/>
    <col min="9747" max="9747" width="16.7109375" style="108" customWidth="1"/>
    <col min="9748" max="9748" width="15" style="108" bestFit="1" customWidth="1"/>
    <col min="9749" max="9749" width="15.140625" style="108" bestFit="1" customWidth="1"/>
    <col min="9750" max="9750" width="11.5703125" style="108" bestFit="1" customWidth="1"/>
    <col min="9751" max="9752" width="10.85546875" style="108" bestFit="1" customWidth="1"/>
    <col min="9753" max="9972" width="9.140625" style="108"/>
    <col min="9973" max="9973" width="15.7109375" style="108" customWidth="1"/>
    <col min="9974" max="9974" width="6.5703125" style="108" bestFit="1" customWidth="1"/>
    <col min="9975" max="9975" width="69.5703125" style="108" bestFit="1" customWidth="1"/>
    <col min="9976" max="9976" width="15.5703125" style="108" bestFit="1" customWidth="1"/>
    <col min="9977" max="9977" width="12.42578125" style="108" bestFit="1" customWidth="1"/>
    <col min="9978" max="9978" width="13.140625" style="108" bestFit="1" customWidth="1"/>
    <col min="9979" max="9981" width="13.42578125" style="108" bestFit="1" customWidth="1"/>
    <col min="9982" max="10001" width="14.28515625" style="108" bestFit="1" customWidth="1"/>
    <col min="10002" max="10002" width="18.140625" style="108" customWidth="1"/>
    <col min="10003" max="10003" width="16.7109375" style="108" customWidth="1"/>
    <col min="10004" max="10004" width="15" style="108" bestFit="1" customWidth="1"/>
    <col min="10005" max="10005" width="15.140625" style="108" bestFit="1" customWidth="1"/>
    <col min="10006" max="10006" width="11.5703125" style="108" bestFit="1" customWidth="1"/>
    <col min="10007" max="10008" width="10.85546875" style="108" bestFit="1" customWidth="1"/>
    <col min="10009" max="10228" width="9.140625" style="108"/>
    <col min="10229" max="10229" width="15.7109375" style="108" customWidth="1"/>
    <col min="10230" max="10230" width="6.5703125" style="108" bestFit="1" customWidth="1"/>
    <col min="10231" max="10231" width="69.5703125" style="108" bestFit="1" customWidth="1"/>
    <col min="10232" max="10232" width="15.5703125" style="108" bestFit="1" customWidth="1"/>
    <col min="10233" max="10233" width="12.42578125" style="108" bestFit="1" customWidth="1"/>
    <col min="10234" max="10234" width="13.140625" style="108" bestFit="1" customWidth="1"/>
    <col min="10235" max="10237" width="13.42578125" style="108" bestFit="1" customWidth="1"/>
    <col min="10238" max="10257" width="14.28515625" style="108" bestFit="1" customWidth="1"/>
    <col min="10258" max="10258" width="18.140625" style="108" customWidth="1"/>
    <col min="10259" max="10259" width="16.7109375" style="108" customWidth="1"/>
    <col min="10260" max="10260" width="15" style="108" bestFit="1" customWidth="1"/>
    <col min="10261" max="10261" width="15.140625" style="108" bestFit="1" customWidth="1"/>
    <col min="10262" max="10262" width="11.5703125" style="108" bestFit="1" customWidth="1"/>
    <col min="10263" max="10264" width="10.85546875" style="108" bestFit="1" customWidth="1"/>
    <col min="10265" max="10484" width="9.140625" style="108"/>
    <col min="10485" max="10485" width="15.7109375" style="108" customWidth="1"/>
    <col min="10486" max="10486" width="6.5703125" style="108" bestFit="1" customWidth="1"/>
    <col min="10487" max="10487" width="69.5703125" style="108" bestFit="1" customWidth="1"/>
    <col min="10488" max="10488" width="15.5703125" style="108" bestFit="1" customWidth="1"/>
    <col min="10489" max="10489" width="12.42578125" style="108" bestFit="1" customWidth="1"/>
    <col min="10490" max="10490" width="13.140625" style="108" bestFit="1" customWidth="1"/>
    <col min="10491" max="10493" width="13.42578125" style="108" bestFit="1" customWidth="1"/>
    <col min="10494" max="10513" width="14.28515625" style="108" bestFit="1" customWidth="1"/>
    <col min="10514" max="10514" width="18.140625" style="108" customWidth="1"/>
    <col min="10515" max="10515" width="16.7109375" style="108" customWidth="1"/>
    <col min="10516" max="10516" width="15" style="108" bestFit="1" customWidth="1"/>
    <col min="10517" max="10517" width="15.140625" style="108" bestFit="1" customWidth="1"/>
    <col min="10518" max="10518" width="11.5703125" style="108" bestFit="1" customWidth="1"/>
    <col min="10519" max="10520" width="10.85546875" style="108" bestFit="1" customWidth="1"/>
    <col min="10521" max="10740" width="9.140625" style="108"/>
    <col min="10741" max="10741" width="15.7109375" style="108" customWidth="1"/>
    <col min="10742" max="10742" width="6.5703125" style="108" bestFit="1" customWidth="1"/>
    <col min="10743" max="10743" width="69.5703125" style="108" bestFit="1" customWidth="1"/>
    <col min="10744" max="10744" width="15.5703125" style="108" bestFit="1" customWidth="1"/>
    <col min="10745" max="10745" width="12.42578125" style="108" bestFit="1" customWidth="1"/>
    <col min="10746" max="10746" width="13.140625" style="108" bestFit="1" customWidth="1"/>
    <col min="10747" max="10749" width="13.42578125" style="108" bestFit="1" customWidth="1"/>
    <col min="10750" max="10769" width="14.28515625" style="108" bestFit="1" customWidth="1"/>
    <col min="10770" max="10770" width="18.140625" style="108" customWidth="1"/>
    <col min="10771" max="10771" width="16.7109375" style="108" customWidth="1"/>
    <col min="10772" max="10772" width="15" style="108" bestFit="1" customWidth="1"/>
    <col min="10773" max="10773" width="15.140625" style="108" bestFit="1" customWidth="1"/>
    <col min="10774" max="10774" width="11.5703125" style="108" bestFit="1" customWidth="1"/>
    <col min="10775" max="10776" width="10.85546875" style="108" bestFit="1" customWidth="1"/>
    <col min="10777" max="10996" width="9.140625" style="108"/>
    <col min="10997" max="10997" width="15.7109375" style="108" customWidth="1"/>
    <col min="10998" max="10998" width="6.5703125" style="108" bestFit="1" customWidth="1"/>
    <col min="10999" max="10999" width="69.5703125" style="108" bestFit="1" customWidth="1"/>
    <col min="11000" max="11000" width="15.5703125" style="108" bestFit="1" customWidth="1"/>
    <col min="11001" max="11001" width="12.42578125" style="108" bestFit="1" customWidth="1"/>
    <col min="11002" max="11002" width="13.140625" style="108" bestFit="1" customWidth="1"/>
    <col min="11003" max="11005" width="13.42578125" style="108" bestFit="1" customWidth="1"/>
    <col min="11006" max="11025" width="14.28515625" style="108" bestFit="1" customWidth="1"/>
    <col min="11026" max="11026" width="18.140625" style="108" customWidth="1"/>
    <col min="11027" max="11027" width="16.7109375" style="108" customWidth="1"/>
    <col min="11028" max="11028" width="15" style="108" bestFit="1" customWidth="1"/>
    <col min="11029" max="11029" width="15.140625" style="108" bestFit="1" customWidth="1"/>
    <col min="11030" max="11030" width="11.5703125" style="108" bestFit="1" customWidth="1"/>
    <col min="11031" max="11032" width="10.85546875" style="108" bestFit="1" customWidth="1"/>
    <col min="11033" max="11252" width="9.140625" style="108"/>
    <col min="11253" max="11253" width="15.7109375" style="108" customWidth="1"/>
    <col min="11254" max="11254" width="6.5703125" style="108" bestFit="1" customWidth="1"/>
    <col min="11255" max="11255" width="69.5703125" style="108" bestFit="1" customWidth="1"/>
    <col min="11256" max="11256" width="15.5703125" style="108" bestFit="1" customWidth="1"/>
    <col min="11257" max="11257" width="12.42578125" style="108" bestFit="1" customWidth="1"/>
    <col min="11258" max="11258" width="13.140625" style="108" bestFit="1" customWidth="1"/>
    <col min="11259" max="11261" width="13.42578125" style="108" bestFit="1" customWidth="1"/>
    <col min="11262" max="11281" width="14.28515625" style="108" bestFit="1" customWidth="1"/>
    <col min="11282" max="11282" width="18.140625" style="108" customWidth="1"/>
    <col min="11283" max="11283" width="16.7109375" style="108" customWidth="1"/>
    <col min="11284" max="11284" width="15" style="108" bestFit="1" customWidth="1"/>
    <col min="11285" max="11285" width="15.140625" style="108" bestFit="1" customWidth="1"/>
    <col min="11286" max="11286" width="11.5703125" style="108" bestFit="1" customWidth="1"/>
    <col min="11287" max="11288" width="10.85546875" style="108" bestFit="1" customWidth="1"/>
    <col min="11289" max="11508" width="9.140625" style="108"/>
    <col min="11509" max="11509" width="15.7109375" style="108" customWidth="1"/>
    <col min="11510" max="11510" width="6.5703125" style="108" bestFit="1" customWidth="1"/>
    <col min="11511" max="11511" width="69.5703125" style="108" bestFit="1" customWidth="1"/>
    <col min="11512" max="11512" width="15.5703125" style="108" bestFit="1" customWidth="1"/>
    <col min="11513" max="11513" width="12.42578125" style="108" bestFit="1" customWidth="1"/>
    <col min="11514" max="11514" width="13.140625" style="108" bestFit="1" customWidth="1"/>
    <col min="11515" max="11517" width="13.42578125" style="108" bestFit="1" customWidth="1"/>
    <col min="11518" max="11537" width="14.28515625" style="108" bestFit="1" customWidth="1"/>
    <col min="11538" max="11538" width="18.140625" style="108" customWidth="1"/>
    <col min="11539" max="11539" width="16.7109375" style="108" customWidth="1"/>
    <col min="11540" max="11540" width="15" style="108" bestFit="1" customWidth="1"/>
    <col min="11541" max="11541" width="15.140625" style="108" bestFit="1" customWidth="1"/>
    <col min="11542" max="11542" width="11.5703125" style="108" bestFit="1" customWidth="1"/>
    <col min="11543" max="11544" width="10.85546875" style="108" bestFit="1" customWidth="1"/>
    <col min="11545" max="11764" width="9.140625" style="108"/>
    <col min="11765" max="11765" width="15.7109375" style="108" customWidth="1"/>
    <col min="11766" max="11766" width="6.5703125" style="108" bestFit="1" customWidth="1"/>
    <col min="11767" max="11767" width="69.5703125" style="108" bestFit="1" customWidth="1"/>
    <col min="11768" max="11768" width="15.5703125" style="108" bestFit="1" customWidth="1"/>
    <col min="11769" max="11769" width="12.42578125" style="108" bestFit="1" customWidth="1"/>
    <col min="11770" max="11770" width="13.140625" style="108" bestFit="1" customWidth="1"/>
    <col min="11771" max="11773" width="13.42578125" style="108" bestFit="1" customWidth="1"/>
    <col min="11774" max="11793" width="14.28515625" style="108" bestFit="1" customWidth="1"/>
    <col min="11794" max="11794" width="18.140625" style="108" customWidth="1"/>
    <col min="11795" max="11795" width="16.7109375" style="108" customWidth="1"/>
    <col min="11796" max="11796" width="15" style="108" bestFit="1" customWidth="1"/>
    <col min="11797" max="11797" width="15.140625" style="108" bestFit="1" customWidth="1"/>
    <col min="11798" max="11798" width="11.5703125" style="108" bestFit="1" customWidth="1"/>
    <col min="11799" max="11800" width="10.85546875" style="108" bestFit="1" customWidth="1"/>
    <col min="11801" max="12020" width="9.140625" style="108"/>
    <col min="12021" max="12021" width="15.7109375" style="108" customWidth="1"/>
    <col min="12022" max="12022" width="6.5703125" style="108" bestFit="1" customWidth="1"/>
    <col min="12023" max="12023" width="69.5703125" style="108" bestFit="1" customWidth="1"/>
    <col min="12024" max="12024" width="15.5703125" style="108" bestFit="1" customWidth="1"/>
    <col min="12025" max="12025" width="12.42578125" style="108" bestFit="1" customWidth="1"/>
    <col min="12026" max="12026" width="13.140625" style="108" bestFit="1" customWidth="1"/>
    <col min="12027" max="12029" width="13.42578125" style="108" bestFit="1" customWidth="1"/>
    <col min="12030" max="12049" width="14.28515625" style="108" bestFit="1" customWidth="1"/>
    <col min="12050" max="12050" width="18.140625" style="108" customWidth="1"/>
    <col min="12051" max="12051" width="16.7109375" style="108" customWidth="1"/>
    <col min="12052" max="12052" width="15" style="108" bestFit="1" customWidth="1"/>
    <col min="12053" max="12053" width="15.140625" style="108" bestFit="1" customWidth="1"/>
    <col min="12054" max="12054" width="11.5703125" style="108" bestFit="1" customWidth="1"/>
    <col min="12055" max="12056" width="10.85546875" style="108" bestFit="1" customWidth="1"/>
    <col min="12057" max="12276" width="9.140625" style="108"/>
    <col min="12277" max="12277" width="15.7109375" style="108" customWidth="1"/>
    <col min="12278" max="12278" width="6.5703125" style="108" bestFit="1" customWidth="1"/>
    <col min="12279" max="12279" width="69.5703125" style="108" bestFit="1" customWidth="1"/>
    <col min="12280" max="12280" width="15.5703125" style="108" bestFit="1" customWidth="1"/>
    <col min="12281" max="12281" width="12.42578125" style="108" bestFit="1" customWidth="1"/>
    <col min="12282" max="12282" width="13.140625" style="108" bestFit="1" customWidth="1"/>
    <col min="12283" max="12285" width="13.42578125" style="108" bestFit="1" customWidth="1"/>
    <col min="12286" max="12305" width="14.28515625" style="108" bestFit="1" customWidth="1"/>
    <col min="12306" max="12306" width="18.140625" style="108" customWidth="1"/>
    <col min="12307" max="12307" width="16.7109375" style="108" customWidth="1"/>
    <col min="12308" max="12308" width="15" style="108" bestFit="1" customWidth="1"/>
    <col min="12309" max="12309" width="15.140625" style="108" bestFit="1" customWidth="1"/>
    <col min="12310" max="12310" width="11.5703125" style="108" bestFit="1" customWidth="1"/>
    <col min="12311" max="12312" width="10.85546875" style="108" bestFit="1" customWidth="1"/>
    <col min="12313" max="12532" width="9.140625" style="108"/>
    <col min="12533" max="12533" width="15.7109375" style="108" customWidth="1"/>
    <col min="12534" max="12534" width="6.5703125" style="108" bestFit="1" customWidth="1"/>
    <col min="12535" max="12535" width="69.5703125" style="108" bestFit="1" customWidth="1"/>
    <col min="12536" max="12536" width="15.5703125" style="108" bestFit="1" customWidth="1"/>
    <col min="12537" max="12537" width="12.42578125" style="108" bestFit="1" customWidth="1"/>
    <col min="12538" max="12538" width="13.140625" style="108" bestFit="1" customWidth="1"/>
    <col min="12539" max="12541" width="13.42578125" style="108" bestFit="1" customWidth="1"/>
    <col min="12542" max="12561" width="14.28515625" style="108" bestFit="1" customWidth="1"/>
    <col min="12562" max="12562" width="18.140625" style="108" customWidth="1"/>
    <col min="12563" max="12563" width="16.7109375" style="108" customWidth="1"/>
    <col min="12564" max="12564" width="15" style="108" bestFit="1" customWidth="1"/>
    <col min="12565" max="12565" width="15.140625" style="108" bestFit="1" customWidth="1"/>
    <col min="12566" max="12566" width="11.5703125" style="108" bestFit="1" customWidth="1"/>
    <col min="12567" max="12568" width="10.85546875" style="108" bestFit="1" customWidth="1"/>
    <col min="12569" max="12788" width="9.140625" style="108"/>
    <col min="12789" max="12789" width="15.7109375" style="108" customWidth="1"/>
    <col min="12790" max="12790" width="6.5703125" style="108" bestFit="1" customWidth="1"/>
    <col min="12791" max="12791" width="69.5703125" style="108" bestFit="1" customWidth="1"/>
    <col min="12792" max="12792" width="15.5703125" style="108" bestFit="1" customWidth="1"/>
    <col min="12793" max="12793" width="12.42578125" style="108" bestFit="1" customWidth="1"/>
    <col min="12794" max="12794" width="13.140625" style="108" bestFit="1" customWidth="1"/>
    <col min="12795" max="12797" width="13.42578125" style="108" bestFit="1" customWidth="1"/>
    <col min="12798" max="12817" width="14.28515625" style="108" bestFit="1" customWidth="1"/>
    <col min="12818" max="12818" width="18.140625" style="108" customWidth="1"/>
    <col min="12819" max="12819" width="16.7109375" style="108" customWidth="1"/>
    <col min="12820" max="12820" width="15" style="108" bestFit="1" customWidth="1"/>
    <col min="12821" max="12821" width="15.140625" style="108" bestFit="1" customWidth="1"/>
    <col min="12822" max="12822" width="11.5703125" style="108" bestFit="1" customWidth="1"/>
    <col min="12823" max="12824" width="10.85546875" style="108" bestFit="1" customWidth="1"/>
    <col min="12825" max="13044" width="9.140625" style="108"/>
    <col min="13045" max="13045" width="15.7109375" style="108" customWidth="1"/>
    <col min="13046" max="13046" width="6.5703125" style="108" bestFit="1" customWidth="1"/>
    <col min="13047" max="13047" width="69.5703125" style="108" bestFit="1" customWidth="1"/>
    <col min="13048" max="13048" width="15.5703125" style="108" bestFit="1" customWidth="1"/>
    <col min="13049" max="13049" width="12.42578125" style="108" bestFit="1" customWidth="1"/>
    <col min="13050" max="13050" width="13.140625" style="108" bestFit="1" customWidth="1"/>
    <col min="13051" max="13053" width="13.42578125" style="108" bestFit="1" customWidth="1"/>
    <col min="13054" max="13073" width="14.28515625" style="108" bestFit="1" customWidth="1"/>
    <col min="13074" max="13074" width="18.140625" style="108" customWidth="1"/>
    <col min="13075" max="13075" width="16.7109375" style="108" customWidth="1"/>
    <col min="13076" max="13076" width="15" style="108" bestFit="1" customWidth="1"/>
    <col min="13077" max="13077" width="15.140625" style="108" bestFit="1" customWidth="1"/>
    <col min="13078" max="13078" width="11.5703125" style="108" bestFit="1" customWidth="1"/>
    <col min="13079" max="13080" width="10.85546875" style="108" bestFit="1" customWidth="1"/>
    <col min="13081" max="13300" width="9.140625" style="108"/>
    <col min="13301" max="13301" width="15.7109375" style="108" customWidth="1"/>
    <col min="13302" max="13302" width="6.5703125" style="108" bestFit="1" customWidth="1"/>
    <col min="13303" max="13303" width="69.5703125" style="108" bestFit="1" customWidth="1"/>
    <col min="13304" max="13304" width="15.5703125" style="108" bestFit="1" customWidth="1"/>
    <col min="13305" max="13305" width="12.42578125" style="108" bestFit="1" customWidth="1"/>
    <col min="13306" max="13306" width="13.140625" style="108" bestFit="1" customWidth="1"/>
    <col min="13307" max="13309" width="13.42578125" style="108" bestFit="1" customWidth="1"/>
    <col min="13310" max="13329" width="14.28515625" style="108" bestFit="1" customWidth="1"/>
    <col min="13330" max="13330" width="18.140625" style="108" customWidth="1"/>
    <col min="13331" max="13331" width="16.7109375" style="108" customWidth="1"/>
    <col min="13332" max="13332" width="15" style="108" bestFit="1" customWidth="1"/>
    <col min="13333" max="13333" width="15.140625" style="108" bestFit="1" customWidth="1"/>
    <col min="13334" max="13334" width="11.5703125" style="108" bestFit="1" customWidth="1"/>
    <col min="13335" max="13336" width="10.85546875" style="108" bestFit="1" customWidth="1"/>
    <col min="13337" max="13556" width="9.140625" style="108"/>
    <col min="13557" max="13557" width="15.7109375" style="108" customWidth="1"/>
    <col min="13558" max="13558" width="6.5703125" style="108" bestFit="1" customWidth="1"/>
    <col min="13559" max="13559" width="69.5703125" style="108" bestFit="1" customWidth="1"/>
    <col min="13560" max="13560" width="15.5703125" style="108" bestFit="1" customWidth="1"/>
    <col min="13561" max="13561" width="12.42578125" style="108" bestFit="1" customWidth="1"/>
    <col min="13562" max="13562" width="13.140625" style="108" bestFit="1" customWidth="1"/>
    <col min="13563" max="13565" width="13.42578125" style="108" bestFit="1" customWidth="1"/>
    <col min="13566" max="13585" width="14.28515625" style="108" bestFit="1" customWidth="1"/>
    <col min="13586" max="13586" width="18.140625" style="108" customWidth="1"/>
    <col min="13587" max="13587" width="16.7109375" style="108" customWidth="1"/>
    <col min="13588" max="13588" width="15" style="108" bestFit="1" customWidth="1"/>
    <col min="13589" max="13589" width="15.140625" style="108" bestFit="1" customWidth="1"/>
    <col min="13590" max="13590" width="11.5703125" style="108" bestFit="1" customWidth="1"/>
    <col min="13591" max="13592" width="10.85546875" style="108" bestFit="1" customWidth="1"/>
    <col min="13593" max="13812" width="9.140625" style="108"/>
    <col min="13813" max="13813" width="15.7109375" style="108" customWidth="1"/>
    <col min="13814" max="13814" width="6.5703125" style="108" bestFit="1" customWidth="1"/>
    <col min="13815" max="13815" width="69.5703125" style="108" bestFit="1" customWidth="1"/>
    <col min="13816" max="13816" width="15.5703125" style="108" bestFit="1" customWidth="1"/>
    <col min="13817" max="13817" width="12.42578125" style="108" bestFit="1" customWidth="1"/>
    <col min="13818" max="13818" width="13.140625" style="108" bestFit="1" customWidth="1"/>
    <col min="13819" max="13821" width="13.42578125" style="108" bestFit="1" customWidth="1"/>
    <col min="13822" max="13841" width="14.28515625" style="108" bestFit="1" customWidth="1"/>
    <col min="13842" max="13842" width="18.140625" style="108" customWidth="1"/>
    <col min="13843" max="13843" width="16.7109375" style="108" customWidth="1"/>
    <col min="13844" max="13844" width="15" style="108" bestFit="1" customWidth="1"/>
    <col min="13845" max="13845" width="15.140625" style="108" bestFit="1" customWidth="1"/>
    <col min="13846" max="13846" width="11.5703125" style="108" bestFit="1" customWidth="1"/>
    <col min="13847" max="13848" width="10.85546875" style="108" bestFit="1" customWidth="1"/>
    <col min="13849" max="14068" width="9.140625" style="108"/>
    <col min="14069" max="14069" width="15.7109375" style="108" customWidth="1"/>
    <col min="14070" max="14070" width="6.5703125" style="108" bestFit="1" customWidth="1"/>
    <col min="14071" max="14071" width="69.5703125" style="108" bestFit="1" customWidth="1"/>
    <col min="14072" max="14072" width="15.5703125" style="108" bestFit="1" customWidth="1"/>
    <col min="14073" max="14073" width="12.42578125" style="108" bestFit="1" customWidth="1"/>
    <col min="14074" max="14074" width="13.140625" style="108" bestFit="1" customWidth="1"/>
    <col min="14075" max="14077" width="13.42578125" style="108" bestFit="1" customWidth="1"/>
    <col min="14078" max="14097" width="14.28515625" style="108" bestFit="1" customWidth="1"/>
    <col min="14098" max="14098" width="18.140625" style="108" customWidth="1"/>
    <col min="14099" max="14099" width="16.7109375" style="108" customWidth="1"/>
    <col min="14100" max="14100" width="15" style="108" bestFit="1" customWidth="1"/>
    <col min="14101" max="14101" width="15.140625" style="108" bestFit="1" customWidth="1"/>
    <col min="14102" max="14102" width="11.5703125" style="108" bestFit="1" customWidth="1"/>
    <col min="14103" max="14104" width="10.85546875" style="108" bestFit="1" customWidth="1"/>
    <col min="14105" max="14324" width="9.140625" style="108"/>
    <col min="14325" max="14325" width="15.7109375" style="108" customWidth="1"/>
    <col min="14326" max="14326" width="6.5703125" style="108" bestFit="1" customWidth="1"/>
    <col min="14327" max="14327" width="69.5703125" style="108" bestFit="1" customWidth="1"/>
    <col min="14328" max="14328" width="15.5703125" style="108" bestFit="1" customWidth="1"/>
    <col min="14329" max="14329" width="12.42578125" style="108" bestFit="1" customWidth="1"/>
    <col min="14330" max="14330" width="13.140625" style="108" bestFit="1" customWidth="1"/>
    <col min="14331" max="14333" width="13.42578125" style="108" bestFit="1" customWidth="1"/>
    <col min="14334" max="14353" width="14.28515625" style="108" bestFit="1" customWidth="1"/>
    <col min="14354" max="14354" width="18.140625" style="108" customWidth="1"/>
    <col min="14355" max="14355" width="16.7109375" style="108" customWidth="1"/>
    <col min="14356" max="14356" width="15" style="108" bestFit="1" customWidth="1"/>
    <col min="14357" max="14357" width="15.140625" style="108" bestFit="1" customWidth="1"/>
    <col min="14358" max="14358" width="11.5703125" style="108" bestFit="1" customWidth="1"/>
    <col min="14359" max="14360" width="10.85546875" style="108" bestFit="1" customWidth="1"/>
    <col min="14361" max="14580" width="9.140625" style="108"/>
    <col min="14581" max="14581" width="15.7109375" style="108" customWidth="1"/>
    <col min="14582" max="14582" width="6.5703125" style="108" bestFit="1" customWidth="1"/>
    <col min="14583" max="14583" width="69.5703125" style="108" bestFit="1" customWidth="1"/>
    <col min="14584" max="14584" width="15.5703125" style="108" bestFit="1" customWidth="1"/>
    <col min="14585" max="14585" width="12.42578125" style="108" bestFit="1" customWidth="1"/>
    <col min="14586" max="14586" width="13.140625" style="108" bestFit="1" customWidth="1"/>
    <col min="14587" max="14589" width="13.42578125" style="108" bestFit="1" customWidth="1"/>
    <col min="14590" max="14609" width="14.28515625" style="108" bestFit="1" customWidth="1"/>
    <col min="14610" max="14610" width="18.140625" style="108" customWidth="1"/>
    <col min="14611" max="14611" width="16.7109375" style="108" customWidth="1"/>
    <col min="14612" max="14612" width="15" style="108" bestFit="1" customWidth="1"/>
    <col min="14613" max="14613" width="15.140625" style="108" bestFit="1" customWidth="1"/>
    <col min="14614" max="14614" width="11.5703125" style="108" bestFit="1" customWidth="1"/>
    <col min="14615" max="14616" width="10.85546875" style="108" bestFit="1" customWidth="1"/>
    <col min="14617" max="14836" width="9.140625" style="108"/>
    <col min="14837" max="14837" width="15.7109375" style="108" customWidth="1"/>
    <col min="14838" max="14838" width="6.5703125" style="108" bestFit="1" customWidth="1"/>
    <col min="14839" max="14839" width="69.5703125" style="108" bestFit="1" customWidth="1"/>
    <col min="14840" max="14840" width="15.5703125" style="108" bestFit="1" customWidth="1"/>
    <col min="14841" max="14841" width="12.42578125" style="108" bestFit="1" customWidth="1"/>
    <col min="14842" max="14842" width="13.140625" style="108" bestFit="1" customWidth="1"/>
    <col min="14843" max="14845" width="13.42578125" style="108" bestFit="1" customWidth="1"/>
    <col min="14846" max="14865" width="14.28515625" style="108" bestFit="1" customWidth="1"/>
    <col min="14866" max="14866" width="18.140625" style="108" customWidth="1"/>
    <col min="14867" max="14867" width="16.7109375" style="108" customWidth="1"/>
    <col min="14868" max="14868" width="15" style="108" bestFit="1" customWidth="1"/>
    <col min="14869" max="14869" width="15.140625" style="108" bestFit="1" customWidth="1"/>
    <col min="14870" max="14870" width="11.5703125" style="108" bestFit="1" customWidth="1"/>
    <col min="14871" max="14872" width="10.85546875" style="108" bestFit="1" customWidth="1"/>
    <col min="14873" max="15092" width="9.140625" style="108"/>
    <col min="15093" max="15093" width="15.7109375" style="108" customWidth="1"/>
    <col min="15094" max="15094" width="6.5703125" style="108" bestFit="1" customWidth="1"/>
    <col min="15095" max="15095" width="69.5703125" style="108" bestFit="1" customWidth="1"/>
    <col min="15096" max="15096" width="15.5703125" style="108" bestFit="1" customWidth="1"/>
    <col min="15097" max="15097" width="12.42578125" style="108" bestFit="1" customWidth="1"/>
    <col min="15098" max="15098" width="13.140625" style="108" bestFit="1" customWidth="1"/>
    <col min="15099" max="15101" width="13.42578125" style="108" bestFit="1" customWidth="1"/>
    <col min="15102" max="15121" width="14.28515625" style="108" bestFit="1" customWidth="1"/>
    <col min="15122" max="15122" width="18.140625" style="108" customWidth="1"/>
    <col min="15123" max="15123" width="16.7109375" style="108" customWidth="1"/>
    <col min="15124" max="15124" width="15" style="108" bestFit="1" customWidth="1"/>
    <col min="15125" max="15125" width="15.140625" style="108" bestFit="1" customWidth="1"/>
    <col min="15126" max="15126" width="11.5703125" style="108" bestFit="1" customWidth="1"/>
    <col min="15127" max="15128" width="10.85546875" style="108" bestFit="1" customWidth="1"/>
    <col min="15129" max="15348" width="9.140625" style="108"/>
    <col min="15349" max="15349" width="15.7109375" style="108" customWidth="1"/>
    <col min="15350" max="15350" width="6.5703125" style="108" bestFit="1" customWidth="1"/>
    <col min="15351" max="15351" width="69.5703125" style="108" bestFit="1" customWidth="1"/>
    <col min="15352" max="15352" width="15.5703125" style="108" bestFit="1" customWidth="1"/>
    <col min="15353" max="15353" width="12.42578125" style="108" bestFit="1" customWidth="1"/>
    <col min="15354" max="15354" width="13.140625" style="108" bestFit="1" customWidth="1"/>
    <col min="15355" max="15357" width="13.42578125" style="108" bestFit="1" customWidth="1"/>
    <col min="15358" max="15377" width="14.28515625" style="108" bestFit="1" customWidth="1"/>
    <col min="15378" max="15378" width="18.140625" style="108" customWidth="1"/>
    <col min="15379" max="15379" width="16.7109375" style="108" customWidth="1"/>
    <col min="15380" max="15380" width="15" style="108" bestFit="1" customWidth="1"/>
    <col min="15381" max="15381" width="15.140625" style="108" bestFit="1" customWidth="1"/>
    <col min="15382" max="15382" width="11.5703125" style="108" bestFit="1" customWidth="1"/>
    <col min="15383" max="15384" width="10.85546875" style="108" bestFit="1" customWidth="1"/>
    <col min="15385" max="15604" width="9.140625" style="108"/>
    <col min="15605" max="15605" width="15.7109375" style="108" customWidth="1"/>
    <col min="15606" max="15606" width="6.5703125" style="108" bestFit="1" customWidth="1"/>
    <col min="15607" max="15607" width="69.5703125" style="108" bestFit="1" customWidth="1"/>
    <col min="15608" max="15608" width="15.5703125" style="108" bestFit="1" customWidth="1"/>
    <col min="15609" max="15609" width="12.42578125" style="108" bestFit="1" customWidth="1"/>
    <col min="15610" max="15610" width="13.140625" style="108" bestFit="1" customWidth="1"/>
    <col min="15611" max="15613" width="13.42578125" style="108" bestFit="1" customWidth="1"/>
    <col min="15614" max="15633" width="14.28515625" style="108" bestFit="1" customWidth="1"/>
    <col min="15634" max="15634" width="18.140625" style="108" customWidth="1"/>
    <col min="15635" max="15635" width="16.7109375" style="108" customWidth="1"/>
    <col min="15636" max="15636" width="15" style="108" bestFit="1" customWidth="1"/>
    <col min="15637" max="15637" width="15.140625" style="108" bestFit="1" customWidth="1"/>
    <col min="15638" max="15638" width="11.5703125" style="108" bestFit="1" customWidth="1"/>
    <col min="15639" max="15640" width="10.85546875" style="108" bestFit="1" customWidth="1"/>
    <col min="15641" max="15860" width="9.140625" style="108"/>
    <col min="15861" max="15861" width="15.7109375" style="108" customWidth="1"/>
    <col min="15862" max="15862" width="6.5703125" style="108" bestFit="1" customWidth="1"/>
    <col min="15863" max="15863" width="69.5703125" style="108" bestFit="1" customWidth="1"/>
    <col min="15864" max="15864" width="15.5703125" style="108" bestFit="1" customWidth="1"/>
    <col min="15865" max="15865" width="12.42578125" style="108" bestFit="1" customWidth="1"/>
    <col min="15866" max="15866" width="13.140625" style="108" bestFit="1" customWidth="1"/>
    <col min="15867" max="15869" width="13.42578125" style="108" bestFit="1" customWidth="1"/>
    <col min="15870" max="15889" width="14.28515625" style="108" bestFit="1" customWidth="1"/>
    <col min="15890" max="15890" width="18.140625" style="108" customWidth="1"/>
    <col min="15891" max="15891" width="16.7109375" style="108" customWidth="1"/>
    <col min="15892" max="15892" width="15" style="108" bestFit="1" customWidth="1"/>
    <col min="15893" max="15893" width="15.140625" style="108" bestFit="1" customWidth="1"/>
    <col min="15894" max="15894" width="11.5703125" style="108" bestFit="1" customWidth="1"/>
    <col min="15895" max="15896" width="10.85546875" style="108" bestFit="1" customWidth="1"/>
    <col min="15897" max="16116" width="9.140625" style="108"/>
    <col min="16117" max="16117" width="15.7109375" style="108" customWidth="1"/>
    <col min="16118" max="16118" width="6.5703125" style="108" bestFit="1" customWidth="1"/>
    <col min="16119" max="16119" width="69.5703125" style="108" bestFit="1" customWidth="1"/>
    <col min="16120" max="16120" width="15.5703125" style="108" bestFit="1" customWidth="1"/>
    <col min="16121" max="16121" width="12.42578125" style="108" bestFit="1" customWidth="1"/>
    <col min="16122" max="16122" width="13.140625" style="108" bestFit="1" customWidth="1"/>
    <col min="16123" max="16125" width="13.42578125" style="108" bestFit="1" customWidth="1"/>
    <col min="16126" max="16145" width="14.28515625" style="108" bestFit="1" customWidth="1"/>
    <col min="16146" max="16146" width="18.140625" style="108" customWidth="1"/>
    <col min="16147" max="16147" width="16.7109375" style="108" customWidth="1"/>
    <col min="16148" max="16148" width="15" style="108" bestFit="1" customWidth="1"/>
    <col min="16149" max="16149" width="15.140625" style="108" bestFit="1" customWidth="1"/>
    <col min="16150" max="16150" width="11.5703125" style="108" bestFit="1" customWidth="1"/>
    <col min="16151" max="16152" width="10.85546875" style="108" bestFit="1" customWidth="1"/>
    <col min="16153" max="16384" width="9.140625" style="108"/>
  </cols>
  <sheetData>
    <row r="1" spans="1:30" ht="13.5" thickBot="1"/>
    <row r="2" spans="1:30" ht="68.25" customHeight="1">
      <c r="A2" s="110"/>
      <c r="B2" s="111"/>
      <c r="C2" s="112"/>
      <c r="D2" s="1538" t="s">
        <v>1308</v>
      </c>
      <c r="E2" s="1538"/>
      <c r="F2" s="1538"/>
      <c r="G2" s="1538"/>
      <c r="H2" s="1538"/>
      <c r="I2" s="1538"/>
      <c r="J2" s="1538"/>
      <c r="K2" s="1538"/>
      <c r="L2" s="1538"/>
      <c r="M2" s="1538"/>
      <c r="N2" s="1538"/>
      <c r="O2" s="1538"/>
      <c r="P2" s="1538"/>
      <c r="Q2" s="1538"/>
      <c r="R2" s="879"/>
      <c r="S2" s="113"/>
      <c r="T2" s="114"/>
      <c r="U2" s="114"/>
      <c r="V2" s="115"/>
      <c r="W2" s="115"/>
      <c r="X2" s="115"/>
      <c r="Y2" s="115"/>
      <c r="Z2" s="115"/>
      <c r="AA2" s="115"/>
      <c r="AB2" s="115"/>
      <c r="AC2" s="115"/>
      <c r="AD2" s="115"/>
    </row>
    <row r="3" spans="1:30" ht="121.5" customHeight="1">
      <c r="A3" s="116"/>
      <c r="B3" s="113" t="s">
        <v>170</v>
      </c>
      <c r="C3" s="876" t="s">
        <v>1384</v>
      </c>
      <c r="D3" s="1539" t="s">
        <v>1319</v>
      </c>
      <c r="E3" s="1540"/>
      <c r="F3" s="1540"/>
      <c r="G3" s="1540"/>
      <c r="H3" s="1540"/>
      <c r="I3" s="1540"/>
      <c r="J3" s="1540"/>
      <c r="K3" s="1540"/>
      <c r="L3" s="1540"/>
      <c r="M3" s="1540"/>
      <c r="N3" s="1540"/>
      <c r="O3" s="1540"/>
      <c r="P3" s="1540"/>
      <c r="Q3" s="1540"/>
      <c r="R3" s="880"/>
      <c r="S3" s="114"/>
      <c r="T3" s="114"/>
      <c r="U3" s="114"/>
      <c r="V3" s="115"/>
      <c r="W3" s="115"/>
      <c r="X3" s="115"/>
      <c r="Y3" s="115"/>
      <c r="Z3" s="115"/>
      <c r="AA3" s="115"/>
      <c r="AB3" s="115"/>
      <c r="AC3" s="115"/>
      <c r="AD3" s="115"/>
    </row>
    <row r="4" spans="1:30" ht="20.25" customHeight="1" thickBot="1">
      <c r="A4" s="116"/>
      <c r="B4" s="117"/>
      <c r="C4" s="118"/>
      <c r="D4" s="1541"/>
      <c r="E4" s="1541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9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</row>
    <row r="5" spans="1:30" s="128" customFormat="1" ht="21.75" customHeight="1" thickBot="1">
      <c r="A5" s="120"/>
      <c r="B5" s="121" t="s">
        <v>171</v>
      </c>
      <c r="C5" s="122" t="s">
        <v>172</v>
      </c>
      <c r="D5" s="123" t="s">
        <v>173</v>
      </c>
      <c r="E5" s="124" t="s">
        <v>174</v>
      </c>
      <c r="F5" s="125" t="s">
        <v>175</v>
      </c>
      <c r="G5" s="125" t="s">
        <v>176</v>
      </c>
      <c r="H5" s="125" t="s">
        <v>177</v>
      </c>
      <c r="I5" s="125" t="s">
        <v>178</v>
      </c>
      <c r="J5" s="125" t="s">
        <v>179</v>
      </c>
      <c r="K5" s="125" t="s">
        <v>180</v>
      </c>
      <c r="L5" s="125" t="s">
        <v>181</v>
      </c>
      <c r="M5" s="125" t="s">
        <v>182</v>
      </c>
      <c r="N5" s="125" t="s">
        <v>183</v>
      </c>
      <c r="O5" s="125" t="s">
        <v>184</v>
      </c>
      <c r="P5" s="125" t="s">
        <v>185</v>
      </c>
      <c r="Q5" s="125" t="s">
        <v>186</v>
      </c>
      <c r="R5" s="126" t="s">
        <v>187</v>
      </c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</row>
    <row r="6" spans="1:30" s="135" customFormat="1" ht="15">
      <c r="A6" s="129"/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2"/>
      <c r="Q6" s="895"/>
      <c r="R6" s="1113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</row>
    <row r="7" spans="1:30" s="141" customFormat="1" ht="19.5" customHeight="1" thickBot="1">
      <c r="A7" s="1259">
        <f>'PLANILHA ORÇAMENTO 29.05.25'!T33</f>
        <v>231209.05</v>
      </c>
      <c r="B7" s="1542" t="str">
        <f>'PLANILHA ORÇAMENTO 29.05.25'!B14</f>
        <v>01</v>
      </c>
      <c r="C7" s="1544" t="str">
        <f>'PLANILHA ORÇAMENTO 29.05.25'!E14</f>
        <v>INSTALAÇAO DA OBRA E ADMINISTRAÇÃO LOCAL</v>
      </c>
      <c r="D7" s="1546">
        <f>'PLANILHA ORÇAMENTO 29.05.25'!T35</f>
        <v>279539.12</v>
      </c>
      <c r="E7" s="1548">
        <f>D7/D34</f>
        <v>6.0307350126518763E-2</v>
      </c>
      <c r="F7" s="1107"/>
      <c r="G7" s="1107"/>
      <c r="H7" s="1107"/>
      <c r="I7" s="1107"/>
      <c r="J7" s="137">
        <f>J8/$D$7</f>
        <v>0.22079925700560266</v>
      </c>
      <c r="K7" s="137">
        <f t="shared" ref="K7:N7" si="0">K8/$D$7</f>
        <v>0.21724758953237031</v>
      </c>
      <c r="L7" s="137">
        <f t="shared" si="0"/>
        <v>0.21334545232881896</v>
      </c>
      <c r="M7" s="137">
        <f t="shared" si="0"/>
        <v>0.20989881487786038</v>
      </c>
      <c r="N7" s="137">
        <f t="shared" si="0"/>
        <v>0.13870888625534772</v>
      </c>
      <c r="O7" s="1104"/>
      <c r="P7" s="1104"/>
      <c r="Q7" s="1104"/>
      <c r="R7" s="1114">
        <f>SUM(F7:Q7)</f>
        <v>1</v>
      </c>
      <c r="S7" s="138"/>
      <c r="T7" s="139"/>
      <c r="U7" s="140"/>
      <c r="V7" s="140"/>
      <c r="W7" s="140"/>
      <c r="X7" s="140"/>
      <c r="Y7" s="140"/>
      <c r="Z7" s="140"/>
      <c r="AA7" s="140"/>
      <c r="AB7" s="140"/>
      <c r="AC7" s="140"/>
      <c r="AD7" s="140"/>
    </row>
    <row r="8" spans="1:30" s="147" customFormat="1" ht="19.5" customHeight="1" thickTop="1">
      <c r="A8" s="1259">
        <f>D7-A7</f>
        <v>48330.070000000007</v>
      </c>
      <c r="B8" s="1543"/>
      <c r="C8" s="1545"/>
      <c r="D8" s="1547"/>
      <c r="E8" s="1549"/>
      <c r="F8" s="143"/>
      <c r="G8" s="143"/>
      <c r="H8" s="143"/>
      <c r="I8" s="143"/>
      <c r="J8" s="143">
        <f>'PLANILHA ORÇAMENTO 29.05.25'!T16+'PLANILHA ORÇAMENTO 29.05.25'!T18+'PLANILHA ORÇAMENTO 29.05.25'!T19+'PLANILHA ORÇAMENTO 29.05.25'!T20+'PLANILHA ORÇAMENTO 29.05.25'!T22+'PLANILHA ORÇAMENTO 29.05.25'!P24+'PLANILHA ORÇAMENTO 29.05.25'!P25+'PLANILHA ORÇAMENTO 29.05.25'!P26+'PLANILHA ORÇAMENTO 29.05.25'!P27+'PLANILHA ORÇAMENTO 29.05.25'!P29+'PLANILHA ORÇAMENTO 29.05.25'!T31+J45</f>
        <v>61722.03</v>
      </c>
      <c r="K8" s="143">
        <f>'PLANILHA ORÇAMENTO 29.05.25'!P24+'PLANILHA ORÇAMENTO 29.05.25'!P25+'PLANILHA ORÇAMENTO 29.05.25'!P26+'PLANILHA ORÇAMENTO 29.05.25'!P27+'PLANILHA ORÇAMENTO 29.05.25'!P29+K45</f>
        <v>60729.200000000004</v>
      </c>
      <c r="L8" s="143">
        <f>'PLANILHA ORÇAMENTO 29.05.25'!P24+'PLANILHA ORÇAMENTO 29.05.25'!P25+'PLANILHA ORÇAMENTO 29.05.25'!P26+'PLANILHA ORÇAMENTO 29.05.25'!P27+'PLANILHA ORÇAMENTO 29.05.25'!P29+L45</f>
        <v>59638.400000000001</v>
      </c>
      <c r="M8" s="143">
        <f>'PLANILHA ORÇAMENTO 29.05.25'!P24+'PLANILHA ORÇAMENTO 29.05.25'!P25+'PLANILHA ORÇAMENTO 29.05.25'!P26+'PLANILHA ORÇAMENTO 29.05.25'!P27+'PLANILHA ORÇAMENTO 29.05.25'!P29+M45</f>
        <v>58674.93</v>
      </c>
      <c r="N8" s="1103">
        <f>'PLANILHA ORÇAMENTO 29.05.25'!T23+'PLANILHA ORÇAMENTO 29.05.25'!P24+'PLANILHA ORÇAMENTO 29.05.25'!P25+'PLANILHA ORÇAMENTO 29.05.25'!P26+'PLANILHA ORÇAMENTO 29.05.25'!P27+'PLANILHA ORÇAMENTO 29.05.25'!P29+N45</f>
        <v>38774.559999999998</v>
      </c>
      <c r="O8" s="1105"/>
      <c r="P8" s="1102"/>
      <c r="Q8" s="1106"/>
      <c r="R8" s="1115">
        <f>SUM(F8:Q8)</f>
        <v>279539.12</v>
      </c>
      <c r="S8" s="138">
        <f>R8-D7</f>
        <v>0</v>
      </c>
      <c r="T8" s="145"/>
      <c r="U8" s="145"/>
      <c r="V8" s="146"/>
      <c r="W8" s="146"/>
      <c r="X8" s="146"/>
      <c r="Y8" s="146"/>
      <c r="Z8" s="146"/>
      <c r="AA8" s="146"/>
      <c r="AB8" s="146"/>
      <c r="AC8" s="146"/>
      <c r="AD8" s="146"/>
    </row>
    <row r="9" spans="1:30" s="147" customFormat="1" ht="8.1" customHeight="1">
      <c r="A9" s="136"/>
      <c r="B9" s="843"/>
      <c r="C9" s="149"/>
      <c r="D9" s="150"/>
      <c r="E9" s="151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898"/>
      <c r="R9" s="1116"/>
      <c r="S9" s="138"/>
      <c r="T9" s="145"/>
      <c r="U9" s="145"/>
      <c r="V9" s="146"/>
      <c r="W9" s="146"/>
      <c r="X9" s="146"/>
      <c r="Y9" s="146"/>
      <c r="Z9" s="146"/>
      <c r="AA9" s="146"/>
      <c r="AB9" s="146"/>
      <c r="AC9" s="146"/>
      <c r="AD9" s="146"/>
    </row>
    <row r="10" spans="1:30" s="141" customFormat="1" ht="19.5" customHeight="1" thickBot="1">
      <c r="A10" s="1260">
        <f>(D34-A7)</f>
        <v>4404032.25</v>
      </c>
      <c r="B10" s="1542" t="str">
        <f>'PLANILHA ORÇAMENTO 29.05.25'!B37</f>
        <v>02</v>
      </c>
      <c r="C10" s="1544" t="str">
        <f>'PLANILHA ORÇAMENTO 29.05.25'!E37</f>
        <v>DEMOLIÇÕES</v>
      </c>
      <c r="D10" s="1546">
        <f>'PLANILHA ORÇAMENTO 29.05.25'!T47</f>
        <v>12843.82</v>
      </c>
      <c r="E10" s="1548">
        <f>D10/D34</f>
        <v>2.7709064466611478E-3</v>
      </c>
      <c r="F10" s="1104"/>
      <c r="G10" s="883"/>
      <c r="H10" s="883"/>
      <c r="I10" s="883"/>
      <c r="J10" s="137">
        <v>0.4</v>
      </c>
      <c r="K10" s="137">
        <v>0.3</v>
      </c>
      <c r="L10" s="137">
        <v>0.3</v>
      </c>
      <c r="M10" s="1111"/>
      <c r="N10" s="883"/>
      <c r="O10" s="883"/>
      <c r="P10" s="883"/>
      <c r="Q10" s="883"/>
      <c r="R10" s="1114">
        <f>SUM(F10:Q10)</f>
        <v>1</v>
      </c>
      <c r="S10" s="138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</row>
    <row r="11" spans="1:30" s="147" customFormat="1" ht="19.5" customHeight="1" thickTop="1">
      <c r="A11" s="1262">
        <f>A7/A10</f>
        <v>5.2499399839771831E-2</v>
      </c>
      <c r="B11" s="1543"/>
      <c r="C11" s="1545"/>
      <c r="D11" s="1547"/>
      <c r="E11" s="1549"/>
      <c r="F11" s="155"/>
      <c r="G11" s="884"/>
      <c r="H11" s="885"/>
      <c r="I11" s="885"/>
      <c r="J11" s="143">
        <f t="shared" ref="J11:N11" si="1">$D10*J10</f>
        <v>5137.5280000000002</v>
      </c>
      <c r="K11" s="885">
        <f t="shared" si="1"/>
        <v>3853.1459999999997</v>
      </c>
      <c r="L11" s="885">
        <f t="shared" si="1"/>
        <v>3853.1459999999997</v>
      </c>
      <c r="M11" s="143">
        <f t="shared" si="1"/>
        <v>0</v>
      </c>
      <c r="N11" s="143">
        <f t="shared" si="1"/>
        <v>0</v>
      </c>
      <c r="O11" s="885"/>
      <c r="P11" s="885"/>
      <c r="Q11" s="884"/>
      <c r="R11" s="1115">
        <f>SUM(F11:Q11)</f>
        <v>12843.82</v>
      </c>
      <c r="S11" s="138"/>
      <c r="T11" s="145"/>
      <c r="U11" s="145"/>
      <c r="V11" s="146"/>
      <c r="W11" s="146"/>
      <c r="X11" s="146"/>
      <c r="Y11" s="146"/>
      <c r="Z11" s="146"/>
      <c r="AA11" s="146"/>
      <c r="AB11" s="146"/>
      <c r="AC11" s="146"/>
      <c r="AD11" s="146"/>
    </row>
    <row r="12" spans="1:30" s="147" customFormat="1" ht="8.1" customHeight="1">
      <c r="A12" s="136"/>
      <c r="B12" s="843"/>
      <c r="C12" s="149"/>
      <c r="D12" s="150"/>
      <c r="E12" s="151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898"/>
      <c r="R12" s="1116"/>
      <c r="S12" s="138"/>
      <c r="T12" s="145"/>
      <c r="U12" s="145"/>
      <c r="V12" s="146"/>
      <c r="W12" s="146"/>
      <c r="X12" s="146"/>
      <c r="Y12" s="146"/>
      <c r="Z12" s="146"/>
      <c r="AA12" s="146"/>
      <c r="AB12" s="146"/>
      <c r="AC12" s="146"/>
      <c r="AD12" s="146"/>
    </row>
    <row r="13" spans="1:30" s="141" customFormat="1" ht="19.5" customHeight="1" thickBot="1">
      <c r="A13" s="136"/>
      <c r="B13" s="1550" t="str">
        <f>'PLANILHA ORÇAMENTO 29.05.25'!B49</f>
        <v>03</v>
      </c>
      <c r="C13" s="1544" t="str">
        <f>'PLANILHA ORÇAMENTO 29.05.25'!E49</f>
        <v>LIMPEZA DO TERRENO</v>
      </c>
      <c r="D13" s="1546">
        <f>'PLANILHA ORÇAMENTO 29.05.25'!T61</f>
        <v>441726.03</v>
      </c>
      <c r="E13" s="1548">
        <f>D13/D34</f>
        <v>9.5297310627604229E-2</v>
      </c>
      <c r="F13" s="1104"/>
      <c r="G13" s="883"/>
      <c r="H13" s="883"/>
      <c r="I13" s="883"/>
      <c r="J13" s="137">
        <v>0.75</v>
      </c>
      <c r="K13" s="137">
        <v>0.25</v>
      </c>
      <c r="L13" s="883"/>
      <c r="M13" s="1104"/>
      <c r="N13" s="1104"/>
      <c r="O13" s="883"/>
      <c r="P13" s="883"/>
      <c r="Q13" s="883"/>
      <c r="R13" s="1114">
        <f>SUM(F13:Q13)</f>
        <v>1</v>
      </c>
      <c r="S13" s="138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</row>
    <row r="14" spans="1:30" s="147" customFormat="1" ht="19.5" customHeight="1" thickTop="1">
      <c r="A14" s="1261"/>
      <c r="B14" s="1543"/>
      <c r="C14" s="1545"/>
      <c r="D14" s="1547"/>
      <c r="E14" s="1549"/>
      <c r="F14" s="155"/>
      <c r="G14" s="885"/>
      <c r="H14" s="885"/>
      <c r="I14" s="885"/>
      <c r="J14" s="143">
        <f t="shared" ref="J14:N14" si="2">$D13*J13</f>
        <v>331294.52250000002</v>
      </c>
      <c r="K14" s="885">
        <f t="shared" si="2"/>
        <v>110431.50750000001</v>
      </c>
      <c r="L14" s="885">
        <f t="shared" si="2"/>
        <v>0</v>
      </c>
      <c r="M14" s="1105">
        <f t="shared" si="2"/>
        <v>0</v>
      </c>
      <c r="N14" s="885">
        <f t="shared" si="2"/>
        <v>0</v>
      </c>
      <c r="O14" s="885"/>
      <c r="P14" s="885"/>
      <c r="Q14" s="884"/>
      <c r="R14" s="1115">
        <f>SUM(F14:Q14)</f>
        <v>441726.03</v>
      </c>
      <c r="S14" s="138"/>
      <c r="T14" s="145"/>
      <c r="U14" s="145"/>
      <c r="V14" s="146"/>
      <c r="W14" s="146"/>
      <c r="X14" s="146"/>
      <c r="Y14" s="146"/>
      <c r="Z14" s="146"/>
      <c r="AA14" s="146"/>
      <c r="AB14" s="146"/>
      <c r="AC14" s="146"/>
      <c r="AD14" s="146"/>
    </row>
    <row r="15" spans="1:30" s="147" customFormat="1" ht="8.1" customHeight="1">
      <c r="A15" s="136"/>
      <c r="B15" s="843"/>
      <c r="C15" s="149"/>
      <c r="D15" s="150"/>
      <c r="E15" s="151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898"/>
      <c r="R15" s="1116"/>
      <c r="S15" s="138"/>
      <c r="T15" s="146"/>
      <c r="U15" s="145"/>
      <c r="V15" s="146"/>
      <c r="W15" s="146"/>
      <c r="X15" s="146"/>
      <c r="Y15" s="146"/>
      <c r="Z15" s="146"/>
      <c r="AA15" s="146"/>
      <c r="AB15" s="146"/>
      <c r="AC15" s="146"/>
      <c r="AD15" s="146"/>
    </row>
    <row r="16" spans="1:30" s="141" customFormat="1" ht="19.5" customHeight="1">
      <c r="A16" s="136"/>
      <c r="B16" s="1550" t="str">
        <f>'PLANILHA ORÇAMENTO 29.05.25'!B63</f>
        <v>04</v>
      </c>
      <c r="C16" s="1544" t="str">
        <f>'PLANILHA ORÇAMENTO 29.05.25'!E63</f>
        <v>VIABILIZAÇÃO DAS OBRAS</v>
      </c>
      <c r="D16" s="1546"/>
      <c r="E16" s="1548">
        <f>D16/D34</f>
        <v>0</v>
      </c>
      <c r="F16" s="883"/>
      <c r="G16" s="883"/>
      <c r="H16" s="883"/>
      <c r="I16" s="883"/>
      <c r="J16" s="1107"/>
      <c r="K16" s="1107"/>
      <c r="L16" s="883"/>
      <c r="M16" s="883"/>
      <c r="N16" s="883"/>
      <c r="O16" s="883"/>
      <c r="P16" s="883"/>
      <c r="Q16" s="883"/>
      <c r="R16" s="1114">
        <f>SUM(F16:Q16)</f>
        <v>0</v>
      </c>
      <c r="S16" s="138"/>
      <c r="T16" s="140"/>
      <c r="U16" s="1551"/>
      <c r="V16" s="1551"/>
      <c r="W16" s="1551"/>
      <c r="X16" s="1551"/>
      <c r="Y16" s="1551"/>
      <c r="Z16" s="140"/>
      <c r="AA16" s="140"/>
      <c r="AB16" s="140"/>
      <c r="AC16" s="140"/>
      <c r="AD16" s="140"/>
    </row>
    <row r="17" spans="1:30" s="147" customFormat="1" ht="19.5" customHeight="1">
      <c r="A17" s="136"/>
      <c r="B17" s="1543"/>
      <c r="C17" s="1545"/>
      <c r="D17" s="1547"/>
      <c r="E17" s="1549"/>
      <c r="F17" s="885"/>
      <c r="G17" s="885"/>
      <c r="H17" s="885"/>
      <c r="I17" s="885"/>
      <c r="J17" s="143">
        <f t="shared" ref="J17:N17" si="3">$D16*J16</f>
        <v>0</v>
      </c>
      <c r="K17" s="143">
        <f t="shared" si="3"/>
        <v>0</v>
      </c>
      <c r="L17" s="885">
        <f t="shared" si="3"/>
        <v>0</v>
      </c>
      <c r="M17" s="885">
        <f t="shared" si="3"/>
        <v>0</v>
      </c>
      <c r="N17" s="885">
        <f t="shared" si="3"/>
        <v>0</v>
      </c>
      <c r="O17" s="885"/>
      <c r="P17" s="885"/>
      <c r="Q17" s="884"/>
      <c r="R17" s="1115">
        <f>SUM(F17:Q17)</f>
        <v>0</v>
      </c>
      <c r="S17" s="138"/>
      <c r="T17" s="145"/>
      <c r="U17" s="1552"/>
      <c r="V17" s="1552"/>
      <c r="W17" s="1552"/>
      <c r="X17" s="1552"/>
      <c r="Y17" s="1552"/>
      <c r="Z17" s="1552"/>
      <c r="AA17" s="1552"/>
      <c r="AB17" s="1552"/>
      <c r="AC17" s="1552"/>
      <c r="AD17" s="1552"/>
    </row>
    <row r="18" spans="1:30" s="147" customFormat="1" ht="8.1" customHeight="1">
      <c r="A18" s="136"/>
      <c r="B18" s="843"/>
      <c r="C18" s="149"/>
      <c r="D18" s="150"/>
      <c r="E18" s="151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898"/>
      <c r="R18" s="1116"/>
      <c r="S18" s="138"/>
      <c r="T18" s="145"/>
      <c r="U18" s="145"/>
      <c r="V18" s="146"/>
      <c r="W18" s="146"/>
      <c r="X18" s="146"/>
      <c r="Y18" s="146"/>
      <c r="Z18" s="146"/>
      <c r="AA18" s="146"/>
      <c r="AB18" s="146"/>
      <c r="AC18" s="146"/>
      <c r="AD18" s="146"/>
    </row>
    <row r="19" spans="1:30" s="141" customFormat="1" ht="19.5" customHeight="1" thickBot="1">
      <c r="A19" s="136"/>
      <c r="B19" s="1550" t="str">
        <f>'PLANILHA ORÇAMENTO 29.05.25'!B71</f>
        <v>05</v>
      </c>
      <c r="C19" s="1544" t="str">
        <f>'PLANILHA ORÇAMENTO 29.05.25'!E71</f>
        <v>DRENAGEM (LANÇAMENTO)</v>
      </c>
      <c r="D19" s="1546">
        <f>'PLANILHA ORÇAMENTO 29.05.25'!T129</f>
        <v>1574790.03</v>
      </c>
      <c r="E19" s="1548">
        <f>D19/D34</f>
        <v>0.33974283712047526</v>
      </c>
      <c r="F19" s="883"/>
      <c r="G19" s="1107"/>
      <c r="H19" s="1107"/>
      <c r="I19" s="1107"/>
      <c r="J19" s="137">
        <v>0.15</v>
      </c>
      <c r="K19" s="137">
        <v>0.3</v>
      </c>
      <c r="L19" s="137">
        <v>0.3</v>
      </c>
      <c r="M19" s="137">
        <v>0.2</v>
      </c>
      <c r="N19" s="137">
        <v>0.05</v>
      </c>
      <c r="O19" s="883"/>
      <c r="P19" s="883"/>
      <c r="Q19" s="883"/>
      <c r="R19" s="1114">
        <f>SUM(F19:Q19)</f>
        <v>1</v>
      </c>
      <c r="S19" s="138"/>
      <c r="T19" s="145"/>
      <c r="U19" s="145"/>
      <c r="V19" s="140"/>
      <c r="W19" s="140"/>
      <c r="X19" s="140"/>
      <c r="Y19" s="140"/>
      <c r="Z19" s="140"/>
      <c r="AA19" s="140"/>
      <c r="AB19" s="140"/>
      <c r="AC19" s="140"/>
      <c r="AD19" s="140"/>
    </row>
    <row r="20" spans="1:30" s="147" customFormat="1" ht="19.5" customHeight="1" thickTop="1">
      <c r="A20" s="136"/>
      <c r="B20" s="1543"/>
      <c r="C20" s="1545"/>
      <c r="D20" s="1547"/>
      <c r="E20" s="1549"/>
      <c r="F20" s="885"/>
      <c r="G20" s="143"/>
      <c r="H20" s="143"/>
      <c r="I20" s="143"/>
      <c r="J20" s="885">
        <f t="shared" ref="J20:N20" si="4">$D19*J19</f>
        <v>236218.50449999998</v>
      </c>
      <c r="K20" s="143">
        <f t="shared" si="4"/>
        <v>472437.00899999996</v>
      </c>
      <c r="L20" s="143">
        <f t="shared" si="4"/>
        <v>472437.00899999996</v>
      </c>
      <c r="M20" s="143">
        <f t="shared" si="4"/>
        <v>314958.00600000005</v>
      </c>
      <c r="N20" s="885">
        <f t="shared" si="4"/>
        <v>78739.501500000013</v>
      </c>
      <c r="O20" s="143"/>
      <c r="P20" s="143"/>
      <c r="Q20" s="897"/>
      <c r="R20" s="1115">
        <f>SUM(F20:Q20)</f>
        <v>1574790.03</v>
      </c>
      <c r="S20" s="138"/>
      <c r="T20" s="145"/>
      <c r="U20" s="145"/>
      <c r="V20" s="146"/>
      <c r="W20" s="138"/>
      <c r="X20" s="146"/>
      <c r="Y20" s="146"/>
      <c r="Z20" s="146"/>
      <c r="AA20" s="146"/>
      <c r="AB20" s="146"/>
      <c r="AC20" s="146"/>
      <c r="AD20" s="146"/>
    </row>
    <row r="21" spans="1:30" s="147" customFormat="1" ht="8.1" customHeight="1">
      <c r="A21" s="136"/>
      <c r="B21" s="843"/>
      <c r="C21" s="149"/>
      <c r="D21" s="150"/>
      <c r="E21" s="151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898"/>
      <c r="R21" s="1116"/>
      <c r="S21" s="138"/>
      <c r="T21" s="145"/>
      <c r="U21" s="145"/>
      <c r="V21" s="146"/>
      <c r="W21" s="146"/>
      <c r="X21" s="146"/>
      <c r="Y21" s="146"/>
      <c r="Z21" s="146"/>
      <c r="AA21" s="146"/>
      <c r="AB21" s="146"/>
      <c r="AC21" s="146"/>
      <c r="AD21" s="146"/>
    </row>
    <row r="22" spans="1:30" s="141" customFormat="1" ht="19.5" customHeight="1" thickBot="1">
      <c r="A22" s="136"/>
      <c r="B22" s="1550" t="str">
        <f>'PLANILHA ORÇAMENTO 29.05.25'!B131</f>
        <v>06</v>
      </c>
      <c r="C22" s="1544" t="str">
        <f>'PLANILHA ORÇAMENTO 29.05.25'!E131</f>
        <v>URBANIZAÇAO E OBRAS COMPLEMENTARES</v>
      </c>
      <c r="D22" s="1546">
        <f>'PLANILHA ORÇAMENTO 29.05.25'!T152</f>
        <v>37126.54</v>
      </c>
      <c r="E22" s="1548">
        <f>D22/D34</f>
        <v>8.0096240081395549E-3</v>
      </c>
      <c r="F22" s="883"/>
      <c r="G22" s="1107"/>
      <c r="H22" s="1107"/>
      <c r="I22" s="1107"/>
      <c r="J22" s="1107"/>
      <c r="K22" s="883"/>
      <c r="L22" s="883"/>
      <c r="M22" s="137">
        <v>0.1</v>
      </c>
      <c r="N22" s="137">
        <v>0.9</v>
      </c>
      <c r="O22" s="883"/>
      <c r="P22" s="883"/>
      <c r="Q22" s="883"/>
      <c r="R22" s="1114">
        <f>SUM(F22:Q22)</f>
        <v>1</v>
      </c>
      <c r="S22" s="138"/>
      <c r="T22" s="145"/>
      <c r="U22" s="145"/>
      <c r="V22" s="140"/>
      <c r="W22" s="140"/>
      <c r="X22" s="140"/>
      <c r="Y22" s="140"/>
      <c r="Z22" s="140"/>
      <c r="AA22" s="140"/>
      <c r="AB22" s="140"/>
      <c r="AC22" s="140"/>
      <c r="AD22" s="140"/>
    </row>
    <row r="23" spans="1:30" s="147" customFormat="1" ht="19.5" customHeight="1" thickTop="1">
      <c r="A23" s="136"/>
      <c r="B23" s="1543"/>
      <c r="C23" s="1545"/>
      <c r="D23" s="1547"/>
      <c r="E23" s="1549"/>
      <c r="F23" s="885"/>
      <c r="G23" s="1101"/>
      <c r="H23" s="1101"/>
      <c r="I23" s="1101"/>
      <c r="J23" s="1101">
        <f t="shared" ref="J23:N23" si="5">$D22*J22</f>
        <v>0</v>
      </c>
      <c r="K23" s="885">
        <f t="shared" si="5"/>
        <v>0</v>
      </c>
      <c r="L23" s="885">
        <f t="shared" si="5"/>
        <v>0</v>
      </c>
      <c r="M23" s="143">
        <f t="shared" si="5"/>
        <v>3712.6540000000005</v>
      </c>
      <c r="N23" s="143">
        <f t="shared" si="5"/>
        <v>33413.885999999999</v>
      </c>
      <c r="O23" s="885"/>
      <c r="P23" s="143"/>
      <c r="Q23" s="897"/>
      <c r="R23" s="1115">
        <f>SUM(F23:Q23)</f>
        <v>37126.54</v>
      </c>
      <c r="S23" s="138"/>
      <c r="T23" s="145"/>
      <c r="U23" s="145"/>
      <c r="V23" s="146"/>
      <c r="W23" s="146"/>
      <c r="X23" s="146"/>
      <c r="Y23" s="146"/>
      <c r="Z23" s="146"/>
      <c r="AA23" s="146"/>
      <c r="AB23" s="146"/>
      <c r="AC23" s="146"/>
      <c r="AD23" s="146"/>
    </row>
    <row r="24" spans="1:30" s="147" customFormat="1" ht="8.1" customHeight="1">
      <c r="A24" s="136"/>
      <c r="B24" s="844"/>
      <c r="C24" s="153"/>
      <c r="D24" s="154"/>
      <c r="E24" s="151"/>
      <c r="F24" s="143"/>
      <c r="G24" s="143"/>
      <c r="H24" s="143"/>
      <c r="I24" s="143"/>
      <c r="J24" s="143"/>
      <c r="K24" s="143"/>
      <c r="L24" s="144"/>
      <c r="M24" s="144"/>
      <c r="N24" s="144"/>
      <c r="O24" s="144"/>
      <c r="P24" s="155"/>
      <c r="Q24" s="884"/>
      <c r="R24" s="1115"/>
      <c r="S24" s="138"/>
      <c r="T24" s="145"/>
      <c r="U24" s="145"/>
      <c r="V24" s="146"/>
      <c r="W24" s="146"/>
      <c r="X24" s="146"/>
      <c r="Y24" s="146"/>
      <c r="Z24" s="146"/>
      <c r="AA24" s="146"/>
      <c r="AB24" s="146"/>
      <c r="AC24" s="146"/>
      <c r="AD24" s="146"/>
    </row>
    <row r="25" spans="1:30" s="141" customFormat="1" ht="19.5" customHeight="1" thickBot="1">
      <c r="A25" s="136"/>
      <c r="B25" s="1550" t="str">
        <f>'PLANILHA ORÇAMENTO 29.05.25'!B154</f>
        <v>07</v>
      </c>
      <c r="C25" s="1544" t="str">
        <f>'PLANILHA ORÇAMENTO 29.05.25'!E154</f>
        <v>REDE DE ESGOTO</v>
      </c>
      <c r="D25" s="1546">
        <f>'PLANILHA ORÇAMENTO 29.05.25'!T186</f>
        <v>298846.75</v>
      </c>
      <c r="E25" s="1548">
        <f>D25/D34</f>
        <v>6.4472749239613478E-2</v>
      </c>
      <c r="F25" s="883"/>
      <c r="G25" s="1107"/>
      <c r="H25" s="1107"/>
      <c r="I25" s="1107"/>
      <c r="J25" s="883"/>
      <c r="K25" s="137">
        <v>0.2</v>
      </c>
      <c r="L25" s="137">
        <v>0.5</v>
      </c>
      <c r="M25" s="137">
        <v>0.3</v>
      </c>
      <c r="N25" s="883"/>
      <c r="O25" s="883"/>
      <c r="P25" s="883"/>
      <c r="Q25" s="883"/>
      <c r="R25" s="1114">
        <f>SUM(F25:Q25)</f>
        <v>1</v>
      </c>
      <c r="S25" s="138"/>
      <c r="T25" s="145"/>
      <c r="U25" s="145"/>
      <c r="V25" s="140"/>
      <c r="W25" s="140"/>
      <c r="X25" s="140"/>
      <c r="Y25" s="140"/>
      <c r="Z25" s="140"/>
      <c r="AA25" s="140"/>
      <c r="AB25" s="140"/>
      <c r="AC25" s="140"/>
      <c r="AD25" s="140"/>
    </row>
    <row r="26" spans="1:30" s="147" customFormat="1" ht="19.5" customHeight="1" thickTop="1">
      <c r="A26" s="136"/>
      <c r="B26" s="1543"/>
      <c r="C26" s="1545"/>
      <c r="D26" s="1547"/>
      <c r="E26" s="1549"/>
      <c r="F26" s="885"/>
      <c r="G26" s="143"/>
      <c r="H26" s="143"/>
      <c r="I26" s="143"/>
      <c r="J26" s="885">
        <f t="shared" ref="J26:N26" si="6">$D25*J25</f>
        <v>0</v>
      </c>
      <c r="K26" s="885">
        <f t="shared" si="6"/>
        <v>59769.350000000006</v>
      </c>
      <c r="L26" s="143">
        <f t="shared" si="6"/>
        <v>149423.375</v>
      </c>
      <c r="M26" s="143">
        <f t="shared" si="6"/>
        <v>89654.024999999994</v>
      </c>
      <c r="N26" s="143">
        <f t="shared" si="6"/>
        <v>0</v>
      </c>
      <c r="O26" s="885"/>
      <c r="P26" s="885"/>
      <c r="Q26" s="884"/>
      <c r="R26" s="1115">
        <f>SUM(F26:Q26)</f>
        <v>298846.75</v>
      </c>
      <c r="S26" s="138"/>
      <c r="T26" s="145"/>
      <c r="U26" s="145"/>
      <c r="V26" s="146"/>
      <c r="W26" s="146"/>
      <c r="X26" s="146"/>
      <c r="Y26" s="146"/>
      <c r="Z26" s="146"/>
      <c r="AA26" s="146"/>
      <c r="AB26" s="146"/>
      <c r="AC26" s="146"/>
      <c r="AD26" s="146"/>
    </row>
    <row r="27" spans="1:30" s="147" customFormat="1" ht="8.1" customHeight="1">
      <c r="A27" s="136"/>
      <c r="B27" s="844"/>
      <c r="C27" s="153"/>
      <c r="D27" s="154"/>
      <c r="E27" s="151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898"/>
      <c r="R27" s="1116"/>
      <c r="S27" s="138"/>
      <c r="T27" s="145"/>
      <c r="U27" s="145"/>
      <c r="V27" s="146"/>
      <c r="W27" s="146"/>
      <c r="X27" s="146"/>
      <c r="Y27" s="146"/>
      <c r="Z27" s="146"/>
      <c r="AA27" s="146"/>
      <c r="AB27" s="146"/>
      <c r="AC27" s="146"/>
      <c r="AD27" s="146"/>
    </row>
    <row r="28" spans="1:30" s="141" customFormat="1" ht="19.5" customHeight="1" thickBot="1">
      <c r="A28" s="136"/>
      <c r="B28" s="1550" t="str">
        <f>'PLANILHA ORÇAMENTO 29.05.25'!B188</f>
        <v>08</v>
      </c>
      <c r="C28" s="1544" t="str">
        <f>'PLANILHA ORÇAMENTO 29.05.25'!E188</f>
        <v>OBRAS DE CONTEÇÃO  - PROTECAO DE TALUDE / GABIAO</v>
      </c>
      <c r="D28" s="1546">
        <f>'PLANILHA ORÇAMENTO 29.05.25'!T209</f>
        <v>1990369.01</v>
      </c>
      <c r="E28" s="1548">
        <f>D28/D34</f>
        <v>0.4293992224309876</v>
      </c>
      <c r="F28" s="1108"/>
      <c r="G28" s="1107"/>
      <c r="H28" s="1107"/>
      <c r="I28" s="1107"/>
      <c r="J28" s="1100">
        <v>0.1</v>
      </c>
      <c r="K28" s="137">
        <v>0.2</v>
      </c>
      <c r="L28" s="137">
        <v>0.2</v>
      </c>
      <c r="M28" s="137">
        <v>0.3</v>
      </c>
      <c r="N28" s="137">
        <v>0.2</v>
      </c>
      <c r="O28" s="883"/>
      <c r="P28" s="883"/>
      <c r="Q28" s="883"/>
      <c r="R28" s="1114">
        <f>SUM(F28:Q28)</f>
        <v>1</v>
      </c>
      <c r="S28" s="138"/>
      <c r="T28" s="145"/>
      <c r="U28" s="145"/>
      <c r="V28" s="140"/>
      <c r="W28" s="140"/>
      <c r="X28" s="140"/>
      <c r="Y28" s="140"/>
      <c r="Z28" s="140"/>
      <c r="AA28" s="140"/>
      <c r="AB28" s="140"/>
      <c r="AC28" s="140"/>
      <c r="AD28" s="140"/>
    </row>
    <row r="29" spans="1:30" s="147" customFormat="1" ht="19.5" customHeight="1" thickTop="1">
      <c r="A29" s="136"/>
      <c r="B29" s="1543"/>
      <c r="C29" s="1545"/>
      <c r="D29" s="1547"/>
      <c r="E29" s="1549"/>
      <c r="F29" s="885"/>
      <c r="G29" s="143"/>
      <c r="H29" s="143"/>
      <c r="I29" s="143"/>
      <c r="J29" s="143">
        <f t="shared" ref="J29:N29" si="7">$D28*J28</f>
        <v>199036.90100000001</v>
      </c>
      <c r="K29" s="143">
        <f t="shared" si="7"/>
        <v>398073.80200000003</v>
      </c>
      <c r="L29" s="143">
        <f t="shared" si="7"/>
        <v>398073.80200000003</v>
      </c>
      <c r="M29" s="143">
        <f t="shared" si="7"/>
        <v>597110.70299999998</v>
      </c>
      <c r="N29" s="143">
        <f t="shared" si="7"/>
        <v>398073.80200000003</v>
      </c>
      <c r="O29" s="143"/>
      <c r="P29" s="143"/>
      <c r="Q29" s="897"/>
      <c r="R29" s="1115">
        <f>SUM(F29:Q29)</f>
        <v>1990369.0100000002</v>
      </c>
      <c r="S29" s="138"/>
      <c r="T29" s="145"/>
      <c r="U29" s="145"/>
      <c r="V29" s="146"/>
      <c r="W29" s="146"/>
      <c r="X29" s="146"/>
      <c r="Y29" s="146"/>
      <c r="Z29" s="146"/>
      <c r="AA29" s="146"/>
      <c r="AB29" s="146"/>
      <c r="AC29" s="146"/>
      <c r="AD29" s="146"/>
    </row>
    <row r="30" spans="1:30" s="147" customFormat="1" ht="8.1" customHeight="1">
      <c r="A30" s="136"/>
      <c r="B30" s="844"/>
      <c r="C30" s="153"/>
      <c r="D30" s="154"/>
      <c r="E30" s="151"/>
      <c r="F30" s="143"/>
      <c r="G30" s="143"/>
      <c r="H30" s="143"/>
      <c r="I30" s="143"/>
      <c r="J30" s="143"/>
      <c r="K30" s="143"/>
      <c r="L30" s="144"/>
      <c r="M30" s="144"/>
      <c r="N30" s="144"/>
      <c r="O30" s="144"/>
      <c r="P30" s="155"/>
      <c r="Q30" s="884"/>
      <c r="R30" s="1115"/>
      <c r="S30" s="138"/>
      <c r="T30" s="145"/>
      <c r="U30" s="145"/>
      <c r="V30" s="146"/>
      <c r="W30" s="146"/>
      <c r="X30" s="146"/>
      <c r="Y30" s="146"/>
      <c r="Z30" s="146"/>
      <c r="AA30" s="146"/>
      <c r="AB30" s="146"/>
      <c r="AC30" s="146"/>
      <c r="AD30" s="146"/>
    </row>
    <row r="31" spans="1:30" s="141" customFormat="1" ht="19.5" customHeight="1">
      <c r="A31" s="136"/>
      <c r="B31" s="1550" t="str">
        <f>'PLANILHA ORÇAMENTO 29.05.25'!B211</f>
        <v>09</v>
      </c>
      <c r="C31" s="1544" t="str">
        <f>'PLANILHA ORÇAMENTO 29.05.25'!E211</f>
        <v>CONTENCAO EM SOLO GRAMPEADO E ENTELAMENTO ROCHOSO</v>
      </c>
      <c r="D31" s="1546"/>
      <c r="E31" s="1548">
        <f>D31/D34</f>
        <v>0</v>
      </c>
      <c r="F31" s="883"/>
      <c r="G31" s="883"/>
      <c r="H31" s="883"/>
      <c r="I31" s="883"/>
      <c r="J31" s="883"/>
      <c r="K31" s="883"/>
      <c r="L31" s="883"/>
      <c r="M31" s="883"/>
      <c r="N31" s="883"/>
      <c r="O31" s="883"/>
      <c r="P31" s="883"/>
      <c r="Q31" s="883"/>
      <c r="R31" s="1114">
        <f>SUM(F31:Q31)</f>
        <v>0</v>
      </c>
      <c r="S31" s="138"/>
      <c r="T31" s="145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</row>
    <row r="32" spans="1:30" s="147" customFormat="1" ht="19.5" customHeight="1">
      <c r="A32" s="136"/>
      <c r="B32" s="1543"/>
      <c r="C32" s="1545"/>
      <c r="D32" s="1547"/>
      <c r="E32" s="1549"/>
      <c r="F32" s="885"/>
      <c r="G32" s="885"/>
      <c r="H32" s="885"/>
      <c r="I32" s="885"/>
      <c r="J32" s="143">
        <f t="shared" ref="J32:Q32" si="8">$D31*J31</f>
        <v>0</v>
      </c>
      <c r="K32" s="143">
        <f t="shared" si="8"/>
        <v>0</v>
      </c>
      <c r="L32" s="143">
        <f t="shared" si="8"/>
        <v>0</v>
      </c>
      <c r="M32" s="143">
        <f t="shared" si="8"/>
        <v>0</v>
      </c>
      <c r="N32" s="143">
        <f t="shared" si="8"/>
        <v>0</v>
      </c>
      <c r="O32" s="143">
        <f t="shared" si="8"/>
        <v>0</v>
      </c>
      <c r="P32" s="885">
        <f t="shared" si="8"/>
        <v>0</v>
      </c>
      <c r="Q32" s="884">
        <f t="shared" si="8"/>
        <v>0</v>
      </c>
      <c r="R32" s="1115">
        <f>SUM(F32:Q32)</f>
        <v>0</v>
      </c>
      <c r="S32" s="138"/>
      <c r="T32" s="146"/>
      <c r="U32" s="145"/>
      <c r="V32" s="146"/>
      <c r="W32" s="146"/>
      <c r="X32" s="146"/>
      <c r="Y32" s="146"/>
      <c r="Z32" s="146"/>
      <c r="AA32" s="146"/>
      <c r="AB32" s="146"/>
      <c r="AC32" s="146"/>
      <c r="AD32" s="146"/>
    </row>
    <row r="33" spans="1:30" s="147" customFormat="1" ht="8.1" customHeight="1">
      <c r="A33" s="156"/>
      <c r="B33" s="843"/>
      <c r="C33" s="149"/>
      <c r="D33" s="150"/>
      <c r="E33" s="151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898"/>
      <c r="R33" s="888"/>
      <c r="S33" s="138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</row>
    <row r="34" spans="1:30" s="147" customFormat="1" ht="15" customHeight="1">
      <c r="A34" s="136"/>
      <c r="B34" s="157"/>
      <c r="C34" s="158" t="s">
        <v>188</v>
      </c>
      <c r="D34" s="159">
        <f>SUM(D6:D33)</f>
        <v>4635241.3</v>
      </c>
      <c r="E34" s="160">
        <f>SUM(E6:E33)</f>
        <v>1</v>
      </c>
      <c r="F34" s="161"/>
      <c r="G34" s="161"/>
      <c r="H34" s="161"/>
      <c r="I34" s="161"/>
      <c r="J34" s="161"/>
      <c r="K34" s="161"/>
      <c r="L34" s="162"/>
      <c r="M34" s="162"/>
      <c r="N34" s="162"/>
      <c r="O34" s="162"/>
      <c r="P34" s="162"/>
      <c r="Q34" s="899"/>
      <c r="R34" s="889"/>
      <c r="S34" s="138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</row>
    <row r="35" spans="1:30" s="147" customFormat="1" ht="8.1" customHeight="1">
      <c r="A35" s="156"/>
      <c r="B35" s="148"/>
      <c r="C35" s="149"/>
      <c r="D35" s="163"/>
      <c r="E35" s="164"/>
      <c r="F35" s="165"/>
      <c r="G35" s="165"/>
      <c r="H35" s="165"/>
      <c r="I35" s="165"/>
      <c r="J35" s="165"/>
      <c r="K35" s="165"/>
      <c r="L35" s="166"/>
      <c r="M35" s="166"/>
      <c r="N35" s="166"/>
      <c r="O35" s="166"/>
      <c r="P35" s="167"/>
      <c r="Q35" s="900"/>
      <c r="R35" s="890"/>
      <c r="S35" s="138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</row>
    <row r="36" spans="1:30" s="147" customFormat="1" ht="15" customHeight="1">
      <c r="A36" s="136"/>
      <c r="B36" s="168"/>
      <c r="C36" s="169" t="s">
        <v>189</v>
      </c>
      <c r="D36" s="170"/>
      <c r="E36" s="170"/>
      <c r="F36" s="170">
        <f>F39/D34</f>
        <v>0</v>
      </c>
      <c r="G36" s="882">
        <f>G38/$D$34</f>
        <v>0</v>
      </c>
      <c r="H36" s="882">
        <f>H38/$D$34</f>
        <v>0</v>
      </c>
      <c r="I36" s="882">
        <f>I38/$D$34</f>
        <v>0</v>
      </c>
      <c r="J36" s="882">
        <f>J38/$D$34</f>
        <v>0.17979851146044976</v>
      </c>
      <c r="K36" s="882">
        <f t="shared" ref="K36:Q36" si="9">K38/$D$34</f>
        <v>0.23845447150723309</v>
      </c>
      <c r="L36" s="882">
        <f t="shared" si="9"/>
        <v>0.23373664106763975</v>
      </c>
      <c r="M36" s="882">
        <f t="shared" si="9"/>
        <v>0.22956956264606979</v>
      </c>
      <c r="N36" s="882">
        <f t="shared" si="9"/>
        <v>0.1184408133186076</v>
      </c>
      <c r="O36" s="882">
        <f t="shared" si="9"/>
        <v>0</v>
      </c>
      <c r="P36" s="882">
        <f t="shared" si="9"/>
        <v>0</v>
      </c>
      <c r="Q36" s="901">
        <f t="shared" si="9"/>
        <v>0</v>
      </c>
      <c r="R36" s="891">
        <f>SUM(F36:Q36)</f>
        <v>1</v>
      </c>
      <c r="S36" s="138"/>
      <c r="T36" s="171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</row>
    <row r="37" spans="1:30" s="147" customFormat="1" ht="15" customHeight="1">
      <c r="A37" s="136"/>
      <c r="B37" s="168"/>
      <c r="C37" s="169" t="s">
        <v>190</v>
      </c>
      <c r="D37" s="170"/>
      <c r="E37" s="170"/>
      <c r="F37" s="170">
        <f>F38/D34</f>
        <v>0</v>
      </c>
      <c r="G37" s="170">
        <f t="shared" ref="G37:N37" si="10">F37+G36</f>
        <v>0</v>
      </c>
      <c r="H37" s="170">
        <f t="shared" si="10"/>
        <v>0</v>
      </c>
      <c r="I37" s="170">
        <f t="shared" si="10"/>
        <v>0</v>
      </c>
      <c r="J37" s="170">
        <f t="shared" si="10"/>
        <v>0.17979851146044976</v>
      </c>
      <c r="K37" s="170">
        <f t="shared" si="10"/>
        <v>0.41825298296768287</v>
      </c>
      <c r="L37" s="170">
        <f t="shared" si="10"/>
        <v>0.65198962403532268</v>
      </c>
      <c r="M37" s="170">
        <f t="shared" si="10"/>
        <v>0.88155918668139244</v>
      </c>
      <c r="N37" s="170">
        <f t="shared" si="10"/>
        <v>1</v>
      </c>
      <c r="O37" s="170"/>
      <c r="P37" s="170"/>
      <c r="Q37" s="902"/>
      <c r="R37" s="892" t="s">
        <v>191</v>
      </c>
      <c r="S37" s="146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</row>
    <row r="38" spans="1:30" s="147" customFormat="1" ht="15" customHeight="1">
      <c r="A38" s="136"/>
      <c r="B38" s="168"/>
      <c r="C38" s="169" t="s">
        <v>168</v>
      </c>
      <c r="D38" s="172"/>
      <c r="E38" s="172"/>
      <c r="F38" s="173">
        <f>F8+F11+F14+F17+F20+F23+F26+F29+F32</f>
        <v>0</v>
      </c>
      <c r="G38" s="173">
        <f t="shared" ref="G38:N38" si="11">G8+G11+G14+G17+G20+G23+G26+G29+G32</f>
        <v>0</v>
      </c>
      <c r="H38" s="173">
        <f t="shared" si="11"/>
        <v>0</v>
      </c>
      <c r="I38" s="173">
        <f t="shared" si="11"/>
        <v>0</v>
      </c>
      <c r="J38" s="173">
        <f t="shared" si="11"/>
        <v>833409.48600000003</v>
      </c>
      <c r="K38" s="173">
        <f t="shared" si="11"/>
        <v>1105294.0145</v>
      </c>
      <c r="L38" s="173">
        <f t="shared" si="11"/>
        <v>1083425.7319999998</v>
      </c>
      <c r="M38" s="173">
        <f t="shared" si="11"/>
        <v>1064110.318</v>
      </c>
      <c r="N38" s="173">
        <f t="shared" si="11"/>
        <v>549001.74950000003</v>
      </c>
      <c r="O38" s="173"/>
      <c r="P38" s="173"/>
      <c r="Q38" s="903"/>
      <c r="R38" s="893">
        <f>SUM(F38:Q38)</f>
        <v>4635241.3</v>
      </c>
      <c r="S38" s="174">
        <f>D34-R38</f>
        <v>0</v>
      </c>
      <c r="T38" s="174"/>
      <c r="U38" s="146"/>
      <c r="V38" s="146"/>
      <c r="W38" s="146"/>
      <c r="X38" s="146"/>
      <c r="Y38" s="146"/>
      <c r="Z38" s="146"/>
      <c r="AA38" s="146"/>
      <c r="AB38" s="146"/>
      <c r="AC38" s="146"/>
      <c r="AD38" s="146"/>
    </row>
    <row r="39" spans="1:30" s="147" customFormat="1" ht="15" customHeight="1" thickBot="1">
      <c r="A39" s="136"/>
      <c r="B39" s="175"/>
      <c r="C39" s="176" t="s">
        <v>192</v>
      </c>
      <c r="D39" s="177"/>
      <c r="E39" s="177"/>
      <c r="F39" s="178">
        <f>F38</f>
        <v>0</v>
      </c>
      <c r="G39" s="178">
        <f t="shared" ref="G39:N39" si="12">F39+G38</f>
        <v>0</v>
      </c>
      <c r="H39" s="178">
        <f t="shared" si="12"/>
        <v>0</v>
      </c>
      <c r="I39" s="178">
        <f t="shared" si="12"/>
        <v>0</v>
      </c>
      <c r="J39" s="178">
        <f>I39+J38</f>
        <v>833409.48600000003</v>
      </c>
      <c r="K39" s="178">
        <f t="shared" si="12"/>
        <v>1938703.5005000001</v>
      </c>
      <c r="L39" s="178">
        <f t="shared" si="12"/>
        <v>3022129.2324999999</v>
      </c>
      <c r="M39" s="178">
        <f t="shared" si="12"/>
        <v>4086239.5504999999</v>
      </c>
      <c r="N39" s="178">
        <f t="shared" si="12"/>
        <v>4635241.3</v>
      </c>
      <c r="O39" s="178"/>
      <c r="P39" s="179"/>
      <c r="Q39" s="904"/>
      <c r="R39" s="894" t="s">
        <v>191</v>
      </c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</row>
    <row r="40" spans="1:30" ht="12.75" customHeight="1" thickBot="1">
      <c r="A40" s="115"/>
      <c r="B40" s="180"/>
      <c r="C40" s="181"/>
      <c r="D40" s="182"/>
      <c r="E40" s="183"/>
      <c r="F40" s="181"/>
      <c r="G40" s="181"/>
      <c r="H40" s="181"/>
      <c r="I40" s="181"/>
      <c r="J40" s="181"/>
      <c r="K40" s="182"/>
      <c r="L40" s="183"/>
      <c r="M40" s="181"/>
      <c r="N40" s="181"/>
      <c r="O40" s="181"/>
      <c r="P40" s="181"/>
      <c r="Q40" s="181"/>
      <c r="R40" s="184"/>
    </row>
    <row r="41" spans="1:30" ht="12.75" customHeight="1">
      <c r="A41" s="115"/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</row>
    <row r="42" spans="1:30" ht="23.25" customHeight="1">
      <c r="A42" s="115"/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</row>
    <row r="43" spans="1:30">
      <c r="J43" s="108">
        <v>791838.446</v>
      </c>
      <c r="K43" s="108">
        <v>1050161.1845</v>
      </c>
      <c r="L43" s="108">
        <v>1029383.7019999999</v>
      </c>
      <c r="M43" s="108">
        <v>1011031.758</v>
      </c>
      <c r="N43" s="108">
        <v>521617.15950000007</v>
      </c>
    </row>
    <row r="44" spans="1:30">
      <c r="J44" s="108">
        <v>5.2499399839771831E-2</v>
      </c>
      <c r="K44" s="108">
        <v>5.2499399839771831E-2</v>
      </c>
      <c r="L44" s="108">
        <v>5.2499399839771831E-2</v>
      </c>
      <c r="M44" s="108">
        <v>5.2499399839771831E-2</v>
      </c>
      <c r="N44" s="108">
        <v>5.2499399839771831E-2</v>
      </c>
      <c r="T44" s="187"/>
    </row>
    <row r="45" spans="1:30">
      <c r="J45" s="108">
        <f>ROUND(J43*J44,2)</f>
        <v>41571.040000000001</v>
      </c>
      <c r="K45" s="108">
        <f t="shared" ref="K45:L45" si="13">ROUND(K43*K44,2)</f>
        <v>55132.83</v>
      </c>
      <c r="L45" s="108">
        <f t="shared" si="13"/>
        <v>54042.03</v>
      </c>
      <c r="M45" s="108">
        <f t="shared" ref="M45" si="14">ROUND(M43*M44,2)</f>
        <v>53078.559999999998</v>
      </c>
      <c r="N45" s="108">
        <f t="shared" ref="N45" si="15">ROUND(N43*N44,2)</f>
        <v>27384.59</v>
      </c>
    </row>
    <row r="46" spans="1:30">
      <c r="D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</row>
    <row r="47" spans="1:30">
      <c r="A47" s="188"/>
      <c r="J47" s="108">
        <v>0.22</v>
      </c>
      <c r="K47" s="108">
        <v>0.2</v>
      </c>
      <c r="L47" s="108">
        <v>0.2</v>
      </c>
      <c r="M47" s="108">
        <v>0.2</v>
      </c>
      <c r="N47" s="108">
        <v>0.18</v>
      </c>
    </row>
    <row r="48" spans="1:30">
      <c r="J48" s="108">
        <v>61130.909400000004</v>
      </c>
      <c r="K48" s="108">
        <v>55573.554000000004</v>
      </c>
      <c r="L48" s="108">
        <v>55573.554000000004</v>
      </c>
      <c r="M48" s="108">
        <v>55573.554000000004</v>
      </c>
      <c r="N48" s="108">
        <v>50016.198600000003</v>
      </c>
    </row>
    <row r="118" spans="1:1">
      <c r="A118" s="188"/>
    </row>
    <row r="200" spans="1:1">
      <c r="A200" s="188"/>
    </row>
    <row r="213" spans="1:1">
      <c r="A213" s="188"/>
    </row>
    <row r="228" spans="1:1">
      <c r="A228" s="188"/>
    </row>
    <row r="236" spans="1:1">
      <c r="A236" s="188"/>
    </row>
    <row r="249" spans="1:1">
      <c r="A249" s="188"/>
    </row>
    <row r="261" spans="1:1">
      <c r="A261" s="188"/>
    </row>
    <row r="271" spans="1:1">
      <c r="A271" s="188"/>
    </row>
    <row r="286" spans="1:1">
      <c r="A286" s="188"/>
    </row>
    <row r="290" spans="1:1">
      <c r="A290" s="188"/>
    </row>
    <row r="296" spans="1:1">
      <c r="A296" s="188"/>
    </row>
    <row r="318" spans="1:1">
      <c r="A318" s="188"/>
    </row>
  </sheetData>
  <mergeCells count="41">
    <mergeCell ref="D2:Q2"/>
    <mergeCell ref="D3:Q3"/>
    <mergeCell ref="D4:E4"/>
    <mergeCell ref="B7:B8"/>
    <mergeCell ref="C7:C8"/>
    <mergeCell ref="D7:D8"/>
    <mergeCell ref="E7:E8"/>
    <mergeCell ref="B10:B11"/>
    <mergeCell ref="C10:C11"/>
    <mergeCell ref="D10:D11"/>
    <mergeCell ref="E10:E11"/>
    <mergeCell ref="B13:B14"/>
    <mergeCell ref="C13:C14"/>
    <mergeCell ref="D13:D14"/>
    <mergeCell ref="E13:E14"/>
    <mergeCell ref="B16:B17"/>
    <mergeCell ref="C16:C17"/>
    <mergeCell ref="D16:D17"/>
    <mergeCell ref="E16:E17"/>
    <mergeCell ref="U16:Y16"/>
    <mergeCell ref="U17:AD17"/>
    <mergeCell ref="B19:B20"/>
    <mergeCell ref="C19:C20"/>
    <mergeCell ref="D19:D20"/>
    <mergeCell ref="E19:E20"/>
    <mergeCell ref="B22:B23"/>
    <mergeCell ref="C22:C23"/>
    <mergeCell ref="D22:D23"/>
    <mergeCell ref="E22:E23"/>
    <mergeCell ref="B31:B32"/>
    <mergeCell ref="C31:C32"/>
    <mergeCell ref="D31:D32"/>
    <mergeCell ref="E31:E32"/>
    <mergeCell ref="B25:B26"/>
    <mergeCell ref="C25:C26"/>
    <mergeCell ref="D25:D26"/>
    <mergeCell ref="E25:E26"/>
    <mergeCell ref="B28:B29"/>
    <mergeCell ref="C28:C29"/>
    <mergeCell ref="D28:D29"/>
    <mergeCell ref="E28:E29"/>
  </mergeCells>
  <printOptions horizontalCentered="1"/>
  <pageMargins left="0.59055118110236227" right="0.51181102362204722" top="0.78740157480314965" bottom="0.78740157480314965" header="0.31496062992125984" footer="0.31496062992125984"/>
  <pageSetup paperSize="9" scale="45" fitToHeight="0" orientation="landscape" r:id="rId1"/>
  <headerFooter>
    <oddFooter>&amp;CDURVAL HONORATO DA SILVA
Engenheiro Civil - ECOS
CREA: 74.063/D&amp;RPágina 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AD318"/>
  <sheetViews>
    <sheetView showZeros="0" view="pageBreakPreview" zoomScale="75" zoomScaleNormal="75" zoomScaleSheetLayoutView="75" workbookViewId="0">
      <selection activeCell="C3" sqref="C3"/>
    </sheetView>
  </sheetViews>
  <sheetFormatPr defaultRowHeight="12.75"/>
  <cols>
    <col min="1" max="1" width="15.7109375" style="108" customWidth="1"/>
    <col min="2" max="2" width="6.5703125" style="108" bestFit="1" customWidth="1"/>
    <col min="3" max="3" width="69.5703125" style="109" bestFit="1" customWidth="1"/>
    <col min="4" max="4" width="15.5703125" style="108" bestFit="1" customWidth="1"/>
    <col min="5" max="5" width="12.42578125" style="108" bestFit="1" customWidth="1"/>
    <col min="6" max="6" width="13.140625" style="108" bestFit="1" customWidth="1"/>
    <col min="7" max="9" width="13.42578125" style="108" bestFit="1" customWidth="1"/>
    <col min="10" max="17" width="14.28515625" style="108" bestFit="1" customWidth="1"/>
    <col min="18" max="18" width="18.140625" style="108" customWidth="1"/>
    <col min="19" max="19" width="16.7109375" style="108" customWidth="1"/>
    <col min="20" max="20" width="15" style="108" bestFit="1" customWidth="1"/>
    <col min="21" max="21" width="15.140625" style="108" bestFit="1" customWidth="1"/>
    <col min="22" max="22" width="11.5703125" style="108" bestFit="1" customWidth="1"/>
    <col min="23" max="24" width="10.85546875" style="108" bestFit="1" customWidth="1"/>
    <col min="25" max="244" width="9.140625" style="108"/>
    <col min="245" max="245" width="15.7109375" style="108" customWidth="1"/>
    <col min="246" max="246" width="6.5703125" style="108" bestFit="1" customWidth="1"/>
    <col min="247" max="247" width="69.5703125" style="108" bestFit="1" customWidth="1"/>
    <col min="248" max="248" width="15.5703125" style="108" bestFit="1" customWidth="1"/>
    <col min="249" max="249" width="12.42578125" style="108" bestFit="1" customWidth="1"/>
    <col min="250" max="250" width="13.140625" style="108" bestFit="1" customWidth="1"/>
    <col min="251" max="253" width="13.42578125" style="108" bestFit="1" customWidth="1"/>
    <col min="254" max="273" width="14.28515625" style="108" bestFit="1" customWidth="1"/>
    <col min="274" max="274" width="18.140625" style="108" customWidth="1"/>
    <col min="275" max="275" width="16.7109375" style="108" customWidth="1"/>
    <col min="276" max="276" width="15" style="108" bestFit="1" customWidth="1"/>
    <col min="277" max="277" width="15.140625" style="108" bestFit="1" customWidth="1"/>
    <col min="278" max="278" width="11.5703125" style="108" bestFit="1" customWidth="1"/>
    <col min="279" max="280" width="10.85546875" style="108" bestFit="1" customWidth="1"/>
    <col min="281" max="500" width="9.140625" style="108"/>
    <col min="501" max="501" width="15.7109375" style="108" customWidth="1"/>
    <col min="502" max="502" width="6.5703125" style="108" bestFit="1" customWidth="1"/>
    <col min="503" max="503" width="69.5703125" style="108" bestFit="1" customWidth="1"/>
    <col min="504" max="504" width="15.5703125" style="108" bestFit="1" customWidth="1"/>
    <col min="505" max="505" width="12.42578125" style="108" bestFit="1" customWidth="1"/>
    <col min="506" max="506" width="13.140625" style="108" bestFit="1" customWidth="1"/>
    <col min="507" max="509" width="13.42578125" style="108" bestFit="1" customWidth="1"/>
    <col min="510" max="529" width="14.28515625" style="108" bestFit="1" customWidth="1"/>
    <col min="530" max="530" width="18.140625" style="108" customWidth="1"/>
    <col min="531" max="531" width="16.7109375" style="108" customWidth="1"/>
    <col min="532" max="532" width="15" style="108" bestFit="1" customWidth="1"/>
    <col min="533" max="533" width="15.140625" style="108" bestFit="1" customWidth="1"/>
    <col min="534" max="534" width="11.5703125" style="108" bestFit="1" customWidth="1"/>
    <col min="535" max="536" width="10.85546875" style="108" bestFit="1" customWidth="1"/>
    <col min="537" max="756" width="9.140625" style="108"/>
    <col min="757" max="757" width="15.7109375" style="108" customWidth="1"/>
    <col min="758" max="758" width="6.5703125" style="108" bestFit="1" customWidth="1"/>
    <col min="759" max="759" width="69.5703125" style="108" bestFit="1" customWidth="1"/>
    <col min="760" max="760" width="15.5703125" style="108" bestFit="1" customWidth="1"/>
    <col min="761" max="761" width="12.42578125" style="108" bestFit="1" customWidth="1"/>
    <col min="762" max="762" width="13.140625" style="108" bestFit="1" customWidth="1"/>
    <col min="763" max="765" width="13.42578125" style="108" bestFit="1" customWidth="1"/>
    <col min="766" max="785" width="14.28515625" style="108" bestFit="1" customWidth="1"/>
    <col min="786" max="786" width="18.140625" style="108" customWidth="1"/>
    <col min="787" max="787" width="16.7109375" style="108" customWidth="1"/>
    <col min="788" max="788" width="15" style="108" bestFit="1" customWidth="1"/>
    <col min="789" max="789" width="15.140625" style="108" bestFit="1" customWidth="1"/>
    <col min="790" max="790" width="11.5703125" style="108" bestFit="1" customWidth="1"/>
    <col min="791" max="792" width="10.85546875" style="108" bestFit="1" customWidth="1"/>
    <col min="793" max="1012" width="9.140625" style="108"/>
    <col min="1013" max="1013" width="15.7109375" style="108" customWidth="1"/>
    <col min="1014" max="1014" width="6.5703125" style="108" bestFit="1" customWidth="1"/>
    <col min="1015" max="1015" width="69.5703125" style="108" bestFit="1" customWidth="1"/>
    <col min="1016" max="1016" width="15.5703125" style="108" bestFit="1" customWidth="1"/>
    <col min="1017" max="1017" width="12.42578125" style="108" bestFit="1" customWidth="1"/>
    <col min="1018" max="1018" width="13.140625" style="108" bestFit="1" customWidth="1"/>
    <col min="1019" max="1021" width="13.42578125" style="108" bestFit="1" customWidth="1"/>
    <col min="1022" max="1041" width="14.28515625" style="108" bestFit="1" customWidth="1"/>
    <col min="1042" max="1042" width="18.140625" style="108" customWidth="1"/>
    <col min="1043" max="1043" width="16.7109375" style="108" customWidth="1"/>
    <col min="1044" max="1044" width="15" style="108" bestFit="1" customWidth="1"/>
    <col min="1045" max="1045" width="15.140625" style="108" bestFit="1" customWidth="1"/>
    <col min="1046" max="1046" width="11.5703125" style="108" bestFit="1" customWidth="1"/>
    <col min="1047" max="1048" width="10.85546875" style="108" bestFit="1" customWidth="1"/>
    <col min="1049" max="1268" width="9.140625" style="108"/>
    <col min="1269" max="1269" width="15.7109375" style="108" customWidth="1"/>
    <col min="1270" max="1270" width="6.5703125" style="108" bestFit="1" customWidth="1"/>
    <col min="1271" max="1271" width="69.5703125" style="108" bestFit="1" customWidth="1"/>
    <col min="1272" max="1272" width="15.5703125" style="108" bestFit="1" customWidth="1"/>
    <col min="1273" max="1273" width="12.42578125" style="108" bestFit="1" customWidth="1"/>
    <col min="1274" max="1274" width="13.140625" style="108" bestFit="1" customWidth="1"/>
    <col min="1275" max="1277" width="13.42578125" style="108" bestFit="1" customWidth="1"/>
    <col min="1278" max="1297" width="14.28515625" style="108" bestFit="1" customWidth="1"/>
    <col min="1298" max="1298" width="18.140625" style="108" customWidth="1"/>
    <col min="1299" max="1299" width="16.7109375" style="108" customWidth="1"/>
    <col min="1300" max="1300" width="15" style="108" bestFit="1" customWidth="1"/>
    <col min="1301" max="1301" width="15.140625" style="108" bestFit="1" customWidth="1"/>
    <col min="1302" max="1302" width="11.5703125" style="108" bestFit="1" customWidth="1"/>
    <col min="1303" max="1304" width="10.85546875" style="108" bestFit="1" customWidth="1"/>
    <col min="1305" max="1524" width="9.140625" style="108"/>
    <col min="1525" max="1525" width="15.7109375" style="108" customWidth="1"/>
    <col min="1526" max="1526" width="6.5703125" style="108" bestFit="1" customWidth="1"/>
    <col min="1527" max="1527" width="69.5703125" style="108" bestFit="1" customWidth="1"/>
    <col min="1528" max="1528" width="15.5703125" style="108" bestFit="1" customWidth="1"/>
    <col min="1529" max="1529" width="12.42578125" style="108" bestFit="1" customWidth="1"/>
    <col min="1530" max="1530" width="13.140625" style="108" bestFit="1" customWidth="1"/>
    <col min="1531" max="1533" width="13.42578125" style="108" bestFit="1" customWidth="1"/>
    <col min="1534" max="1553" width="14.28515625" style="108" bestFit="1" customWidth="1"/>
    <col min="1554" max="1554" width="18.140625" style="108" customWidth="1"/>
    <col min="1555" max="1555" width="16.7109375" style="108" customWidth="1"/>
    <col min="1556" max="1556" width="15" style="108" bestFit="1" customWidth="1"/>
    <col min="1557" max="1557" width="15.140625" style="108" bestFit="1" customWidth="1"/>
    <col min="1558" max="1558" width="11.5703125" style="108" bestFit="1" customWidth="1"/>
    <col min="1559" max="1560" width="10.85546875" style="108" bestFit="1" customWidth="1"/>
    <col min="1561" max="1780" width="9.140625" style="108"/>
    <col min="1781" max="1781" width="15.7109375" style="108" customWidth="1"/>
    <col min="1782" max="1782" width="6.5703125" style="108" bestFit="1" customWidth="1"/>
    <col min="1783" max="1783" width="69.5703125" style="108" bestFit="1" customWidth="1"/>
    <col min="1784" max="1784" width="15.5703125" style="108" bestFit="1" customWidth="1"/>
    <col min="1785" max="1785" width="12.42578125" style="108" bestFit="1" customWidth="1"/>
    <col min="1786" max="1786" width="13.140625" style="108" bestFit="1" customWidth="1"/>
    <col min="1787" max="1789" width="13.42578125" style="108" bestFit="1" customWidth="1"/>
    <col min="1790" max="1809" width="14.28515625" style="108" bestFit="1" customWidth="1"/>
    <col min="1810" max="1810" width="18.140625" style="108" customWidth="1"/>
    <col min="1811" max="1811" width="16.7109375" style="108" customWidth="1"/>
    <col min="1812" max="1812" width="15" style="108" bestFit="1" customWidth="1"/>
    <col min="1813" max="1813" width="15.140625" style="108" bestFit="1" customWidth="1"/>
    <col min="1814" max="1814" width="11.5703125" style="108" bestFit="1" customWidth="1"/>
    <col min="1815" max="1816" width="10.85546875" style="108" bestFit="1" customWidth="1"/>
    <col min="1817" max="2036" width="9.140625" style="108"/>
    <col min="2037" max="2037" width="15.7109375" style="108" customWidth="1"/>
    <col min="2038" max="2038" width="6.5703125" style="108" bestFit="1" customWidth="1"/>
    <col min="2039" max="2039" width="69.5703125" style="108" bestFit="1" customWidth="1"/>
    <col min="2040" max="2040" width="15.5703125" style="108" bestFit="1" customWidth="1"/>
    <col min="2041" max="2041" width="12.42578125" style="108" bestFit="1" customWidth="1"/>
    <col min="2042" max="2042" width="13.140625" style="108" bestFit="1" customWidth="1"/>
    <col min="2043" max="2045" width="13.42578125" style="108" bestFit="1" customWidth="1"/>
    <col min="2046" max="2065" width="14.28515625" style="108" bestFit="1" customWidth="1"/>
    <col min="2066" max="2066" width="18.140625" style="108" customWidth="1"/>
    <col min="2067" max="2067" width="16.7109375" style="108" customWidth="1"/>
    <col min="2068" max="2068" width="15" style="108" bestFit="1" customWidth="1"/>
    <col min="2069" max="2069" width="15.140625" style="108" bestFit="1" customWidth="1"/>
    <col min="2070" max="2070" width="11.5703125" style="108" bestFit="1" customWidth="1"/>
    <col min="2071" max="2072" width="10.85546875" style="108" bestFit="1" customWidth="1"/>
    <col min="2073" max="2292" width="9.140625" style="108"/>
    <col min="2293" max="2293" width="15.7109375" style="108" customWidth="1"/>
    <col min="2294" max="2294" width="6.5703125" style="108" bestFit="1" customWidth="1"/>
    <col min="2295" max="2295" width="69.5703125" style="108" bestFit="1" customWidth="1"/>
    <col min="2296" max="2296" width="15.5703125" style="108" bestFit="1" customWidth="1"/>
    <col min="2297" max="2297" width="12.42578125" style="108" bestFit="1" customWidth="1"/>
    <col min="2298" max="2298" width="13.140625" style="108" bestFit="1" customWidth="1"/>
    <col min="2299" max="2301" width="13.42578125" style="108" bestFit="1" customWidth="1"/>
    <col min="2302" max="2321" width="14.28515625" style="108" bestFit="1" customWidth="1"/>
    <col min="2322" max="2322" width="18.140625" style="108" customWidth="1"/>
    <col min="2323" max="2323" width="16.7109375" style="108" customWidth="1"/>
    <col min="2324" max="2324" width="15" style="108" bestFit="1" customWidth="1"/>
    <col min="2325" max="2325" width="15.140625" style="108" bestFit="1" customWidth="1"/>
    <col min="2326" max="2326" width="11.5703125" style="108" bestFit="1" customWidth="1"/>
    <col min="2327" max="2328" width="10.85546875" style="108" bestFit="1" customWidth="1"/>
    <col min="2329" max="2548" width="9.140625" style="108"/>
    <col min="2549" max="2549" width="15.7109375" style="108" customWidth="1"/>
    <col min="2550" max="2550" width="6.5703125" style="108" bestFit="1" customWidth="1"/>
    <col min="2551" max="2551" width="69.5703125" style="108" bestFit="1" customWidth="1"/>
    <col min="2552" max="2552" width="15.5703125" style="108" bestFit="1" customWidth="1"/>
    <col min="2553" max="2553" width="12.42578125" style="108" bestFit="1" customWidth="1"/>
    <col min="2554" max="2554" width="13.140625" style="108" bestFit="1" customWidth="1"/>
    <col min="2555" max="2557" width="13.42578125" style="108" bestFit="1" customWidth="1"/>
    <col min="2558" max="2577" width="14.28515625" style="108" bestFit="1" customWidth="1"/>
    <col min="2578" max="2578" width="18.140625" style="108" customWidth="1"/>
    <col min="2579" max="2579" width="16.7109375" style="108" customWidth="1"/>
    <col min="2580" max="2580" width="15" style="108" bestFit="1" customWidth="1"/>
    <col min="2581" max="2581" width="15.140625" style="108" bestFit="1" customWidth="1"/>
    <col min="2582" max="2582" width="11.5703125" style="108" bestFit="1" customWidth="1"/>
    <col min="2583" max="2584" width="10.85546875" style="108" bestFit="1" customWidth="1"/>
    <col min="2585" max="2804" width="9.140625" style="108"/>
    <col min="2805" max="2805" width="15.7109375" style="108" customWidth="1"/>
    <col min="2806" max="2806" width="6.5703125" style="108" bestFit="1" customWidth="1"/>
    <col min="2807" max="2807" width="69.5703125" style="108" bestFit="1" customWidth="1"/>
    <col min="2808" max="2808" width="15.5703125" style="108" bestFit="1" customWidth="1"/>
    <col min="2809" max="2809" width="12.42578125" style="108" bestFit="1" customWidth="1"/>
    <col min="2810" max="2810" width="13.140625" style="108" bestFit="1" customWidth="1"/>
    <col min="2811" max="2813" width="13.42578125" style="108" bestFit="1" customWidth="1"/>
    <col min="2814" max="2833" width="14.28515625" style="108" bestFit="1" customWidth="1"/>
    <col min="2834" max="2834" width="18.140625" style="108" customWidth="1"/>
    <col min="2835" max="2835" width="16.7109375" style="108" customWidth="1"/>
    <col min="2836" max="2836" width="15" style="108" bestFit="1" customWidth="1"/>
    <col min="2837" max="2837" width="15.140625" style="108" bestFit="1" customWidth="1"/>
    <col min="2838" max="2838" width="11.5703125" style="108" bestFit="1" customWidth="1"/>
    <col min="2839" max="2840" width="10.85546875" style="108" bestFit="1" customWidth="1"/>
    <col min="2841" max="3060" width="9.140625" style="108"/>
    <col min="3061" max="3061" width="15.7109375" style="108" customWidth="1"/>
    <col min="3062" max="3062" width="6.5703125" style="108" bestFit="1" customWidth="1"/>
    <col min="3063" max="3063" width="69.5703125" style="108" bestFit="1" customWidth="1"/>
    <col min="3064" max="3064" width="15.5703125" style="108" bestFit="1" customWidth="1"/>
    <col min="3065" max="3065" width="12.42578125" style="108" bestFit="1" customWidth="1"/>
    <col min="3066" max="3066" width="13.140625" style="108" bestFit="1" customWidth="1"/>
    <col min="3067" max="3069" width="13.42578125" style="108" bestFit="1" customWidth="1"/>
    <col min="3070" max="3089" width="14.28515625" style="108" bestFit="1" customWidth="1"/>
    <col min="3090" max="3090" width="18.140625" style="108" customWidth="1"/>
    <col min="3091" max="3091" width="16.7109375" style="108" customWidth="1"/>
    <col min="3092" max="3092" width="15" style="108" bestFit="1" customWidth="1"/>
    <col min="3093" max="3093" width="15.140625" style="108" bestFit="1" customWidth="1"/>
    <col min="3094" max="3094" width="11.5703125" style="108" bestFit="1" customWidth="1"/>
    <col min="3095" max="3096" width="10.85546875" style="108" bestFit="1" customWidth="1"/>
    <col min="3097" max="3316" width="9.140625" style="108"/>
    <col min="3317" max="3317" width="15.7109375" style="108" customWidth="1"/>
    <col min="3318" max="3318" width="6.5703125" style="108" bestFit="1" customWidth="1"/>
    <col min="3319" max="3319" width="69.5703125" style="108" bestFit="1" customWidth="1"/>
    <col min="3320" max="3320" width="15.5703125" style="108" bestFit="1" customWidth="1"/>
    <col min="3321" max="3321" width="12.42578125" style="108" bestFit="1" customWidth="1"/>
    <col min="3322" max="3322" width="13.140625" style="108" bestFit="1" customWidth="1"/>
    <col min="3323" max="3325" width="13.42578125" style="108" bestFit="1" customWidth="1"/>
    <col min="3326" max="3345" width="14.28515625" style="108" bestFit="1" customWidth="1"/>
    <col min="3346" max="3346" width="18.140625" style="108" customWidth="1"/>
    <col min="3347" max="3347" width="16.7109375" style="108" customWidth="1"/>
    <col min="3348" max="3348" width="15" style="108" bestFit="1" customWidth="1"/>
    <col min="3349" max="3349" width="15.140625" style="108" bestFit="1" customWidth="1"/>
    <col min="3350" max="3350" width="11.5703125" style="108" bestFit="1" customWidth="1"/>
    <col min="3351" max="3352" width="10.85546875" style="108" bestFit="1" customWidth="1"/>
    <col min="3353" max="3572" width="9.140625" style="108"/>
    <col min="3573" max="3573" width="15.7109375" style="108" customWidth="1"/>
    <col min="3574" max="3574" width="6.5703125" style="108" bestFit="1" customWidth="1"/>
    <col min="3575" max="3575" width="69.5703125" style="108" bestFit="1" customWidth="1"/>
    <col min="3576" max="3576" width="15.5703125" style="108" bestFit="1" customWidth="1"/>
    <col min="3577" max="3577" width="12.42578125" style="108" bestFit="1" customWidth="1"/>
    <col min="3578" max="3578" width="13.140625" style="108" bestFit="1" customWidth="1"/>
    <col min="3579" max="3581" width="13.42578125" style="108" bestFit="1" customWidth="1"/>
    <col min="3582" max="3601" width="14.28515625" style="108" bestFit="1" customWidth="1"/>
    <col min="3602" max="3602" width="18.140625" style="108" customWidth="1"/>
    <col min="3603" max="3603" width="16.7109375" style="108" customWidth="1"/>
    <col min="3604" max="3604" width="15" style="108" bestFit="1" customWidth="1"/>
    <col min="3605" max="3605" width="15.140625" style="108" bestFit="1" customWidth="1"/>
    <col min="3606" max="3606" width="11.5703125" style="108" bestFit="1" customWidth="1"/>
    <col min="3607" max="3608" width="10.85546875" style="108" bestFit="1" customWidth="1"/>
    <col min="3609" max="3828" width="9.140625" style="108"/>
    <col min="3829" max="3829" width="15.7109375" style="108" customWidth="1"/>
    <col min="3830" max="3830" width="6.5703125" style="108" bestFit="1" customWidth="1"/>
    <col min="3831" max="3831" width="69.5703125" style="108" bestFit="1" customWidth="1"/>
    <col min="3832" max="3832" width="15.5703125" style="108" bestFit="1" customWidth="1"/>
    <col min="3833" max="3833" width="12.42578125" style="108" bestFit="1" customWidth="1"/>
    <col min="3834" max="3834" width="13.140625" style="108" bestFit="1" customWidth="1"/>
    <col min="3835" max="3837" width="13.42578125" style="108" bestFit="1" customWidth="1"/>
    <col min="3838" max="3857" width="14.28515625" style="108" bestFit="1" customWidth="1"/>
    <col min="3858" max="3858" width="18.140625" style="108" customWidth="1"/>
    <col min="3859" max="3859" width="16.7109375" style="108" customWidth="1"/>
    <col min="3860" max="3860" width="15" style="108" bestFit="1" customWidth="1"/>
    <col min="3861" max="3861" width="15.140625" style="108" bestFit="1" customWidth="1"/>
    <col min="3862" max="3862" width="11.5703125" style="108" bestFit="1" customWidth="1"/>
    <col min="3863" max="3864" width="10.85546875" style="108" bestFit="1" customWidth="1"/>
    <col min="3865" max="4084" width="9.140625" style="108"/>
    <col min="4085" max="4085" width="15.7109375" style="108" customWidth="1"/>
    <col min="4086" max="4086" width="6.5703125" style="108" bestFit="1" customWidth="1"/>
    <col min="4087" max="4087" width="69.5703125" style="108" bestFit="1" customWidth="1"/>
    <col min="4088" max="4088" width="15.5703125" style="108" bestFit="1" customWidth="1"/>
    <col min="4089" max="4089" width="12.42578125" style="108" bestFit="1" customWidth="1"/>
    <col min="4090" max="4090" width="13.140625" style="108" bestFit="1" customWidth="1"/>
    <col min="4091" max="4093" width="13.42578125" style="108" bestFit="1" customWidth="1"/>
    <col min="4094" max="4113" width="14.28515625" style="108" bestFit="1" customWidth="1"/>
    <col min="4114" max="4114" width="18.140625" style="108" customWidth="1"/>
    <col min="4115" max="4115" width="16.7109375" style="108" customWidth="1"/>
    <col min="4116" max="4116" width="15" style="108" bestFit="1" customWidth="1"/>
    <col min="4117" max="4117" width="15.140625" style="108" bestFit="1" customWidth="1"/>
    <col min="4118" max="4118" width="11.5703125" style="108" bestFit="1" customWidth="1"/>
    <col min="4119" max="4120" width="10.85546875" style="108" bestFit="1" customWidth="1"/>
    <col min="4121" max="4340" width="9.140625" style="108"/>
    <col min="4341" max="4341" width="15.7109375" style="108" customWidth="1"/>
    <col min="4342" max="4342" width="6.5703125" style="108" bestFit="1" customWidth="1"/>
    <col min="4343" max="4343" width="69.5703125" style="108" bestFit="1" customWidth="1"/>
    <col min="4344" max="4344" width="15.5703125" style="108" bestFit="1" customWidth="1"/>
    <col min="4345" max="4345" width="12.42578125" style="108" bestFit="1" customWidth="1"/>
    <col min="4346" max="4346" width="13.140625" style="108" bestFit="1" customWidth="1"/>
    <col min="4347" max="4349" width="13.42578125" style="108" bestFit="1" customWidth="1"/>
    <col min="4350" max="4369" width="14.28515625" style="108" bestFit="1" customWidth="1"/>
    <col min="4370" max="4370" width="18.140625" style="108" customWidth="1"/>
    <col min="4371" max="4371" width="16.7109375" style="108" customWidth="1"/>
    <col min="4372" max="4372" width="15" style="108" bestFit="1" customWidth="1"/>
    <col min="4373" max="4373" width="15.140625" style="108" bestFit="1" customWidth="1"/>
    <col min="4374" max="4374" width="11.5703125" style="108" bestFit="1" customWidth="1"/>
    <col min="4375" max="4376" width="10.85546875" style="108" bestFit="1" customWidth="1"/>
    <col min="4377" max="4596" width="9.140625" style="108"/>
    <col min="4597" max="4597" width="15.7109375" style="108" customWidth="1"/>
    <col min="4598" max="4598" width="6.5703125" style="108" bestFit="1" customWidth="1"/>
    <col min="4599" max="4599" width="69.5703125" style="108" bestFit="1" customWidth="1"/>
    <col min="4600" max="4600" width="15.5703125" style="108" bestFit="1" customWidth="1"/>
    <col min="4601" max="4601" width="12.42578125" style="108" bestFit="1" customWidth="1"/>
    <col min="4602" max="4602" width="13.140625" style="108" bestFit="1" customWidth="1"/>
    <col min="4603" max="4605" width="13.42578125" style="108" bestFit="1" customWidth="1"/>
    <col min="4606" max="4625" width="14.28515625" style="108" bestFit="1" customWidth="1"/>
    <col min="4626" max="4626" width="18.140625" style="108" customWidth="1"/>
    <col min="4627" max="4627" width="16.7109375" style="108" customWidth="1"/>
    <col min="4628" max="4628" width="15" style="108" bestFit="1" customWidth="1"/>
    <col min="4629" max="4629" width="15.140625" style="108" bestFit="1" customWidth="1"/>
    <col min="4630" max="4630" width="11.5703125" style="108" bestFit="1" customWidth="1"/>
    <col min="4631" max="4632" width="10.85546875" style="108" bestFit="1" customWidth="1"/>
    <col min="4633" max="4852" width="9.140625" style="108"/>
    <col min="4853" max="4853" width="15.7109375" style="108" customWidth="1"/>
    <col min="4854" max="4854" width="6.5703125" style="108" bestFit="1" customWidth="1"/>
    <col min="4855" max="4855" width="69.5703125" style="108" bestFit="1" customWidth="1"/>
    <col min="4856" max="4856" width="15.5703125" style="108" bestFit="1" customWidth="1"/>
    <col min="4857" max="4857" width="12.42578125" style="108" bestFit="1" customWidth="1"/>
    <col min="4858" max="4858" width="13.140625" style="108" bestFit="1" customWidth="1"/>
    <col min="4859" max="4861" width="13.42578125" style="108" bestFit="1" customWidth="1"/>
    <col min="4862" max="4881" width="14.28515625" style="108" bestFit="1" customWidth="1"/>
    <col min="4882" max="4882" width="18.140625" style="108" customWidth="1"/>
    <col min="4883" max="4883" width="16.7109375" style="108" customWidth="1"/>
    <col min="4884" max="4884" width="15" style="108" bestFit="1" customWidth="1"/>
    <col min="4885" max="4885" width="15.140625" style="108" bestFit="1" customWidth="1"/>
    <col min="4886" max="4886" width="11.5703125" style="108" bestFit="1" customWidth="1"/>
    <col min="4887" max="4888" width="10.85546875" style="108" bestFit="1" customWidth="1"/>
    <col min="4889" max="5108" width="9.140625" style="108"/>
    <col min="5109" max="5109" width="15.7109375" style="108" customWidth="1"/>
    <col min="5110" max="5110" width="6.5703125" style="108" bestFit="1" customWidth="1"/>
    <col min="5111" max="5111" width="69.5703125" style="108" bestFit="1" customWidth="1"/>
    <col min="5112" max="5112" width="15.5703125" style="108" bestFit="1" customWidth="1"/>
    <col min="5113" max="5113" width="12.42578125" style="108" bestFit="1" customWidth="1"/>
    <col min="5114" max="5114" width="13.140625" style="108" bestFit="1" customWidth="1"/>
    <col min="5115" max="5117" width="13.42578125" style="108" bestFit="1" customWidth="1"/>
    <col min="5118" max="5137" width="14.28515625" style="108" bestFit="1" customWidth="1"/>
    <col min="5138" max="5138" width="18.140625" style="108" customWidth="1"/>
    <col min="5139" max="5139" width="16.7109375" style="108" customWidth="1"/>
    <col min="5140" max="5140" width="15" style="108" bestFit="1" customWidth="1"/>
    <col min="5141" max="5141" width="15.140625" style="108" bestFit="1" customWidth="1"/>
    <col min="5142" max="5142" width="11.5703125" style="108" bestFit="1" customWidth="1"/>
    <col min="5143" max="5144" width="10.85546875" style="108" bestFit="1" customWidth="1"/>
    <col min="5145" max="5364" width="9.140625" style="108"/>
    <col min="5365" max="5365" width="15.7109375" style="108" customWidth="1"/>
    <col min="5366" max="5366" width="6.5703125" style="108" bestFit="1" customWidth="1"/>
    <col min="5367" max="5367" width="69.5703125" style="108" bestFit="1" customWidth="1"/>
    <col min="5368" max="5368" width="15.5703125" style="108" bestFit="1" customWidth="1"/>
    <col min="5369" max="5369" width="12.42578125" style="108" bestFit="1" customWidth="1"/>
    <col min="5370" max="5370" width="13.140625" style="108" bestFit="1" customWidth="1"/>
    <col min="5371" max="5373" width="13.42578125" style="108" bestFit="1" customWidth="1"/>
    <col min="5374" max="5393" width="14.28515625" style="108" bestFit="1" customWidth="1"/>
    <col min="5394" max="5394" width="18.140625" style="108" customWidth="1"/>
    <col min="5395" max="5395" width="16.7109375" style="108" customWidth="1"/>
    <col min="5396" max="5396" width="15" style="108" bestFit="1" customWidth="1"/>
    <col min="5397" max="5397" width="15.140625" style="108" bestFit="1" customWidth="1"/>
    <col min="5398" max="5398" width="11.5703125" style="108" bestFit="1" customWidth="1"/>
    <col min="5399" max="5400" width="10.85546875" style="108" bestFit="1" customWidth="1"/>
    <col min="5401" max="5620" width="9.140625" style="108"/>
    <col min="5621" max="5621" width="15.7109375" style="108" customWidth="1"/>
    <col min="5622" max="5622" width="6.5703125" style="108" bestFit="1" customWidth="1"/>
    <col min="5623" max="5623" width="69.5703125" style="108" bestFit="1" customWidth="1"/>
    <col min="5624" max="5624" width="15.5703125" style="108" bestFit="1" customWidth="1"/>
    <col min="5625" max="5625" width="12.42578125" style="108" bestFit="1" customWidth="1"/>
    <col min="5626" max="5626" width="13.140625" style="108" bestFit="1" customWidth="1"/>
    <col min="5627" max="5629" width="13.42578125" style="108" bestFit="1" customWidth="1"/>
    <col min="5630" max="5649" width="14.28515625" style="108" bestFit="1" customWidth="1"/>
    <col min="5650" max="5650" width="18.140625" style="108" customWidth="1"/>
    <col min="5651" max="5651" width="16.7109375" style="108" customWidth="1"/>
    <col min="5652" max="5652" width="15" style="108" bestFit="1" customWidth="1"/>
    <col min="5653" max="5653" width="15.140625" style="108" bestFit="1" customWidth="1"/>
    <col min="5654" max="5654" width="11.5703125" style="108" bestFit="1" customWidth="1"/>
    <col min="5655" max="5656" width="10.85546875" style="108" bestFit="1" customWidth="1"/>
    <col min="5657" max="5876" width="9.140625" style="108"/>
    <col min="5877" max="5877" width="15.7109375" style="108" customWidth="1"/>
    <col min="5878" max="5878" width="6.5703125" style="108" bestFit="1" customWidth="1"/>
    <col min="5879" max="5879" width="69.5703125" style="108" bestFit="1" customWidth="1"/>
    <col min="5880" max="5880" width="15.5703125" style="108" bestFit="1" customWidth="1"/>
    <col min="5881" max="5881" width="12.42578125" style="108" bestFit="1" customWidth="1"/>
    <col min="5882" max="5882" width="13.140625" style="108" bestFit="1" customWidth="1"/>
    <col min="5883" max="5885" width="13.42578125" style="108" bestFit="1" customWidth="1"/>
    <col min="5886" max="5905" width="14.28515625" style="108" bestFit="1" customWidth="1"/>
    <col min="5906" max="5906" width="18.140625" style="108" customWidth="1"/>
    <col min="5907" max="5907" width="16.7109375" style="108" customWidth="1"/>
    <col min="5908" max="5908" width="15" style="108" bestFit="1" customWidth="1"/>
    <col min="5909" max="5909" width="15.140625" style="108" bestFit="1" customWidth="1"/>
    <col min="5910" max="5910" width="11.5703125" style="108" bestFit="1" customWidth="1"/>
    <col min="5911" max="5912" width="10.85546875" style="108" bestFit="1" customWidth="1"/>
    <col min="5913" max="6132" width="9.140625" style="108"/>
    <col min="6133" max="6133" width="15.7109375" style="108" customWidth="1"/>
    <col min="6134" max="6134" width="6.5703125" style="108" bestFit="1" customWidth="1"/>
    <col min="6135" max="6135" width="69.5703125" style="108" bestFit="1" customWidth="1"/>
    <col min="6136" max="6136" width="15.5703125" style="108" bestFit="1" customWidth="1"/>
    <col min="6137" max="6137" width="12.42578125" style="108" bestFit="1" customWidth="1"/>
    <col min="6138" max="6138" width="13.140625" style="108" bestFit="1" customWidth="1"/>
    <col min="6139" max="6141" width="13.42578125" style="108" bestFit="1" customWidth="1"/>
    <col min="6142" max="6161" width="14.28515625" style="108" bestFit="1" customWidth="1"/>
    <col min="6162" max="6162" width="18.140625" style="108" customWidth="1"/>
    <col min="6163" max="6163" width="16.7109375" style="108" customWidth="1"/>
    <col min="6164" max="6164" width="15" style="108" bestFit="1" customWidth="1"/>
    <col min="6165" max="6165" width="15.140625" style="108" bestFit="1" customWidth="1"/>
    <col min="6166" max="6166" width="11.5703125" style="108" bestFit="1" customWidth="1"/>
    <col min="6167" max="6168" width="10.85546875" style="108" bestFit="1" customWidth="1"/>
    <col min="6169" max="6388" width="9.140625" style="108"/>
    <col min="6389" max="6389" width="15.7109375" style="108" customWidth="1"/>
    <col min="6390" max="6390" width="6.5703125" style="108" bestFit="1" customWidth="1"/>
    <col min="6391" max="6391" width="69.5703125" style="108" bestFit="1" customWidth="1"/>
    <col min="6392" max="6392" width="15.5703125" style="108" bestFit="1" customWidth="1"/>
    <col min="6393" max="6393" width="12.42578125" style="108" bestFit="1" customWidth="1"/>
    <col min="6394" max="6394" width="13.140625" style="108" bestFit="1" customWidth="1"/>
    <col min="6395" max="6397" width="13.42578125" style="108" bestFit="1" customWidth="1"/>
    <col min="6398" max="6417" width="14.28515625" style="108" bestFit="1" customWidth="1"/>
    <col min="6418" max="6418" width="18.140625" style="108" customWidth="1"/>
    <col min="6419" max="6419" width="16.7109375" style="108" customWidth="1"/>
    <col min="6420" max="6420" width="15" style="108" bestFit="1" customWidth="1"/>
    <col min="6421" max="6421" width="15.140625" style="108" bestFit="1" customWidth="1"/>
    <col min="6422" max="6422" width="11.5703125" style="108" bestFit="1" customWidth="1"/>
    <col min="6423" max="6424" width="10.85546875" style="108" bestFit="1" customWidth="1"/>
    <col min="6425" max="6644" width="9.140625" style="108"/>
    <col min="6645" max="6645" width="15.7109375" style="108" customWidth="1"/>
    <col min="6646" max="6646" width="6.5703125" style="108" bestFit="1" customWidth="1"/>
    <col min="6647" max="6647" width="69.5703125" style="108" bestFit="1" customWidth="1"/>
    <col min="6648" max="6648" width="15.5703125" style="108" bestFit="1" customWidth="1"/>
    <col min="6649" max="6649" width="12.42578125" style="108" bestFit="1" customWidth="1"/>
    <col min="6650" max="6650" width="13.140625" style="108" bestFit="1" customWidth="1"/>
    <col min="6651" max="6653" width="13.42578125" style="108" bestFit="1" customWidth="1"/>
    <col min="6654" max="6673" width="14.28515625" style="108" bestFit="1" customWidth="1"/>
    <col min="6674" max="6674" width="18.140625" style="108" customWidth="1"/>
    <col min="6675" max="6675" width="16.7109375" style="108" customWidth="1"/>
    <col min="6676" max="6676" width="15" style="108" bestFit="1" customWidth="1"/>
    <col min="6677" max="6677" width="15.140625" style="108" bestFit="1" customWidth="1"/>
    <col min="6678" max="6678" width="11.5703125" style="108" bestFit="1" customWidth="1"/>
    <col min="6679" max="6680" width="10.85546875" style="108" bestFit="1" customWidth="1"/>
    <col min="6681" max="6900" width="9.140625" style="108"/>
    <col min="6901" max="6901" width="15.7109375" style="108" customWidth="1"/>
    <col min="6902" max="6902" width="6.5703125" style="108" bestFit="1" customWidth="1"/>
    <col min="6903" max="6903" width="69.5703125" style="108" bestFit="1" customWidth="1"/>
    <col min="6904" max="6904" width="15.5703125" style="108" bestFit="1" customWidth="1"/>
    <col min="6905" max="6905" width="12.42578125" style="108" bestFit="1" customWidth="1"/>
    <col min="6906" max="6906" width="13.140625" style="108" bestFit="1" customWidth="1"/>
    <col min="6907" max="6909" width="13.42578125" style="108" bestFit="1" customWidth="1"/>
    <col min="6910" max="6929" width="14.28515625" style="108" bestFit="1" customWidth="1"/>
    <col min="6930" max="6930" width="18.140625" style="108" customWidth="1"/>
    <col min="6931" max="6931" width="16.7109375" style="108" customWidth="1"/>
    <col min="6932" max="6932" width="15" style="108" bestFit="1" customWidth="1"/>
    <col min="6933" max="6933" width="15.140625" style="108" bestFit="1" customWidth="1"/>
    <col min="6934" max="6934" width="11.5703125" style="108" bestFit="1" customWidth="1"/>
    <col min="6935" max="6936" width="10.85546875" style="108" bestFit="1" customWidth="1"/>
    <col min="6937" max="7156" width="9.140625" style="108"/>
    <col min="7157" max="7157" width="15.7109375" style="108" customWidth="1"/>
    <col min="7158" max="7158" width="6.5703125" style="108" bestFit="1" customWidth="1"/>
    <col min="7159" max="7159" width="69.5703125" style="108" bestFit="1" customWidth="1"/>
    <col min="7160" max="7160" width="15.5703125" style="108" bestFit="1" customWidth="1"/>
    <col min="7161" max="7161" width="12.42578125" style="108" bestFit="1" customWidth="1"/>
    <col min="7162" max="7162" width="13.140625" style="108" bestFit="1" customWidth="1"/>
    <col min="7163" max="7165" width="13.42578125" style="108" bestFit="1" customWidth="1"/>
    <col min="7166" max="7185" width="14.28515625" style="108" bestFit="1" customWidth="1"/>
    <col min="7186" max="7186" width="18.140625" style="108" customWidth="1"/>
    <col min="7187" max="7187" width="16.7109375" style="108" customWidth="1"/>
    <col min="7188" max="7188" width="15" style="108" bestFit="1" customWidth="1"/>
    <col min="7189" max="7189" width="15.140625" style="108" bestFit="1" customWidth="1"/>
    <col min="7190" max="7190" width="11.5703125" style="108" bestFit="1" customWidth="1"/>
    <col min="7191" max="7192" width="10.85546875" style="108" bestFit="1" customWidth="1"/>
    <col min="7193" max="7412" width="9.140625" style="108"/>
    <col min="7413" max="7413" width="15.7109375" style="108" customWidth="1"/>
    <col min="7414" max="7414" width="6.5703125" style="108" bestFit="1" customWidth="1"/>
    <col min="7415" max="7415" width="69.5703125" style="108" bestFit="1" customWidth="1"/>
    <col min="7416" max="7416" width="15.5703125" style="108" bestFit="1" customWidth="1"/>
    <col min="7417" max="7417" width="12.42578125" style="108" bestFit="1" customWidth="1"/>
    <col min="7418" max="7418" width="13.140625" style="108" bestFit="1" customWidth="1"/>
    <col min="7419" max="7421" width="13.42578125" style="108" bestFit="1" customWidth="1"/>
    <col min="7422" max="7441" width="14.28515625" style="108" bestFit="1" customWidth="1"/>
    <col min="7442" max="7442" width="18.140625" style="108" customWidth="1"/>
    <col min="7443" max="7443" width="16.7109375" style="108" customWidth="1"/>
    <col min="7444" max="7444" width="15" style="108" bestFit="1" customWidth="1"/>
    <col min="7445" max="7445" width="15.140625" style="108" bestFit="1" customWidth="1"/>
    <col min="7446" max="7446" width="11.5703125" style="108" bestFit="1" customWidth="1"/>
    <col min="7447" max="7448" width="10.85546875" style="108" bestFit="1" customWidth="1"/>
    <col min="7449" max="7668" width="9.140625" style="108"/>
    <col min="7669" max="7669" width="15.7109375" style="108" customWidth="1"/>
    <col min="7670" max="7670" width="6.5703125" style="108" bestFit="1" customWidth="1"/>
    <col min="7671" max="7671" width="69.5703125" style="108" bestFit="1" customWidth="1"/>
    <col min="7672" max="7672" width="15.5703125" style="108" bestFit="1" customWidth="1"/>
    <col min="7673" max="7673" width="12.42578125" style="108" bestFit="1" customWidth="1"/>
    <col min="7674" max="7674" width="13.140625" style="108" bestFit="1" customWidth="1"/>
    <col min="7675" max="7677" width="13.42578125" style="108" bestFit="1" customWidth="1"/>
    <col min="7678" max="7697" width="14.28515625" style="108" bestFit="1" customWidth="1"/>
    <col min="7698" max="7698" width="18.140625" style="108" customWidth="1"/>
    <col min="7699" max="7699" width="16.7109375" style="108" customWidth="1"/>
    <col min="7700" max="7700" width="15" style="108" bestFit="1" customWidth="1"/>
    <col min="7701" max="7701" width="15.140625" style="108" bestFit="1" customWidth="1"/>
    <col min="7702" max="7702" width="11.5703125" style="108" bestFit="1" customWidth="1"/>
    <col min="7703" max="7704" width="10.85546875" style="108" bestFit="1" customWidth="1"/>
    <col min="7705" max="7924" width="9.140625" style="108"/>
    <col min="7925" max="7925" width="15.7109375" style="108" customWidth="1"/>
    <col min="7926" max="7926" width="6.5703125" style="108" bestFit="1" customWidth="1"/>
    <col min="7927" max="7927" width="69.5703125" style="108" bestFit="1" customWidth="1"/>
    <col min="7928" max="7928" width="15.5703125" style="108" bestFit="1" customWidth="1"/>
    <col min="7929" max="7929" width="12.42578125" style="108" bestFit="1" customWidth="1"/>
    <col min="7930" max="7930" width="13.140625" style="108" bestFit="1" customWidth="1"/>
    <col min="7931" max="7933" width="13.42578125" style="108" bestFit="1" customWidth="1"/>
    <col min="7934" max="7953" width="14.28515625" style="108" bestFit="1" customWidth="1"/>
    <col min="7954" max="7954" width="18.140625" style="108" customWidth="1"/>
    <col min="7955" max="7955" width="16.7109375" style="108" customWidth="1"/>
    <col min="7956" max="7956" width="15" style="108" bestFit="1" customWidth="1"/>
    <col min="7957" max="7957" width="15.140625" style="108" bestFit="1" customWidth="1"/>
    <col min="7958" max="7958" width="11.5703125" style="108" bestFit="1" customWidth="1"/>
    <col min="7959" max="7960" width="10.85546875" style="108" bestFit="1" customWidth="1"/>
    <col min="7961" max="8180" width="9.140625" style="108"/>
    <col min="8181" max="8181" width="15.7109375" style="108" customWidth="1"/>
    <col min="8182" max="8182" width="6.5703125" style="108" bestFit="1" customWidth="1"/>
    <col min="8183" max="8183" width="69.5703125" style="108" bestFit="1" customWidth="1"/>
    <col min="8184" max="8184" width="15.5703125" style="108" bestFit="1" customWidth="1"/>
    <col min="8185" max="8185" width="12.42578125" style="108" bestFit="1" customWidth="1"/>
    <col min="8186" max="8186" width="13.140625" style="108" bestFit="1" customWidth="1"/>
    <col min="8187" max="8189" width="13.42578125" style="108" bestFit="1" customWidth="1"/>
    <col min="8190" max="8209" width="14.28515625" style="108" bestFit="1" customWidth="1"/>
    <col min="8210" max="8210" width="18.140625" style="108" customWidth="1"/>
    <col min="8211" max="8211" width="16.7109375" style="108" customWidth="1"/>
    <col min="8212" max="8212" width="15" style="108" bestFit="1" customWidth="1"/>
    <col min="8213" max="8213" width="15.140625" style="108" bestFit="1" customWidth="1"/>
    <col min="8214" max="8214" width="11.5703125" style="108" bestFit="1" customWidth="1"/>
    <col min="8215" max="8216" width="10.85546875" style="108" bestFit="1" customWidth="1"/>
    <col min="8217" max="8436" width="9.140625" style="108"/>
    <col min="8437" max="8437" width="15.7109375" style="108" customWidth="1"/>
    <col min="8438" max="8438" width="6.5703125" style="108" bestFit="1" customWidth="1"/>
    <col min="8439" max="8439" width="69.5703125" style="108" bestFit="1" customWidth="1"/>
    <col min="8440" max="8440" width="15.5703125" style="108" bestFit="1" customWidth="1"/>
    <col min="8441" max="8441" width="12.42578125" style="108" bestFit="1" customWidth="1"/>
    <col min="8442" max="8442" width="13.140625" style="108" bestFit="1" customWidth="1"/>
    <col min="8443" max="8445" width="13.42578125" style="108" bestFit="1" customWidth="1"/>
    <col min="8446" max="8465" width="14.28515625" style="108" bestFit="1" customWidth="1"/>
    <col min="8466" max="8466" width="18.140625" style="108" customWidth="1"/>
    <col min="8467" max="8467" width="16.7109375" style="108" customWidth="1"/>
    <col min="8468" max="8468" width="15" style="108" bestFit="1" customWidth="1"/>
    <col min="8469" max="8469" width="15.140625" style="108" bestFit="1" customWidth="1"/>
    <col min="8470" max="8470" width="11.5703125" style="108" bestFit="1" customWidth="1"/>
    <col min="8471" max="8472" width="10.85546875" style="108" bestFit="1" customWidth="1"/>
    <col min="8473" max="8692" width="9.140625" style="108"/>
    <col min="8693" max="8693" width="15.7109375" style="108" customWidth="1"/>
    <col min="8694" max="8694" width="6.5703125" style="108" bestFit="1" customWidth="1"/>
    <col min="8695" max="8695" width="69.5703125" style="108" bestFit="1" customWidth="1"/>
    <col min="8696" max="8696" width="15.5703125" style="108" bestFit="1" customWidth="1"/>
    <col min="8697" max="8697" width="12.42578125" style="108" bestFit="1" customWidth="1"/>
    <col min="8698" max="8698" width="13.140625" style="108" bestFit="1" customWidth="1"/>
    <col min="8699" max="8701" width="13.42578125" style="108" bestFit="1" customWidth="1"/>
    <col min="8702" max="8721" width="14.28515625" style="108" bestFit="1" customWidth="1"/>
    <col min="8722" max="8722" width="18.140625" style="108" customWidth="1"/>
    <col min="8723" max="8723" width="16.7109375" style="108" customWidth="1"/>
    <col min="8724" max="8724" width="15" style="108" bestFit="1" customWidth="1"/>
    <col min="8725" max="8725" width="15.140625" style="108" bestFit="1" customWidth="1"/>
    <col min="8726" max="8726" width="11.5703125" style="108" bestFit="1" customWidth="1"/>
    <col min="8727" max="8728" width="10.85546875" style="108" bestFit="1" customWidth="1"/>
    <col min="8729" max="8948" width="9.140625" style="108"/>
    <col min="8949" max="8949" width="15.7109375" style="108" customWidth="1"/>
    <col min="8950" max="8950" width="6.5703125" style="108" bestFit="1" customWidth="1"/>
    <col min="8951" max="8951" width="69.5703125" style="108" bestFit="1" customWidth="1"/>
    <col min="8952" max="8952" width="15.5703125" style="108" bestFit="1" customWidth="1"/>
    <col min="8953" max="8953" width="12.42578125" style="108" bestFit="1" customWidth="1"/>
    <col min="8954" max="8954" width="13.140625" style="108" bestFit="1" customWidth="1"/>
    <col min="8955" max="8957" width="13.42578125" style="108" bestFit="1" customWidth="1"/>
    <col min="8958" max="8977" width="14.28515625" style="108" bestFit="1" customWidth="1"/>
    <col min="8978" max="8978" width="18.140625" style="108" customWidth="1"/>
    <col min="8979" max="8979" width="16.7109375" style="108" customWidth="1"/>
    <col min="8980" max="8980" width="15" style="108" bestFit="1" customWidth="1"/>
    <col min="8981" max="8981" width="15.140625" style="108" bestFit="1" customWidth="1"/>
    <col min="8982" max="8982" width="11.5703125" style="108" bestFit="1" customWidth="1"/>
    <col min="8983" max="8984" width="10.85546875" style="108" bestFit="1" customWidth="1"/>
    <col min="8985" max="9204" width="9.140625" style="108"/>
    <col min="9205" max="9205" width="15.7109375" style="108" customWidth="1"/>
    <col min="9206" max="9206" width="6.5703125" style="108" bestFit="1" customWidth="1"/>
    <col min="9207" max="9207" width="69.5703125" style="108" bestFit="1" customWidth="1"/>
    <col min="9208" max="9208" width="15.5703125" style="108" bestFit="1" customWidth="1"/>
    <col min="9209" max="9209" width="12.42578125" style="108" bestFit="1" customWidth="1"/>
    <col min="9210" max="9210" width="13.140625" style="108" bestFit="1" customWidth="1"/>
    <col min="9211" max="9213" width="13.42578125" style="108" bestFit="1" customWidth="1"/>
    <col min="9214" max="9233" width="14.28515625" style="108" bestFit="1" customWidth="1"/>
    <col min="9234" max="9234" width="18.140625" style="108" customWidth="1"/>
    <col min="9235" max="9235" width="16.7109375" style="108" customWidth="1"/>
    <col min="9236" max="9236" width="15" style="108" bestFit="1" customWidth="1"/>
    <col min="9237" max="9237" width="15.140625" style="108" bestFit="1" customWidth="1"/>
    <col min="9238" max="9238" width="11.5703125" style="108" bestFit="1" customWidth="1"/>
    <col min="9239" max="9240" width="10.85546875" style="108" bestFit="1" customWidth="1"/>
    <col min="9241" max="9460" width="9.140625" style="108"/>
    <col min="9461" max="9461" width="15.7109375" style="108" customWidth="1"/>
    <col min="9462" max="9462" width="6.5703125" style="108" bestFit="1" customWidth="1"/>
    <col min="9463" max="9463" width="69.5703125" style="108" bestFit="1" customWidth="1"/>
    <col min="9464" max="9464" width="15.5703125" style="108" bestFit="1" customWidth="1"/>
    <col min="9465" max="9465" width="12.42578125" style="108" bestFit="1" customWidth="1"/>
    <col min="9466" max="9466" width="13.140625" style="108" bestFit="1" customWidth="1"/>
    <col min="9467" max="9469" width="13.42578125" style="108" bestFit="1" customWidth="1"/>
    <col min="9470" max="9489" width="14.28515625" style="108" bestFit="1" customWidth="1"/>
    <col min="9490" max="9490" width="18.140625" style="108" customWidth="1"/>
    <col min="9491" max="9491" width="16.7109375" style="108" customWidth="1"/>
    <col min="9492" max="9492" width="15" style="108" bestFit="1" customWidth="1"/>
    <col min="9493" max="9493" width="15.140625" style="108" bestFit="1" customWidth="1"/>
    <col min="9494" max="9494" width="11.5703125" style="108" bestFit="1" customWidth="1"/>
    <col min="9495" max="9496" width="10.85546875" style="108" bestFit="1" customWidth="1"/>
    <col min="9497" max="9716" width="9.140625" style="108"/>
    <col min="9717" max="9717" width="15.7109375" style="108" customWidth="1"/>
    <col min="9718" max="9718" width="6.5703125" style="108" bestFit="1" customWidth="1"/>
    <col min="9719" max="9719" width="69.5703125" style="108" bestFit="1" customWidth="1"/>
    <col min="9720" max="9720" width="15.5703125" style="108" bestFit="1" customWidth="1"/>
    <col min="9721" max="9721" width="12.42578125" style="108" bestFit="1" customWidth="1"/>
    <col min="9722" max="9722" width="13.140625" style="108" bestFit="1" customWidth="1"/>
    <col min="9723" max="9725" width="13.42578125" style="108" bestFit="1" customWidth="1"/>
    <col min="9726" max="9745" width="14.28515625" style="108" bestFit="1" customWidth="1"/>
    <col min="9746" max="9746" width="18.140625" style="108" customWidth="1"/>
    <col min="9747" max="9747" width="16.7109375" style="108" customWidth="1"/>
    <col min="9748" max="9748" width="15" style="108" bestFit="1" customWidth="1"/>
    <col min="9749" max="9749" width="15.140625" style="108" bestFit="1" customWidth="1"/>
    <col min="9750" max="9750" width="11.5703125" style="108" bestFit="1" customWidth="1"/>
    <col min="9751" max="9752" width="10.85546875" style="108" bestFit="1" customWidth="1"/>
    <col min="9753" max="9972" width="9.140625" style="108"/>
    <col min="9973" max="9973" width="15.7109375" style="108" customWidth="1"/>
    <col min="9974" max="9974" width="6.5703125" style="108" bestFit="1" customWidth="1"/>
    <col min="9975" max="9975" width="69.5703125" style="108" bestFit="1" customWidth="1"/>
    <col min="9976" max="9976" width="15.5703125" style="108" bestFit="1" customWidth="1"/>
    <col min="9977" max="9977" width="12.42578125" style="108" bestFit="1" customWidth="1"/>
    <col min="9978" max="9978" width="13.140625" style="108" bestFit="1" customWidth="1"/>
    <col min="9979" max="9981" width="13.42578125" style="108" bestFit="1" customWidth="1"/>
    <col min="9982" max="10001" width="14.28515625" style="108" bestFit="1" customWidth="1"/>
    <col min="10002" max="10002" width="18.140625" style="108" customWidth="1"/>
    <col min="10003" max="10003" width="16.7109375" style="108" customWidth="1"/>
    <col min="10004" max="10004" width="15" style="108" bestFit="1" customWidth="1"/>
    <col min="10005" max="10005" width="15.140625" style="108" bestFit="1" customWidth="1"/>
    <col min="10006" max="10006" width="11.5703125" style="108" bestFit="1" customWidth="1"/>
    <col min="10007" max="10008" width="10.85546875" style="108" bestFit="1" customWidth="1"/>
    <col min="10009" max="10228" width="9.140625" style="108"/>
    <col min="10229" max="10229" width="15.7109375" style="108" customWidth="1"/>
    <col min="10230" max="10230" width="6.5703125" style="108" bestFit="1" customWidth="1"/>
    <col min="10231" max="10231" width="69.5703125" style="108" bestFit="1" customWidth="1"/>
    <col min="10232" max="10232" width="15.5703125" style="108" bestFit="1" customWidth="1"/>
    <col min="10233" max="10233" width="12.42578125" style="108" bestFit="1" customWidth="1"/>
    <col min="10234" max="10234" width="13.140625" style="108" bestFit="1" customWidth="1"/>
    <col min="10235" max="10237" width="13.42578125" style="108" bestFit="1" customWidth="1"/>
    <col min="10238" max="10257" width="14.28515625" style="108" bestFit="1" customWidth="1"/>
    <col min="10258" max="10258" width="18.140625" style="108" customWidth="1"/>
    <col min="10259" max="10259" width="16.7109375" style="108" customWidth="1"/>
    <col min="10260" max="10260" width="15" style="108" bestFit="1" customWidth="1"/>
    <col min="10261" max="10261" width="15.140625" style="108" bestFit="1" customWidth="1"/>
    <col min="10262" max="10262" width="11.5703125" style="108" bestFit="1" customWidth="1"/>
    <col min="10263" max="10264" width="10.85546875" style="108" bestFit="1" customWidth="1"/>
    <col min="10265" max="10484" width="9.140625" style="108"/>
    <col min="10485" max="10485" width="15.7109375" style="108" customWidth="1"/>
    <col min="10486" max="10486" width="6.5703125" style="108" bestFit="1" customWidth="1"/>
    <col min="10487" max="10487" width="69.5703125" style="108" bestFit="1" customWidth="1"/>
    <col min="10488" max="10488" width="15.5703125" style="108" bestFit="1" customWidth="1"/>
    <col min="10489" max="10489" width="12.42578125" style="108" bestFit="1" customWidth="1"/>
    <col min="10490" max="10490" width="13.140625" style="108" bestFit="1" customWidth="1"/>
    <col min="10491" max="10493" width="13.42578125" style="108" bestFit="1" customWidth="1"/>
    <col min="10494" max="10513" width="14.28515625" style="108" bestFit="1" customWidth="1"/>
    <col min="10514" max="10514" width="18.140625" style="108" customWidth="1"/>
    <col min="10515" max="10515" width="16.7109375" style="108" customWidth="1"/>
    <col min="10516" max="10516" width="15" style="108" bestFit="1" customWidth="1"/>
    <col min="10517" max="10517" width="15.140625" style="108" bestFit="1" customWidth="1"/>
    <col min="10518" max="10518" width="11.5703125" style="108" bestFit="1" customWidth="1"/>
    <col min="10519" max="10520" width="10.85546875" style="108" bestFit="1" customWidth="1"/>
    <col min="10521" max="10740" width="9.140625" style="108"/>
    <col min="10741" max="10741" width="15.7109375" style="108" customWidth="1"/>
    <col min="10742" max="10742" width="6.5703125" style="108" bestFit="1" customWidth="1"/>
    <col min="10743" max="10743" width="69.5703125" style="108" bestFit="1" customWidth="1"/>
    <col min="10744" max="10744" width="15.5703125" style="108" bestFit="1" customWidth="1"/>
    <col min="10745" max="10745" width="12.42578125" style="108" bestFit="1" customWidth="1"/>
    <col min="10746" max="10746" width="13.140625" style="108" bestFit="1" customWidth="1"/>
    <col min="10747" max="10749" width="13.42578125" style="108" bestFit="1" customWidth="1"/>
    <col min="10750" max="10769" width="14.28515625" style="108" bestFit="1" customWidth="1"/>
    <col min="10770" max="10770" width="18.140625" style="108" customWidth="1"/>
    <col min="10771" max="10771" width="16.7109375" style="108" customWidth="1"/>
    <col min="10772" max="10772" width="15" style="108" bestFit="1" customWidth="1"/>
    <col min="10773" max="10773" width="15.140625" style="108" bestFit="1" customWidth="1"/>
    <col min="10774" max="10774" width="11.5703125" style="108" bestFit="1" customWidth="1"/>
    <col min="10775" max="10776" width="10.85546875" style="108" bestFit="1" customWidth="1"/>
    <col min="10777" max="10996" width="9.140625" style="108"/>
    <col min="10997" max="10997" width="15.7109375" style="108" customWidth="1"/>
    <col min="10998" max="10998" width="6.5703125" style="108" bestFit="1" customWidth="1"/>
    <col min="10999" max="10999" width="69.5703125" style="108" bestFit="1" customWidth="1"/>
    <col min="11000" max="11000" width="15.5703125" style="108" bestFit="1" customWidth="1"/>
    <col min="11001" max="11001" width="12.42578125" style="108" bestFit="1" customWidth="1"/>
    <col min="11002" max="11002" width="13.140625" style="108" bestFit="1" customWidth="1"/>
    <col min="11003" max="11005" width="13.42578125" style="108" bestFit="1" customWidth="1"/>
    <col min="11006" max="11025" width="14.28515625" style="108" bestFit="1" customWidth="1"/>
    <col min="11026" max="11026" width="18.140625" style="108" customWidth="1"/>
    <col min="11027" max="11027" width="16.7109375" style="108" customWidth="1"/>
    <col min="11028" max="11028" width="15" style="108" bestFit="1" customWidth="1"/>
    <col min="11029" max="11029" width="15.140625" style="108" bestFit="1" customWidth="1"/>
    <col min="11030" max="11030" width="11.5703125" style="108" bestFit="1" customWidth="1"/>
    <col min="11031" max="11032" width="10.85546875" style="108" bestFit="1" customWidth="1"/>
    <col min="11033" max="11252" width="9.140625" style="108"/>
    <col min="11253" max="11253" width="15.7109375" style="108" customWidth="1"/>
    <col min="11254" max="11254" width="6.5703125" style="108" bestFit="1" customWidth="1"/>
    <col min="11255" max="11255" width="69.5703125" style="108" bestFit="1" customWidth="1"/>
    <col min="11256" max="11256" width="15.5703125" style="108" bestFit="1" customWidth="1"/>
    <col min="11257" max="11257" width="12.42578125" style="108" bestFit="1" customWidth="1"/>
    <col min="11258" max="11258" width="13.140625" style="108" bestFit="1" customWidth="1"/>
    <col min="11259" max="11261" width="13.42578125" style="108" bestFit="1" customWidth="1"/>
    <col min="11262" max="11281" width="14.28515625" style="108" bestFit="1" customWidth="1"/>
    <col min="11282" max="11282" width="18.140625" style="108" customWidth="1"/>
    <col min="11283" max="11283" width="16.7109375" style="108" customWidth="1"/>
    <col min="11284" max="11284" width="15" style="108" bestFit="1" customWidth="1"/>
    <col min="11285" max="11285" width="15.140625" style="108" bestFit="1" customWidth="1"/>
    <col min="11286" max="11286" width="11.5703125" style="108" bestFit="1" customWidth="1"/>
    <col min="11287" max="11288" width="10.85546875" style="108" bestFit="1" customWidth="1"/>
    <col min="11289" max="11508" width="9.140625" style="108"/>
    <col min="11509" max="11509" width="15.7109375" style="108" customWidth="1"/>
    <col min="11510" max="11510" width="6.5703125" style="108" bestFit="1" customWidth="1"/>
    <col min="11511" max="11511" width="69.5703125" style="108" bestFit="1" customWidth="1"/>
    <col min="11512" max="11512" width="15.5703125" style="108" bestFit="1" customWidth="1"/>
    <col min="11513" max="11513" width="12.42578125" style="108" bestFit="1" customWidth="1"/>
    <col min="11514" max="11514" width="13.140625" style="108" bestFit="1" customWidth="1"/>
    <col min="11515" max="11517" width="13.42578125" style="108" bestFit="1" customWidth="1"/>
    <col min="11518" max="11537" width="14.28515625" style="108" bestFit="1" customWidth="1"/>
    <col min="11538" max="11538" width="18.140625" style="108" customWidth="1"/>
    <col min="11539" max="11539" width="16.7109375" style="108" customWidth="1"/>
    <col min="11540" max="11540" width="15" style="108" bestFit="1" customWidth="1"/>
    <col min="11541" max="11541" width="15.140625" style="108" bestFit="1" customWidth="1"/>
    <col min="11542" max="11542" width="11.5703125" style="108" bestFit="1" customWidth="1"/>
    <col min="11543" max="11544" width="10.85546875" style="108" bestFit="1" customWidth="1"/>
    <col min="11545" max="11764" width="9.140625" style="108"/>
    <col min="11765" max="11765" width="15.7109375" style="108" customWidth="1"/>
    <col min="11766" max="11766" width="6.5703125" style="108" bestFit="1" customWidth="1"/>
    <col min="11767" max="11767" width="69.5703125" style="108" bestFit="1" customWidth="1"/>
    <col min="11768" max="11768" width="15.5703125" style="108" bestFit="1" customWidth="1"/>
    <col min="11769" max="11769" width="12.42578125" style="108" bestFit="1" customWidth="1"/>
    <col min="11770" max="11770" width="13.140625" style="108" bestFit="1" customWidth="1"/>
    <col min="11771" max="11773" width="13.42578125" style="108" bestFit="1" customWidth="1"/>
    <col min="11774" max="11793" width="14.28515625" style="108" bestFit="1" customWidth="1"/>
    <col min="11794" max="11794" width="18.140625" style="108" customWidth="1"/>
    <col min="11795" max="11795" width="16.7109375" style="108" customWidth="1"/>
    <col min="11796" max="11796" width="15" style="108" bestFit="1" customWidth="1"/>
    <col min="11797" max="11797" width="15.140625" style="108" bestFit="1" customWidth="1"/>
    <col min="11798" max="11798" width="11.5703125" style="108" bestFit="1" customWidth="1"/>
    <col min="11799" max="11800" width="10.85546875" style="108" bestFit="1" customWidth="1"/>
    <col min="11801" max="12020" width="9.140625" style="108"/>
    <col min="12021" max="12021" width="15.7109375" style="108" customWidth="1"/>
    <col min="12022" max="12022" width="6.5703125" style="108" bestFit="1" customWidth="1"/>
    <col min="12023" max="12023" width="69.5703125" style="108" bestFit="1" customWidth="1"/>
    <col min="12024" max="12024" width="15.5703125" style="108" bestFit="1" customWidth="1"/>
    <col min="12025" max="12025" width="12.42578125" style="108" bestFit="1" customWidth="1"/>
    <col min="12026" max="12026" width="13.140625" style="108" bestFit="1" customWidth="1"/>
    <col min="12027" max="12029" width="13.42578125" style="108" bestFit="1" customWidth="1"/>
    <col min="12030" max="12049" width="14.28515625" style="108" bestFit="1" customWidth="1"/>
    <col min="12050" max="12050" width="18.140625" style="108" customWidth="1"/>
    <col min="12051" max="12051" width="16.7109375" style="108" customWidth="1"/>
    <col min="12052" max="12052" width="15" style="108" bestFit="1" customWidth="1"/>
    <col min="12053" max="12053" width="15.140625" style="108" bestFit="1" customWidth="1"/>
    <col min="12054" max="12054" width="11.5703125" style="108" bestFit="1" customWidth="1"/>
    <col min="12055" max="12056" width="10.85546875" style="108" bestFit="1" customWidth="1"/>
    <col min="12057" max="12276" width="9.140625" style="108"/>
    <col min="12277" max="12277" width="15.7109375" style="108" customWidth="1"/>
    <col min="12278" max="12278" width="6.5703125" style="108" bestFit="1" customWidth="1"/>
    <col min="12279" max="12279" width="69.5703125" style="108" bestFit="1" customWidth="1"/>
    <col min="12280" max="12280" width="15.5703125" style="108" bestFit="1" customWidth="1"/>
    <col min="12281" max="12281" width="12.42578125" style="108" bestFit="1" customWidth="1"/>
    <col min="12282" max="12282" width="13.140625" style="108" bestFit="1" customWidth="1"/>
    <col min="12283" max="12285" width="13.42578125" style="108" bestFit="1" customWidth="1"/>
    <col min="12286" max="12305" width="14.28515625" style="108" bestFit="1" customWidth="1"/>
    <col min="12306" max="12306" width="18.140625" style="108" customWidth="1"/>
    <col min="12307" max="12307" width="16.7109375" style="108" customWidth="1"/>
    <col min="12308" max="12308" width="15" style="108" bestFit="1" customWidth="1"/>
    <col min="12309" max="12309" width="15.140625" style="108" bestFit="1" customWidth="1"/>
    <col min="12310" max="12310" width="11.5703125" style="108" bestFit="1" customWidth="1"/>
    <col min="12311" max="12312" width="10.85546875" style="108" bestFit="1" customWidth="1"/>
    <col min="12313" max="12532" width="9.140625" style="108"/>
    <col min="12533" max="12533" width="15.7109375" style="108" customWidth="1"/>
    <col min="12534" max="12534" width="6.5703125" style="108" bestFit="1" customWidth="1"/>
    <col min="12535" max="12535" width="69.5703125" style="108" bestFit="1" customWidth="1"/>
    <col min="12536" max="12536" width="15.5703125" style="108" bestFit="1" customWidth="1"/>
    <col min="12537" max="12537" width="12.42578125" style="108" bestFit="1" customWidth="1"/>
    <col min="12538" max="12538" width="13.140625" style="108" bestFit="1" customWidth="1"/>
    <col min="12539" max="12541" width="13.42578125" style="108" bestFit="1" customWidth="1"/>
    <col min="12542" max="12561" width="14.28515625" style="108" bestFit="1" customWidth="1"/>
    <col min="12562" max="12562" width="18.140625" style="108" customWidth="1"/>
    <col min="12563" max="12563" width="16.7109375" style="108" customWidth="1"/>
    <col min="12564" max="12564" width="15" style="108" bestFit="1" customWidth="1"/>
    <col min="12565" max="12565" width="15.140625" style="108" bestFit="1" customWidth="1"/>
    <col min="12566" max="12566" width="11.5703125" style="108" bestFit="1" customWidth="1"/>
    <col min="12567" max="12568" width="10.85546875" style="108" bestFit="1" customWidth="1"/>
    <col min="12569" max="12788" width="9.140625" style="108"/>
    <col min="12789" max="12789" width="15.7109375" style="108" customWidth="1"/>
    <col min="12790" max="12790" width="6.5703125" style="108" bestFit="1" customWidth="1"/>
    <col min="12791" max="12791" width="69.5703125" style="108" bestFit="1" customWidth="1"/>
    <col min="12792" max="12792" width="15.5703125" style="108" bestFit="1" customWidth="1"/>
    <col min="12793" max="12793" width="12.42578125" style="108" bestFit="1" customWidth="1"/>
    <col min="12794" max="12794" width="13.140625" style="108" bestFit="1" customWidth="1"/>
    <col min="12795" max="12797" width="13.42578125" style="108" bestFit="1" customWidth="1"/>
    <col min="12798" max="12817" width="14.28515625" style="108" bestFit="1" customWidth="1"/>
    <col min="12818" max="12818" width="18.140625" style="108" customWidth="1"/>
    <col min="12819" max="12819" width="16.7109375" style="108" customWidth="1"/>
    <col min="12820" max="12820" width="15" style="108" bestFit="1" customWidth="1"/>
    <col min="12821" max="12821" width="15.140625" style="108" bestFit="1" customWidth="1"/>
    <col min="12822" max="12822" width="11.5703125" style="108" bestFit="1" customWidth="1"/>
    <col min="12823" max="12824" width="10.85546875" style="108" bestFit="1" customWidth="1"/>
    <col min="12825" max="13044" width="9.140625" style="108"/>
    <col min="13045" max="13045" width="15.7109375" style="108" customWidth="1"/>
    <col min="13046" max="13046" width="6.5703125" style="108" bestFit="1" customWidth="1"/>
    <col min="13047" max="13047" width="69.5703125" style="108" bestFit="1" customWidth="1"/>
    <col min="13048" max="13048" width="15.5703125" style="108" bestFit="1" customWidth="1"/>
    <col min="13049" max="13049" width="12.42578125" style="108" bestFit="1" customWidth="1"/>
    <col min="13050" max="13050" width="13.140625" style="108" bestFit="1" customWidth="1"/>
    <col min="13051" max="13053" width="13.42578125" style="108" bestFit="1" customWidth="1"/>
    <col min="13054" max="13073" width="14.28515625" style="108" bestFit="1" customWidth="1"/>
    <col min="13074" max="13074" width="18.140625" style="108" customWidth="1"/>
    <col min="13075" max="13075" width="16.7109375" style="108" customWidth="1"/>
    <col min="13076" max="13076" width="15" style="108" bestFit="1" customWidth="1"/>
    <col min="13077" max="13077" width="15.140625" style="108" bestFit="1" customWidth="1"/>
    <col min="13078" max="13078" width="11.5703125" style="108" bestFit="1" customWidth="1"/>
    <col min="13079" max="13080" width="10.85546875" style="108" bestFit="1" customWidth="1"/>
    <col min="13081" max="13300" width="9.140625" style="108"/>
    <col min="13301" max="13301" width="15.7109375" style="108" customWidth="1"/>
    <col min="13302" max="13302" width="6.5703125" style="108" bestFit="1" customWidth="1"/>
    <col min="13303" max="13303" width="69.5703125" style="108" bestFit="1" customWidth="1"/>
    <col min="13304" max="13304" width="15.5703125" style="108" bestFit="1" customWidth="1"/>
    <col min="13305" max="13305" width="12.42578125" style="108" bestFit="1" customWidth="1"/>
    <col min="13306" max="13306" width="13.140625" style="108" bestFit="1" customWidth="1"/>
    <col min="13307" max="13309" width="13.42578125" style="108" bestFit="1" customWidth="1"/>
    <col min="13310" max="13329" width="14.28515625" style="108" bestFit="1" customWidth="1"/>
    <col min="13330" max="13330" width="18.140625" style="108" customWidth="1"/>
    <col min="13331" max="13331" width="16.7109375" style="108" customWidth="1"/>
    <col min="13332" max="13332" width="15" style="108" bestFit="1" customWidth="1"/>
    <col min="13333" max="13333" width="15.140625" style="108" bestFit="1" customWidth="1"/>
    <col min="13334" max="13334" width="11.5703125" style="108" bestFit="1" customWidth="1"/>
    <col min="13335" max="13336" width="10.85546875" style="108" bestFit="1" customWidth="1"/>
    <col min="13337" max="13556" width="9.140625" style="108"/>
    <col min="13557" max="13557" width="15.7109375" style="108" customWidth="1"/>
    <col min="13558" max="13558" width="6.5703125" style="108" bestFit="1" customWidth="1"/>
    <col min="13559" max="13559" width="69.5703125" style="108" bestFit="1" customWidth="1"/>
    <col min="13560" max="13560" width="15.5703125" style="108" bestFit="1" customWidth="1"/>
    <col min="13561" max="13561" width="12.42578125" style="108" bestFit="1" customWidth="1"/>
    <col min="13562" max="13562" width="13.140625" style="108" bestFit="1" customWidth="1"/>
    <col min="13563" max="13565" width="13.42578125" style="108" bestFit="1" customWidth="1"/>
    <col min="13566" max="13585" width="14.28515625" style="108" bestFit="1" customWidth="1"/>
    <col min="13586" max="13586" width="18.140625" style="108" customWidth="1"/>
    <col min="13587" max="13587" width="16.7109375" style="108" customWidth="1"/>
    <col min="13588" max="13588" width="15" style="108" bestFit="1" customWidth="1"/>
    <col min="13589" max="13589" width="15.140625" style="108" bestFit="1" customWidth="1"/>
    <col min="13590" max="13590" width="11.5703125" style="108" bestFit="1" customWidth="1"/>
    <col min="13591" max="13592" width="10.85546875" style="108" bestFit="1" customWidth="1"/>
    <col min="13593" max="13812" width="9.140625" style="108"/>
    <col min="13813" max="13813" width="15.7109375" style="108" customWidth="1"/>
    <col min="13814" max="13814" width="6.5703125" style="108" bestFit="1" customWidth="1"/>
    <col min="13815" max="13815" width="69.5703125" style="108" bestFit="1" customWidth="1"/>
    <col min="13816" max="13816" width="15.5703125" style="108" bestFit="1" customWidth="1"/>
    <col min="13817" max="13817" width="12.42578125" style="108" bestFit="1" customWidth="1"/>
    <col min="13818" max="13818" width="13.140625" style="108" bestFit="1" customWidth="1"/>
    <col min="13819" max="13821" width="13.42578125" style="108" bestFit="1" customWidth="1"/>
    <col min="13822" max="13841" width="14.28515625" style="108" bestFit="1" customWidth="1"/>
    <col min="13842" max="13842" width="18.140625" style="108" customWidth="1"/>
    <col min="13843" max="13843" width="16.7109375" style="108" customWidth="1"/>
    <col min="13844" max="13844" width="15" style="108" bestFit="1" customWidth="1"/>
    <col min="13845" max="13845" width="15.140625" style="108" bestFit="1" customWidth="1"/>
    <col min="13846" max="13846" width="11.5703125" style="108" bestFit="1" customWidth="1"/>
    <col min="13847" max="13848" width="10.85546875" style="108" bestFit="1" customWidth="1"/>
    <col min="13849" max="14068" width="9.140625" style="108"/>
    <col min="14069" max="14069" width="15.7109375" style="108" customWidth="1"/>
    <col min="14070" max="14070" width="6.5703125" style="108" bestFit="1" customWidth="1"/>
    <col min="14071" max="14071" width="69.5703125" style="108" bestFit="1" customWidth="1"/>
    <col min="14072" max="14072" width="15.5703125" style="108" bestFit="1" customWidth="1"/>
    <col min="14073" max="14073" width="12.42578125" style="108" bestFit="1" customWidth="1"/>
    <col min="14074" max="14074" width="13.140625" style="108" bestFit="1" customWidth="1"/>
    <col min="14075" max="14077" width="13.42578125" style="108" bestFit="1" customWidth="1"/>
    <col min="14078" max="14097" width="14.28515625" style="108" bestFit="1" customWidth="1"/>
    <col min="14098" max="14098" width="18.140625" style="108" customWidth="1"/>
    <col min="14099" max="14099" width="16.7109375" style="108" customWidth="1"/>
    <col min="14100" max="14100" width="15" style="108" bestFit="1" customWidth="1"/>
    <col min="14101" max="14101" width="15.140625" style="108" bestFit="1" customWidth="1"/>
    <col min="14102" max="14102" width="11.5703125" style="108" bestFit="1" customWidth="1"/>
    <col min="14103" max="14104" width="10.85546875" style="108" bestFit="1" customWidth="1"/>
    <col min="14105" max="14324" width="9.140625" style="108"/>
    <col min="14325" max="14325" width="15.7109375" style="108" customWidth="1"/>
    <col min="14326" max="14326" width="6.5703125" style="108" bestFit="1" customWidth="1"/>
    <col min="14327" max="14327" width="69.5703125" style="108" bestFit="1" customWidth="1"/>
    <col min="14328" max="14328" width="15.5703125" style="108" bestFit="1" customWidth="1"/>
    <col min="14329" max="14329" width="12.42578125" style="108" bestFit="1" customWidth="1"/>
    <col min="14330" max="14330" width="13.140625" style="108" bestFit="1" customWidth="1"/>
    <col min="14331" max="14333" width="13.42578125" style="108" bestFit="1" customWidth="1"/>
    <col min="14334" max="14353" width="14.28515625" style="108" bestFit="1" customWidth="1"/>
    <col min="14354" max="14354" width="18.140625" style="108" customWidth="1"/>
    <col min="14355" max="14355" width="16.7109375" style="108" customWidth="1"/>
    <col min="14356" max="14356" width="15" style="108" bestFit="1" customWidth="1"/>
    <col min="14357" max="14357" width="15.140625" style="108" bestFit="1" customWidth="1"/>
    <col min="14358" max="14358" width="11.5703125" style="108" bestFit="1" customWidth="1"/>
    <col min="14359" max="14360" width="10.85546875" style="108" bestFit="1" customWidth="1"/>
    <col min="14361" max="14580" width="9.140625" style="108"/>
    <col min="14581" max="14581" width="15.7109375" style="108" customWidth="1"/>
    <col min="14582" max="14582" width="6.5703125" style="108" bestFit="1" customWidth="1"/>
    <col min="14583" max="14583" width="69.5703125" style="108" bestFit="1" customWidth="1"/>
    <col min="14584" max="14584" width="15.5703125" style="108" bestFit="1" customWidth="1"/>
    <col min="14585" max="14585" width="12.42578125" style="108" bestFit="1" customWidth="1"/>
    <col min="14586" max="14586" width="13.140625" style="108" bestFit="1" customWidth="1"/>
    <col min="14587" max="14589" width="13.42578125" style="108" bestFit="1" customWidth="1"/>
    <col min="14590" max="14609" width="14.28515625" style="108" bestFit="1" customWidth="1"/>
    <col min="14610" max="14610" width="18.140625" style="108" customWidth="1"/>
    <col min="14611" max="14611" width="16.7109375" style="108" customWidth="1"/>
    <col min="14612" max="14612" width="15" style="108" bestFit="1" customWidth="1"/>
    <col min="14613" max="14613" width="15.140625" style="108" bestFit="1" customWidth="1"/>
    <col min="14614" max="14614" width="11.5703125" style="108" bestFit="1" customWidth="1"/>
    <col min="14615" max="14616" width="10.85546875" style="108" bestFit="1" customWidth="1"/>
    <col min="14617" max="14836" width="9.140625" style="108"/>
    <col min="14837" max="14837" width="15.7109375" style="108" customWidth="1"/>
    <col min="14838" max="14838" width="6.5703125" style="108" bestFit="1" customWidth="1"/>
    <col min="14839" max="14839" width="69.5703125" style="108" bestFit="1" customWidth="1"/>
    <col min="14840" max="14840" width="15.5703125" style="108" bestFit="1" customWidth="1"/>
    <col min="14841" max="14841" width="12.42578125" style="108" bestFit="1" customWidth="1"/>
    <col min="14842" max="14842" width="13.140625" style="108" bestFit="1" customWidth="1"/>
    <col min="14843" max="14845" width="13.42578125" style="108" bestFit="1" customWidth="1"/>
    <col min="14846" max="14865" width="14.28515625" style="108" bestFit="1" customWidth="1"/>
    <col min="14866" max="14866" width="18.140625" style="108" customWidth="1"/>
    <col min="14867" max="14867" width="16.7109375" style="108" customWidth="1"/>
    <col min="14868" max="14868" width="15" style="108" bestFit="1" customWidth="1"/>
    <col min="14869" max="14869" width="15.140625" style="108" bestFit="1" customWidth="1"/>
    <col min="14870" max="14870" width="11.5703125" style="108" bestFit="1" customWidth="1"/>
    <col min="14871" max="14872" width="10.85546875" style="108" bestFit="1" customWidth="1"/>
    <col min="14873" max="15092" width="9.140625" style="108"/>
    <col min="15093" max="15093" width="15.7109375" style="108" customWidth="1"/>
    <col min="15094" max="15094" width="6.5703125" style="108" bestFit="1" customWidth="1"/>
    <col min="15095" max="15095" width="69.5703125" style="108" bestFit="1" customWidth="1"/>
    <col min="15096" max="15096" width="15.5703125" style="108" bestFit="1" customWidth="1"/>
    <col min="15097" max="15097" width="12.42578125" style="108" bestFit="1" customWidth="1"/>
    <col min="15098" max="15098" width="13.140625" style="108" bestFit="1" customWidth="1"/>
    <col min="15099" max="15101" width="13.42578125" style="108" bestFit="1" customWidth="1"/>
    <col min="15102" max="15121" width="14.28515625" style="108" bestFit="1" customWidth="1"/>
    <col min="15122" max="15122" width="18.140625" style="108" customWidth="1"/>
    <col min="15123" max="15123" width="16.7109375" style="108" customWidth="1"/>
    <col min="15124" max="15124" width="15" style="108" bestFit="1" customWidth="1"/>
    <col min="15125" max="15125" width="15.140625" style="108" bestFit="1" customWidth="1"/>
    <col min="15126" max="15126" width="11.5703125" style="108" bestFit="1" customWidth="1"/>
    <col min="15127" max="15128" width="10.85546875" style="108" bestFit="1" customWidth="1"/>
    <col min="15129" max="15348" width="9.140625" style="108"/>
    <col min="15349" max="15349" width="15.7109375" style="108" customWidth="1"/>
    <col min="15350" max="15350" width="6.5703125" style="108" bestFit="1" customWidth="1"/>
    <col min="15351" max="15351" width="69.5703125" style="108" bestFit="1" customWidth="1"/>
    <col min="15352" max="15352" width="15.5703125" style="108" bestFit="1" customWidth="1"/>
    <col min="15353" max="15353" width="12.42578125" style="108" bestFit="1" customWidth="1"/>
    <col min="15354" max="15354" width="13.140625" style="108" bestFit="1" customWidth="1"/>
    <col min="15355" max="15357" width="13.42578125" style="108" bestFit="1" customWidth="1"/>
    <col min="15358" max="15377" width="14.28515625" style="108" bestFit="1" customWidth="1"/>
    <col min="15378" max="15378" width="18.140625" style="108" customWidth="1"/>
    <col min="15379" max="15379" width="16.7109375" style="108" customWidth="1"/>
    <col min="15380" max="15380" width="15" style="108" bestFit="1" customWidth="1"/>
    <col min="15381" max="15381" width="15.140625" style="108" bestFit="1" customWidth="1"/>
    <col min="15382" max="15382" width="11.5703125" style="108" bestFit="1" customWidth="1"/>
    <col min="15383" max="15384" width="10.85546875" style="108" bestFit="1" customWidth="1"/>
    <col min="15385" max="15604" width="9.140625" style="108"/>
    <col min="15605" max="15605" width="15.7109375" style="108" customWidth="1"/>
    <col min="15606" max="15606" width="6.5703125" style="108" bestFit="1" customWidth="1"/>
    <col min="15607" max="15607" width="69.5703125" style="108" bestFit="1" customWidth="1"/>
    <col min="15608" max="15608" width="15.5703125" style="108" bestFit="1" customWidth="1"/>
    <col min="15609" max="15609" width="12.42578125" style="108" bestFit="1" customWidth="1"/>
    <col min="15610" max="15610" width="13.140625" style="108" bestFit="1" customWidth="1"/>
    <col min="15611" max="15613" width="13.42578125" style="108" bestFit="1" customWidth="1"/>
    <col min="15614" max="15633" width="14.28515625" style="108" bestFit="1" customWidth="1"/>
    <col min="15634" max="15634" width="18.140625" style="108" customWidth="1"/>
    <col min="15635" max="15635" width="16.7109375" style="108" customWidth="1"/>
    <col min="15636" max="15636" width="15" style="108" bestFit="1" customWidth="1"/>
    <col min="15637" max="15637" width="15.140625" style="108" bestFit="1" customWidth="1"/>
    <col min="15638" max="15638" width="11.5703125" style="108" bestFit="1" customWidth="1"/>
    <col min="15639" max="15640" width="10.85546875" style="108" bestFit="1" customWidth="1"/>
    <col min="15641" max="15860" width="9.140625" style="108"/>
    <col min="15861" max="15861" width="15.7109375" style="108" customWidth="1"/>
    <col min="15862" max="15862" width="6.5703125" style="108" bestFit="1" customWidth="1"/>
    <col min="15863" max="15863" width="69.5703125" style="108" bestFit="1" customWidth="1"/>
    <col min="15864" max="15864" width="15.5703125" style="108" bestFit="1" customWidth="1"/>
    <col min="15865" max="15865" width="12.42578125" style="108" bestFit="1" customWidth="1"/>
    <col min="15866" max="15866" width="13.140625" style="108" bestFit="1" customWidth="1"/>
    <col min="15867" max="15869" width="13.42578125" style="108" bestFit="1" customWidth="1"/>
    <col min="15870" max="15889" width="14.28515625" style="108" bestFit="1" customWidth="1"/>
    <col min="15890" max="15890" width="18.140625" style="108" customWidth="1"/>
    <col min="15891" max="15891" width="16.7109375" style="108" customWidth="1"/>
    <col min="15892" max="15892" width="15" style="108" bestFit="1" customWidth="1"/>
    <col min="15893" max="15893" width="15.140625" style="108" bestFit="1" customWidth="1"/>
    <col min="15894" max="15894" width="11.5703125" style="108" bestFit="1" customWidth="1"/>
    <col min="15895" max="15896" width="10.85546875" style="108" bestFit="1" customWidth="1"/>
    <col min="15897" max="16116" width="9.140625" style="108"/>
    <col min="16117" max="16117" width="15.7109375" style="108" customWidth="1"/>
    <col min="16118" max="16118" width="6.5703125" style="108" bestFit="1" customWidth="1"/>
    <col min="16119" max="16119" width="69.5703125" style="108" bestFit="1" customWidth="1"/>
    <col min="16120" max="16120" width="15.5703125" style="108" bestFit="1" customWidth="1"/>
    <col min="16121" max="16121" width="12.42578125" style="108" bestFit="1" customWidth="1"/>
    <col min="16122" max="16122" width="13.140625" style="108" bestFit="1" customWidth="1"/>
    <col min="16123" max="16125" width="13.42578125" style="108" bestFit="1" customWidth="1"/>
    <col min="16126" max="16145" width="14.28515625" style="108" bestFit="1" customWidth="1"/>
    <col min="16146" max="16146" width="18.140625" style="108" customWidth="1"/>
    <col min="16147" max="16147" width="16.7109375" style="108" customWidth="1"/>
    <col min="16148" max="16148" width="15" style="108" bestFit="1" customWidth="1"/>
    <col min="16149" max="16149" width="15.140625" style="108" bestFit="1" customWidth="1"/>
    <col min="16150" max="16150" width="11.5703125" style="108" bestFit="1" customWidth="1"/>
    <col min="16151" max="16152" width="10.85546875" style="108" bestFit="1" customWidth="1"/>
    <col min="16153" max="16384" width="9.140625" style="108"/>
  </cols>
  <sheetData>
    <row r="1" spans="1:30" ht="13.5" thickBot="1"/>
    <row r="2" spans="1:30" ht="68.25" customHeight="1">
      <c r="A2" s="110"/>
      <c r="B2" s="111"/>
      <c r="C2" s="112"/>
      <c r="D2" s="1538" t="s">
        <v>1309</v>
      </c>
      <c r="E2" s="1538"/>
      <c r="F2" s="1538"/>
      <c r="G2" s="1538"/>
      <c r="H2" s="1538"/>
      <c r="I2" s="1538"/>
      <c r="J2" s="1538"/>
      <c r="K2" s="1538"/>
      <c r="L2" s="1538"/>
      <c r="M2" s="1538"/>
      <c r="N2" s="1538"/>
      <c r="O2" s="1538"/>
      <c r="P2" s="1538"/>
      <c r="Q2" s="1538"/>
      <c r="R2" s="879"/>
      <c r="S2" s="113"/>
      <c r="T2" s="114"/>
      <c r="U2" s="114"/>
      <c r="V2" s="115"/>
      <c r="W2" s="115"/>
      <c r="X2" s="115"/>
      <c r="Y2" s="115"/>
      <c r="Z2" s="115"/>
      <c r="AA2" s="115"/>
      <c r="AB2" s="115"/>
      <c r="AC2" s="115"/>
      <c r="AD2" s="115"/>
    </row>
    <row r="3" spans="1:30" ht="121.5" customHeight="1">
      <c r="A3" s="116"/>
      <c r="B3" s="113" t="s">
        <v>170</v>
      </c>
      <c r="C3" s="876" t="s">
        <v>1384</v>
      </c>
      <c r="D3" s="1539" t="s">
        <v>1319</v>
      </c>
      <c r="E3" s="1540"/>
      <c r="F3" s="1540"/>
      <c r="G3" s="1540"/>
      <c r="H3" s="1540"/>
      <c r="I3" s="1540"/>
      <c r="J3" s="1540"/>
      <c r="K3" s="1540"/>
      <c r="L3" s="1540"/>
      <c r="M3" s="1540"/>
      <c r="N3" s="1540"/>
      <c r="O3" s="1540"/>
      <c r="P3" s="1540"/>
      <c r="Q3" s="1540"/>
      <c r="R3" s="880"/>
      <c r="S3" s="114"/>
      <c r="T3" s="114"/>
      <c r="U3" s="114"/>
      <c r="V3" s="115"/>
      <c r="W3" s="115"/>
      <c r="X3" s="115"/>
      <c r="Y3" s="115"/>
      <c r="Z3" s="115"/>
      <c r="AA3" s="115"/>
      <c r="AB3" s="115"/>
      <c r="AC3" s="115"/>
      <c r="AD3" s="115"/>
    </row>
    <row r="4" spans="1:30" ht="20.25" customHeight="1" thickBot="1">
      <c r="A4" s="116"/>
      <c r="B4" s="117"/>
      <c r="C4" s="118"/>
      <c r="D4" s="1541"/>
      <c r="E4" s="1541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9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</row>
    <row r="5" spans="1:30" s="128" customFormat="1" ht="21.75" customHeight="1" thickBot="1">
      <c r="A5" s="120"/>
      <c r="B5" s="121" t="s">
        <v>171</v>
      </c>
      <c r="C5" s="122" t="s">
        <v>172</v>
      </c>
      <c r="D5" s="123" t="s">
        <v>173</v>
      </c>
      <c r="E5" s="124" t="s">
        <v>174</v>
      </c>
      <c r="F5" s="125" t="s">
        <v>175</v>
      </c>
      <c r="G5" s="125" t="s">
        <v>176</v>
      </c>
      <c r="H5" s="125" t="s">
        <v>177</v>
      </c>
      <c r="I5" s="125" t="s">
        <v>178</v>
      </c>
      <c r="J5" s="125" t="s">
        <v>179</v>
      </c>
      <c r="K5" s="125" t="s">
        <v>180</v>
      </c>
      <c r="L5" s="125" t="s">
        <v>181</v>
      </c>
      <c r="M5" s="125" t="s">
        <v>182</v>
      </c>
      <c r="N5" s="125" t="s">
        <v>183</v>
      </c>
      <c r="O5" s="125" t="s">
        <v>184</v>
      </c>
      <c r="P5" s="125" t="s">
        <v>185</v>
      </c>
      <c r="Q5" s="125" t="s">
        <v>186</v>
      </c>
      <c r="R5" s="126" t="s">
        <v>187</v>
      </c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</row>
    <row r="6" spans="1:30" s="135" customFormat="1" ht="15">
      <c r="A6" s="129"/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2"/>
      <c r="Q6" s="895"/>
      <c r="R6" s="1113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</row>
    <row r="7" spans="1:30" s="141" customFormat="1" ht="19.5" customHeight="1" thickBot="1">
      <c r="A7" s="1259">
        <f>'PLANILHA ORÇAMENTO 29.05.25'!U33</f>
        <v>138609.88</v>
      </c>
      <c r="B7" s="1542" t="str">
        <f>'PLANILHA ORÇAMENTO 29.05.25'!B14</f>
        <v>01</v>
      </c>
      <c r="C7" s="1544" t="str">
        <f>'PLANILHA ORÇAMENTO 29.05.25'!E14</f>
        <v>INSTALAÇAO DA OBRA E ADMINISTRAÇÃO LOCAL</v>
      </c>
      <c r="D7" s="1546">
        <f>'PLANILHA ORÇAMENTO 29.05.25'!U35</f>
        <v>185896.87</v>
      </c>
      <c r="E7" s="1548">
        <f>D7/D34</f>
        <v>6.6897575266455289E-2</v>
      </c>
      <c r="F7" s="1107"/>
      <c r="G7" s="1107"/>
      <c r="H7" s="1107"/>
      <c r="I7" s="1107"/>
      <c r="J7" s="1107"/>
      <c r="K7" s="1107"/>
      <c r="L7" s="1107"/>
      <c r="M7" s="1107"/>
      <c r="N7" s="137">
        <f>N8/$D$7</f>
        <v>0.31342587962885016</v>
      </c>
      <c r="O7" s="137">
        <f t="shared" ref="O7:Q7" si="0">O8/$D$7</f>
        <v>0.26694032018936092</v>
      </c>
      <c r="P7" s="137">
        <f t="shared" si="0"/>
        <v>0.24888891351425124</v>
      </c>
      <c r="Q7" s="137">
        <f t="shared" si="0"/>
        <v>0.17074488666753776</v>
      </c>
      <c r="R7" s="1114">
        <f>SUM(F7:Q7)</f>
        <v>1</v>
      </c>
      <c r="S7" s="138"/>
      <c r="T7" s="139"/>
      <c r="U7" s="140"/>
      <c r="V7" s="140"/>
      <c r="W7" s="140"/>
      <c r="X7" s="140"/>
      <c r="Y7" s="140"/>
      <c r="Z7" s="140"/>
      <c r="AA7" s="140"/>
      <c r="AB7" s="140"/>
      <c r="AC7" s="140"/>
      <c r="AD7" s="140"/>
    </row>
    <row r="8" spans="1:30" s="147" customFormat="1" ht="19.5" customHeight="1" thickTop="1">
      <c r="A8" s="1259">
        <f>D7-A7</f>
        <v>47286.989999999991</v>
      </c>
      <c r="B8" s="1543"/>
      <c r="C8" s="1545"/>
      <c r="D8" s="1547"/>
      <c r="E8" s="1549"/>
      <c r="F8" s="143"/>
      <c r="G8" s="143"/>
      <c r="H8" s="143"/>
      <c r="I8" s="143"/>
      <c r="J8" s="143"/>
      <c r="K8" s="143"/>
      <c r="L8" s="143"/>
      <c r="M8" s="143"/>
      <c r="N8" s="143">
        <f>'PLANILHA ORÇAMENTO 29.05.25'!U16+'PLANILHA ORÇAMENTO 29.05.25'!U18+'PLANILHA ORÇAMENTO 29.05.25'!U19+'PLANILHA ORÇAMENTO 29.05.25'!U20+'PLANILHA ORÇAMENTO 29.05.25'!U22+'PLANILHA ORÇAMENTO 29.05.25'!P24+'PLANILHA ORÇAMENTO 29.05.25'!P25+'PLANILHA ORÇAMENTO 29.05.25'!P26+'PLANILHA ORÇAMENTO 29.05.25'!P27+'PLANILHA ORÇAMENTO 29.05.25'!P29+'PLANILHA ORÇAMENTO 29.05.25'!U31+N45</f>
        <v>58264.89</v>
      </c>
      <c r="O8" s="143">
        <f>'PLANILHA ORÇAMENTO 29.05.25'!P24+'PLANILHA ORÇAMENTO 29.05.25'!P25+'PLANILHA ORÇAMENTO 29.05.25'!P26+'PLANILHA ORÇAMENTO 29.05.25'!P27+'PLANILHA ORÇAMENTO 29.05.25'!P29+O45</f>
        <v>49623.37</v>
      </c>
      <c r="P8" s="143">
        <f>'PLANILHA ORÇAMENTO 29.05.25'!P24+'PLANILHA ORÇAMENTO 29.05.25'!P25+'PLANILHA ORÇAMENTO 29.05.25'!P26+'PLANILHA ORÇAMENTO 29.05.25'!P27+'PLANILHA ORÇAMENTO 29.05.25'!P29+P45</f>
        <v>46267.670000000006</v>
      </c>
      <c r="Q8" s="897">
        <f>'PLANILHA ORÇAMENTO 29.05.25'!U23+'PLANILHA ORÇAMENTO 29.05.25'!P24+'PLANILHA ORÇAMENTO 29.05.25'!P25+'PLANILHA ORÇAMENTO 29.05.25'!P26+'PLANILHA ORÇAMENTO 29.05.25'!P27+'PLANILHA ORÇAMENTO 29.05.25'!P29+Q45+0.01</f>
        <v>31740.94</v>
      </c>
      <c r="R8" s="1115">
        <f>SUM(F8:Q8)</f>
        <v>185896.87000000002</v>
      </c>
      <c r="S8" s="138"/>
      <c r="T8" s="145"/>
      <c r="U8" s="145"/>
      <c r="V8" s="146"/>
      <c r="W8" s="146"/>
      <c r="X8" s="146"/>
      <c r="Y8" s="146"/>
      <c r="Z8" s="146"/>
      <c r="AA8" s="146"/>
      <c r="AB8" s="146"/>
      <c r="AC8" s="146"/>
      <c r="AD8" s="146"/>
    </row>
    <row r="9" spans="1:30" s="147" customFormat="1" ht="8.1" customHeight="1">
      <c r="A9" s="136"/>
      <c r="B9" s="843"/>
      <c r="C9" s="149"/>
      <c r="D9" s="150"/>
      <c r="E9" s="151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898"/>
      <c r="R9" s="1116"/>
      <c r="S9" s="138"/>
      <c r="T9" s="145"/>
      <c r="U9" s="145"/>
      <c r="V9" s="146"/>
      <c r="W9" s="146"/>
      <c r="X9" s="146"/>
      <c r="Y9" s="146"/>
      <c r="Z9" s="146"/>
      <c r="AA9" s="146"/>
      <c r="AB9" s="146"/>
      <c r="AC9" s="146"/>
      <c r="AD9" s="146"/>
    </row>
    <row r="10" spans="1:30" s="141" customFormat="1" ht="19.5" customHeight="1">
      <c r="A10" s="1260">
        <f>(D34-A7)</f>
        <v>2640218.3400000003</v>
      </c>
      <c r="B10" s="1542" t="str">
        <f>'PLANILHA ORÇAMENTO 29.05.25'!B37</f>
        <v>02</v>
      </c>
      <c r="C10" s="1544" t="str">
        <f>'PLANILHA ORÇAMENTO 29.05.25'!E37</f>
        <v>DEMOLIÇÕES</v>
      </c>
      <c r="D10" s="1546"/>
      <c r="E10" s="1548">
        <f>D10/D34</f>
        <v>0</v>
      </c>
      <c r="F10" s="1107"/>
      <c r="G10" s="883"/>
      <c r="H10" s="883"/>
      <c r="I10" s="883"/>
      <c r="J10" s="1104"/>
      <c r="K10" s="883"/>
      <c r="L10" s="883"/>
      <c r="M10" s="1104"/>
      <c r="N10" s="1107"/>
      <c r="O10" s="883"/>
      <c r="P10" s="883"/>
      <c r="Q10" s="883"/>
      <c r="R10" s="1114">
        <f>SUM(F10:Q10)</f>
        <v>0</v>
      </c>
      <c r="S10" s="138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</row>
    <row r="11" spans="1:30" s="147" customFormat="1" ht="19.5" customHeight="1">
      <c r="A11" s="1262">
        <f>A7/A10</f>
        <v>5.2499400485188655E-2</v>
      </c>
      <c r="B11" s="1543"/>
      <c r="C11" s="1545"/>
      <c r="D11" s="1547"/>
      <c r="E11" s="1549"/>
      <c r="F11" s="143"/>
      <c r="G11" s="884"/>
      <c r="H11" s="885"/>
      <c r="I11" s="885"/>
      <c r="J11" s="155"/>
      <c r="K11" s="885"/>
      <c r="L11" s="885"/>
      <c r="M11" s="155"/>
      <c r="N11" s="143">
        <f t="shared" ref="N11:Q11" si="1">$D10*N10</f>
        <v>0</v>
      </c>
      <c r="O11" s="885">
        <f t="shared" si="1"/>
        <v>0</v>
      </c>
      <c r="P11" s="885">
        <f t="shared" si="1"/>
        <v>0</v>
      </c>
      <c r="Q11" s="884">
        <f t="shared" si="1"/>
        <v>0</v>
      </c>
      <c r="R11" s="1115">
        <f>SUM(F11:Q11)</f>
        <v>0</v>
      </c>
      <c r="S11" s="138"/>
      <c r="T11" s="145"/>
      <c r="U11" s="145"/>
      <c r="V11" s="146"/>
      <c r="W11" s="146"/>
      <c r="X11" s="146"/>
      <c r="Y11" s="146"/>
      <c r="Z11" s="146"/>
      <c r="AA11" s="146"/>
      <c r="AB11" s="146"/>
      <c r="AC11" s="146"/>
      <c r="AD11" s="146"/>
    </row>
    <row r="12" spans="1:30" s="147" customFormat="1" ht="8.1" customHeight="1">
      <c r="A12" s="136"/>
      <c r="B12" s="843"/>
      <c r="C12" s="149"/>
      <c r="D12" s="150"/>
      <c r="E12" s="151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898"/>
      <c r="R12" s="1116"/>
      <c r="S12" s="138"/>
      <c r="T12" s="145"/>
      <c r="U12" s="145"/>
      <c r="V12" s="146"/>
      <c r="W12" s="146"/>
      <c r="X12" s="146"/>
      <c r="Y12" s="146"/>
      <c r="Z12" s="146"/>
      <c r="AA12" s="146"/>
      <c r="AB12" s="146"/>
      <c r="AC12" s="146"/>
      <c r="AD12" s="146"/>
    </row>
    <row r="13" spans="1:30" s="141" customFormat="1" ht="19.5" customHeight="1" thickBot="1">
      <c r="A13" s="136"/>
      <c r="B13" s="1550" t="str">
        <f>'PLANILHA ORÇAMENTO 29.05.25'!B49</f>
        <v>03</v>
      </c>
      <c r="C13" s="1544" t="str">
        <f>'PLANILHA ORÇAMENTO 29.05.25'!E49</f>
        <v>LIMPEZA DO TERRENO</v>
      </c>
      <c r="D13" s="1546">
        <f>'PLANILHA ORÇAMENTO 29.05.25'!U61</f>
        <v>28013.57</v>
      </c>
      <c r="E13" s="1548">
        <f>D13/D34</f>
        <v>1.0081072949518268E-2</v>
      </c>
      <c r="F13" s="1104"/>
      <c r="G13" s="883"/>
      <c r="H13" s="883"/>
      <c r="I13" s="883"/>
      <c r="J13" s="1104"/>
      <c r="K13" s="883"/>
      <c r="L13" s="883"/>
      <c r="M13" s="1104"/>
      <c r="N13" s="137">
        <v>0.5</v>
      </c>
      <c r="O13" s="137">
        <v>0.5</v>
      </c>
      <c r="P13" s="883"/>
      <c r="Q13" s="883"/>
      <c r="R13" s="1114">
        <f>SUM(F13:Q13)</f>
        <v>1</v>
      </c>
      <c r="S13" s="138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</row>
    <row r="14" spans="1:30" s="147" customFormat="1" ht="19.5" customHeight="1" thickTop="1">
      <c r="A14" s="142"/>
      <c r="B14" s="1543"/>
      <c r="C14" s="1545"/>
      <c r="D14" s="1547"/>
      <c r="E14" s="1549"/>
      <c r="F14" s="155"/>
      <c r="G14" s="885"/>
      <c r="H14" s="885"/>
      <c r="I14" s="885"/>
      <c r="J14" s="155"/>
      <c r="K14" s="885"/>
      <c r="L14" s="885"/>
      <c r="M14" s="155"/>
      <c r="N14" s="143">
        <f t="shared" ref="N14:Q14" si="2">$D13*N13</f>
        <v>14006.785</v>
      </c>
      <c r="O14" s="885">
        <f t="shared" si="2"/>
        <v>14006.785</v>
      </c>
      <c r="P14" s="885">
        <f t="shared" si="2"/>
        <v>0</v>
      </c>
      <c r="Q14" s="884">
        <f t="shared" si="2"/>
        <v>0</v>
      </c>
      <c r="R14" s="1115">
        <f>SUM(F14:Q14)</f>
        <v>28013.57</v>
      </c>
      <c r="S14" s="138"/>
      <c r="T14" s="145"/>
      <c r="U14" s="145"/>
      <c r="V14" s="146"/>
      <c r="W14" s="146"/>
      <c r="X14" s="146"/>
      <c r="Y14" s="146"/>
      <c r="Z14" s="146"/>
      <c r="AA14" s="146"/>
      <c r="AB14" s="146"/>
      <c r="AC14" s="146"/>
      <c r="AD14" s="146"/>
    </row>
    <row r="15" spans="1:30" s="147" customFormat="1" ht="8.1" customHeight="1">
      <c r="A15" s="136"/>
      <c r="B15" s="843"/>
      <c r="C15" s="149"/>
      <c r="D15" s="150"/>
      <c r="E15" s="151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898"/>
      <c r="R15" s="1116"/>
      <c r="S15" s="138"/>
      <c r="T15" s="146"/>
      <c r="U15" s="145"/>
      <c r="V15" s="146"/>
      <c r="W15" s="146"/>
      <c r="X15" s="146"/>
      <c r="Y15" s="146"/>
      <c r="Z15" s="146"/>
      <c r="AA15" s="146"/>
      <c r="AB15" s="146"/>
      <c r="AC15" s="146"/>
      <c r="AD15" s="146"/>
    </row>
    <row r="16" spans="1:30" s="141" customFormat="1" ht="19.5" customHeight="1">
      <c r="A16" s="136"/>
      <c r="B16" s="1550" t="str">
        <f>'PLANILHA ORÇAMENTO 29.05.25'!B63</f>
        <v>04</v>
      </c>
      <c r="C16" s="1544" t="str">
        <f>'PLANILHA ORÇAMENTO 29.05.25'!E63</f>
        <v>VIABILIZAÇÃO DAS OBRAS</v>
      </c>
      <c r="D16" s="1546"/>
      <c r="E16" s="1548">
        <f>D16/D34</f>
        <v>0</v>
      </c>
      <c r="F16" s="883"/>
      <c r="G16" s="883"/>
      <c r="H16" s="883"/>
      <c r="I16" s="883"/>
      <c r="J16" s="1107"/>
      <c r="K16" s="1107"/>
      <c r="L16" s="883"/>
      <c r="M16" s="883"/>
      <c r="N16" s="883"/>
      <c r="O16" s="883"/>
      <c r="P16" s="883"/>
      <c r="Q16" s="883"/>
      <c r="R16" s="1114">
        <f>SUM(F16:Q16)</f>
        <v>0</v>
      </c>
      <c r="S16" s="138"/>
      <c r="T16" s="140"/>
      <c r="U16" s="1551"/>
      <c r="V16" s="1551"/>
      <c r="W16" s="1551"/>
      <c r="X16" s="1551"/>
      <c r="Y16" s="1551"/>
      <c r="Z16" s="140"/>
      <c r="AA16" s="140"/>
      <c r="AB16" s="140"/>
      <c r="AC16" s="140"/>
      <c r="AD16" s="140"/>
    </row>
    <row r="17" spans="1:30" s="147" customFormat="1" ht="19.5" customHeight="1">
      <c r="A17" s="136"/>
      <c r="B17" s="1543"/>
      <c r="C17" s="1545"/>
      <c r="D17" s="1547"/>
      <c r="E17" s="1549"/>
      <c r="F17" s="885"/>
      <c r="G17" s="885"/>
      <c r="H17" s="885"/>
      <c r="I17" s="885"/>
      <c r="J17" s="143"/>
      <c r="K17" s="143"/>
      <c r="L17" s="885"/>
      <c r="M17" s="885"/>
      <c r="N17" s="885">
        <f t="shared" ref="N17:Q17" si="3">$D16*N16</f>
        <v>0</v>
      </c>
      <c r="O17" s="885">
        <f t="shared" si="3"/>
        <v>0</v>
      </c>
      <c r="P17" s="885">
        <f t="shared" si="3"/>
        <v>0</v>
      </c>
      <c r="Q17" s="884">
        <f t="shared" si="3"/>
        <v>0</v>
      </c>
      <c r="R17" s="1115">
        <f>SUM(F17:Q17)</f>
        <v>0</v>
      </c>
      <c r="S17" s="138"/>
      <c r="T17" s="145"/>
      <c r="U17" s="1552"/>
      <c r="V17" s="1552"/>
      <c r="W17" s="1552"/>
      <c r="X17" s="1552"/>
      <c r="Y17" s="1552"/>
      <c r="Z17" s="1552"/>
      <c r="AA17" s="1552"/>
      <c r="AB17" s="1552"/>
      <c r="AC17" s="1552"/>
      <c r="AD17" s="1552"/>
    </row>
    <row r="18" spans="1:30" s="147" customFormat="1" ht="8.1" customHeight="1">
      <c r="A18" s="136"/>
      <c r="B18" s="843"/>
      <c r="C18" s="149"/>
      <c r="D18" s="150"/>
      <c r="E18" s="151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898"/>
      <c r="R18" s="1116"/>
      <c r="S18" s="138"/>
      <c r="T18" s="145"/>
      <c r="U18" s="145"/>
      <c r="V18" s="146"/>
      <c r="W18" s="146"/>
      <c r="X18" s="146"/>
      <c r="Y18" s="146"/>
      <c r="Z18" s="146"/>
      <c r="AA18" s="146"/>
      <c r="AB18" s="146"/>
      <c r="AC18" s="146"/>
      <c r="AD18" s="146"/>
    </row>
    <row r="19" spans="1:30" s="141" customFormat="1" ht="19.5" customHeight="1" thickBot="1">
      <c r="A19" s="136"/>
      <c r="B19" s="1550" t="str">
        <f>'PLANILHA ORÇAMENTO 29.05.25'!B71</f>
        <v>05</v>
      </c>
      <c r="C19" s="1544" t="str">
        <f>'PLANILHA ORÇAMENTO 29.05.25'!E71</f>
        <v>DRENAGEM (LANÇAMENTO)</v>
      </c>
      <c r="D19" s="1546">
        <f>'PLANILHA ORÇAMENTO 29.05.25'!U129</f>
        <v>258844.18</v>
      </c>
      <c r="E19" s="1548">
        <f>D19/D34</f>
        <v>9.3148679769777198E-2</v>
      </c>
      <c r="F19" s="883"/>
      <c r="G19" s="1107"/>
      <c r="H19" s="1107"/>
      <c r="I19" s="1107"/>
      <c r="J19" s="1107"/>
      <c r="K19" s="1107"/>
      <c r="L19" s="1107"/>
      <c r="M19" s="1107"/>
      <c r="N19" s="137">
        <v>0.1</v>
      </c>
      <c r="O19" s="137">
        <v>0.5</v>
      </c>
      <c r="P19" s="137">
        <v>0.3</v>
      </c>
      <c r="Q19" s="896">
        <v>0.1</v>
      </c>
      <c r="R19" s="1114">
        <f>SUM(F19:Q19)</f>
        <v>0.99999999999999989</v>
      </c>
      <c r="S19" s="138"/>
      <c r="T19" s="145"/>
      <c r="U19" s="145"/>
      <c r="V19" s="140"/>
      <c r="W19" s="140"/>
      <c r="X19" s="140"/>
      <c r="Y19" s="140"/>
      <c r="Z19" s="140"/>
      <c r="AA19" s="140"/>
      <c r="AB19" s="140"/>
      <c r="AC19" s="140"/>
      <c r="AD19" s="140"/>
    </row>
    <row r="20" spans="1:30" s="147" customFormat="1" ht="19.5" customHeight="1" thickTop="1">
      <c r="A20" s="136"/>
      <c r="B20" s="1543"/>
      <c r="C20" s="1545"/>
      <c r="D20" s="1547"/>
      <c r="E20" s="1549"/>
      <c r="F20" s="885"/>
      <c r="G20" s="1101"/>
      <c r="H20" s="1101"/>
      <c r="I20" s="1101"/>
      <c r="J20" s="1101"/>
      <c r="K20" s="1101"/>
      <c r="L20" s="1101"/>
      <c r="M20" s="1101"/>
      <c r="N20" s="885">
        <f t="shared" ref="N20:Q20" si="4">$D19*N19</f>
        <v>25884.418000000001</v>
      </c>
      <c r="O20" s="143">
        <f t="shared" si="4"/>
        <v>129422.09</v>
      </c>
      <c r="P20" s="143">
        <f t="shared" si="4"/>
        <v>77653.254000000001</v>
      </c>
      <c r="Q20" s="897">
        <f t="shared" si="4"/>
        <v>25884.418000000001</v>
      </c>
      <c r="R20" s="1115">
        <f>SUM(F20:Q20)</f>
        <v>258844.18</v>
      </c>
      <c r="S20" s="138"/>
      <c r="T20" s="145"/>
      <c r="U20" s="145"/>
      <c r="V20" s="146"/>
      <c r="W20" s="138"/>
      <c r="X20" s="146"/>
      <c r="Y20" s="146"/>
      <c r="Z20" s="146"/>
      <c r="AA20" s="146"/>
      <c r="AB20" s="146"/>
      <c r="AC20" s="146"/>
      <c r="AD20" s="146"/>
    </row>
    <row r="21" spans="1:30" s="147" customFormat="1" ht="8.1" customHeight="1">
      <c r="A21" s="136"/>
      <c r="B21" s="843"/>
      <c r="C21" s="149"/>
      <c r="D21" s="150"/>
      <c r="E21" s="151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898"/>
      <c r="R21" s="1116"/>
      <c r="S21" s="138"/>
      <c r="T21" s="145"/>
      <c r="U21" s="145"/>
      <c r="V21" s="146"/>
      <c r="W21" s="146"/>
      <c r="X21" s="146"/>
      <c r="Y21" s="146"/>
      <c r="Z21" s="146"/>
      <c r="AA21" s="146"/>
      <c r="AB21" s="146"/>
      <c r="AC21" s="146"/>
      <c r="AD21" s="146"/>
    </row>
    <row r="22" spans="1:30" s="141" customFormat="1" ht="19.5" customHeight="1" thickBot="1">
      <c r="A22" s="136"/>
      <c r="B22" s="1550" t="str">
        <f>'PLANILHA ORÇAMENTO 29.05.25'!B131</f>
        <v>06</v>
      </c>
      <c r="C22" s="1544" t="str">
        <f>'PLANILHA ORÇAMENTO 29.05.25'!E131</f>
        <v>URBANIZAÇAO E OBRAS COMPLEMENTARES</v>
      </c>
      <c r="D22" s="1546">
        <f>'PLANILHA ORÇAMENTO 29.05.25'!U152</f>
        <v>7427.31</v>
      </c>
      <c r="E22" s="1548">
        <f>D22/D34</f>
        <v>2.6728208482062988E-3</v>
      </c>
      <c r="F22" s="883"/>
      <c r="G22" s="1107"/>
      <c r="H22" s="1107"/>
      <c r="I22" s="1107"/>
      <c r="J22" s="1107"/>
      <c r="K22" s="1107"/>
      <c r="L22" s="1107"/>
      <c r="M22" s="1107"/>
      <c r="N22" s="1107"/>
      <c r="O22" s="883"/>
      <c r="P22" s="137">
        <v>0.25</v>
      </c>
      <c r="Q22" s="896">
        <v>0.75</v>
      </c>
      <c r="R22" s="1114">
        <f>SUM(F22:Q22)</f>
        <v>1</v>
      </c>
      <c r="S22" s="138"/>
      <c r="T22" s="145"/>
      <c r="U22" s="145"/>
      <c r="V22" s="140"/>
      <c r="W22" s="140"/>
      <c r="X22" s="140"/>
      <c r="Y22" s="140"/>
      <c r="Z22" s="140"/>
      <c r="AA22" s="140"/>
      <c r="AB22" s="140"/>
      <c r="AC22" s="140"/>
      <c r="AD22" s="140"/>
    </row>
    <row r="23" spans="1:30" s="147" customFormat="1" ht="19.5" customHeight="1" thickTop="1">
      <c r="A23" s="136"/>
      <c r="B23" s="1543"/>
      <c r="C23" s="1545"/>
      <c r="D23" s="1547"/>
      <c r="E23" s="1549"/>
      <c r="F23" s="885"/>
      <c r="G23" s="1101"/>
      <c r="H23" s="1101"/>
      <c r="I23" s="1101"/>
      <c r="J23" s="1101"/>
      <c r="K23" s="1101"/>
      <c r="L23" s="1101"/>
      <c r="M23" s="1101"/>
      <c r="N23" s="1101">
        <f t="shared" ref="N23:Q23" si="5">$D22*N22</f>
        <v>0</v>
      </c>
      <c r="O23" s="885">
        <f t="shared" si="5"/>
        <v>0</v>
      </c>
      <c r="P23" s="143">
        <f t="shared" si="5"/>
        <v>1856.8275000000001</v>
      </c>
      <c r="Q23" s="897">
        <f t="shared" si="5"/>
        <v>5570.4825000000001</v>
      </c>
      <c r="R23" s="1115">
        <f>SUM(F23:Q23)</f>
        <v>7427.31</v>
      </c>
      <c r="S23" s="138"/>
      <c r="T23" s="145"/>
      <c r="U23" s="145"/>
      <c r="V23" s="146"/>
      <c r="W23" s="146"/>
      <c r="X23" s="146"/>
      <c r="Y23" s="146"/>
      <c r="Z23" s="146"/>
      <c r="AA23" s="146"/>
      <c r="AB23" s="146"/>
      <c r="AC23" s="146"/>
      <c r="AD23" s="146"/>
    </row>
    <row r="24" spans="1:30" s="147" customFormat="1" ht="8.1" customHeight="1">
      <c r="A24" s="136"/>
      <c r="B24" s="844"/>
      <c r="C24" s="153"/>
      <c r="D24" s="154"/>
      <c r="E24" s="151"/>
      <c r="F24" s="143"/>
      <c r="G24" s="143"/>
      <c r="H24" s="143"/>
      <c r="I24" s="143"/>
      <c r="J24" s="143"/>
      <c r="K24" s="143"/>
      <c r="L24" s="144"/>
      <c r="M24" s="144"/>
      <c r="N24" s="144"/>
      <c r="O24" s="144"/>
      <c r="P24" s="155"/>
      <c r="Q24" s="884"/>
      <c r="R24" s="1115"/>
      <c r="S24" s="138"/>
      <c r="T24" s="145"/>
      <c r="U24" s="145"/>
      <c r="V24" s="146"/>
      <c r="W24" s="146"/>
      <c r="X24" s="146"/>
      <c r="Y24" s="146"/>
      <c r="Z24" s="146"/>
      <c r="AA24" s="146"/>
      <c r="AB24" s="146"/>
      <c r="AC24" s="146"/>
      <c r="AD24" s="146"/>
    </row>
    <row r="25" spans="1:30" s="141" customFormat="1" ht="19.5" customHeight="1">
      <c r="A25" s="136"/>
      <c r="B25" s="1550" t="str">
        <f>'PLANILHA ORÇAMENTO 29.05.25'!B154</f>
        <v>07</v>
      </c>
      <c r="C25" s="1544" t="str">
        <f>'PLANILHA ORÇAMENTO 29.05.25'!E154</f>
        <v>REDE DE ESGOTO</v>
      </c>
      <c r="D25" s="1546"/>
      <c r="E25" s="1548">
        <f>D25/D34</f>
        <v>0</v>
      </c>
      <c r="F25" s="883"/>
      <c r="G25" s="1107"/>
      <c r="H25" s="1107"/>
      <c r="I25" s="1107"/>
      <c r="J25" s="1107"/>
      <c r="K25" s="1107"/>
      <c r="L25" s="1107"/>
      <c r="M25" s="1107"/>
      <c r="N25" s="1107"/>
      <c r="O25" s="883"/>
      <c r="P25" s="883"/>
      <c r="Q25" s="883"/>
      <c r="R25" s="1114">
        <f>SUM(F25:Q25)</f>
        <v>0</v>
      </c>
      <c r="S25" s="138"/>
      <c r="T25" s="145"/>
      <c r="U25" s="145"/>
      <c r="V25" s="140"/>
      <c r="W25" s="140"/>
      <c r="X25" s="140"/>
      <c r="Y25" s="140"/>
      <c r="Z25" s="140"/>
      <c r="AA25" s="140"/>
      <c r="AB25" s="140"/>
      <c r="AC25" s="140"/>
      <c r="AD25" s="140"/>
    </row>
    <row r="26" spans="1:30" s="147" customFormat="1" ht="19.5" customHeight="1">
      <c r="A26" s="136"/>
      <c r="B26" s="1543"/>
      <c r="C26" s="1545"/>
      <c r="D26" s="1547"/>
      <c r="E26" s="1549"/>
      <c r="F26" s="885"/>
      <c r="G26" s="1101"/>
      <c r="H26" s="1101"/>
      <c r="I26" s="1101"/>
      <c r="J26" s="1101"/>
      <c r="K26" s="1101"/>
      <c r="L26" s="1101"/>
      <c r="M26" s="1101"/>
      <c r="N26" s="1101">
        <f t="shared" ref="N26:Q26" si="6">$D25*N25</f>
        <v>0</v>
      </c>
      <c r="O26" s="885">
        <f t="shared" si="6"/>
        <v>0</v>
      </c>
      <c r="P26" s="885">
        <f t="shared" si="6"/>
        <v>0</v>
      </c>
      <c r="Q26" s="884">
        <f t="shared" si="6"/>
        <v>0</v>
      </c>
      <c r="R26" s="1115">
        <f>SUM(F26:Q26)</f>
        <v>0</v>
      </c>
      <c r="S26" s="138"/>
      <c r="T26" s="145"/>
      <c r="U26" s="145"/>
      <c r="V26" s="146"/>
      <c r="W26" s="146"/>
      <c r="X26" s="146"/>
      <c r="Y26" s="146"/>
      <c r="Z26" s="146"/>
      <c r="AA26" s="146"/>
      <c r="AB26" s="146"/>
      <c r="AC26" s="146"/>
      <c r="AD26" s="146"/>
    </row>
    <row r="27" spans="1:30" s="147" customFormat="1" ht="8.1" customHeight="1">
      <c r="A27" s="136"/>
      <c r="B27" s="844"/>
      <c r="C27" s="153"/>
      <c r="D27" s="154"/>
      <c r="E27" s="151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898"/>
      <c r="R27" s="1116"/>
      <c r="S27" s="138"/>
      <c r="T27" s="145"/>
      <c r="U27" s="145"/>
      <c r="V27" s="146"/>
      <c r="W27" s="146"/>
      <c r="X27" s="146"/>
      <c r="Y27" s="146"/>
      <c r="Z27" s="146"/>
      <c r="AA27" s="146"/>
      <c r="AB27" s="146"/>
      <c r="AC27" s="146"/>
      <c r="AD27" s="146"/>
    </row>
    <row r="28" spans="1:30" s="141" customFormat="1" ht="19.5" customHeight="1" thickBot="1">
      <c r="A28" s="136"/>
      <c r="B28" s="1550" t="str">
        <f>'PLANILHA ORÇAMENTO 29.05.25'!B188</f>
        <v>08</v>
      </c>
      <c r="C28" s="1544" t="str">
        <f>'PLANILHA ORÇAMENTO 29.05.25'!E188</f>
        <v>OBRAS DE CONTEÇÃO  - PROTECAO DE TALUDE / GABIAO</v>
      </c>
      <c r="D28" s="1546">
        <f>'PLANILHA ORÇAMENTO 29.05.25'!U209</f>
        <v>2298646.29</v>
      </c>
      <c r="E28" s="1548">
        <f>D28/D34</f>
        <v>0.82719985116604289</v>
      </c>
      <c r="F28" s="883"/>
      <c r="G28" s="1107"/>
      <c r="H28" s="1107"/>
      <c r="I28" s="1107"/>
      <c r="J28" s="1107"/>
      <c r="K28" s="1107"/>
      <c r="L28" s="1107"/>
      <c r="M28" s="1107"/>
      <c r="N28" s="137">
        <v>0.25</v>
      </c>
      <c r="O28" s="137">
        <v>0.3</v>
      </c>
      <c r="P28" s="137">
        <v>0.3</v>
      </c>
      <c r="Q28" s="896">
        <v>0.15</v>
      </c>
      <c r="R28" s="1114">
        <f>SUM(F28:Q28)</f>
        <v>1</v>
      </c>
      <c r="S28" s="138"/>
      <c r="T28" s="145"/>
      <c r="U28" s="145"/>
      <c r="V28" s="140"/>
      <c r="W28" s="140"/>
      <c r="X28" s="140"/>
      <c r="Y28" s="140"/>
      <c r="Z28" s="140"/>
      <c r="AA28" s="140"/>
      <c r="AB28" s="140"/>
      <c r="AC28" s="140"/>
      <c r="AD28" s="140"/>
    </row>
    <row r="29" spans="1:30" s="147" customFormat="1" ht="19.5" customHeight="1" thickTop="1">
      <c r="A29" s="136"/>
      <c r="B29" s="1543"/>
      <c r="C29" s="1545"/>
      <c r="D29" s="1547"/>
      <c r="E29" s="1549"/>
      <c r="F29" s="885"/>
      <c r="G29" s="143"/>
      <c r="H29" s="143"/>
      <c r="I29" s="143"/>
      <c r="J29" s="143"/>
      <c r="K29" s="143"/>
      <c r="L29" s="143"/>
      <c r="M29" s="143"/>
      <c r="N29" s="143">
        <f t="shared" ref="N29:Q29" si="7">$D28*N28</f>
        <v>574661.57250000001</v>
      </c>
      <c r="O29" s="143">
        <f t="shared" si="7"/>
        <v>689593.88699999999</v>
      </c>
      <c r="P29" s="143">
        <f t="shared" si="7"/>
        <v>689593.88699999999</v>
      </c>
      <c r="Q29" s="897">
        <f t="shared" si="7"/>
        <v>344796.94349999999</v>
      </c>
      <c r="R29" s="1115">
        <f>SUM(F29:Q29)</f>
        <v>2298646.29</v>
      </c>
      <c r="S29" s="138"/>
      <c r="T29" s="145"/>
      <c r="U29" s="145"/>
      <c r="V29" s="146"/>
      <c r="W29" s="146"/>
      <c r="X29" s="146"/>
      <c r="Y29" s="146"/>
      <c r="Z29" s="146"/>
      <c r="AA29" s="146"/>
      <c r="AB29" s="146"/>
      <c r="AC29" s="146"/>
      <c r="AD29" s="146"/>
    </row>
    <row r="30" spans="1:30" s="147" customFormat="1" ht="8.1" customHeight="1">
      <c r="A30" s="136"/>
      <c r="B30" s="844"/>
      <c r="C30" s="153"/>
      <c r="D30" s="154"/>
      <c r="E30" s="151"/>
      <c r="F30" s="143"/>
      <c r="G30" s="143"/>
      <c r="H30" s="143"/>
      <c r="I30" s="143"/>
      <c r="J30" s="143"/>
      <c r="K30" s="143"/>
      <c r="L30" s="144"/>
      <c r="M30" s="144"/>
      <c r="N30" s="144"/>
      <c r="O30" s="144"/>
      <c r="P30" s="155"/>
      <c r="Q30" s="884"/>
      <c r="R30" s="1115"/>
      <c r="S30" s="138"/>
      <c r="T30" s="145"/>
      <c r="U30" s="145"/>
      <c r="V30" s="146"/>
      <c r="W30" s="146"/>
      <c r="X30" s="146"/>
      <c r="Y30" s="146"/>
      <c r="Z30" s="146"/>
      <c r="AA30" s="146"/>
      <c r="AB30" s="146"/>
      <c r="AC30" s="146"/>
      <c r="AD30" s="146"/>
    </row>
    <row r="31" spans="1:30" s="141" customFormat="1" ht="19.5" customHeight="1">
      <c r="A31" s="136"/>
      <c r="B31" s="1550" t="str">
        <f>'PLANILHA ORÇAMENTO 29.05.25'!B211</f>
        <v>09</v>
      </c>
      <c r="C31" s="1544" t="str">
        <f>'PLANILHA ORÇAMENTO 29.05.25'!E211</f>
        <v>CONTENCAO EM SOLO GRAMPEADO E ENTELAMENTO ROCHOSO</v>
      </c>
      <c r="D31" s="1546"/>
      <c r="E31" s="1548">
        <f>D31/D34</f>
        <v>0</v>
      </c>
      <c r="F31" s="883"/>
      <c r="G31" s="883"/>
      <c r="H31" s="883"/>
      <c r="I31" s="883"/>
      <c r="J31" s="1107"/>
      <c r="K31" s="1107"/>
      <c r="L31" s="1107"/>
      <c r="M31" s="1107"/>
      <c r="N31" s="1107"/>
      <c r="O31" s="1107"/>
      <c r="P31" s="883"/>
      <c r="Q31" s="883"/>
      <c r="R31" s="1114">
        <f>SUM(F31:Q31)</f>
        <v>0</v>
      </c>
      <c r="S31" s="138"/>
      <c r="T31" s="145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</row>
    <row r="32" spans="1:30" s="147" customFormat="1" ht="19.5" customHeight="1">
      <c r="A32" s="136"/>
      <c r="B32" s="1543"/>
      <c r="C32" s="1545"/>
      <c r="D32" s="1547"/>
      <c r="E32" s="1549"/>
      <c r="F32" s="885">
        <f t="shared" ref="F32:Q32" si="8">$D31*F31</f>
        <v>0</v>
      </c>
      <c r="G32" s="885">
        <f t="shared" si="8"/>
        <v>0</v>
      </c>
      <c r="H32" s="885">
        <f t="shared" si="8"/>
        <v>0</v>
      </c>
      <c r="I32" s="885">
        <f t="shared" si="8"/>
        <v>0</v>
      </c>
      <c r="J32" s="143">
        <f t="shared" si="8"/>
        <v>0</v>
      </c>
      <c r="K32" s="143">
        <f t="shared" si="8"/>
        <v>0</v>
      </c>
      <c r="L32" s="143">
        <f t="shared" si="8"/>
        <v>0</v>
      </c>
      <c r="M32" s="143">
        <f t="shared" si="8"/>
        <v>0</v>
      </c>
      <c r="N32" s="143">
        <f t="shared" si="8"/>
        <v>0</v>
      </c>
      <c r="O32" s="143">
        <f t="shared" si="8"/>
        <v>0</v>
      </c>
      <c r="P32" s="885">
        <f t="shared" si="8"/>
        <v>0</v>
      </c>
      <c r="Q32" s="884">
        <f t="shared" si="8"/>
        <v>0</v>
      </c>
      <c r="R32" s="1115">
        <f>SUM(F32:Q32)</f>
        <v>0</v>
      </c>
      <c r="S32" s="138"/>
      <c r="T32" s="146"/>
      <c r="U32" s="145"/>
      <c r="V32" s="146"/>
      <c r="W32" s="146"/>
      <c r="X32" s="146"/>
      <c r="Y32" s="146"/>
      <c r="Z32" s="146"/>
      <c r="AA32" s="146"/>
      <c r="AB32" s="146"/>
      <c r="AC32" s="146"/>
      <c r="AD32" s="146"/>
    </row>
    <row r="33" spans="1:30" s="147" customFormat="1" ht="8.1" customHeight="1">
      <c r="A33" s="156"/>
      <c r="B33" s="843"/>
      <c r="C33" s="149"/>
      <c r="D33" s="150"/>
      <c r="E33" s="151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898"/>
      <c r="R33" s="888"/>
      <c r="S33" s="138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</row>
    <row r="34" spans="1:30" s="147" customFormat="1" ht="15" customHeight="1">
      <c r="A34" s="136"/>
      <c r="B34" s="157"/>
      <c r="C34" s="158" t="s">
        <v>188</v>
      </c>
      <c r="D34" s="159">
        <f>SUM(D6:D33)</f>
        <v>2778828.22</v>
      </c>
      <c r="E34" s="160">
        <f>SUM(E6:E33)</f>
        <v>1</v>
      </c>
      <c r="F34" s="161"/>
      <c r="G34" s="161"/>
      <c r="H34" s="161"/>
      <c r="I34" s="161"/>
      <c r="J34" s="161"/>
      <c r="K34" s="161"/>
      <c r="L34" s="162"/>
      <c r="M34" s="162"/>
      <c r="N34" s="162"/>
      <c r="O34" s="162"/>
      <c r="P34" s="162"/>
      <c r="Q34" s="899"/>
      <c r="R34" s="889"/>
      <c r="S34" s="138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</row>
    <row r="35" spans="1:30" s="147" customFormat="1" ht="8.1" customHeight="1">
      <c r="A35" s="156"/>
      <c r="B35" s="148"/>
      <c r="C35" s="149"/>
      <c r="D35" s="163"/>
      <c r="E35" s="164"/>
      <c r="F35" s="165"/>
      <c r="G35" s="165"/>
      <c r="H35" s="165"/>
      <c r="I35" s="165"/>
      <c r="J35" s="165"/>
      <c r="K35" s="165"/>
      <c r="L35" s="166"/>
      <c r="M35" s="166"/>
      <c r="N35" s="166"/>
      <c r="O35" s="166"/>
      <c r="P35" s="167"/>
      <c r="Q35" s="900"/>
      <c r="R35" s="890"/>
      <c r="S35" s="138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</row>
    <row r="36" spans="1:30" s="147" customFormat="1" ht="15" customHeight="1">
      <c r="A36" s="136"/>
      <c r="B36" s="168"/>
      <c r="C36" s="169" t="s">
        <v>189</v>
      </c>
      <c r="D36" s="170"/>
      <c r="E36" s="170"/>
      <c r="F36" s="170">
        <f>F39/D34</f>
        <v>0</v>
      </c>
      <c r="G36" s="882">
        <f>G38/$D$34</f>
        <v>0</v>
      </c>
      <c r="H36" s="882">
        <f>H38/$D$34</f>
        <v>0</v>
      </c>
      <c r="I36" s="882">
        <f>I38/$D$34</f>
        <v>0</v>
      </c>
      <c r="J36" s="882">
        <f>J38/$D$34</f>
        <v>0</v>
      </c>
      <c r="K36" s="882">
        <f t="shared" ref="K36:Q36" si="9">K38/$D$34</f>
        <v>0</v>
      </c>
      <c r="L36" s="882">
        <f t="shared" si="9"/>
        <v>0</v>
      </c>
      <c r="M36" s="882">
        <f t="shared" si="9"/>
        <v>0</v>
      </c>
      <c r="N36" s="882">
        <f t="shared" si="9"/>
        <v>0.24212279861617353</v>
      </c>
      <c r="O36" s="882">
        <f t="shared" si="9"/>
        <v>0.31763249187098003</v>
      </c>
      <c r="P36" s="882">
        <f t="shared" si="9"/>
        <v>0.2934228293176035</v>
      </c>
      <c r="Q36" s="901">
        <f t="shared" si="9"/>
        <v>0.14682188019524287</v>
      </c>
      <c r="R36" s="891">
        <f>SUM(F36:Q36)</f>
        <v>0.99999999999999989</v>
      </c>
      <c r="S36" s="138"/>
      <c r="T36" s="171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</row>
    <row r="37" spans="1:30" s="147" customFormat="1" ht="15" customHeight="1">
      <c r="A37" s="136"/>
      <c r="B37" s="168"/>
      <c r="C37" s="169" t="s">
        <v>190</v>
      </c>
      <c r="D37" s="170"/>
      <c r="E37" s="170"/>
      <c r="F37" s="170">
        <f>F38/D34</f>
        <v>0</v>
      </c>
      <c r="G37" s="170">
        <f t="shared" ref="G37:Q37" si="10">F37+G36</f>
        <v>0</v>
      </c>
      <c r="H37" s="170">
        <f t="shared" si="10"/>
        <v>0</v>
      </c>
      <c r="I37" s="170">
        <f t="shared" si="10"/>
        <v>0</v>
      </c>
      <c r="J37" s="170">
        <f t="shared" si="10"/>
        <v>0</v>
      </c>
      <c r="K37" s="170">
        <f t="shared" si="10"/>
        <v>0</v>
      </c>
      <c r="L37" s="170">
        <f t="shared" si="10"/>
        <v>0</v>
      </c>
      <c r="M37" s="170">
        <f t="shared" si="10"/>
        <v>0</v>
      </c>
      <c r="N37" s="170">
        <f t="shared" si="10"/>
        <v>0.24212279861617353</v>
      </c>
      <c r="O37" s="170">
        <f t="shared" si="10"/>
        <v>0.55975529048715356</v>
      </c>
      <c r="P37" s="170">
        <f t="shared" si="10"/>
        <v>0.853178119804757</v>
      </c>
      <c r="Q37" s="902">
        <f t="shared" si="10"/>
        <v>0.99999999999999989</v>
      </c>
      <c r="R37" s="892" t="s">
        <v>191</v>
      </c>
      <c r="S37" s="146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</row>
    <row r="38" spans="1:30" s="147" customFormat="1" ht="15" customHeight="1">
      <c r="A38" s="136"/>
      <c r="B38" s="168"/>
      <c r="C38" s="169" t="s">
        <v>168</v>
      </c>
      <c r="D38" s="172"/>
      <c r="E38" s="172"/>
      <c r="F38" s="173">
        <f>F8+F11+F14+F17+F20+F23+F26+F29+F32</f>
        <v>0</v>
      </c>
      <c r="G38" s="173">
        <f t="shared" ref="G38:Q38" si="11">G8+G11+G14+G17+G20+G23+G26+G29+G32</f>
        <v>0</v>
      </c>
      <c r="H38" s="173">
        <f t="shared" si="11"/>
        <v>0</v>
      </c>
      <c r="I38" s="173">
        <f t="shared" si="11"/>
        <v>0</v>
      </c>
      <c r="J38" s="173">
        <f t="shared" si="11"/>
        <v>0</v>
      </c>
      <c r="K38" s="173">
        <f t="shared" si="11"/>
        <v>0</v>
      </c>
      <c r="L38" s="173">
        <f t="shared" si="11"/>
        <v>0</v>
      </c>
      <c r="M38" s="173">
        <f t="shared" si="11"/>
        <v>0</v>
      </c>
      <c r="N38" s="173">
        <f t="shared" si="11"/>
        <v>672817.6655</v>
      </c>
      <c r="O38" s="173">
        <f t="shared" si="11"/>
        <v>882646.13199999998</v>
      </c>
      <c r="P38" s="173">
        <f t="shared" si="11"/>
        <v>815371.6385</v>
      </c>
      <c r="Q38" s="903">
        <f t="shared" si="11"/>
        <v>407992.78399999999</v>
      </c>
      <c r="R38" s="893">
        <f>SUM(F38:Q38)</f>
        <v>2778828.2199999997</v>
      </c>
      <c r="S38" s="138">
        <f>R38-D34</f>
        <v>0</v>
      </c>
      <c r="T38" s="174"/>
      <c r="U38" s="146"/>
      <c r="V38" s="146"/>
      <c r="W38" s="146"/>
      <c r="X38" s="146"/>
      <c r="Y38" s="146"/>
      <c r="Z38" s="146"/>
      <c r="AA38" s="146"/>
      <c r="AB38" s="146"/>
      <c r="AC38" s="146"/>
      <c r="AD38" s="146"/>
    </row>
    <row r="39" spans="1:30" s="147" customFormat="1" ht="15" customHeight="1" thickBot="1">
      <c r="A39" s="136"/>
      <c r="B39" s="175"/>
      <c r="C39" s="176" t="s">
        <v>192</v>
      </c>
      <c r="D39" s="177"/>
      <c r="E39" s="177"/>
      <c r="F39" s="178">
        <f>F38</f>
        <v>0</v>
      </c>
      <c r="G39" s="178">
        <f t="shared" ref="G39:Q39" si="12">F39+G38</f>
        <v>0</v>
      </c>
      <c r="H39" s="178">
        <f t="shared" si="12"/>
        <v>0</v>
      </c>
      <c r="I39" s="178">
        <f t="shared" si="12"/>
        <v>0</v>
      </c>
      <c r="J39" s="178">
        <f>I39+J38</f>
        <v>0</v>
      </c>
      <c r="K39" s="178">
        <f t="shared" si="12"/>
        <v>0</v>
      </c>
      <c r="L39" s="178">
        <f t="shared" si="12"/>
        <v>0</v>
      </c>
      <c r="M39" s="178">
        <f t="shared" si="12"/>
        <v>0</v>
      </c>
      <c r="N39" s="178">
        <f t="shared" si="12"/>
        <v>672817.6655</v>
      </c>
      <c r="O39" s="178">
        <f t="shared" si="12"/>
        <v>1555463.7974999999</v>
      </c>
      <c r="P39" s="179">
        <f t="shared" si="12"/>
        <v>2370835.4359999998</v>
      </c>
      <c r="Q39" s="904">
        <f t="shared" si="12"/>
        <v>2778828.2199999997</v>
      </c>
      <c r="R39" s="894" t="s">
        <v>191</v>
      </c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</row>
    <row r="40" spans="1:30" ht="12.75" customHeight="1" thickBot="1">
      <c r="A40" s="115"/>
      <c r="B40" s="180"/>
      <c r="C40" s="181"/>
      <c r="D40" s="182"/>
      <c r="E40" s="183"/>
      <c r="F40" s="181"/>
      <c r="G40" s="181"/>
      <c r="H40" s="181"/>
      <c r="I40" s="181"/>
      <c r="J40" s="181"/>
      <c r="K40" s="182"/>
      <c r="L40" s="183"/>
      <c r="M40" s="181"/>
      <c r="N40" s="181"/>
      <c r="O40" s="181"/>
      <c r="P40" s="181"/>
      <c r="Q40" s="181"/>
      <c r="R40" s="184"/>
    </row>
    <row r="41" spans="1:30" ht="12.75" customHeight="1">
      <c r="A41" s="115"/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</row>
    <row r="42" spans="1:30" ht="23.25" customHeight="1">
      <c r="A42" s="115"/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</row>
    <row r="43" spans="1:30">
      <c r="N43" s="108">
        <v>639257.05550000002</v>
      </c>
      <c r="O43" s="108">
        <v>838619.13199999998</v>
      </c>
      <c r="P43" s="108">
        <v>774700.33849999995</v>
      </c>
      <c r="Q43" s="108">
        <v>387641.81400000001</v>
      </c>
    </row>
    <row r="44" spans="1:30">
      <c r="N44" s="108">
        <v>5.2499400485188655E-2</v>
      </c>
      <c r="O44" s="108">
        <v>5.2499400485188655E-2</v>
      </c>
      <c r="P44" s="108">
        <v>5.2499400485188655E-2</v>
      </c>
      <c r="Q44" s="108">
        <v>5.2499400485188655E-2</v>
      </c>
      <c r="T44" s="187"/>
    </row>
    <row r="45" spans="1:30">
      <c r="N45" s="108">
        <f>ROUND(N43*N44,2)</f>
        <v>33560.61</v>
      </c>
      <c r="O45" s="108">
        <f t="shared" ref="O45:Q45" si="13">ROUND(O43*O44,2)</f>
        <v>44027</v>
      </c>
      <c r="P45" s="108">
        <f t="shared" si="13"/>
        <v>40671.300000000003</v>
      </c>
      <c r="Q45" s="108">
        <f t="shared" si="13"/>
        <v>20350.96</v>
      </c>
    </row>
    <row r="46" spans="1:30">
      <c r="D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</row>
    <row r="47" spans="1:30">
      <c r="A47" s="188"/>
    </row>
    <row r="118" spans="1:1">
      <c r="A118" s="188"/>
    </row>
    <row r="200" spans="1:1">
      <c r="A200" s="188"/>
    </row>
    <row r="213" spans="1:1">
      <c r="A213" s="188"/>
    </row>
    <row r="228" spans="1:1">
      <c r="A228" s="188"/>
    </row>
    <row r="236" spans="1:1">
      <c r="A236" s="188"/>
    </row>
    <row r="249" spans="1:1">
      <c r="A249" s="188"/>
    </row>
    <row r="261" spans="1:1">
      <c r="A261" s="188"/>
    </row>
    <row r="271" spans="1:1">
      <c r="A271" s="188"/>
    </row>
    <row r="286" spans="1:1">
      <c r="A286" s="188"/>
    </row>
    <row r="290" spans="1:1">
      <c r="A290" s="188"/>
    </row>
    <row r="296" spans="1:1">
      <c r="A296" s="188"/>
    </row>
    <row r="318" spans="1:1">
      <c r="A318" s="188"/>
    </row>
  </sheetData>
  <mergeCells count="41">
    <mergeCell ref="D2:Q2"/>
    <mergeCell ref="D3:Q3"/>
    <mergeCell ref="D4:E4"/>
    <mergeCell ref="B7:B8"/>
    <mergeCell ref="C7:C8"/>
    <mergeCell ref="D7:D8"/>
    <mergeCell ref="E7:E8"/>
    <mergeCell ref="B10:B11"/>
    <mergeCell ref="C10:C11"/>
    <mergeCell ref="D10:D11"/>
    <mergeCell ref="E10:E11"/>
    <mergeCell ref="B13:B14"/>
    <mergeCell ref="C13:C14"/>
    <mergeCell ref="D13:D14"/>
    <mergeCell ref="E13:E14"/>
    <mergeCell ref="B16:B17"/>
    <mergeCell ref="C16:C17"/>
    <mergeCell ref="D16:D17"/>
    <mergeCell ref="E16:E17"/>
    <mergeCell ref="U16:Y16"/>
    <mergeCell ref="U17:AD17"/>
    <mergeCell ref="B19:B20"/>
    <mergeCell ref="C19:C20"/>
    <mergeCell ref="D19:D20"/>
    <mergeCell ref="E19:E20"/>
    <mergeCell ref="B22:B23"/>
    <mergeCell ref="C22:C23"/>
    <mergeCell ref="D22:D23"/>
    <mergeCell ref="E22:E23"/>
    <mergeCell ref="B31:B32"/>
    <mergeCell ref="C31:C32"/>
    <mergeCell ref="D31:D32"/>
    <mergeCell ref="E31:E32"/>
    <mergeCell ref="B25:B26"/>
    <mergeCell ref="C25:C26"/>
    <mergeCell ref="D25:D26"/>
    <mergeCell ref="E25:E26"/>
    <mergeCell ref="B28:B29"/>
    <mergeCell ref="C28:C29"/>
    <mergeCell ref="D28:D29"/>
    <mergeCell ref="E28:E29"/>
  </mergeCells>
  <printOptions horizontalCentered="1"/>
  <pageMargins left="0.59055118110236227" right="0.51181102362204722" top="0.78740157480314965" bottom="0.78740157480314965" header="0.31496062992125984" footer="0.31496062992125984"/>
  <pageSetup paperSize="9" scale="45" fitToHeight="0" orientation="landscape" r:id="rId1"/>
  <headerFooter>
    <oddFooter>&amp;CDURVAL HONORATO DA SILVA
Engenheiro Civil - ECOS
CREA: 74.063/D&amp;RPágina 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AD318"/>
  <sheetViews>
    <sheetView showZeros="0" view="pageBreakPreview" zoomScale="75" zoomScaleNormal="75" zoomScaleSheetLayoutView="75" workbookViewId="0">
      <selection activeCell="I34" sqref="I34"/>
    </sheetView>
  </sheetViews>
  <sheetFormatPr defaultRowHeight="12.75"/>
  <cols>
    <col min="1" max="1" width="15.7109375" style="108" customWidth="1"/>
    <col min="2" max="2" width="6.5703125" style="108" bestFit="1" customWidth="1"/>
    <col min="3" max="3" width="69.5703125" style="109" bestFit="1" customWidth="1"/>
    <col min="4" max="4" width="15.5703125" style="108" bestFit="1" customWidth="1"/>
    <col min="5" max="5" width="12.42578125" style="108" bestFit="1" customWidth="1"/>
    <col min="6" max="6" width="13.140625" style="108" bestFit="1" customWidth="1"/>
    <col min="7" max="9" width="13.42578125" style="108" bestFit="1" customWidth="1"/>
    <col min="10" max="17" width="14.28515625" style="108" bestFit="1" customWidth="1"/>
    <col min="18" max="18" width="18.140625" style="108" customWidth="1"/>
    <col min="19" max="19" width="16.7109375" style="108" customWidth="1"/>
    <col min="20" max="20" width="15" style="108" bestFit="1" customWidth="1"/>
    <col min="21" max="21" width="15.140625" style="108" bestFit="1" customWidth="1"/>
    <col min="22" max="22" width="11.5703125" style="108" bestFit="1" customWidth="1"/>
    <col min="23" max="24" width="10.85546875" style="108" bestFit="1" customWidth="1"/>
    <col min="25" max="244" width="9.140625" style="108"/>
    <col min="245" max="245" width="15.7109375" style="108" customWidth="1"/>
    <col min="246" max="246" width="6.5703125" style="108" bestFit="1" customWidth="1"/>
    <col min="247" max="247" width="69.5703125" style="108" bestFit="1" customWidth="1"/>
    <col min="248" max="248" width="15.5703125" style="108" bestFit="1" customWidth="1"/>
    <col min="249" max="249" width="12.42578125" style="108" bestFit="1" customWidth="1"/>
    <col min="250" max="250" width="13.140625" style="108" bestFit="1" customWidth="1"/>
    <col min="251" max="253" width="13.42578125" style="108" bestFit="1" customWidth="1"/>
    <col min="254" max="273" width="14.28515625" style="108" bestFit="1" customWidth="1"/>
    <col min="274" max="274" width="18.140625" style="108" customWidth="1"/>
    <col min="275" max="275" width="16.7109375" style="108" customWidth="1"/>
    <col min="276" max="276" width="15" style="108" bestFit="1" customWidth="1"/>
    <col min="277" max="277" width="15.140625" style="108" bestFit="1" customWidth="1"/>
    <col min="278" max="278" width="11.5703125" style="108" bestFit="1" customWidth="1"/>
    <col min="279" max="280" width="10.85546875" style="108" bestFit="1" customWidth="1"/>
    <col min="281" max="500" width="9.140625" style="108"/>
    <col min="501" max="501" width="15.7109375" style="108" customWidth="1"/>
    <col min="502" max="502" width="6.5703125" style="108" bestFit="1" customWidth="1"/>
    <col min="503" max="503" width="69.5703125" style="108" bestFit="1" customWidth="1"/>
    <col min="504" max="504" width="15.5703125" style="108" bestFit="1" customWidth="1"/>
    <col min="505" max="505" width="12.42578125" style="108" bestFit="1" customWidth="1"/>
    <col min="506" max="506" width="13.140625" style="108" bestFit="1" customWidth="1"/>
    <col min="507" max="509" width="13.42578125" style="108" bestFit="1" customWidth="1"/>
    <col min="510" max="529" width="14.28515625" style="108" bestFit="1" customWidth="1"/>
    <col min="530" max="530" width="18.140625" style="108" customWidth="1"/>
    <col min="531" max="531" width="16.7109375" style="108" customWidth="1"/>
    <col min="532" max="532" width="15" style="108" bestFit="1" customWidth="1"/>
    <col min="533" max="533" width="15.140625" style="108" bestFit="1" customWidth="1"/>
    <col min="534" max="534" width="11.5703125" style="108" bestFit="1" customWidth="1"/>
    <col min="535" max="536" width="10.85546875" style="108" bestFit="1" customWidth="1"/>
    <col min="537" max="756" width="9.140625" style="108"/>
    <col min="757" max="757" width="15.7109375" style="108" customWidth="1"/>
    <col min="758" max="758" width="6.5703125" style="108" bestFit="1" customWidth="1"/>
    <col min="759" max="759" width="69.5703125" style="108" bestFit="1" customWidth="1"/>
    <col min="760" max="760" width="15.5703125" style="108" bestFit="1" customWidth="1"/>
    <col min="761" max="761" width="12.42578125" style="108" bestFit="1" customWidth="1"/>
    <col min="762" max="762" width="13.140625" style="108" bestFit="1" customWidth="1"/>
    <col min="763" max="765" width="13.42578125" style="108" bestFit="1" customWidth="1"/>
    <col min="766" max="785" width="14.28515625" style="108" bestFit="1" customWidth="1"/>
    <col min="786" max="786" width="18.140625" style="108" customWidth="1"/>
    <col min="787" max="787" width="16.7109375" style="108" customWidth="1"/>
    <col min="788" max="788" width="15" style="108" bestFit="1" customWidth="1"/>
    <col min="789" max="789" width="15.140625" style="108" bestFit="1" customWidth="1"/>
    <col min="790" max="790" width="11.5703125" style="108" bestFit="1" customWidth="1"/>
    <col min="791" max="792" width="10.85546875" style="108" bestFit="1" customWidth="1"/>
    <col min="793" max="1012" width="9.140625" style="108"/>
    <col min="1013" max="1013" width="15.7109375" style="108" customWidth="1"/>
    <col min="1014" max="1014" width="6.5703125" style="108" bestFit="1" customWidth="1"/>
    <col min="1015" max="1015" width="69.5703125" style="108" bestFit="1" customWidth="1"/>
    <col min="1016" max="1016" width="15.5703125" style="108" bestFit="1" customWidth="1"/>
    <col min="1017" max="1017" width="12.42578125" style="108" bestFit="1" customWidth="1"/>
    <col min="1018" max="1018" width="13.140625" style="108" bestFit="1" customWidth="1"/>
    <col min="1019" max="1021" width="13.42578125" style="108" bestFit="1" customWidth="1"/>
    <col min="1022" max="1041" width="14.28515625" style="108" bestFit="1" customWidth="1"/>
    <col min="1042" max="1042" width="18.140625" style="108" customWidth="1"/>
    <col min="1043" max="1043" width="16.7109375" style="108" customWidth="1"/>
    <col min="1044" max="1044" width="15" style="108" bestFit="1" customWidth="1"/>
    <col min="1045" max="1045" width="15.140625" style="108" bestFit="1" customWidth="1"/>
    <col min="1046" max="1046" width="11.5703125" style="108" bestFit="1" customWidth="1"/>
    <col min="1047" max="1048" width="10.85546875" style="108" bestFit="1" customWidth="1"/>
    <col min="1049" max="1268" width="9.140625" style="108"/>
    <col min="1269" max="1269" width="15.7109375" style="108" customWidth="1"/>
    <col min="1270" max="1270" width="6.5703125" style="108" bestFit="1" customWidth="1"/>
    <col min="1271" max="1271" width="69.5703125" style="108" bestFit="1" customWidth="1"/>
    <col min="1272" max="1272" width="15.5703125" style="108" bestFit="1" customWidth="1"/>
    <col min="1273" max="1273" width="12.42578125" style="108" bestFit="1" customWidth="1"/>
    <col min="1274" max="1274" width="13.140625" style="108" bestFit="1" customWidth="1"/>
    <col min="1275" max="1277" width="13.42578125" style="108" bestFit="1" customWidth="1"/>
    <col min="1278" max="1297" width="14.28515625" style="108" bestFit="1" customWidth="1"/>
    <col min="1298" max="1298" width="18.140625" style="108" customWidth="1"/>
    <col min="1299" max="1299" width="16.7109375" style="108" customWidth="1"/>
    <col min="1300" max="1300" width="15" style="108" bestFit="1" customWidth="1"/>
    <col min="1301" max="1301" width="15.140625" style="108" bestFit="1" customWidth="1"/>
    <col min="1302" max="1302" width="11.5703125" style="108" bestFit="1" customWidth="1"/>
    <col min="1303" max="1304" width="10.85546875" style="108" bestFit="1" customWidth="1"/>
    <col min="1305" max="1524" width="9.140625" style="108"/>
    <col min="1525" max="1525" width="15.7109375" style="108" customWidth="1"/>
    <col min="1526" max="1526" width="6.5703125" style="108" bestFit="1" customWidth="1"/>
    <col min="1527" max="1527" width="69.5703125" style="108" bestFit="1" customWidth="1"/>
    <col min="1528" max="1528" width="15.5703125" style="108" bestFit="1" customWidth="1"/>
    <col min="1529" max="1529" width="12.42578125" style="108" bestFit="1" customWidth="1"/>
    <col min="1530" max="1530" width="13.140625" style="108" bestFit="1" customWidth="1"/>
    <col min="1531" max="1533" width="13.42578125" style="108" bestFit="1" customWidth="1"/>
    <col min="1534" max="1553" width="14.28515625" style="108" bestFit="1" customWidth="1"/>
    <col min="1554" max="1554" width="18.140625" style="108" customWidth="1"/>
    <col min="1555" max="1555" width="16.7109375" style="108" customWidth="1"/>
    <col min="1556" max="1556" width="15" style="108" bestFit="1" customWidth="1"/>
    <col min="1557" max="1557" width="15.140625" style="108" bestFit="1" customWidth="1"/>
    <col min="1558" max="1558" width="11.5703125" style="108" bestFit="1" customWidth="1"/>
    <col min="1559" max="1560" width="10.85546875" style="108" bestFit="1" customWidth="1"/>
    <col min="1561" max="1780" width="9.140625" style="108"/>
    <col min="1781" max="1781" width="15.7109375" style="108" customWidth="1"/>
    <col min="1782" max="1782" width="6.5703125" style="108" bestFit="1" customWidth="1"/>
    <col min="1783" max="1783" width="69.5703125" style="108" bestFit="1" customWidth="1"/>
    <col min="1784" max="1784" width="15.5703125" style="108" bestFit="1" customWidth="1"/>
    <col min="1785" max="1785" width="12.42578125" style="108" bestFit="1" customWidth="1"/>
    <col min="1786" max="1786" width="13.140625" style="108" bestFit="1" customWidth="1"/>
    <col min="1787" max="1789" width="13.42578125" style="108" bestFit="1" customWidth="1"/>
    <col min="1790" max="1809" width="14.28515625" style="108" bestFit="1" customWidth="1"/>
    <col min="1810" max="1810" width="18.140625" style="108" customWidth="1"/>
    <col min="1811" max="1811" width="16.7109375" style="108" customWidth="1"/>
    <col min="1812" max="1812" width="15" style="108" bestFit="1" customWidth="1"/>
    <col min="1813" max="1813" width="15.140625" style="108" bestFit="1" customWidth="1"/>
    <col min="1814" max="1814" width="11.5703125" style="108" bestFit="1" customWidth="1"/>
    <col min="1815" max="1816" width="10.85546875" style="108" bestFit="1" customWidth="1"/>
    <col min="1817" max="2036" width="9.140625" style="108"/>
    <col min="2037" max="2037" width="15.7109375" style="108" customWidth="1"/>
    <col min="2038" max="2038" width="6.5703125" style="108" bestFit="1" customWidth="1"/>
    <col min="2039" max="2039" width="69.5703125" style="108" bestFit="1" customWidth="1"/>
    <col min="2040" max="2040" width="15.5703125" style="108" bestFit="1" customWidth="1"/>
    <col min="2041" max="2041" width="12.42578125" style="108" bestFit="1" customWidth="1"/>
    <col min="2042" max="2042" width="13.140625" style="108" bestFit="1" customWidth="1"/>
    <col min="2043" max="2045" width="13.42578125" style="108" bestFit="1" customWidth="1"/>
    <col min="2046" max="2065" width="14.28515625" style="108" bestFit="1" customWidth="1"/>
    <col min="2066" max="2066" width="18.140625" style="108" customWidth="1"/>
    <col min="2067" max="2067" width="16.7109375" style="108" customWidth="1"/>
    <col min="2068" max="2068" width="15" style="108" bestFit="1" customWidth="1"/>
    <col min="2069" max="2069" width="15.140625" style="108" bestFit="1" customWidth="1"/>
    <col min="2070" max="2070" width="11.5703125" style="108" bestFit="1" customWidth="1"/>
    <col min="2071" max="2072" width="10.85546875" style="108" bestFit="1" customWidth="1"/>
    <col min="2073" max="2292" width="9.140625" style="108"/>
    <col min="2293" max="2293" width="15.7109375" style="108" customWidth="1"/>
    <col min="2294" max="2294" width="6.5703125" style="108" bestFit="1" customWidth="1"/>
    <col min="2295" max="2295" width="69.5703125" style="108" bestFit="1" customWidth="1"/>
    <col min="2296" max="2296" width="15.5703125" style="108" bestFit="1" customWidth="1"/>
    <col min="2297" max="2297" width="12.42578125" style="108" bestFit="1" customWidth="1"/>
    <col min="2298" max="2298" width="13.140625" style="108" bestFit="1" customWidth="1"/>
    <col min="2299" max="2301" width="13.42578125" style="108" bestFit="1" customWidth="1"/>
    <col min="2302" max="2321" width="14.28515625" style="108" bestFit="1" customWidth="1"/>
    <col min="2322" max="2322" width="18.140625" style="108" customWidth="1"/>
    <col min="2323" max="2323" width="16.7109375" style="108" customWidth="1"/>
    <col min="2324" max="2324" width="15" style="108" bestFit="1" customWidth="1"/>
    <col min="2325" max="2325" width="15.140625" style="108" bestFit="1" customWidth="1"/>
    <col min="2326" max="2326" width="11.5703125" style="108" bestFit="1" customWidth="1"/>
    <col min="2327" max="2328" width="10.85546875" style="108" bestFit="1" customWidth="1"/>
    <col min="2329" max="2548" width="9.140625" style="108"/>
    <col min="2549" max="2549" width="15.7109375" style="108" customWidth="1"/>
    <col min="2550" max="2550" width="6.5703125" style="108" bestFit="1" customWidth="1"/>
    <col min="2551" max="2551" width="69.5703125" style="108" bestFit="1" customWidth="1"/>
    <col min="2552" max="2552" width="15.5703125" style="108" bestFit="1" customWidth="1"/>
    <col min="2553" max="2553" width="12.42578125" style="108" bestFit="1" customWidth="1"/>
    <col min="2554" max="2554" width="13.140625" style="108" bestFit="1" customWidth="1"/>
    <col min="2555" max="2557" width="13.42578125" style="108" bestFit="1" customWidth="1"/>
    <col min="2558" max="2577" width="14.28515625" style="108" bestFit="1" customWidth="1"/>
    <col min="2578" max="2578" width="18.140625" style="108" customWidth="1"/>
    <col min="2579" max="2579" width="16.7109375" style="108" customWidth="1"/>
    <col min="2580" max="2580" width="15" style="108" bestFit="1" customWidth="1"/>
    <col min="2581" max="2581" width="15.140625" style="108" bestFit="1" customWidth="1"/>
    <col min="2582" max="2582" width="11.5703125" style="108" bestFit="1" customWidth="1"/>
    <col min="2583" max="2584" width="10.85546875" style="108" bestFit="1" customWidth="1"/>
    <col min="2585" max="2804" width="9.140625" style="108"/>
    <col min="2805" max="2805" width="15.7109375" style="108" customWidth="1"/>
    <col min="2806" max="2806" width="6.5703125" style="108" bestFit="1" customWidth="1"/>
    <col min="2807" max="2807" width="69.5703125" style="108" bestFit="1" customWidth="1"/>
    <col min="2808" max="2808" width="15.5703125" style="108" bestFit="1" customWidth="1"/>
    <col min="2809" max="2809" width="12.42578125" style="108" bestFit="1" customWidth="1"/>
    <col min="2810" max="2810" width="13.140625" style="108" bestFit="1" customWidth="1"/>
    <col min="2811" max="2813" width="13.42578125" style="108" bestFit="1" customWidth="1"/>
    <col min="2814" max="2833" width="14.28515625" style="108" bestFit="1" customWidth="1"/>
    <col min="2834" max="2834" width="18.140625" style="108" customWidth="1"/>
    <col min="2835" max="2835" width="16.7109375" style="108" customWidth="1"/>
    <col min="2836" max="2836" width="15" style="108" bestFit="1" customWidth="1"/>
    <col min="2837" max="2837" width="15.140625" style="108" bestFit="1" customWidth="1"/>
    <col min="2838" max="2838" width="11.5703125" style="108" bestFit="1" customWidth="1"/>
    <col min="2839" max="2840" width="10.85546875" style="108" bestFit="1" customWidth="1"/>
    <col min="2841" max="3060" width="9.140625" style="108"/>
    <col min="3061" max="3061" width="15.7109375" style="108" customWidth="1"/>
    <col min="3062" max="3062" width="6.5703125" style="108" bestFit="1" customWidth="1"/>
    <col min="3063" max="3063" width="69.5703125" style="108" bestFit="1" customWidth="1"/>
    <col min="3064" max="3064" width="15.5703125" style="108" bestFit="1" customWidth="1"/>
    <col min="3065" max="3065" width="12.42578125" style="108" bestFit="1" customWidth="1"/>
    <col min="3066" max="3066" width="13.140625" style="108" bestFit="1" customWidth="1"/>
    <col min="3067" max="3069" width="13.42578125" style="108" bestFit="1" customWidth="1"/>
    <col min="3070" max="3089" width="14.28515625" style="108" bestFit="1" customWidth="1"/>
    <col min="3090" max="3090" width="18.140625" style="108" customWidth="1"/>
    <col min="3091" max="3091" width="16.7109375" style="108" customWidth="1"/>
    <col min="3092" max="3092" width="15" style="108" bestFit="1" customWidth="1"/>
    <col min="3093" max="3093" width="15.140625" style="108" bestFit="1" customWidth="1"/>
    <col min="3094" max="3094" width="11.5703125" style="108" bestFit="1" customWidth="1"/>
    <col min="3095" max="3096" width="10.85546875" style="108" bestFit="1" customWidth="1"/>
    <col min="3097" max="3316" width="9.140625" style="108"/>
    <col min="3317" max="3317" width="15.7109375" style="108" customWidth="1"/>
    <col min="3318" max="3318" width="6.5703125" style="108" bestFit="1" customWidth="1"/>
    <col min="3319" max="3319" width="69.5703125" style="108" bestFit="1" customWidth="1"/>
    <col min="3320" max="3320" width="15.5703125" style="108" bestFit="1" customWidth="1"/>
    <col min="3321" max="3321" width="12.42578125" style="108" bestFit="1" customWidth="1"/>
    <col min="3322" max="3322" width="13.140625" style="108" bestFit="1" customWidth="1"/>
    <col min="3323" max="3325" width="13.42578125" style="108" bestFit="1" customWidth="1"/>
    <col min="3326" max="3345" width="14.28515625" style="108" bestFit="1" customWidth="1"/>
    <col min="3346" max="3346" width="18.140625" style="108" customWidth="1"/>
    <col min="3347" max="3347" width="16.7109375" style="108" customWidth="1"/>
    <col min="3348" max="3348" width="15" style="108" bestFit="1" customWidth="1"/>
    <col min="3349" max="3349" width="15.140625" style="108" bestFit="1" customWidth="1"/>
    <col min="3350" max="3350" width="11.5703125" style="108" bestFit="1" customWidth="1"/>
    <col min="3351" max="3352" width="10.85546875" style="108" bestFit="1" customWidth="1"/>
    <col min="3353" max="3572" width="9.140625" style="108"/>
    <col min="3573" max="3573" width="15.7109375" style="108" customWidth="1"/>
    <col min="3574" max="3574" width="6.5703125" style="108" bestFit="1" customWidth="1"/>
    <col min="3575" max="3575" width="69.5703125" style="108" bestFit="1" customWidth="1"/>
    <col min="3576" max="3576" width="15.5703125" style="108" bestFit="1" customWidth="1"/>
    <col min="3577" max="3577" width="12.42578125" style="108" bestFit="1" customWidth="1"/>
    <col min="3578" max="3578" width="13.140625" style="108" bestFit="1" customWidth="1"/>
    <col min="3579" max="3581" width="13.42578125" style="108" bestFit="1" customWidth="1"/>
    <col min="3582" max="3601" width="14.28515625" style="108" bestFit="1" customWidth="1"/>
    <col min="3602" max="3602" width="18.140625" style="108" customWidth="1"/>
    <col min="3603" max="3603" width="16.7109375" style="108" customWidth="1"/>
    <col min="3604" max="3604" width="15" style="108" bestFit="1" customWidth="1"/>
    <col min="3605" max="3605" width="15.140625" style="108" bestFit="1" customWidth="1"/>
    <col min="3606" max="3606" width="11.5703125" style="108" bestFit="1" customWidth="1"/>
    <col min="3607" max="3608" width="10.85546875" style="108" bestFit="1" customWidth="1"/>
    <col min="3609" max="3828" width="9.140625" style="108"/>
    <col min="3829" max="3829" width="15.7109375" style="108" customWidth="1"/>
    <col min="3830" max="3830" width="6.5703125" style="108" bestFit="1" customWidth="1"/>
    <col min="3831" max="3831" width="69.5703125" style="108" bestFit="1" customWidth="1"/>
    <col min="3832" max="3832" width="15.5703125" style="108" bestFit="1" customWidth="1"/>
    <col min="3833" max="3833" width="12.42578125" style="108" bestFit="1" customWidth="1"/>
    <col min="3834" max="3834" width="13.140625" style="108" bestFit="1" customWidth="1"/>
    <col min="3835" max="3837" width="13.42578125" style="108" bestFit="1" customWidth="1"/>
    <col min="3838" max="3857" width="14.28515625" style="108" bestFit="1" customWidth="1"/>
    <col min="3858" max="3858" width="18.140625" style="108" customWidth="1"/>
    <col min="3859" max="3859" width="16.7109375" style="108" customWidth="1"/>
    <col min="3860" max="3860" width="15" style="108" bestFit="1" customWidth="1"/>
    <col min="3861" max="3861" width="15.140625" style="108" bestFit="1" customWidth="1"/>
    <col min="3862" max="3862" width="11.5703125" style="108" bestFit="1" customWidth="1"/>
    <col min="3863" max="3864" width="10.85546875" style="108" bestFit="1" customWidth="1"/>
    <col min="3865" max="4084" width="9.140625" style="108"/>
    <col min="4085" max="4085" width="15.7109375" style="108" customWidth="1"/>
    <col min="4086" max="4086" width="6.5703125" style="108" bestFit="1" customWidth="1"/>
    <col min="4087" max="4087" width="69.5703125" style="108" bestFit="1" customWidth="1"/>
    <col min="4088" max="4088" width="15.5703125" style="108" bestFit="1" customWidth="1"/>
    <col min="4089" max="4089" width="12.42578125" style="108" bestFit="1" customWidth="1"/>
    <col min="4090" max="4090" width="13.140625" style="108" bestFit="1" customWidth="1"/>
    <col min="4091" max="4093" width="13.42578125" style="108" bestFit="1" customWidth="1"/>
    <col min="4094" max="4113" width="14.28515625" style="108" bestFit="1" customWidth="1"/>
    <col min="4114" max="4114" width="18.140625" style="108" customWidth="1"/>
    <col min="4115" max="4115" width="16.7109375" style="108" customWidth="1"/>
    <col min="4116" max="4116" width="15" style="108" bestFit="1" customWidth="1"/>
    <col min="4117" max="4117" width="15.140625" style="108" bestFit="1" customWidth="1"/>
    <col min="4118" max="4118" width="11.5703125" style="108" bestFit="1" customWidth="1"/>
    <col min="4119" max="4120" width="10.85546875" style="108" bestFit="1" customWidth="1"/>
    <col min="4121" max="4340" width="9.140625" style="108"/>
    <col min="4341" max="4341" width="15.7109375" style="108" customWidth="1"/>
    <col min="4342" max="4342" width="6.5703125" style="108" bestFit="1" customWidth="1"/>
    <col min="4343" max="4343" width="69.5703125" style="108" bestFit="1" customWidth="1"/>
    <col min="4344" max="4344" width="15.5703125" style="108" bestFit="1" customWidth="1"/>
    <col min="4345" max="4345" width="12.42578125" style="108" bestFit="1" customWidth="1"/>
    <col min="4346" max="4346" width="13.140625" style="108" bestFit="1" customWidth="1"/>
    <col min="4347" max="4349" width="13.42578125" style="108" bestFit="1" customWidth="1"/>
    <col min="4350" max="4369" width="14.28515625" style="108" bestFit="1" customWidth="1"/>
    <col min="4370" max="4370" width="18.140625" style="108" customWidth="1"/>
    <col min="4371" max="4371" width="16.7109375" style="108" customWidth="1"/>
    <col min="4372" max="4372" width="15" style="108" bestFit="1" customWidth="1"/>
    <col min="4373" max="4373" width="15.140625" style="108" bestFit="1" customWidth="1"/>
    <col min="4374" max="4374" width="11.5703125" style="108" bestFit="1" customWidth="1"/>
    <col min="4375" max="4376" width="10.85546875" style="108" bestFit="1" customWidth="1"/>
    <col min="4377" max="4596" width="9.140625" style="108"/>
    <col min="4597" max="4597" width="15.7109375" style="108" customWidth="1"/>
    <col min="4598" max="4598" width="6.5703125" style="108" bestFit="1" customWidth="1"/>
    <col min="4599" max="4599" width="69.5703125" style="108" bestFit="1" customWidth="1"/>
    <col min="4600" max="4600" width="15.5703125" style="108" bestFit="1" customWidth="1"/>
    <col min="4601" max="4601" width="12.42578125" style="108" bestFit="1" customWidth="1"/>
    <col min="4602" max="4602" width="13.140625" style="108" bestFit="1" customWidth="1"/>
    <col min="4603" max="4605" width="13.42578125" style="108" bestFit="1" customWidth="1"/>
    <col min="4606" max="4625" width="14.28515625" style="108" bestFit="1" customWidth="1"/>
    <col min="4626" max="4626" width="18.140625" style="108" customWidth="1"/>
    <col min="4627" max="4627" width="16.7109375" style="108" customWidth="1"/>
    <col min="4628" max="4628" width="15" style="108" bestFit="1" customWidth="1"/>
    <col min="4629" max="4629" width="15.140625" style="108" bestFit="1" customWidth="1"/>
    <col min="4630" max="4630" width="11.5703125" style="108" bestFit="1" customWidth="1"/>
    <col min="4631" max="4632" width="10.85546875" style="108" bestFit="1" customWidth="1"/>
    <col min="4633" max="4852" width="9.140625" style="108"/>
    <col min="4853" max="4853" width="15.7109375" style="108" customWidth="1"/>
    <col min="4854" max="4854" width="6.5703125" style="108" bestFit="1" customWidth="1"/>
    <col min="4855" max="4855" width="69.5703125" style="108" bestFit="1" customWidth="1"/>
    <col min="4856" max="4856" width="15.5703125" style="108" bestFit="1" customWidth="1"/>
    <col min="4857" max="4857" width="12.42578125" style="108" bestFit="1" customWidth="1"/>
    <col min="4858" max="4858" width="13.140625" style="108" bestFit="1" customWidth="1"/>
    <col min="4859" max="4861" width="13.42578125" style="108" bestFit="1" customWidth="1"/>
    <col min="4862" max="4881" width="14.28515625" style="108" bestFit="1" customWidth="1"/>
    <col min="4882" max="4882" width="18.140625" style="108" customWidth="1"/>
    <col min="4883" max="4883" width="16.7109375" style="108" customWidth="1"/>
    <col min="4884" max="4884" width="15" style="108" bestFit="1" customWidth="1"/>
    <col min="4885" max="4885" width="15.140625" style="108" bestFit="1" customWidth="1"/>
    <col min="4886" max="4886" width="11.5703125" style="108" bestFit="1" customWidth="1"/>
    <col min="4887" max="4888" width="10.85546875" style="108" bestFit="1" customWidth="1"/>
    <col min="4889" max="5108" width="9.140625" style="108"/>
    <col min="5109" max="5109" width="15.7109375" style="108" customWidth="1"/>
    <col min="5110" max="5110" width="6.5703125" style="108" bestFit="1" customWidth="1"/>
    <col min="5111" max="5111" width="69.5703125" style="108" bestFit="1" customWidth="1"/>
    <col min="5112" max="5112" width="15.5703125" style="108" bestFit="1" customWidth="1"/>
    <col min="5113" max="5113" width="12.42578125" style="108" bestFit="1" customWidth="1"/>
    <col min="5114" max="5114" width="13.140625" style="108" bestFit="1" customWidth="1"/>
    <col min="5115" max="5117" width="13.42578125" style="108" bestFit="1" customWidth="1"/>
    <col min="5118" max="5137" width="14.28515625" style="108" bestFit="1" customWidth="1"/>
    <col min="5138" max="5138" width="18.140625" style="108" customWidth="1"/>
    <col min="5139" max="5139" width="16.7109375" style="108" customWidth="1"/>
    <col min="5140" max="5140" width="15" style="108" bestFit="1" customWidth="1"/>
    <col min="5141" max="5141" width="15.140625" style="108" bestFit="1" customWidth="1"/>
    <col min="5142" max="5142" width="11.5703125" style="108" bestFit="1" customWidth="1"/>
    <col min="5143" max="5144" width="10.85546875" style="108" bestFit="1" customWidth="1"/>
    <col min="5145" max="5364" width="9.140625" style="108"/>
    <col min="5365" max="5365" width="15.7109375" style="108" customWidth="1"/>
    <col min="5366" max="5366" width="6.5703125" style="108" bestFit="1" customWidth="1"/>
    <col min="5367" max="5367" width="69.5703125" style="108" bestFit="1" customWidth="1"/>
    <col min="5368" max="5368" width="15.5703125" style="108" bestFit="1" customWidth="1"/>
    <col min="5369" max="5369" width="12.42578125" style="108" bestFit="1" customWidth="1"/>
    <col min="5370" max="5370" width="13.140625" style="108" bestFit="1" customWidth="1"/>
    <col min="5371" max="5373" width="13.42578125" style="108" bestFit="1" customWidth="1"/>
    <col min="5374" max="5393" width="14.28515625" style="108" bestFit="1" customWidth="1"/>
    <col min="5394" max="5394" width="18.140625" style="108" customWidth="1"/>
    <col min="5395" max="5395" width="16.7109375" style="108" customWidth="1"/>
    <col min="5396" max="5396" width="15" style="108" bestFit="1" customWidth="1"/>
    <col min="5397" max="5397" width="15.140625" style="108" bestFit="1" customWidth="1"/>
    <col min="5398" max="5398" width="11.5703125" style="108" bestFit="1" customWidth="1"/>
    <col min="5399" max="5400" width="10.85546875" style="108" bestFit="1" customWidth="1"/>
    <col min="5401" max="5620" width="9.140625" style="108"/>
    <col min="5621" max="5621" width="15.7109375" style="108" customWidth="1"/>
    <col min="5622" max="5622" width="6.5703125" style="108" bestFit="1" customWidth="1"/>
    <col min="5623" max="5623" width="69.5703125" style="108" bestFit="1" customWidth="1"/>
    <col min="5624" max="5624" width="15.5703125" style="108" bestFit="1" customWidth="1"/>
    <col min="5625" max="5625" width="12.42578125" style="108" bestFit="1" customWidth="1"/>
    <col min="5626" max="5626" width="13.140625" style="108" bestFit="1" customWidth="1"/>
    <col min="5627" max="5629" width="13.42578125" style="108" bestFit="1" customWidth="1"/>
    <col min="5630" max="5649" width="14.28515625" style="108" bestFit="1" customWidth="1"/>
    <col min="5650" max="5650" width="18.140625" style="108" customWidth="1"/>
    <col min="5651" max="5651" width="16.7109375" style="108" customWidth="1"/>
    <col min="5652" max="5652" width="15" style="108" bestFit="1" customWidth="1"/>
    <col min="5653" max="5653" width="15.140625" style="108" bestFit="1" customWidth="1"/>
    <col min="5654" max="5654" width="11.5703125" style="108" bestFit="1" customWidth="1"/>
    <col min="5655" max="5656" width="10.85546875" style="108" bestFit="1" customWidth="1"/>
    <col min="5657" max="5876" width="9.140625" style="108"/>
    <col min="5877" max="5877" width="15.7109375" style="108" customWidth="1"/>
    <col min="5878" max="5878" width="6.5703125" style="108" bestFit="1" customWidth="1"/>
    <col min="5879" max="5879" width="69.5703125" style="108" bestFit="1" customWidth="1"/>
    <col min="5880" max="5880" width="15.5703125" style="108" bestFit="1" customWidth="1"/>
    <col min="5881" max="5881" width="12.42578125" style="108" bestFit="1" customWidth="1"/>
    <col min="5882" max="5882" width="13.140625" style="108" bestFit="1" customWidth="1"/>
    <col min="5883" max="5885" width="13.42578125" style="108" bestFit="1" customWidth="1"/>
    <col min="5886" max="5905" width="14.28515625" style="108" bestFit="1" customWidth="1"/>
    <col min="5906" max="5906" width="18.140625" style="108" customWidth="1"/>
    <col min="5907" max="5907" width="16.7109375" style="108" customWidth="1"/>
    <col min="5908" max="5908" width="15" style="108" bestFit="1" customWidth="1"/>
    <col min="5909" max="5909" width="15.140625" style="108" bestFit="1" customWidth="1"/>
    <col min="5910" max="5910" width="11.5703125" style="108" bestFit="1" customWidth="1"/>
    <col min="5911" max="5912" width="10.85546875" style="108" bestFit="1" customWidth="1"/>
    <col min="5913" max="6132" width="9.140625" style="108"/>
    <col min="6133" max="6133" width="15.7109375" style="108" customWidth="1"/>
    <col min="6134" max="6134" width="6.5703125" style="108" bestFit="1" customWidth="1"/>
    <col min="6135" max="6135" width="69.5703125" style="108" bestFit="1" customWidth="1"/>
    <col min="6136" max="6136" width="15.5703125" style="108" bestFit="1" customWidth="1"/>
    <col min="6137" max="6137" width="12.42578125" style="108" bestFit="1" customWidth="1"/>
    <col min="6138" max="6138" width="13.140625" style="108" bestFit="1" customWidth="1"/>
    <col min="6139" max="6141" width="13.42578125" style="108" bestFit="1" customWidth="1"/>
    <col min="6142" max="6161" width="14.28515625" style="108" bestFit="1" customWidth="1"/>
    <col min="6162" max="6162" width="18.140625" style="108" customWidth="1"/>
    <col min="6163" max="6163" width="16.7109375" style="108" customWidth="1"/>
    <col min="6164" max="6164" width="15" style="108" bestFit="1" customWidth="1"/>
    <col min="6165" max="6165" width="15.140625" style="108" bestFit="1" customWidth="1"/>
    <col min="6166" max="6166" width="11.5703125" style="108" bestFit="1" customWidth="1"/>
    <col min="6167" max="6168" width="10.85546875" style="108" bestFit="1" customWidth="1"/>
    <col min="6169" max="6388" width="9.140625" style="108"/>
    <col min="6389" max="6389" width="15.7109375" style="108" customWidth="1"/>
    <col min="6390" max="6390" width="6.5703125" style="108" bestFit="1" customWidth="1"/>
    <col min="6391" max="6391" width="69.5703125" style="108" bestFit="1" customWidth="1"/>
    <col min="6392" max="6392" width="15.5703125" style="108" bestFit="1" customWidth="1"/>
    <col min="6393" max="6393" width="12.42578125" style="108" bestFit="1" customWidth="1"/>
    <col min="6394" max="6394" width="13.140625" style="108" bestFit="1" customWidth="1"/>
    <col min="6395" max="6397" width="13.42578125" style="108" bestFit="1" customWidth="1"/>
    <col min="6398" max="6417" width="14.28515625" style="108" bestFit="1" customWidth="1"/>
    <col min="6418" max="6418" width="18.140625" style="108" customWidth="1"/>
    <col min="6419" max="6419" width="16.7109375" style="108" customWidth="1"/>
    <col min="6420" max="6420" width="15" style="108" bestFit="1" customWidth="1"/>
    <col min="6421" max="6421" width="15.140625" style="108" bestFit="1" customWidth="1"/>
    <col min="6422" max="6422" width="11.5703125" style="108" bestFit="1" customWidth="1"/>
    <col min="6423" max="6424" width="10.85546875" style="108" bestFit="1" customWidth="1"/>
    <col min="6425" max="6644" width="9.140625" style="108"/>
    <col min="6645" max="6645" width="15.7109375" style="108" customWidth="1"/>
    <col min="6646" max="6646" width="6.5703125" style="108" bestFit="1" customWidth="1"/>
    <col min="6647" max="6647" width="69.5703125" style="108" bestFit="1" customWidth="1"/>
    <col min="6648" max="6648" width="15.5703125" style="108" bestFit="1" customWidth="1"/>
    <col min="6649" max="6649" width="12.42578125" style="108" bestFit="1" customWidth="1"/>
    <col min="6650" max="6650" width="13.140625" style="108" bestFit="1" customWidth="1"/>
    <col min="6651" max="6653" width="13.42578125" style="108" bestFit="1" customWidth="1"/>
    <col min="6654" max="6673" width="14.28515625" style="108" bestFit="1" customWidth="1"/>
    <col min="6674" max="6674" width="18.140625" style="108" customWidth="1"/>
    <col min="6675" max="6675" width="16.7109375" style="108" customWidth="1"/>
    <col min="6676" max="6676" width="15" style="108" bestFit="1" customWidth="1"/>
    <col min="6677" max="6677" width="15.140625" style="108" bestFit="1" customWidth="1"/>
    <col min="6678" max="6678" width="11.5703125" style="108" bestFit="1" customWidth="1"/>
    <col min="6679" max="6680" width="10.85546875" style="108" bestFit="1" customWidth="1"/>
    <col min="6681" max="6900" width="9.140625" style="108"/>
    <col min="6901" max="6901" width="15.7109375" style="108" customWidth="1"/>
    <col min="6902" max="6902" width="6.5703125" style="108" bestFit="1" customWidth="1"/>
    <col min="6903" max="6903" width="69.5703125" style="108" bestFit="1" customWidth="1"/>
    <col min="6904" max="6904" width="15.5703125" style="108" bestFit="1" customWidth="1"/>
    <col min="6905" max="6905" width="12.42578125" style="108" bestFit="1" customWidth="1"/>
    <col min="6906" max="6906" width="13.140625" style="108" bestFit="1" customWidth="1"/>
    <col min="6907" max="6909" width="13.42578125" style="108" bestFit="1" customWidth="1"/>
    <col min="6910" max="6929" width="14.28515625" style="108" bestFit="1" customWidth="1"/>
    <col min="6930" max="6930" width="18.140625" style="108" customWidth="1"/>
    <col min="6931" max="6931" width="16.7109375" style="108" customWidth="1"/>
    <col min="6932" max="6932" width="15" style="108" bestFit="1" customWidth="1"/>
    <col min="6933" max="6933" width="15.140625" style="108" bestFit="1" customWidth="1"/>
    <col min="6934" max="6934" width="11.5703125" style="108" bestFit="1" customWidth="1"/>
    <col min="6935" max="6936" width="10.85546875" style="108" bestFit="1" customWidth="1"/>
    <col min="6937" max="7156" width="9.140625" style="108"/>
    <col min="7157" max="7157" width="15.7109375" style="108" customWidth="1"/>
    <col min="7158" max="7158" width="6.5703125" style="108" bestFit="1" customWidth="1"/>
    <col min="7159" max="7159" width="69.5703125" style="108" bestFit="1" customWidth="1"/>
    <col min="7160" max="7160" width="15.5703125" style="108" bestFit="1" customWidth="1"/>
    <col min="7161" max="7161" width="12.42578125" style="108" bestFit="1" customWidth="1"/>
    <col min="7162" max="7162" width="13.140625" style="108" bestFit="1" customWidth="1"/>
    <col min="7163" max="7165" width="13.42578125" style="108" bestFit="1" customWidth="1"/>
    <col min="7166" max="7185" width="14.28515625" style="108" bestFit="1" customWidth="1"/>
    <col min="7186" max="7186" width="18.140625" style="108" customWidth="1"/>
    <col min="7187" max="7187" width="16.7109375" style="108" customWidth="1"/>
    <col min="7188" max="7188" width="15" style="108" bestFit="1" customWidth="1"/>
    <col min="7189" max="7189" width="15.140625" style="108" bestFit="1" customWidth="1"/>
    <col min="7190" max="7190" width="11.5703125" style="108" bestFit="1" customWidth="1"/>
    <col min="7191" max="7192" width="10.85546875" style="108" bestFit="1" customWidth="1"/>
    <col min="7193" max="7412" width="9.140625" style="108"/>
    <col min="7413" max="7413" width="15.7109375" style="108" customWidth="1"/>
    <col min="7414" max="7414" width="6.5703125" style="108" bestFit="1" customWidth="1"/>
    <col min="7415" max="7415" width="69.5703125" style="108" bestFit="1" customWidth="1"/>
    <col min="7416" max="7416" width="15.5703125" style="108" bestFit="1" customWidth="1"/>
    <col min="7417" max="7417" width="12.42578125" style="108" bestFit="1" customWidth="1"/>
    <col min="7418" max="7418" width="13.140625" style="108" bestFit="1" customWidth="1"/>
    <col min="7419" max="7421" width="13.42578125" style="108" bestFit="1" customWidth="1"/>
    <col min="7422" max="7441" width="14.28515625" style="108" bestFit="1" customWidth="1"/>
    <col min="7442" max="7442" width="18.140625" style="108" customWidth="1"/>
    <col min="7443" max="7443" width="16.7109375" style="108" customWidth="1"/>
    <col min="7444" max="7444" width="15" style="108" bestFit="1" customWidth="1"/>
    <col min="7445" max="7445" width="15.140625" style="108" bestFit="1" customWidth="1"/>
    <col min="7446" max="7446" width="11.5703125" style="108" bestFit="1" customWidth="1"/>
    <col min="7447" max="7448" width="10.85546875" style="108" bestFit="1" customWidth="1"/>
    <col min="7449" max="7668" width="9.140625" style="108"/>
    <col min="7669" max="7669" width="15.7109375" style="108" customWidth="1"/>
    <col min="7670" max="7670" width="6.5703125" style="108" bestFit="1" customWidth="1"/>
    <col min="7671" max="7671" width="69.5703125" style="108" bestFit="1" customWidth="1"/>
    <col min="7672" max="7672" width="15.5703125" style="108" bestFit="1" customWidth="1"/>
    <col min="7673" max="7673" width="12.42578125" style="108" bestFit="1" customWidth="1"/>
    <col min="7674" max="7674" width="13.140625" style="108" bestFit="1" customWidth="1"/>
    <col min="7675" max="7677" width="13.42578125" style="108" bestFit="1" customWidth="1"/>
    <col min="7678" max="7697" width="14.28515625" style="108" bestFit="1" customWidth="1"/>
    <col min="7698" max="7698" width="18.140625" style="108" customWidth="1"/>
    <col min="7699" max="7699" width="16.7109375" style="108" customWidth="1"/>
    <col min="7700" max="7700" width="15" style="108" bestFit="1" customWidth="1"/>
    <col min="7701" max="7701" width="15.140625" style="108" bestFit="1" customWidth="1"/>
    <col min="7702" max="7702" width="11.5703125" style="108" bestFit="1" customWidth="1"/>
    <col min="7703" max="7704" width="10.85546875" style="108" bestFit="1" customWidth="1"/>
    <col min="7705" max="7924" width="9.140625" style="108"/>
    <col min="7925" max="7925" width="15.7109375" style="108" customWidth="1"/>
    <col min="7926" max="7926" width="6.5703125" style="108" bestFit="1" customWidth="1"/>
    <col min="7927" max="7927" width="69.5703125" style="108" bestFit="1" customWidth="1"/>
    <col min="7928" max="7928" width="15.5703125" style="108" bestFit="1" customWidth="1"/>
    <col min="7929" max="7929" width="12.42578125" style="108" bestFit="1" customWidth="1"/>
    <col min="7930" max="7930" width="13.140625" style="108" bestFit="1" customWidth="1"/>
    <col min="7931" max="7933" width="13.42578125" style="108" bestFit="1" customWidth="1"/>
    <col min="7934" max="7953" width="14.28515625" style="108" bestFit="1" customWidth="1"/>
    <col min="7954" max="7954" width="18.140625" style="108" customWidth="1"/>
    <col min="7955" max="7955" width="16.7109375" style="108" customWidth="1"/>
    <col min="7956" max="7956" width="15" style="108" bestFit="1" customWidth="1"/>
    <col min="7957" max="7957" width="15.140625" style="108" bestFit="1" customWidth="1"/>
    <col min="7958" max="7958" width="11.5703125" style="108" bestFit="1" customWidth="1"/>
    <col min="7959" max="7960" width="10.85546875" style="108" bestFit="1" customWidth="1"/>
    <col min="7961" max="8180" width="9.140625" style="108"/>
    <col min="8181" max="8181" width="15.7109375" style="108" customWidth="1"/>
    <col min="8182" max="8182" width="6.5703125" style="108" bestFit="1" customWidth="1"/>
    <col min="8183" max="8183" width="69.5703125" style="108" bestFit="1" customWidth="1"/>
    <col min="8184" max="8184" width="15.5703125" style="108" bestFit="1" customWidth="1"/>
    <col min="8185" max="8185" width="12.42578125" style="108" bestFit="1" customWidth="1"/>
    <col min="8186" max="8186" width="13.140625" style="108" bestFit="1" customWidth="1"/>
    <col min="8187" max="8189" width="13.42578125" style="108" bestFit="1" customWidth="1"/>
    <col min="8190" max="8209" width="14.28515625" style="108" bestFit="1" customWidth="1"/>
    <col min="8210" max="8210" width="18.140625" style="108" customWidth="1"/>
    <col min="8211" max="8211" width="16.7109375" style="108" customWidth="1"/>
    <col min="8212" max="8212" width="15" style="108" bestFit="1" customWidth="1"/>
    <col min="8213" max="8213" width="15.140625" style="108" bestFit="1" customWidth="1"/>
    <col min="8214" max="8214" width="11.5703125" style="108" bestFit="1" customWidth="1"/>
    <col min="8215" max="8216" width="10.85546875" style="108" bestFit="1" customWidth="1"/>
    <col min="8217" max="8436" width="9.140625" style="108"/>
    <col min="8437" max="8437" width="15.7109375" style="108" customWidth="1"/>
    <col min="8438" max="8438" width="6.5703125" style="108" bestFit="1" customWidth="1"/>
    <col min="8439" max="8439" width="69.5703125" style="108" bestFit="1" customWidth="1"/>
    <col min="8440" max="8440" width="15.5703125" style="108" bestFit="1" customWidth="1"/>
    <col min="8441" max="8441" width="12.42578125" style="108" bestFit="1" customWidth="1"/>
    <col min="8442" max="8442" width="13.140625" style="108" bestFit="1" customWidth="1"/>
    <col min="8443" max="8445" width="13.42578125" style="108" bestFit="1" customWidth="1"/>
    <col min="8446" max="8465" width="14.28515625" style="108" bestFit="1" customWidth="1"/>
    <col min="8466" max="8466" width="18.140625" style="108" customWidth="1"/>
    <col min="8467" max="8467" width="16.7109375" style="108" customWidth="1"/>
    <col min="8468" max="8468" width="15" style="108" bestFit="1" customWidth="1"/>
    <col min="8469" max="8469" width="15.140625" style="108" bestFit="1" customWidth="1"/>
    <col min="8470" max="8470" width="11.5703125" style="108" bestFit="1" customWidth="1"/>
    <col min="8471" max="8472" width="10.85546875" style="108" bestFit="1" customWidth="1"/>
    <col min="8473" max="8692" width="9.140625" style="108"/>
    <col min="8693" max="8693" width="15.7109375" style="108" customWidth="1"/>
    <col min="8694" max="8694" width="6.5703125" style="108" bestFit="1" customWidth="1"/>
    <col min="8695" max="8695" width="69.5703125" style="108" bestFit="1" customWidth="1"/>
    <col min="8696" max="8696" width="15.5703125" style="108" bestFit="1" customWidth="1"/>
    <col min="8697" max="8697" width="12.42578125" style="108" bestFit="1" customWidth="1"/>
    <col min="8698" max="8698" width="13.140625" style="108" bestFit="1" customWidth="1"/>
    <col min="8699" max="8701" width="13.42578125" style="108" bestFit="1" customWidth="1"/>
    <col min="8702" max="8721" width="14.28515625" style="108" bestFit="1" customWidth="1"/>
    <col min="8722" max="8722" width="18.140625" style="108" customWidth="1"/>
    <col min="8723" max="8723" width="16.7109375" style="108" customWidth="1"/>
    <col min="8724" max="8724" width="15" style="108" bestFit="1" customWidth="1"/>
    <col min="8725" max="8725" width="15.140625" style="108" bestFit="1" customWidth="1"/>
    <col min="8726" max="8726" width="11.5703125" style="108" bestFit="1" customWidth="1"/>
    <col min="8727" max="8728" width="10.85546875" style="108" bestFit="1" customWidth="1"/>
    <col min="8729" max="8948" width="9.140625" style="108"/>
    <col min="8949" max="8949" width="15.7109375" style="108" customWidth="1"/>
    <col min="8950" max="8950" width="6.5703125" style="108" bestFit="1" customWidth="1"/>
    <col min="8951" max="8951" width="69.5703125" style="108" bestFit="1" customWidth="1"/>
    <col min="8952" max="8952" width="15.5703125" style="108" bestFit="1" customWidth="1"/>
    <col min="8953" max="8953" width="12.42578125" style="108" bestFit="1" customWidth="1"/>
    <col min="8954" max="8954" width="13.140625" style="108" bestFit="1" customWidth="1"/>
    <col min="8955" max="8957" width="13.42578125" style="108" bestFit="1" customWidth="1"/>
    <col min="8958" max="8977" width="14.28515625" style="108" bestFit="1" customWidth="1"/>
    <col min="8978" max="8978" width="18.140625" style="108" customWidth="1"/>
    <col min="8979" max="8979" width="16.7109375" style="108" customWidth="1"/>
    <col min="8980" max="8980" width="15" style="108" bestFit="1" customWidth="1"/>
    <col min="8981" max="8981" width="15.140625" style="108" bestFit="1" customWidth="1"/>
    <col min="8982" max="8982" width="11.5703125" style="108" bestFit="1" customWidth="1"/>
    <col min="8983" max="8984" width="10.85546875" style="108" bestFit="1" customWidth="1"/>
    <col min="8985" max="9204" width="9.140625" style="108"/>
    <col min="9205" max="9205" width="15.7109375" style="108" customWidth="1"/>
    <col min="9206" max="9206" width="6.5703125" style="108" bestFit="1" customWidth="1"/>
    <col min="9207" max="9207" width="69.5703125" style="108" bestFit="1" customWidth="1"/>
    <col min="9208" max="9208" width="15.5703125" style="108" bestFit="1" customWidth="1"/>
    <col min="9209" max="9209" width="12.42578125" style="108" bestFit="1" customWidth="1"/>
    <col min="9210" max="9210" width="13.140625" style="108" bestFit="1" customWidth="1"/>
    <col min="9211" max="9213" width="13.42578125" style="108" bestFit="1" customWidth="1"/>
    <col min="9214" max="9233" width="14.28515625" style="108" bestFit="1" customWidth="1"/>
    <col min="9234" max="9234" width="18.140625" style="108" customWidth="1"/>
    <col min="9235" max="9235" width="16.7109375" style="108" customWidth="1"/>
    <col min="9236" max="9236" width="15" style="108" bestFit="1" customWidth="1"/>
    <col min="9237" max="9237" width="15.140625" style="108" bestFit="1" customWidth="1"/>
    <col min="9238" max="9238" width="11.5703125" style="108" bestFit="1" customWidth="1"/>
    <col min="9239" max="9240" width="10.85546875" style="108" bestFit="1" customWidth="1"/>
    <col min="9241" max="9460" width="9.140625" style="108"/>
    <col min="9461" max="9461" width="15.7109375" style="108" customWidth="1"/>
    <col min="9462" max="9462" width="6.5703125" style="108" bestFit="1" customWidth="1"/>
    <col min="9463" max="9463" width="69.5703125" style="108" bestFit="1" customWidth="1"/>
    <col min="9464" max="9464" width="15.5703125" style="108" bestFit="1" customWidth="1"/>
    <col min="9465" max="9465" width="12.42578125" style="108" bestFit="1" customWidth="1"/>
    <col min="9466" max="9466" width="13.140625" style="108" bestFit="1" customWidth="1"/>
    <col min="9467" max="9469" width="13.42578125" style="108" bestFit="1" customWidth="1"/>
    <col min="9470" max="9489" width="14.28515625" style="108" bestFit="1" customWidth="1"/>
    <col min="9490" max="9490" width="18.140625" style="108" customWidth="1"/>
    <col min="9491" max="9491" width="16.7109375" style="108" customWidth="1"/>
    <col min="9492" max="9492" width="15" style="108" bestFit="1" customWidth="1"/>
    <col min="9493" max="9493" width="15.140625" style="108" bestFit="1" customWidth="1"/>
    <col min="9494" max="9494" width="11.5703125" style="108" bestFit="1" customWidth="1"/>
    <col min="9495" max="9496" width="10.85546875" style="108" bestFit="1" customWidth="1"/>
    <col min="9497" max="9716" width="9.140625" style="108"/>
    <col min="9717" max="9717" width="15.7109375" style="108" customWidth="1"/>
    <col min="9718" max="9718" width="6.5703125" style="108" bestFit="1" customWidth="1"/>
    <col min="9719" max="9719" width="69.5703125" style="108" bestFit="1" customWidth="1"/>
    <col min="9720" max="9720" width="15.5703125" style="108" bestFit="1" customWidth="1"/>
    <col min="9721" max="9721" width="12.42578125" style="108" bestFit="1" customWidth="1"/>
    <col min="9722" max="9722" width="13.140625" style="108" bestFit="1" customWidth="1"/>
    <col min="9723" max="9725" width="13.42578125" style="108" bestFit="1" customWidth="1"/>
    <col min="9726" max="9745" width="14.28515625" style="108" bestFit="1" customWidth="1"/>
    <col min="9746" max="9746" width="18.140625" style="108" customWidth="1"/>
    <col min="9747" max="9747" width="16.7109375" style="108" customWidth="1"/>
    <col min="9748" max="9748" width="15" style="108" bestFit="1" customWidth="1"/>
    <col min="9749" max="9749" width="15.140625" style="108" bestFit="1" customWidth="1"/>
    <col min="9750" max="9750" width="11.5703125" style="108" bestFit="1" customWidth="1"/>
    <col min="9751" max="9752" width="10.85546875" style="108" bestFit="1" customWidth="1"/>
    <col min="9753" max="9972" width="9.140625" style="108"/>
    <col min="9973" max="9973" width="15.7109375" style="108" customWidth="1"/>
    <col min="9974" max="9974" width="6.5703125" style="108" bestFit="1" customWidth="1"/>
    <col min="9975" max="9975" width="69.5703125" style="108" bestFit="1" customWidth="1"/>
    <col min="9976" max="9976" width="15.5703125" style="108" bestFit="1" customWidth="1"/>
    <col min="9977" max="9977" width="12.42578125" style="108" bestFit="1" customWidth="1"/>
    <col min="9978" max="9978" width="13.140625" style="108" bestFit="1" customWidth="1"/>
    <col min="9979" max="9981" width="13.42578125" style="108" bestFit="1" customWidth="1"/>
    <col min="9982" max="10001" width="14.28515625" style="108" bestFit="1" customWidth="1"/>
    <col min="10002" max="10002" width="18.140625" style="108" customWidth="1"/>
    <col min="10003" max="10003" width="16.7109375" style="108" customWidth="1"/>
    <col min="10004" max="10004" width="15" style="108" bestFit="1" customWidth="1"/>
    <col min="10005" max="10005" width="15.140625" style="108" bestFit="1" customWidth="1"/>
    <col min="10006" max="10006" width="11.5703125" style="108" bestFit="1" customWidth="1"/>
    <col min="10007" max="10008" width="10.85546875" style="108" bestFit="1" customWidth="1"/>
    <col min="10009" max="10228" width="9.140625" style="108"/>
    <col min="10229" max="10229" width="15.7109375" style="108" customWidth="1"/>
    <col min="10230" max="10230" width="6.5703125" style="108" bestFit="1" customWidth="1"/>
    <col min="10231" max="10231" width="69.5703125" style="108" bestFit="1" customWidth="1"/>
    <col min="10232" max="10232" width="15.5703125" style="108" bestFit="1" customWidth="1"/>
    <col min="10233" max="10233" width="12.42578125" style="108" bestFit="1" customWidth="1"/>
    <col min="10234" max="10234" width="13.140625" style="108" bestFit="1" customWidth="1"/>
    <col min="10235" max="10237" width="13.42578125" style="108" bestFit="1" customWidth="1"/>
    <col min="10238" max="10257" width="14.28515625" style="108" bestFit="1" customWidth="1"/>
    <col min="10258" max="10258" width="18.140625" style="108" customWidth="1"/>
    <col min="10259" max="10259" width="16.7109375" style="108" customWidth="1"/>
    <col min="10260" max="10260" width="15" style="108" bestFit="1" customWidth="1"/>
    <col min="10261" max="10261" width="15.140625" style="108" bestFit="1" customWidth="1"/>
    <col min="10262" max="10262" width="11.5703125" style="108" bestFit="1" customWidth="1"/>
    <col min="10263" max="10264" width="10.85546875" style="108" bestFit="1" customWidth="1"/>
    <col min="10265" max="10484" width="9.140625" style="108"/>
    <col min="10485" max="10485" width="15.7109375" style="108" customWidth="1"/>
    <col min="10486" max="10486" width="6.5703125" style="108" bestFit="1" customWidth="1"/>
    <col min="10487" max="10487" width="69.5703125" style="108" bestFit="1" customWidth="1"/>
    <col min="10488" max="10488" width="15.5703125" style="108" bestFit="1" customWidth="1"/>
    <col min="10489" max="10489" width="12.42578125" style="108" bestFit="1" customWidth="1"/>
    <col min="10490" max="10490" width="13.140625" style="108" bestFit="1" customWidth="1"/>
    <col min="10491" max="10493" width="13.42578125" style="108" bestFit="1" customWidth="1"/>
    <col min="10494" max="10513" width="14.28515625" style="108" bestFit="1" customWidth="1"/>
    <col min="10514" max="10514" width="18.140625" style="108" customWidth="1"/>
    <col min="10515" max="10515" width="16.7109375" style="108" customWidth="1"/>
    <col min="10516" max="10516" width="15" style="108" bestFit="1" customWidth="1"/>
    <col min="10517" max="10517" width="15.140625" style="108" bestFit="1" customWidth="1"/>
    <col min="10518" max="10518" width="11.5703125" style="108" bestFit="1" customWidth="1"/>
    <col min="10519" max="10520" width="10.85546875" style="108" bestFit="1" customWidth="1"/>
    <col min="10521" max="10740" width="9.140625" style="108"/>
    <col min="10741" max="10741" width="15.7109375" style="108" customWidth="1"/>
    <col min="10742" max="10742" width="6.5703125" style="108" bestFit="1" customWidth="1"/>
    <col min="10743" max="10743" width="69.5703125" style="108" bestFit="1" customWidth="1"/>
    <col min="10744" max="10744" width="15.5703125" style="108" bestFit="1" customWidth="1"/>
    <col min="10745" max="10745" width="12.42578125" style="108" bestFit="1" customWidth="1"/>
    <col min="10746" max="10746" width="13.140625" style="108" bestFit="1" customWidth="1"/>
    <col min="10747" max="10749" width="13.42578125" style="108" bestFit="1" customWidth="1"/>
    <col min="10750" max="10769" width="14.28515625" style="108" bestFit="1" customWidth="1"/>
    <col min="10770" max="10770" width="18.140625" style="108" customWidth="1"/>
    <col min="10771" max="10771" width="16.7109375" style="108" customWidth="1"/>
    <col min="10772" max="10772" width="15" style="108" bestFit="1" customWidth="1"/>
    <col min="10773" max="10773" width="15.140625" style="108" bestFit="1" customWidth="1"/>
    <col min="10774" max="10774" width="11.5703125" style="108" bestFit="1" customWidth="1"/>
    <col min="10775" max="10776" width="10.85546875" style="108" bestFit="1" customWidth="1"/>
    <col min="10777" max="10996" width="9.140625" style="108"/>
    <col min="10997" max="10997" width="15.7109375" style="108" customWidth="1"/>
    <col min="10998" max="10998" width="6.5703125" style="108" bestFit="1" customWidth="1"/>
    <col min="10999" max="10999" width="69.5703125" style="108" bestFit="1" customWidth="1"/>
    <col min="11000" max="11000" width="15.5703125" style="108" bestFit="1" customWidth="1"/>
    <col min="11001" max="11001" width="12.42578125" style="108" bestFit="1" customWidth="1"/>
    <col min="11002" max="11002" width="13.140625" style="108" bestFit="1" customWidth="1"/>
    <col min="11003" max="11005" width="13.42578125" style="108" bestFit="1" customWidth="1"/>
    <col min="11006" max="11025" width="14.28515625" style="108" bestFit="1" customWidth="1"/>
    <col min="11026" max="11026" width="18.140625" style="108" customWidth="1"/>
    <col min="11027" max="11027" width="16.7109375" style="108" customWidth="1"/>
    <col min="11028" max="11028" width="15" style="108" bestFit="1" customWidth="1"/>
    <col min="11029" max="11029" width="15.140625" style="108" bestFit="1" customWidth="1"/>
    <col min="11030" max="11030" width="11.5703125" style="108" bestFit="1" customWidth="1"/>
    <col min="11031" max="11032" width="10.85546875" style="108" bestFit="1" customWidth="1"/>
    <col min="11033" max="11252" width="9.140625" style="108"/>
    <col min="11253" max="11253" width="15.7109375" style="108" customWidth="1"/>
    <col min="11254" max="11254" width="6.5703125" style="108" bestFit="1" customWidth="1"/>
    <col min="11255" max="11255" width="69.5703125" style="108" bestFit="1" customWidth="1"/>
    <col min="11256" max="11256" width="15.5703125" style="108" bestFit="1" customWidth="1"/>
    <col min="11257" max="11257" width="12.42578125" style="108" bestFit="1" customWidth="1"/>
    <col min="11258" max="11258" width="13.140625" style="108" bestFit="1" customWidth="1"/>
    <col min="11259" max="11261" width="13.42578125" style="108" bestFit="1" customWidth="1"/>
    <col min="11262" max="11281" width="14.28515625" style="108" bestFit="1" customWidth="1"/>
    <col min="11282" max="11282" width="18.140625" style="108" customWidth="1"/>
    <col min="11283" max="11283" width="16.7109375" style="108" customWidth="1"/>
    <col min="11284" max="11284" width="15" style="108" bestFit="1" customWidth="1"/>
    <col min="11285" max="11285" width="15.140625" style="108" bestFit="1" customWidth="1"/>
    <col min="11286" max="11286" width="11.5703125" style="108" bestFit="1" customWidth="1"/>
    <col min="11287" max="11288" width="10.85546875" style="108" bestFit="1" customWidth="1"/>
    <col min="11289" max="11508" width="9.140625" style="108"/>
    <col min="11509" max="11509" width="15.7109375" style="108" customWidth="1"/>
    <col min="11510" max="11510" width="6.5703125" style="108" bestFit="1" customWidth="1"/>
    <col min="11511" max="11511" width="69.5703125" style="108" bestFit="1" customWidth="1"/>
    <col min="11512" max="11512" width="15.5703125" style="108" bestFit="1" customWidth="1"/>
    <col min="11513" max="11513" width="12.42578125" style="108" bestFit="1" customWidth="1"/>
    <col min="11514" max="11514" width="13.140625" style="108" bestFit="1" customWidth="1"/>
    <col min="11515" max="11517" width="13.42578125" style="108" bestFit="1" customWidth="1"/>
    <col min="11518" max="11537" width="14.28515625" style="108" bestFit="1" customWidth="1"/>
    <col min="11538" max="11538" width="18.140625" style="108" customWidth="1"/>
    <col min="11539" max="11539" width="16.7109375" style="108" customWidth="1"/>
    <col min="11540" max="11540" width="15" style="108" bestFit="1" customWidth="1"/>
    <col min="11541" max="11541" width="15.140625" style="108" bestFit="1" customWidth="1"/>
    <col min="11542" max="11542" width="11.5703125" style="108" bestFit="1" customWidth="1"/>
    <col min="11543" max="11544" width="10.85546875" style="108" bestFit="1" customWidth="1"/>
    <col min="11545" max="11764" width="9.140625" style="108"/>
    <col min="11765" max="11765" width="15.7109375" style="108" customWidth="1"/>
    <col min="11766" max="11766" width="6.5703125" style="108" bestFit="1" customWidth="1"/>
    <col min="11767" max="11767" width="69.5703125" style="108" bestFit="1" customWidth="1"/>
    <col min="11768" max="11768" width="15.5703125" style="108" bestFit="1" customWidth="1"/>
    <col min="11769" max="11769" width="12.42578125" style="108" bestFit="1" customWidth="1"/>
    <col min="11770" max="11770" width="13.140625" style="108" bestFit="1" customWidth="1"/>
    <col min="11771" max="11773" width="13.42578125" style="108" bestFit="1" customWidth="1"/>
    <col min="11774" max="11793" width="14.28515625" style="108" bestFit="1" customWidth="1"/>
    <col min="11794" max="11794" width="18.140625" style="108" customWidth="1"/>
    <col min="11795" max="11795" width="16.7109375" style="108" customWidth="1"/>
    <col min="11796" max="11796" width="15" style="108" bestFit="1" customWidth="1"/>
    <col min="11797" max="11797" width="15.140625" style="108" bestFit="1" customWidth="1"/>
    <col min="11798" max="11798" width="11.5703125" style="108" bestFit="1" customWidth="1"/>
    <col min="11799" max="11800" width="10.85546875" style="108" bestFit="1" customWidth="1"/>
    <col min="11801" max="12020" width="9.140625" style="108"/>
    <col min="12021" max="12021" width="15.7109375" style="108" customWidth="1"/>
    <col min="12022" max="12022" width="6.5703125" style="108" bestFit="1" customWidth="1"/>
    <col min="12023" max="12023" width="69.5703125" style="108" bestFit="1" customWidth="1"/>
    <col min="12024" max="12024" width="15.5703125" style="108" bestFit="1" customWidth="1"/>
    <col min="12025" max="12025" width="12.42578125" style="108" bestFit="1" customWidth="1"/>
    <col min="12026" max="12026" width="13.140625" style="108" bestFit="1" customWidth="1"/>
    <col min="12027" max="12029" width="13.42578125" style="108" bestFit="1" customWidth="1"/>
    <col min="12030" max="12049" width="14.28515625" style="108" bestFit="1" customWidth="1"/>
    <col min="12050" max="12050" width="18.140625" style="108" customWidth="1"/>
    <col min="12051" max="12051" width="16.7109375" style="108" customWidth="1"/>
    <col min="12052" max="12052" width="15" style="108" bestFit="1" customWidth="1"/>
    <col min="12053" max="12053" width="15.140625" style="108" bestFit="1" customWidth="1"/>
    <col min="12054" max="12054" width="11.5703125" style="108" bestFit="1" customWidth="1"/>
    <col min="12055" max="12056" width="10.85546875" style="108" bestFit="1" customWidth="1"/>
    <col min="12057" max="12276" width="9.140625" style="108"/>
    <col min="12277" max="12277" width="15.7109375" style="108" customWidth="1"/>
    <col min="12278" max="12278" width="6.5703125" style="108" bestFit="1" customWidth="1"/>
    <col min="12279" max="12279" width="69.5703125" style="108" bestFit="1" customWidth="1"/>
    <col min="12280" max="12280" width="15.5703125" style="108" bestFit="1" customWidth="1"/>
    <col min="12281" max="12281" width="12.42578125" style="108" bestFit="1" customWidth="1"/>
    <col min="12282" max="12282" width="13.140625" style="108" bestFit="1" customWidth="1"/>
    <col min="12283" max="12285" width="13.42578125" style="108" bestFit="1" customWidth="1"/>
    <col min="12286" max="12305" width="14.28515625" style="108" bestFit="1" customWidth="1"/>
    <col min="12306" max="12306" width="18.140625" style="108" customWidth="1"/>
    <col min="12307" max="12307" width="16.7109375" style="108" customWidth="1"/>
    <col min="12308" max="12308" width="15" style="108" bestFit="1" customWidth="1"/>
    <col min="12309" max="12309" width="15.140625" style="108" bestFit="1" customWidth="1"/>
    <col min="12310" max="12310" width="11.5703125" style="108" bestFit="1" customWidth="1"/>
    <col min="12311" max="12312" width="10.85546875" style="108" bestFit="1" customWidth="1"/>
    <col min="12313" max="12532" width="9.140625" style="108"/>
    <col min="12533" max="12533" width="15.7109375" style="108" customWidth="1"/>
    <col min="12534" max="12534" width="6.5703125" style="108" bestFit="1" customWidth="1"/>
    <col min="12535" max="12535" width="69.5703125" style="108" bestFit="1" customWidth="1"/>
    <col min="12536" max="12536" width="15.5703125" style="108" bestFit="1" customWidth="1"/>
    <col min="12537" max="12537" width="12.42578125" style="108" bestFit="1" customWidth="1"/>
    <col min="12538" max="12538" width="13.140625" style="108" bestFit="1" customWidth="1"/>
    <col min="12539" max="12541" width="13.42578125" style="108" bestFit="1" customWidth="1"/>
    <col min="12542" max="12561" width="14.28515625" style="108" bestFit="1" customWidth="1"/>
    <col min="12562" max="12562" width="18.140625" style="108" customWidth="1"/>
    <col min="12563" max="12563" width="16.7109375" style="108" customWidth="1"/>
    <col min="12564" max="12564" width="15" style="108" bestFit="1" customWidth="1"/>
    <col min="12565" max="12565" width="15.140625" style="108" bestFit="1" customWidth="1"/>
    <col min="12566" max="12566" width="11.5703125" style="108" bestFit="1" customWidth="1"/>
    <col min="12567" max="12568" width="10.85546875" style="108" bestFit="1" customWidth="1"/>
    <col min="12569" max="12788" width="9.140625" style="108"/>
    <col min="12789" max="12789" width="15.7109375" style="108" customWidth="1"/>
    <col min="12790" max="12790" width="6.5703125" style="108" bestFit="1" customWidth="1"/>
    <col min="12791" max="12791" width="69.5703125" style="108" bestFit="1" customWidth="1"/>
    <col min="12792" max="12792" width="15.5703125" style="108" bestFit="1" customWidth="1"/>
    <col min="12793" max="12793" width="12.42578125" style="108" bestFit="1" customWidth="1"/>
    <col min="12794" max="12794" width="13.140625" style="108" bestFit="1" customWidth="1"/>
    <col min="12795" max="12797" width="13.42578125" style="108" bestFit="1" customWidth="1"/>
    <col min="12798" max="12817" width="14.28515625" style="108" bestFit="1" customWidth="1"/>
    <col min="12818" max="12818" width="18.140625" style="108" customWidth="1"/>
    <col min="12819" max="12819" width="16.7109375" style="108" customWidth="1"/>
    <col min="12820" max="12820" width="15" style="108" bestFit="1" customWidth="1"/>
    <col min="12821" max="12821" width="15.140625" style="108" bestFit="1" customWidth="1"/>
    <col min="12822" max="12822" width="11.5703125" style="108" bestFit="1" customWidth="1"/>
    <col min="12823" max="12824" width="10.85546875" style="108" bestFit="1" customWidth="1"/>
    <col min="12825" max="13044" width="9.140625" style="108"/>
    <col min="13045" max="13045" width="15.7109375" style="108" customWidth="1"/>
    <col min="13046" max="13046" width="6.5703125" style="108" bestFit="1" customWidth="1"/>
    <col min="13047" max="13047" width="69.5703125" style="108" bestFit="1" customWidth="1"/>
    <col min="13048" max="13048" width="15.5703125" style="108" bestFit="1" customWidth="1"/>
    <col min="13049" max="13049" width="12.42578125" style="108" bestFit="1" customWidth="1"/>
    <col min="13050" max="13050" width="13.140625" style="108" bestFit="1" customWidth="1"/>
    <col min="13051" max="13053" width="13.42578125" style="108" bestFit="1" customWidth="1"/>
    <col min="13054" max="13073" width="14.28515625" style="108" bestFit="1" customWidth="1"/>
    <col min="13074" max="13074" width="18.140625" style="108" customWidth="1"/>
    <col min="13075" max="13075" width="16.7109375" style="108" customWidth="1"/>
    <col min="13076" max="13076" width="15" style="108" bestFit="1" customWidth="1"/>
    <col min="13077" max="13077" width="15.140625" style="108" bestFit="1" customWidth="1"/>
    <col min="13078" max="13078" width="11.5703125" style="108" bestFit="1" customWidth="1"/>
    <col min="13079" max="13080" width="10.85546875" style="108" bestFit="1" customWidth="1"/>
    <col min="13081" max="13300" width="9.140625" style="108"/>
    <col min="13301" max="13301" width="15.7109375" style="108" customWidth="1"/>
    <col min="13302" max="13302" width="6.5703125" style="108" bestFit="1" customWidth="1"/>
    <col min="13303" max="13303" width="69.5703125" style="108" bestFit="1" customWidth="1"/>
    <col min="13304" max="13304" width="15.5703125" style="108" bestFit="1" customWidth="1"/>
    <col min="13305" max="13305" width="12.42578125" style="108" bestFit="1" customWidth="1"/>
    <col min="13306" max="13306" width="13.140625" style="108" bestFit="1" customWidth="1"/>
    <col min="13307" max="13309" width="13.42578125" style="108" bestFit="1" customWidth="1"/>
    <col min="13310" max="13329" width="14.28515625" style="108" bestFit="1" customWidth="1"/>
    <col min="13330" max="13330" width="18.140625" style="108" customWidth="1"/>
    <col min="13331" max="13331" width="16.7109375" style="108" customWidth="1"/>
    <col min="13332" max="13332" width="15" style="108" bestFit="1" customWidth="1"/>
    <col min="13333" max="13333" width="15.140625" style="108" bestFit="1" customWidth="1"/>
    <col min="13334" max="13334" width="11.5703125" style="108" bestFit="1" customWidth="1"/>
    <col min="13335" max="13336" width="10.85546875" style="108" bestFit="1" customWidth="1"/>
    <col min="13337" max="13556" width="9.140625" style="108"/>
    <col min="13557" max="13557" width="15.7109375" style="108" customWidth="1"/>
    <col min="13558" max="13558" width="6.5703125" style="108" bestFit="1" customWidth="1"/>
    <col min="13559" max="13559" width="69.5703125" style="108" bestFit="1" customWidth="1"/>
    <col min="13560" max="13560" width="15.5703125" style="108" bestFit="1" customWidth="1"/>
    <col min="13561" max="13561" width="12.42578125" style="108" bestFit="1" customWidth="1"/>
    <col min="13562" max="13562" width="13.140625" style="108" bestFit="1" customWidth="1"/>
    <col min="13563" max="13565" width="13.42578125" style="108" bestFit="1" customWidth="1"/>
    <col min="13566" max="13585" width="14.28515625" style="108" bestFit="1" customWidth="1"/>
    <col min="13586" max="13586" width="18.140625" style="108" customWidth="1"/>
    <col min="13587" max="13587" width="16.7109375" style="108" customWidth="1"/>
    <col min="13588" max="13588" width="15" style="108" bestFit="1" customWidth="1"/>
    <col min="13589" max="13589" width="15.140625" style="108" bestFit="1" customWidth="1"/>
    <col min="13590" max="13590" width="11.5703125" style="108" bestFit="1" customWidth="1"/>
    <col min="13591" max="13592" width="10.85546875" style="108" bestFit="1" customWidth="1"/>
    <col min="13593" max="13812" width="9.140625" style="108"/>
    <col min="13813" max="13813" width="15.7109375" style="108" customWidth="1"/>
    <col min="13814" max="13814" width="6.5703125" style="108" bestFit="1" customWidth="1"/>
    <col min="13815" max="13815" width="69.5703125" style="108" bestFit="1" customWidth="1"/>
    <col min="13816" max="13816" width="15.5703125" style="108" bestFit="1" customWidth="1"/>
    <col min="13817" max="13817" width="12.42578125" style="108" bestFit="1" customWidth="1"/>
    <col min="13818" max="13818" width="13.140625" style="108" bestFit="1" customWidth="1"/>
    <col min="13819" max="13821" width="13.42578125" style="108" bestFit="1" customWidth="1"/>
    <col min="13822" max="13841" width="14.28515625" style="108" bestFit="1" customWidth="1"/>
    <col min="13842" max="13842" width="18.140625" style="108" customWidth="1"/>
    <col min="13843" max="13843" width="16.7109375" style="108" customWidth="1"/>
    <col min="13844" max="13844" width="15" style="108" bestFit="1" customWidth="1"/>
    <col min="13845" max="13845" width="15.140625" style="108" bestFit="1" customWidth="1"/>
    <col min="13846" max="13846" width="11.5703125" style="108" bestFit="1" customWidth="1"/>
    <col min="13847" max="13848" width="10.85546875" style="108" bestFit="1" customWidth="1"/>
    <col min="13849" max="14068" width="9.140625" style="108"/>
    <col min="14069" max="14069" width="15.7109375" style="108" customWidth="1"/>
    <col min="14070" max="14070" width="6.5703125" style="108" bestFit="1" customWidth="1"/>
    <col min="14071" max="14071" width="69.5703125" style="108" bestFit="1" customWidth="1"/>
    <col min="14072" max="14072" width="15.5703125" style="108" bestFit="1" customWidth="1"/>
    <col min="14073" max="14073" width="12.42578125" style="108" bestFit="1" customWidth="1"/>
    <col min="14074" max="14074" width="13.140625" style="108" bestFit="1" customWidth="1"/>
    <col min="14075" max="14077" width="13.42578125" style="108" bestFit="1" customWidth="1"/>
    <col min="14078" max="14097" width="14.28515625" style="108" bestFit="1" customWidth="1"/>
    <col min="14098" max="14098" width="18.140625" style="108" customWidth="1"/>
    <col min="14099" max="14099" width="16.7109375" style="108" customWidth="1"/>
    <col min="14100" max="14100" width="15" style="108" bestFit="1" customWidth="1"/>
    <col min="14101" max="14101" width="15.140625" style="108" bestFit="1" customWidth="1"/>
    <col min="14102" max="14102" width="11.5703125" style="108" bestFit="1" customWidth="1"/>
    <col min="14103" max="14104" width="10.85546875" style="108" bestFit="1" customWidth="1"/>
    <col min="14105" max="14324" width="9.140625" style="108"/>
    <col min="14325" max="14325" width="15.7109375" style="108" customWidth="1"/>
    <col min="14326" max="14326" width="6.5703125" style="108" bestFit="1" customWidth="1"/>
    <col min="14327" max="14327" width="69.5703125" style="108" bestFit="1" customWidth="1"/>
    <col min="14328" max="14328" width="15.5703125" style="108" bestFit="1" customWidth="1"/>
    <col min="14329" max="14329" width="12.42578125" style="108" bestFit="1" customWidth="1"/>
    <col min="14330" max="14330" width="13.140625" style="108" bestFit="1" customWidth="1"/>
    <col min="14331" max="14333" width="13.42578125" style="108" bestFit="1" customWidth="1"/>
    <col min="14334" max="14353" width="14.28515625" style="108" bestFit="1" customWidth="1"/>
    <col min="14354" max="14354" width="18.140625" style="108" customWidth="1"/>
    <col min="14355" max="14355" width="16.7109375" style="108" customWidth="1"/>
    <col min="14356" max="14356" width="15" style="108" bestFit="1" customWidth="1"/>
    <col min="14357" max="14357" width="15.140625" style="108" bestFit="1" customWidth="1"/>
    <col min="14358" max="14358" width="11.5703125" style="108" bestFit="1" customWidth="1"/>
    <col min="14359" max="14360" width="10.85546875" style="108" bestFit="1" customWidth="1"/>
    <col min="14361" max="14580" width="9.140625" style="108"/>
    <col min="14581" max="14581" width="15.7109375" style="108" customWidth="1"/>
    <col min="14582" max="14582" width="6.5703125" style="108" bestFit="1" customWidth="1"/>
    <col min="14583" max="14583" width="69.5703125" style="108" bestFit="1" customWidth="1"/>
    <col min="14584" max="14584" width="15.5703125" style="108" bestFit="1" customWidth="1"/>
    <col min="14585" max="14585" width="12.42578125" style="108" bestFit="1" customWidth="1"/>
    <col min="14586" max="14586" width="13.140625" style="108" bestFit="1" customWidth="1"/>
    <col min="14587" max="14589" width="13.42578125" style="108" bestFit="1" customWidth="1"/>
    <col min="14590" max="14609" width="14.28515625" style="108" bestFit="1" customWidth="1"/>
    <col min="14610" max="14610" width="18.140625" style="108" customWidth="1"/>
    <col min="14611" max="14611" width="16.7109375" style="108" customWidth="1"/>
    <col min="14612" max="14612" width="15" style="108" bestFit="1" customWidth="1"/>
    <col min="14613" max="14613" width="15.140625" style="108" bestFit="1" customWidth="1"/>
    <col min="14614" max="14614" width="11.5703125" style="108" bestFit="1" customWidth="1"/>
    <col min="14615" max="14616" width="10.85546875" style="108" bestFit="1" customWidth="1"/>
    <col min="14617" max="14836" width="9.140625" style="108"/>
    <col min="14837" max="14837" width="15.7109375" style="108" customWidth="1"/>
    <col min="14838" max="14838" width="6.5703125" style="108" bestFit="1" customWidth="1"/>
    <col min="14839" max="14839" width="69.5703125" style="108" bestFit="1" customWidth="1"/>
    <col min="14840" max="14840" width="15.5703125" style="108" bestFit="1" customWidth="1"/>
    <col min="14841" max="14841" width="12.42578125" style="108" bestFit="1" customWidth="1"/>
    <col min="14842" max="14842" width="13.140625" style="108" bestFit="1" customWidth="1"/>
    <col min="14843" max="14845" width="13.42578125" style="108" bestFit="1" customWidth="1"/>
    <col min="14846" max="14865" width="14.28515625" style="108" bestFit="1" customWidth="1"/>
    <col min="14866" max="14866" width="18.140625" style="108" customWidth="1"/>
    <col min="14867" max="14867" width="16.7109375" style="108" customWidth="1"/>
    <col min="14868" max="14868" width="15" style="108" bestFit="1" customWidth="1"/>
    <col min="14869" max="14869" width="15.140625" style="108" bestFit="1" customWidth="1"/>
    <col min="14870" max="14870" width="11.5703125" style="108" bestFit="1" customWidth="1"/>
    <col min="14871" max="14872" width="10.85546875" style="108" bestFit="1" customWidth="1"/>
    <col min="14873" max="15092" width="9.140625" style="108"/>
    <col min="15093" max="15093" width="15.7109375" style="108" customWidth="1"/>
    <col min="15094" max="15094" width="6.5703125" style="108" bestFit="1" customWidth="1"/>
    <col min="15095" max="15095" width="69.5703125" style="108" bestFit="1" customWidth="1"/>
    <col min="15096" max="15096" width="15.5703125" style="108" bestFit="1" customWidth="1"/>
    <col min="15097" max="15097" width="12.42578125" style="108" bestFit="1" customWidth="1"/>
    <col min="15098" max="15098" width="13.140625" style="108" bestFit="1" customWidth="1"/>
    <col min="15099" max="15101" width="13.42578125" style="108" bestFit="1" customWidth="1"/>
    <col min="15102" max="15121" width="14.28515625" style="108" bestFit="1" customWidth="1"/>
    <col min="15122" max="15122" width="18.140625" style="108" customWidth="1"/>
    <col min="15123" max="15123" width="16.7109375" style="108" customWidth="1"/>
    <col min="15124" max="15124" width="15" style="108" bestFit="1" customWidth="1"/>
    <col min="15125" max="15125" width="15.140625" style="108" bestFit="1" customWidth="1"/>
    <col min="15126" max="15126" width="11.5703125" style="108" bestFit="1" customWidth="1"/>
    <col min="15127" max="15128" width="10.85546875" style="108" bestFit="1" customWidth="1"/>
    <col min="15129" max="15348" width="9.140625" style="108"/>
    <col min="15349" max="15349" width="15.7109375" style="108" customWidth="1"/>
    <col min="15350" max="15350" width="6.5703125" style="108" bestFit="1" customWidth="1"/>
    <col min="15351" max="15351" width="69.5703125" style="108" bestFit="1" customWidth="1"/>
    <col min="15352" max="15352" width="15.5703125" style="108" bestFit="1" customWidth="1"/>
    <col min="15353" max="15353" width="12.42578125" style="108" bestFit="1" customWidth="1"/>
    <col min="15354" max="15354" width="13.140625" style="108" bestFit="1" customWidth="1"/>
    <col min="15355" max="15357" width="13.42578125" style="108" bestFit="1" customWidth="1"/>
    <col min="15358" max="15377" width="14.28515625" style="108" bestFit="1" customWidth="1"/>
    <col min="15378" max="15378" width="18.140625" style="108" customWidth="1"/>
    <col min="15379" max="15379" width="16.7109375" style="108" customWidth="1"/>
    <col min="15380" max="15380" width="15" style="108" bestFit="1" customWidth="1"/>
    <col min="15381" max="15381" width="15.140625" style="108" bestFit="1" customWidth="1"/>
    <col min="15382" max="15382" width="11.5703125" style="108" bestFit="1" customWidth="1"/>
    <col min="15383" max="15384" width="10.85546875" style="108" bestFit="1" customWidth="1"/>
    <col min="15385" max="15604" width="9.140625" style="108"/>
    <col min="15605" max="15605" width="15.7109375" style="108" customWidth="1"/>
    <col min="15606" max="15606" width="6.5703125" style="108" bestFit="1" customWidth="1"/>
    <col min="15607" max="15607" width="69.5703125" style="108" bestFit="1" customWidth="1"/>
    <col min="15608" max="15608" width="15.5703125" style="108" bestFit="1" customWidth="1"/>
    <col min="15609" max="15609" width="12.42578125" style="108" bestFit="1" customWidth="1"/>
    <col min="15610" max="15610" width="13.140625" style="108" bestFit="1" customWidth="1"/>
    <col min="15611" max="15613" width="13.42578125" style="108" bestFit="1" customWidth="1"/>
    <col min="15614" max="15633" width="14.28515625" style="108" bestFit="1" customWidth="1"/>
    <col min="15634" max="15634" width="18.140625" style="108" customWidth="1"/>
    <col min="15635" max="15635" width="16.7109375" style="108" customWidth="1"/>
    <col min="15636" max="15636" width="15" style="108" bestFit="1" customWidth="1"/>
    <col min="15637" max="15637" width="15.140625" style="108" bestFit="1" customWidth="1"/>
    <col min="15638" max="15638" width="11.5703125" style="108" bestFit="1" customWidth="1"/>
    <col min="15639" max="15640" width="10.85546875" style="108" bestFit="1" customWidth="1"/>
    <col min="15641" max="15860" width="9.140625" style="108"/>
    <col min="15861" max="15861" width="15.7109375" style="108" customWidth="1"/>
    <col min="15862" max="15862" width="6.5703125" style="108" bestFit="1" customWidth="1"/>
    <col min="15863" max="15863" width="69.5703125" style="108" bestFit="1" customWidth="1"/>
    <col min="15864" max="15864" width="15.5703125" style="108" bestFit="1" customWidth="1"/>
    <col min="15865" max="15865" width="12.42578125" style="108" bestFit="1" customWidth="1"/>
    <col min="15866" max="15866" width="13.140625" style="108" bestFit="1" customWidth="1"/>
    <col min="15867" max="15869" width="13.42578125" style="108" bestFit="1" customWidth="1"/>
    <col min="15870" max="15889" width="14.28515625" style="108" bestFit="1" customWidth="1"/>
    <col min="15890" max="15890" width="18.140625" style="108" customWidth="1"/>
    <col min="15891" max="15891" width="16.7109375" style="108" customWidth="1"/>
    <col min="15892" max="15892" width="15" style="108" bestFit="1" customWidth="1"/>
    <col min="15893" max="15893" width="15.140625" style="108" bestFit="1" customWidth="1"/>
    <col min="15894" max="15894" width="11.5703125" style="108" bestFit="1" customWidth="1"/>
    <col min="15895" max="15896" width="10.85546875" style="108" bestFit="1" customWidth="1"/>
    <col min="15897" max="16116" width="9.140625" style="108"/>
    <col min="16117" max="16117" width="15.7109375" style="108" customWidth="1"/>
    <col min="16118" max="16118" width="6.5703125" style="108" bestFit="1" customWidth="1"/>
    <col min="16119" max="16119" width="69.5703125" style="108" bestFit="1" customWidth="1"/>
    <col min="16120" max="16120" width="15.5703125" style="108" bestFit="1" customWidth="1"/>
    <col min="16121" max="16121" width="12.42578125" style="108" bestFit="1" customWidth="1"/>
    <col min="16122" max="16122" width="13.140625" style="108" bestFit="1" customWidth="1"/>
    <col min="16123" max="16125" width="13.42578125" style="108" bestFit="1" customWidth="1"/>
    <col min="16126" max="16145" width="14.28515625" style="108" bestFit="1" customWidth="1"/>
    <col min="16146" max="16146" width="18.140625" style="108" customWidth="1"/>
    <col min="16147" max="16147" width="16.7109375" style="108" customWidth="1"/>
    <col min="16148" max="16148" width="15" style="108" bestFit="1" customWidth="1"/>
    <col min="16149" max="16149" width="15.140625" style="108" bestFit="1" customWidth="1"/>
    <col min="16150" max="16150" width="11.5703125" style="108" bestFit="1" customWidth="1"/>
    <col min="16151" max="16152" width="10.85546875" style="108" bestFit="1" customWidth="1"/>
    <col min="16153" max="16384" width="9.140625" style="108"/>
  </cols>
  <sheetData>
    <row r="1" spans="1:30" ht="13.5" thickBot="1"/>
    <row r="2" spans="1:30" ht="68.25" customHeight="1">
      <c r="A2" s="110"/>
      <c r="B2" s="111"/>
      <c r="C2" s="112"/>
      <c r="D2" s="1538" t="s">
        <v>1310</v>
      </c>
      <c r="E2" s="1538"/>
      <c r="F2" s="1538"/>
      <c r="G2" s="1538"/>
      <c r="H2" s="1538"/>
      <c r="I2" s="1538"/>
      <c r="J2" s="1538"/>
      <c r="K2" s="1538"/>
      <c r="L2" s="1538"/>
      <c r="M2" s="1538"/>
      <c r="N2" s="1538"/>
      <c r="O2" s="1538"/>
      <c r="P2" s="1538"/>
      <c r="Q2" s="1538"/>
      <c r="R2" s="879"/>
      <c r="S2" s="113"/>
      <c r="T2" s="114"/>
      <c r="U2" s="114"/>
      <c r="V2" s="115"/>
      <c r="W2" s="115"/>
      <c r="X2" s="115"/>
      <c r="Y2" s="115"/>
      <c r="Z2" s="115"/>
      <c r="AA2" s="115"/>
      <c r="AB2" s="115"/>
      <c r="AC2" s="115"/>
      <c r="AD2" s="115"/>
    </row>
    <row r="3" spans="1:30" ht="121.5" customHeight="1">
      <c r="A3" s="116"/>
      <c r="B3" s="113" t="s">
        <v>170</v>
      </c>
      <c r="C3" s="876" t="s">
        <v>1384</v>
      </c>
      <c r="D3" s="1539" t="s">
        <v>1319</v>
      </c>
      <c r="E3" s="1540"/>
      <c r="F3" s="1540"/>
      <c r="G3" s="1540"/>
      <c r="H3" s="1540"/>
      <c r="I3" s="1540"/>
      <c r="J3" s="1540"/>
      <c r="K3" s="1540"/>
      <c r="L3" s="1540"/>
      <c r="M3" s="1540"/>
      <c r="N3" s="1540"/>
      <c r="O3" s="1540"/>
      <c r="P3" s="1540"/>
      <c r="Q3" s="1540"/>
      <c r="R3" s="880"/>
      <c r="S3" s="114"/>
      <c r="T3" s="114"/>
      <c r="U3" s="114"/>
      <c r="V3" s="115"/>
      <c r="W3" s="115"/>
      <c r="X3" s="115"/>
      <c r="Y3" s="115"/>
      <c r="Z3" s="115"/>
      <c r="AA3" s="115"/>
      <c r="AB3" s="115"/>
      <c r="AC3" s="115"/>
      <c r="AD3" s="115"/>
    </row>
    <row r="4" spans="1:30" ht="20.25" customHeight="1" thickBot="1">
      <c r="A4" s="116"/>
      <c r="B4" s="117"/>
      <c r="C4" s="118"/>
      <c r="D4" s="1541"/>
      <c r="E4" s="1541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9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</row>
    <row r="5" spans="1:30" s="128" customFormat="1" ht="21.75" customHeight="1" thickBot="1">
      <c r="A5" s="120"/>
      <c r="B5" s="121" t="s">
        <v>171</v>
      </c>
      <c r="C5" s="122" t="s">
        <v>172</v>
      </c>
      <c r="D5" s="123" t="s">
        <v>173</v>
      </c>
      <c r="E5" s="124" t="s">
        <v>174</v>
      </c>
      <c r="F5" s="125" t="s">
        <v>175</v>
      </c>
      <c r="G5" s="125" t="s">
        <v>176</v>
      </c>
      <c r="H5" s="125" t="s">
        <v>177</v>
      </c>
      <c r="I5" s="125" t="s">
        <v>178</v>
      </c>
      <c r="J5" s="125" t="s">
        <v>179</v>
      </c>
      <c r="K5" s="125" t="s">
        <v>180</v>
      </c>
      <c r="L5" s="125" t="s">
        <v>181</v>
      </c>
      <c r="M5" s="125" t="s">
        <v>182</v>
      </c>
      <c r="N5" s="125" t="s">
        <v>183</v>
      </c>
      <c r="O5" s="125" t="s">
        <v>184</v>
      </c>
      <c r="P5" s="125" t="s">
        <v>185</v>
      </c>
      <c r="Q5" s="125" t="s">
        <v>186</v>
      </c>
      <c r="R5" s="126" t="s">
        <v>187</v>
      </c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</row>
    <row r="6" spans="1:30" s="135" customFormat="1" ht="15">
      <c r="A6" s="129"/>
      <c r="B6" s="130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2"/>
      <c r="Q6" s="895"/>
      <c r="R6" s="1113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</row>
    <row r="7" spans="1:30" s="141" customFormat="1" ht="19.5" customHeight="1" thickBot="1">
      <c r="A7" s="1259">
        <f>'PLANILHA ORÇAMENTO 29.05.25'!V33</f>
        <v>65470.18</v>
      </c>
      <c r="B7" s="1542" t="str">
        <f>'PLANILHA ORÇAMENTO 29.05.25'!B14</f>
        <v>01</v>
      </c>
      <c r="C7" s="1544" t="str">
        <f>'PLANILHA ORÇAMENTO 29.05.25'!E14</f>
        <v>INSTALAÇAO DA OBRA E ADMINISTRAÇÃO LOCAL</v>
      </c>
      <c r="D7" s="1546">
        <f>'PLANILHA ORÇAMENTO 29.05.25'!V35</f>
        <v>104815.39</v>
      </c>
      <c r="E7" s="1548">
        <f>D7/D34</f>
        <v>7.9857187248868686E-2</v>
      </c>
      <c r="F7" s="1107"/>
      <c r="G7" s="1107"/>
      <c r="H7" s="1107"/>
      <c r="I7" s="1107"/>
      <c r="J7" s="137">
        <f>J8/$D$7</f>
        <v>0.26733736333948671</v>
      </c>
      <c r="K7" s="137">
        <f t="shared" ref="K7:M7" si="0">K8/$D$7</f>
        <v>0.26972804279982165</v>
      </c>
      <c r="L7" s="137">
        <f t="shared" si="0"/>
        <v>0.26148030360808655</v>
      </c>
      <c r="M7" s="137">
        <f t="shared" si="0"/>
        <v>0.20145429025260511</v>
      </c>
      <c r="N7" s="1107"/>
      <c r="O7" s="1107"/>
      <c r="P7" s="1107"/>
      <c r="Q7" s="1107"/>
      <c r="R7" s="1114">
        <f>SUM(F7:Q7)</f>
        <v>1</v>
      </c>
      <c r="S7" s="138"/>
      <c r="T7" s="139"/>
      <c r="U7" s="140"/>
      <c r="V7" s="140"/>
      <c r="W7" s="140"/>
      <c r="X7" s="140"/>
      <c r="Y7" s="140"/>
      <c r="Z7" s="140"/>
      <c r="AA7" s="140"/>
      <c r="AB7" s="140"/>
      <c r="AC7" s="140"/>
      <c r="AD7" s="140"/>
    </row>
    <row r="8" spans="1:30" s="147" customFormat="1" ht="19.5" customHeight="1" thickTop="1">
      <c r="A8" s="1259">
        <f>D7-A7</f>
        <v>39345.21</v>
      </c>
      <c r="B8" s="1543"/>
      <c r="C8" s="1545"/>
      <c r="D8" s="1547"/>
      <c r="E8" s="1549"/>
      <c r="F8" s="143"/>
      <c r="G8" s="143"/>
      <c r="H8" s="143"/>
      <c r="I8" s="143"/>
      <c r="J8" s="143">
        <f>'PLANILHA ORÇAMENTO 29.05.25'!V16+'PLANILHA ORÇAMENTO 29.05.25'!V18+'PLANILHA ORÇAMENTO 29.05.25'!V19+'PLANILHA ORÇAMENTO 29.05.25'!V20+'PLANILHA ORÇAMENTO 29.05.25'!V22+'PLANILHA ORÇAMENTO 29.05.25'!P24+'PLANILHA ORÇAMENTO 29.05.25'!P25+'PLANILHA ORÇAMENTO 29.05.25'!P26+'PLANILHA ORÇAMENTO 29.05.25'!P27+'PLANILHA ORÇAMENTO 29.05.25'!P29+J45</f>
        <v>28021.07</v>
      </c>
      <c r="K8" s="143">
        <f>'PLANILHA ORÇAMENTO 29.05.25'!P24+'PLANILHA ORÇAMENTO 29.05.25'!P25+'PLANILHA ORÇAMENTO 29.05.25'!P26+'PLANILHA ORÇAMENTO 29.05.25'!P27+'PLANILHA ORÇAMENTO 29.05.25'!P29+K45</f>
        <v>28271.649999999998</v>
      </c>
      <c r="L8" s="143">
        <f>'PLANILHA ORÇAMENTO 29.05.25'!P24+'PLANILHA ORÇAMENTO 29.05.25'!P25+'PLANILHA ORÇAMENTO 29.05.25'!P26+'PLANILHA ORÇAMENTO 29.05.25'!P27+'PLANILHA ORÇAMENTO 29.05.25'!P29+L45</f>
        <v>27407.16</v>
      </c>
      <c r="M8" s="143">
        <f>'PLANILHA ORÇAMENTO 29.05.25'!V23+'PLANILHA ORÇAMENTO 29.05.25'!P24+'PLANILHA ORÇAMENTO 29.05.25'!P25+'PLANILHA ORÇAMENTO 29.05.25'!P26+'PLANILHA ORÇAMENTO 29.05.25'!P27+'PLANILHA ORÇAMENTO 29.05.25'!P29+M45</f>
        <v>21115.510000000002</v>
      </c>
      <c r="N8" s="143"/>
      <c r="O8" s="143"/>
      <c r="P8" s="143"/>
      <c r="Q8" s="897"/>
      <c r="R8" s="1115">
        <f>SUM(F8:Q8)</f>
        <v>104815.39000000001</v>
      </c>
      <c r="S8" s="138"/>
      <c r="T8" s="145"/>
      <c r="U8" s="145"/>
      <c r="V8" s="146"/>
      <c r="W8" s="146"/>
      <c r="X8" s="146"/>
      <c r="Y8" s="146"/>
      <c r="Z8" s="146"/>
      <c r="AA8" s="146"/>
      <c r="AB8" s="146"/>
      <c r="AC8" s="146"/>
      <c r="AD8" s="146"/>
    </row>
    <row r="9" spans="1:30" s="147" customFormat="1" ht="8.1" customHeight="1">
      <c r="A9" s="136"/>
      <c r="B9" s="843"/>
      <c r="C9" s="149"/>
      <c r="D9" s="150"/>
      <c r="E9" s="151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898"/>
      <c r="R9" s="1116"/>
      <c r="S9" s="138"/>
      <c r="T9" s="145"/>
      <c r="U9" s="145"/>
      <c r="V9" s="146"/>
      <c r="W9" s="146"/>
      <c r="X9" s="146"/>
      <c r="Y9" s="146"/>
      <c r="Z9" s="146"/>
      <c r="AA9" s="146"/>
      <c r="AB9" s="146"/>
      <c r="AC9" s="146"/>
      <c r="AD9" s="146"/>
    </row>
    <row r="10" spans="1:30" s="141" customFormat="1" ht="19.5" customHeight="1" thickBot="1">
      <c r="A10" s="1260">
        <f>(D34-A7)</f>
        <v>1247065.28</v>
      </c>
      <c r="B10" s="1542" t="str">
        <f>'PLANILHA ORÇAMENTO 29.05.25'!B37</f>
        <v>02</v>
      </c>
      <c r="C10" s="1544" t="str">
        <f>'PLANILHA ORÇAMENTO 29.05.25'!E37</f>
        <v>DEMOLIÇÕES</v>
      </c>
      <c r="D10" s="1546">
        <f>'PLANILHA ORÇAMENTO 29.05.25'!V47</f>
        <v>15737.92</v>
      </c>
      <c r="E10" s="1548">
        <f>D10/D34</f>
        <v>1.1990472242174699E-2</v>
      </c>
      <c r="F10" s="1104"/>
      <c r="G10" s="883"/>
      <c r="H10" s="883"/>
      <c r="I10" s="883"/>
      <c r="J10" s="137">
        <v>0.75</v>
      </c>
      <c r="K10" s="137">
        <v>0.25</v>
      </c>
      <c r="L10" s="883"/>
      <c r="M10" s="1107"/>
      <c r="N10" s="1107"/>
      <c r="O10" s="883"/>
      <c r="P10" s="883"/>
      <c r="Q10" s="883"/>
      <c r="R10" s="1114">
        <f>SUM(F10:Q10)</f>
        <v>1</v>
      </c>
      <c r="S10" s="138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</row>
    <row r="11" spans="1:30" s="147" customFormat="1" ht="19.5" customHeight="1" thickTop="1">
      <c r="A11" s="1262">
        <f>A7/A10</f>
        <v>5.2499400833290778E-2</v>
      </c>
      <c r="B11" s="1543"/>
      <c r="C11" s="1545"/>
      <c r="D11" s="1547"/>
      <c r="E11" s="1549"/>
      <c r="F11" s="155"/>
      <c r="G11" s="884"/>
      <c r="H11" s="885"/>
      <c r="I11" s="885"/>
      <c r="J11" s="143">
        <f t="shared" ref="J11:M11" si="1">$D10*J10</f>
        <v>11803.44</v>
      </c>
      <c r="K11" s="885">
        <f t="shared" si="1"/>
        <v>3934.48</v>
      </c>
      <c r="L11" s="885">
        <f t="shared" si="1"/>
        <v>0</v>
      </c>
      <c r="M11" s="143">
        <f t="shared" si="1"/>
        <v>0</v>
      </c>
      <c r="N11" s="143"/>
      <c r="O11" s="885"/>
      <c r="P11" s="885"/>
      <c r="Q11" s="884"/>
      <c r="R11" s="1115">
        <f>SUM(F11:Q11)</f>
        <v>15737.92</v>
      </c>
      <c r="S11" s="138"/>
      <c r="T11" s="145"/>
      <c r="U11" s="145"/>
      <c r="V11" s="146"/>
      <c r="W11" s="146"/>
      <c r="X11" s="146"/>
      <c r="Y11" s="146"/>
      <c r="Z11" s="146"/>
      <c r="AA11" s="146"/>
      <c r="AB11" s="146"/>
      <c r="AC11" s="146"/>
      <c r="AD11" s="146"/>
    </row>
    <row r="12" spans="1:30" s="147" customFormat="1" ht="8.1" customHeight="1">
      <c r="A12" s="136"/>
      <c r="B12" s="843"/>
      <c r="C12" s="149"/>
      <c r="D12" s="150"/>
      <c r="E12" s="151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898"/>
      <c r="R12" s="1116"/>
      <c r="S12" s="138"/>
      <c r="T12" s="145"/>
      <c r="U12" s="145"/>
      <c r="V12" s="146"/>
      <c r="W12" s="146"/>
      <c r="X12" s="146"/>
      <c r="Y12" s="146"/>
      <c r="Z12" s="146"/>
      <c r="AA12" s="146"/>
      <c r="AB12" s="146"/>
      <c r="AC12" s="146"/>
      <c r="AD12" s="146"/>
    </row>
    <row r="13" spans="1:30" s="141" customFormat="1" ht="19.5" customHeight="1" thickBot="1">
      <c r="A13" s="136"/>
      <c r="B13" s="1550" t="str">
        <f>'PLANILHA ORÇAMENTO 29.05.25'!B49</f>
        <v>03</v>
      </c>
      <c r="C13" s="1544" t="str">
        <f>'PLANILHA ORÇAMENTO 29.05.25'!E49</f>
        <v>LIMPEZA DO TERRENO</v>
      </c>
      <c r="D13" s="1546">
        <f>'PLANILHA ORÇAMENTO 29.05.25'!V61</f>
        <v>12024.86</v>
      </c>
      <c r="E13" s="1548">
        <f>D13/D34</f>
        <v>9.1615505763173819E-3</v>
      </c>
      <c r="F13" s="1104"/>
      <c r="G13" s="883"/>
      <c r="H13" s="883"/>
      <c r="I13" s="883"/>
      <c r="J13" s="137">
        <v>1</v>
      </c>
      <c r="K13" s="883"/>
      <c r="L13" s="883"/>
      <c r="M13" s="1107"/>
      <c r="N13" s="1107"/>
      <c r="O13" s="883"/>
      <c r="P13" s="883"/>
      <c r="Q13" s="883"/>
      <c r="R13" s="1114">
        <f>SUM(F13:Q13)</f>
        <v>1</v>
      </c>
      <c r="S13" s="138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</row>
    <row r="14" spans="1:30" s="147" customFormat="1" ht="19.5" customHeight="1" thickTop="1">
      <c r="A14" s="142"/>
      <c r="B14" s="1543"/>
      <c r="C14" s="1545"/>
      <c r="D14" s="1547"/>
      <c r="E14" s="1549"/>
      <c r="F14" s="155"/>
      <c r="G14" s="885"/>
      <c r="H14" s="885"/>
      <c r="I14" s="885"/>
      <c r="J14" s="143">
        <f t="shared" ref="J14:M14" si="2">$D13*J13</f>
        <v>12024.86</v>
      </c>
      <c r="K14" s="885">
        <f t="shared" si="2"/>
        <v>0</v>
      </c>
      <c r="L14" s="885">
        <f t="shared" si="2"/>
        <v>0</v>
      </c>
      <c r="M14" s="143">
        <f t="shared" si="2"/>
        <v>0</v>
      </c>
      <c r="N14" s="143"/>
      <c r="O14" s="885"/>
      <c r="P14" s="885"/>
      <c r="Q14" s="884"/>
      <c r="R14" s="1115">
        <f>SUM(F14:Q14)</f>
        <v>12024.86</v>
      </c>
      <c r="S14" s="138"/>
      <c r="T14" s="145"/>
      <c r="U14" s="145"/>
      <c r="V14" s="146"/>
      <c r="W14" s="146"/>
      <c r="X14" s="146"/>
      <c r="Y14" s="146"/>
      <c r="Z14" s="146"/>
      <c r="AA14" s="146"/>
      <c r="AB14" s="146"/>
      <c r="AC14" s="146"/>
      <c r="AD14" s="146"/>
    </row>
    <row r="15" spans="1:30" s="147" customFormat="1" ht="8.1" customHeight="1">
      <c r="A15" s="136"/>
      <c r="B15" s="843"/>
      <c r="C15" s="149"/>
      <c r="D15" s="150"/>
      <c r="E15" s="151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898"/>
      <c r="R15" s="1116"/>
      <c r="S15" s="138"/>
      <c r="T15" s="146"/>
      <c r="U15" s="145"/>
      <c r="V15" s="146"/>
      <c r="W15" s="146"/>
      <c r="X15" s="146"/>
      <c r="Y15" s="146"/>
      <c r="Z15" s="146"/>
      <c r="AA15" s="146"/>
      <c r="AB15" s="146"/>
      <c r="AC15" s="146"/>
      <c r="AD15" s="146"/>
    </row>
    <row r="16" spans="1:30" s="141" customFormat="1" ht="19.5" customHeight="1">
      <c r="A16" s="136"/>
      <c r="B16" s="1550" t="str">
        <f>'PLANILHA ORÇAMENTO 29.05.25'!B63</f>
        <v>04</v>
      </c>
      <c r="C16" s="1544" t="str">
        <f>'PLANILHA ORÇAMENTO 29.05.25'!E63</f>
        <v>VIABILIZAÇÃO DAS OBRAS</v>
      </c>
      <c r="D16" s="1546"/>
      <c r="E16" s="1548">
        <f>D16/D34</f>
        <v>0</v>
      </c>
      <c r="F16" s="883"/>
      <c r="G16" s="883"/>
      <c r="H16" s="883"/>
      <c r="I16" s="883"/>
      <c r="J16" s="1107"/>
      <c r="K16" s="1107"/>
      <c r="L16" s="883"/>
      <c r="M16" s="883"/>
      <c r="N16" s="883"/>
      <c r="O16" s="883"/>
      <c r="P16" s="883"/>
      <c r="Q16" s="883"/>
      <c r="R16" s="1114">
        <f>SUM(F16:Q16)</f>
        <v>0</v>
      </c>
      <c r="S16" s="138"/>
      <c r="T16" s="140"/>
      <c r="U16" s="1551"/>
      <c r="V16" s="1551"/>
      <c r="W16" s="1551"/>
      <c r="X16" s="1551"/>
      <c r="Y16" s="1551"/>
      <c r="Z16" s="140"/>
      <c r="AA16" s="140"/>
      <c r="AB16" s="140"/>
      <c r="AC16" s="140"/>
      <c r="AD16" s="140"/>
    </row>
    <row r="17" spans="1:30" s="147" customFormat="1" ht="19.5" customHeight="1">
      <c r="A17" s="136"/>
      <c r="B17" s="1543"/>
      <c r="C17" s="1545"/>
      <c r="D17" s="1547"/>
      <c r="E17" s="1549"/>
      <c r="F17" s="885"/>
      <c r="G17" s="885"/>
      <c r="H17" s="885"/>
      <c r="I17" s="885"/>
      <c r="J17" s="143">
        <f t="shared" ref="J17:M17" si="3">$D16*J16</f>
        <v>0</v>
      </c>
      <c r="K17" s="143">
        <f t="shared" si="3"/>
        <v>0</v>
      </c>
      <c r="L17" s="885">
        <f t="shared" si="3"/>
        <v>0</v>
      </c>
      <c r="M17" s="885">
        <f t="shared" si="3"/>
        <v>0</v>
      </c>
      <c r="N17" s="885"/>
      <c r="O17" s="885"/>
      <c r="P17" s="885"/>
      <c r="Q17" s="884"/>
      <c r="R17" s="1115">
        <f>SUM(F17:Q17)</f>
        <v>0</v>
      </c>
      <c r="S17" s="138"/>
      <c r="T17" s="145"/>
      <c r="U17" s="1552"/>
      <c r="V17" s="1552"/>
      <c r="W17" s="1552"/>
      <c r="X17" s="1552"/>
      <c r="Y17" s="1552"/>
      <c r="Z17" s="1552"/>
      <c r="AA17" s="1552"/>
      <c r="AB17" s="1552"/>
      <c r="AC17" s="1552"/>
      <c r="AD17" s="1552"/>
    </row>
    <row r="18" spans="1:30" s="147" customFormat="1" ht="8.1" customHeight="1">
      <c r="A18" s="136"/>
      <c r="B18" s="843"/>
      <c r="C18" s="149"/>
      <c r="D18" s="150"/>
      <c r="E18" s="151"/>
      <c r="F18" s="152"/>
      <c r="G18" s="152"/>
      <c r="H18" s="152"/>
      <c r="I18" s="152"/>
      <c r="J18" s="152"/>
      <c r="K18" s="152"/>
      <c r="L18" s="152"/>
      <c r="M18" s="152"/>
      <c r="N18" s="152"/>
      <c r="O18" s="152"/>
      <c r="P18" s="152"/>
      <c r="Q18" s="898"/>
      <c r="R18" s="1116"/>
      <c r="S18" s="138"/>
      <c r="T18" s="145"/>
      <c r="U18" s="145"/>
      <c r="V18" s="146"/>
      <c r="W18" s="146"/>
      <c r="X18" s="146"/>
      <c r="Y18" s="146"/>
      <c r="Z18" s="146"/>
      <c r="AA18" s="146"/>
      <c r="AB18" s="146"/>
      <c r="AC18" s="146"/>
      <c r="AD18" s="146"/>
    </row>
    <row r="19" spans="1:30" s="141" customFormat="1" ht="19.5" customHeight="1" thickBot="1">
      <c r="A19" s="136"/>
      <c r="B19" s="1550" t="str">
        <f>'PLANILHA ORÇAMENTO 29.05.25'!B71</f>
        <v>05</v>
      </c>
      <c r="C19" s="1544" t="str">
        <f>'PLANILHA ORÇAMENTO 29.05.25'!E71</f>
        <v>DRENAGEM (LANÇAMENTO)</v>
      </c>
      <c r="D19" s="1546">
        <f>'PLANILHA ORÇAMENTO 29.05.25'!V129</f>
        <v>30841.53</v>
      </c>
      <c r="E19" s="1548">
        <f>D19/D34</f>
        <v>2.349767373142056E-2</v>
      </c>
      <c r="F19" s="1108"/>
      <c r="G19" s="1109"/>
      <c r="H19" s="1107"/>
      <c r="I19" s="1110"/>
      <c r="J19" s="1100">
        <v>0.1</v>
      </c>
      <c r="K19" s="137">
        <v>0.5</v>
      </c>
      <c r="L19" s="137">
        <v>0.3</v>
      </c>
      <c r="M19" s="137">
        <v>0.1</v>
      </c>
      <c r="N19" s="883"/>
      <c r="O19" s="883"/>
      <c r="P19" s="883"/>
      <c r="Q19" s="883"/>
      <c r="R19" s="1114">
        <f>SUM(F19:Q19)</f>
        <v>0.99999999999999989</v>
      </c>
      <c r="S19" s="138"/>
      <c r="T19" s="145"/>
      <c r="U19" s="145"/>
      <c r="V19" s="140"/>
      <c r="W19" s="140"/>
      <c r="X19" s="140"/>
      <c r="Y19" s="140"/>
      <c r="Z19" s="140"/>
      <c r="AA19" s="140"/>
      <c r="AB19" s="140"/>
      <c r="AC19" s="140"/>
      <c r="AD19" s="140"/>
    </row>
    <row r="20" spans="1:30" s="147" customFormat="1" ht="19.5" customHeight="1" thickTop="1">
      <c r="A20" s="136"/>
      <c r="B20" s="1543"/>
      <c r="C20" s="1545"/>
      <c r="D20" s="1547"/>
      <c r="E20" s="1549"/>
      <c r="F20" s="885"/>
      <c r="G20" s="143"/>
      <c r="H20" s="143"/>
      <c r="I20" s="143"/>
      <c r="J20" s="885">
        <f t="shared" ref="J20:M20" si="4">$D19*J19</f>
        <v>3084.1530000000002</v>
      </c>
      <c r="K20" s="143">
        <f t="shared" si="4"/>
        <v>15420.764999999999</v>
      </c>
      <c r="L20" s="143">
        <f t="shared" si="4"/>
        <v>9252.4589999999989</v>
      </c>
      <c r="M20" s="143">
        <f t="shared" si="4"/>
        <v>3084.1530000000002</v>
      </c>
      <c r="N20" s="885"/>
      <c r="O20" s="143"/>
      <c r="P20" s="143"/>
      <c r="Q20" s="897"/>
      <c r="R20" s="1115">
        <f>SUM(F20:Q20)</f>
        <v>30841.53</v>
      </c>
      <c r="S20" s="138"/>
      <c r="T20" s="145"/>
      <c r="U20" s="145"/>
      <c r="V20" s="146"/>
      <c r="W20" s="138"/>
      <c r="X20" s="146"/>
      <c r="Y20" s="146"/>
      <c r="Z20" s="146"/>
      <c r="AA20" s="146"/>
      <c r="AB20" s="146"/>
      <c r="AC20" s="146"/>
      <c r="AD20" s="146"/>
    </row>
    <row r="21" spans="1:30" s="147" customFormat="1" ht="8.1" customHeight="1">
      <c r="A21" s="136"/>
      <c r="B21" s="843"/>
      <c r="C21" s="149"/>
      <c r="D21" s="150"/>
      <c r="E21" s="151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898"/>
      <c r="R21" s="1116"/>
      <c r="S21" s="138"/>
      <c r="T21" s="145"/>
      <c r="U21" s="145"/>
      <c r="V21" s="146"/>
      <c r="W21" s="146"/>
      <c r="X21" s="146"/>
      <c r="Y21" s="146"/>
      <c r="Z21" s="146"/>
      <c r="AA21" s="146"/>
      <c r="AB21" s="146"/>
      <c r="AC21" s="146"/>
      <c r="AD21" s="146"/>
    </row>
    <row r="22" spans="1:30" s="141" customFormat="1" ht="19.5" customHeight="1">
      <c r="A22" s="136"/>
      <c r="B22" s="1550" t="str">
        <f>'PLANILHA ORÇAMENTO 29.05.25'!B131</f>
        <v>06</v>
      </c>
      <c r="C22" s="1544" t="str">
        <f>'PLANILHA ORÇAMENTO 29.05.25'!E131</f>
        <v>URBANIZAÇAO E OBRAS COMPLEMENTARES</v>
      </c>
      <c r="D22" s="1546"/>
      <c r="E22" s="1548">
        <f>D22/D34</f>
        <v>0</v>
      </c>
      <c r="F22" s="883"/>
      <c r="G22" s="1107"/>
      <c r="H22" s="1107"/>
      <c r="I22" s="1107"/>
      <c r="J22" s="1107"/>
      <c r="K22" s="1107"/>
      <c r="L22" s="1107"/>
      <c r="M22" s="1107"/>
      <c r="N22" s="1107"/>
      <c r="O22" s="883"/>
      <c r="P22" s="883"/>
      <c r="Q22" s="883"/>
      <c r="R22" s="1114">
        <f>SUM(F22:Q22)</f>
        <v>0</v>
      </c>
      <c r="S22" s="138"/>
      <c r="T22" s="145"/>
      <c r="U22" s="145"/>
      <c r="V22" s="140"/>
      <c r="W22" s="140"/>
      <c r="X22" s="140"/>
      <c r="Y22" s="140"/>
      <c r="Z22" s="140"/>
      <c r="AA22" s="140"/>
      <c r="AB22" s="140"/>
      <c r="AC22" s="140"/>
      <c r="AD22" s="140"/>
    </row>
    <row r="23" spans="1:30" s="147" customFormat="1" ht="19.5" customHeight="1">
      <c r="A23" s="136"/>
      <c r="B23" s="1543"/>
      <c r="C23" s="1545"/>
      <c r="D23" s="1547"/>
      <c r="E23" s="1549"/>
      <c r="F23" s="885"/>
      <c r="G23" s="1101"/>
      <c r="H23" s="1101"/>
      <c r="I23" s="1101"/>
      <c r="J23" s="1101">
        <f t="shared" ref="J23:M23" si="5">$D22*J22</f>
        <v>0</v>
      </c>
      <c r="K23" s="1101">
        <f t="shared" si="5"/>
        <v>0</v>
      </c>
      <c r="L23" s="1101">
        <f t="shared" si="5"/>
        <v>0</v>
      </c>
      <c r="M23" s="1101">
        <f t="shared" si="5"/>
        <v>0</v>
      </c>
      <c r="N23" s="1101"/>
      <c r="O23" s="885"/>
      <c r="P23" s="143"/>
      <c r="Q23" s="897"/>
      <c r="R23" s="1115">
        <f>SUM(F23:Q23)</f>
        <v>0</v>
      </c>
      <c r="S23" s="138"/>
      <c r="T23" s="145"/>
      <c r="U23" s="145"/>
      <c r="V23" s="146"/>
      <c r="W23" s="146"/>
      <c r="X23" s="146"/>
      <c r="Y23" s="146"/>
      <c r="Z23" s="146"/>
      <c r="AA23" s="146"/>
      <c r="AB23" s="146"/>
      <c r="AC23" s="146"/>
      <c r="AD23" s="146"/>
    </row>
    <row r="24" spans="1:30" s="147" customFormat="1" ht="8.1" customHeight="1">
      <c r="A24" s="136"/>
      <c r="B24" s="844"/>
      <c r="C24" s="153"/>
      <c r="D24" s="154"/>
      <c r="E24" s="151"/>
      <c r="F24" s="143"/>
      <c r="G24" s="143"/>
      <c r="H24" s="143"/>
      <c r="I24" s="143"/>
      <c r="J24" s="143"/>
      <c r="K24" s="143"/>
      <c r="L24" s="144"/>
      <c r="M24" s="144"/>
      <c r="N24" s="144"/>
      <c r="O24" s="144"/>
      <c r="P24" s="155"/>
      <c r="Q24" s="884"/>
      <c r="R24" s="1115"/>
      <c r="S24" s="138"/>
      <c r="T24" s="145"/>
      <c r="U24" s="145"/>
      <c r="V24" s="146"/>
      <c r="W24" s="146"/>
      <c r="X24" s="146"/>
      <c r="Y24" s="146"/>
      <c r="Z24" s="146"/>
      <c r="AA24" s="146"/>
      <c r="AB24" s="146"/>
      <c r="AC24" s="146"/>
      <c r="AD24" s="146"/>
    </row>
    <row r="25" spans="1:30" s="141" customFormat="1" ht="19.5" customHeight="1" thickBot="1">
      <c r="A25" s="136"/>
      <c r="B25" s="1550" t="str">
        <f>'PLANILHA ORÇAMENTO 29.05.25'!B154</f>
        <v>07</v>
      </c>
      <c r="C25" s="1544" t="str">
        <f>'PLANILHA ORÇAMENTO 29.05.25'!E154</f>
        <v>REDE DE ESGOTO</v>
      </c>
      <c r="D25" s="1546">
        <f>'PLANILHA ORÇAMENTO 29.05.25'!V186</f>
        <v>31819.64</v>
      </c>
      <c r="E25" s="1548">
        <f>D25/D34</f>
        <v>2.4242880264735856E-2</v>
      </c>
      <c r="F25" s="883"/>
      <c r="G25" s="1107"/>
      <c r="H25" s="1107"/>
      <c r="I25" s="1107"/>
      <c r="J25" s="137">
        <v>0.1</v>
      </c>
      <c r="K25" s="137">
        <v>0.5</v>
      </c>
      <c r="L25" s="137">
        <v>0.3</v>
      </c>
      <c r="M25" s="137">
        <v>0.1</v>
      </c>
      <c r="N25" s="883"/>
      <c r="O25" s="883"/>
      <c r="P25" s="883"/>
      <c r="Q25" s="883"/>
      <c r="R25" s="1114">
        <f>SUM(F25:Q25)</f>
        <v>0.99999999999999989</v>
      </c>
      <c r="S25" s="138"/>
      <c r="T25" s="145"/>
      <c r="U25" s="145"/>
      <c r="V25" s="140"/>
      <c r="W25" s="140"/>
      <c r="X25" s="140"/>
      <c r="Y25" s="140"/>
      <c r="Z25" s="140"/>
      <c r="AA25" s="140"/>
      <c r="AB25" s="140"/>
      <c r="AC25" s="140"/>
      <c r="AD25" s="140"/>
    </row>
    <row r="26" spans="1:30" s="147" customFormat="1" ht="19.5" customHeight="1" thickTop="1">
      <c r="A26" s="136"/>
      <c r="B26" s="1543"/>
      <c r="C26" s="1545"/>
      <c r="D26" s="1547"/>
      <c r="E26" s="1549"/>
      <c r="F26" s="885"/>
      <c r="G26" s="143"/>
      <c r="H26" s="143"/>
      <c r="I26" s="143"/>
      <c r="J26" s="885">
        <f t="shared" ref="J26:M26" si="6">$D25*J25</f>
        <v>3181.9639999999999</v>
      </c>
      <c r="K26" s="885">
        <f t="shared" si="6"/>
        <v>15909.82</v>
      </c>
      <c r="L26" s="143">
        <f t="shared" si="6"/>
        <v>9545.8919999999998</v>
      </c>
      <c r="M26" s="143">
        <f t="shared" si="6"/>
        <v>3181.9639999999999</v>
      </c>
      <c r="N26" s="143"/>
      <c r="O26" s="885"/>
      <c r="P26" s="885"/>
      <c r="Q26" s="884"/>
      <c r="R26" s="1115">
        <f>SUM(F26:Q26)</f>
        <v>31819.64</v>
      </c>
      <c r="S26" s="138"/>
      <c r="T26" s="145"/>
      <c r="U26" s="145"/>
      <c r="V26" s="146"/>
      <c r="W26" s="146"/>
      <c r="X26" s="146"/>
      <c r="Y26" s="146"/>
      <c r="Z26" s="146"/>
      <c r="AA26" s="146"/>
      <c r="AB26" s="146"/>
      <c r="AC26" s="146"/>
      <c r="AD26" s="146"/>
    </row>
    <row r="27" spans="1:30" s="147" customFormat="1" ht="8.1" customHeight="1">
      <c r="A27" s="136"/>
      <c r="B27" s="844"/>
      <c r="C27" s="153"/>
      <c r="D27" s="154"/>
      <c r="E27" s="151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898"/>
      <c r="R27" s="1116"/>
      <c r="S27" s="138"/>
      <c r="T27" s="145"/>
      <c r="U27" s="145"/>
      <c r="V27" s="146"/>
      <c r="W27" s="146"/>
      <c r="X27" s="146"/>
      <c r="Y27" s="146"/>
      <c r="Z27" s="146"/>
      <c r="AA27" s="146"/>
      <c r="AB27" s="146"/>
      <c r="AC27" s="146"/>
      <c r="AD27" s="146"/>
    </row>
    <row r="28" spans="1:30" s="141" customFormat="1" ht="19.5" customHeight="1">
      <c r="A28" s="136"/>
      <c r="B28" s="1550" t="str">
        <f>'PLANILHA ORÇAMENTO 29.05.25'!B188</f>
        <v>08</v>
      </c>
      <c r="C28" s="1544" t="str">
        <f>'PLANILHA ORÇAMENTO 29.05.25'!E188</f>
        <v>OBRAS DE CONTEÇÃO  - PROTECAO DE TALUDE / GABIAO</v>
      </c>
      <c r="D28" s="1546"/>
      <c r="E28" s="1548">
        <f>D28/D34</f>
        <v>0</v>
      </c>
      <c r="F28" s="883"/>
      <c r="G28" s="883"/>
      <c r="H28" s="883"/>
      <c r="I28" s="883"/>
      <c r="J28" s="883"/>
      <c r="K28" s="883"/>
      <c r="L28" s="883"/>
      <c r="M28" s="883"/>
      <c r="N28" s="883"/>
      <c r="O28" s="883"/>
      <c r="P28" s="883"/>
      <c r="Q28" s="883"/>
      <c r="R28" s="1114">
        <f>SUM(F28:Q28)</f>
        <v>0</v>
      </c>
      <c r="S28" s="138"/>
      <c r="T28" s="145"/>
      <c r="U28" s="145"/>
      <c r="V28" s="140"/>
      <c r="W28" s="140"/>
      <c r="X28" s="140"/>
      <c r="Y28" s="140"/>
      <c r="Z28" s="140"/>
      <c r="AA28" s="140"/>
      <c r="AB28" s="140"/>
      <c r="AC28" s="140"/>
      <c r="AD28" s="140"/>
    </row>
    <row r="29" spans="1:30" s="147" customFormat="1" ht="19.5" customHeight="1">
      <c r="A29" s="136"/>
      <c r="B29" s="1543"/>
      <c r="C29" s="1545"/>
      <c r="D29" s="1547"/>
      <c r="E29" s="1549"/>
      <c r="F29" s="885"/>
      <c r="G29" s="143"/>
      <c r="H29" s="143"/>
      <c r="I29" s="143"/>
      <c r="J29" s="143">
        <f t="shared" ref="J29:M29" si="7">$D28*J28</f>
        <v>0</v>
      </c>
      <c r="K29" s="143">
        <f t="shared" si="7"/>
        <v>0</v>
      </c>
      <c r="L29" s="143">
        <f t="shared" si="7"/>
        <v>0</v>
      </c>
      <c r="M29" s="143">
        <f t="shared" si="7"/>
        <v>0</v>
      </c>
      <c r="N29" s="143"/>
      <c r="O29" s="143"/>
      <c r="P29" s="143"/>
      <c r="Q29" s="897"/>
      <c r="R29" s="1115">
        <f>SUM(F29:Q29)</f>
        <v>0</v>
      </c>
      <c r="S29" s="138"/>
      <c r="T29" s="145"/>
      <c r="U29" s="145"/>
      <c r="V29" s="146"/>
      <c r="W29" s="146"/>
      <c r="X29" s="146"/>
      <c r="Y29" s="146"/>
      <c r="Z29" s="146"/>
      <c r="AA29" s="146"/>
      <c r="AB29" s="146"/>
      <c r="AC29" s="146"/>
      <c r="AD29" s="146"/>
    </row>
    <row r="30" spans="1:30" s="147" customFormat="1" ht="8.1" customHeight="1">
      <c r="A30" s="136"/>
      <c r="B30" s="844"/>
      <c r="C30" s="153"/>
      <c r="D30" s="154"/>
      <c r="E30" s="151"/>
      <c r="F30" s="143"/>
      <c r="G30" s="143"/>
      <c r="H30" s="143"/>
      <c r="I30" s="143"/>
      <c r="J30" s="143"/>
      <c r="K30" s="143"/>
      <c r="L30" s="144"/>
      <c r="M30" s="144"/>
      <c r="N30" s="144"/>
      <c r="O30" s="144"/>
      <c r="P30" s="155"/>
      <c r="Q30" s="884"/>
      <c r="R30" s="1115"/>
      <c r="S30" s="138"/>
      <c r="T30" s="145"/>
      <c r="U30" s="145"/>
      <c r="V30" s="146"/>
      <c r="W30" s="146"/>
      <c r="X30" s="146"/>
      <c r="Y30" s="146"/>
      <c r="Z30" s="146"/>
      <c r="AA30" s="146"/>
      <c r="AB30" s="146"/>
      <c r="AC30" s="146"/>
      <c r="AD30" s="146"/>
    </row>
    <row r="31" spans="1:30" s="141" customFormat="1" ht="19.5" customHeight="1" thickBot="1">
      <c r="A31" s="136"/>
      <c r="B31" s="1550" t="str">
        <f>'PLANILHA ORÇAMENTO 29.05.25'!B211</f>
        <v>09</v>
      </c>
      <c r="C31" s="1544" t="str">
        <f>'PLANILHA ORÇAMENTO 29.05.25'!E211</f>
        <v>CONTENCAO EM SOLO GRAMPEADO E ENTELAMENTO ROCHOSO</v>
      </c>
      <c r="D31" s="1546">
        <f>'PLANILHA ORÇAMENTO 29.05.25'!V221</f>
        <v>1117296.1200000001</v>
      </c>
      <c r="E31" s="1548">
        <f>D31/D34</f>
        <v>0.85125023593648297</v>
      </c>
      <c r="F31" s="883"/>
      <c r="G31" s="883"/>
      <c r="H31" s="883"/>
      <c r="I31" s="883"/>
      <c r="J31" s="137">
        <v>0.15</v>
      </c>
      <c r="K31" s="137">
        <v>0.35</v>
      </c>
      <c r="L31" s="137">
        <v>0.35</v>
      </c>
      <c r="M31" s="137">
        <v>0.15</v>
      </c>
      <c r="N31" s="883"/>
      <c r="O31" s="883"/>
      <c r="P31" s="883"/>
      <c r="Q31" s="883"/>
      <c r="R31" s="1114">
        <f>SUM(F31:Q31)</f>
        <v>1</v>
      </c>
      <c r="S31" s="138"/>
      <c r="T31" s="145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</row>
    <row r="32" spans="1:30" s="147" customFormat="1" ht="19.5" customHeight="1" thickTop="1">
      <c r="A32" s="136"/>
      <c r="B32" s="1543"/>
      <c r="C32" s="1545"/>
      <c r="D32" s="1547"/>
      <c r="E32" s="1549"/>
      <c r="F32" s="885">
        <f t="shared" ref="F32:M32" si="8">$D31*F31</f>
        <v>0</v>
      </c>
      <c r="G32" s="885">
        <f t="shared" si="8"/>
        <v>0</v>
      </c>
      <c r="H32" s="885">
        <f t="shared" si="8"/>
        <v>0</v>
      </c>
      <c r="I32" s="885">
        <f t="shared" si="8"/>
        <v>0</v>
      </c>
      <c r="J32" s="143">
        <f t="shared" si="8"/>
        <v>167594.41800000001</v>
      </c>
      <c r="K32" s="143">
        <f t="shared" si="8"/>
        <v>391053.64199999999</v>
      </c>
      <c r="L32" s="143">
        <f t="shared" si="8"/>
        <v>391053.64199999999</v>
      </c>
      <c r="M32" s="143">
        <f t="shared" si="8"/>
        <v>167594.41800000001</v>
      </c>
      <c r="N32" s="143"/>
      <c r="O32" s="143"/>
      <c r="P32" s="885"/>
      <c r="Q32" s="884"/>
      <c r="R32" s="1115">
        <f>SUM(F32:Q32)</f>
        <v>1117296.1200000001</v>
      </c>
      <c r="S32" s="138"/>
      <c r="T32" s="146"/>
      <c r="U32" s="145"/>
      <c r="V32" s="146"/>
      <c r="W32" s="146"/>
      <c r="X32" s="146"/>
      <c r="Y32" s="146"/>
      <c r="Z32" s="146"/>
      <c r="AA32" s="146"/>
      <c r="AB32" s="146"/>
      <c r="AC32" s="146"/>
      <c r="AD32" s="146"/>
    </row>
    <row r="33" spans="1:30" s="147" customFormat="1" ht="8.1" customHeight="1">
      <c r="A33" s="156"/>
      <c r="B33" s="843"/>
      <c r="C33" s="149"/>
      <c r="D33" s="150"/>
      <c r="E33" s="151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898"/>
      <c r="R33" s="888"/>
      <c r="S33" s="138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</row>
    <row r="34" spans="1:30" s="147" customFormat="1" ht="15" customHeight="1">
      <c r="A34" s="136"/>
      <c r="B34" s="157"/>
      <c r="C34" s="158" t="s">
        <v>188</v>
      </c>
      <c r="D34" s="159">
        <f>SUM(D6:D33)</f>
        <v>1312535.46</v>
      </c>
      <c r="E34" s="160">
        <f>SUM(E6:E33)</f>
        <v>1.0000000000000002</v>
      </c>
      <c r="F34" s="161"/>
      <c r="G34" s="161"/>
      <c r="H34" s="161"/>
      <c r="I34" s="161"/>
      <c r="J34" s="161"/>
      <c r="K34" s="161"/>
      <c r="L34" s="162"/>
      <c r="M34" s="162"/>
      <c r="N34" s="162"/>
      <c r="O34" s="162"/>
      <c r="P34" s="162"/>
      <c r="Q34" s="899"/>
      <c r="R34" s="889"/>
      <c r="S34" s="138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</row>
    <row r="35" spans="1:30" s="147" customFormat="1" ht="8.1" customHeight="1">
      <c r="A35" s="156"/>
      <c r="B35" s="148"/>
      <c r="C35" s="149"/>
      <c r="D35" s="163"/>
      <c r="E35" s="164"/>
      <c r="F35" s="165"/>
      <c r="G35" s="165"/>
      <c r="H35" s="165"/>
      <c r="I35" s="165"/>
      <c r="J35" s="165"/>
      <c r="K35" s="165"/>
      <c r="L35" s="166"/>
      <c r="M35" s="166"/>
      <c r="N35" s="166"/>
      <c r="O35" s="166"/>
      <c r="P35" s="167"/>
      <c r="Q35" s="900"/>
      <c r="R35" s="890"/>
      <c r="S35" s="138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</row>
    <row r="36" spans="1:30" s="147" customFormat="1" ht="15" customHeight="1">
      <c r="A36" s="136"/>
      <c r="B36" s="168"/>
      <c r="C36" s="169" t="s">
        <v>189</v>
      </c>
      <c r="D36" s="170"/>
      <c r="E36" s="170"/>
      <c r="F36" s="170">
        <f>F39/D34</f>
        <v>0</v>
      </c>
      <c r="G36" s="882">
        <f>G38/$D$34</f>
        <v>0</v>
      </c>
      <c r="H36" s="882">
        <f>H38/$D$34</f>
        <v>0</v>
      </c>
      <c r="I36" s="882">
        <f>I38/$D$34</f>
        <v>0</v>
      </c>
      <c r="J36" s="882">
        <f>J38/$D$34</f>
        <v>0.17196480543085671</v>
      </c>
      <c r="K36" s="882">
        <f t="shared" ref="K36:Q36" si="9">K38/$D$34</f>
        <v>0.34634520045652706</v>
      </c>
      <c r="L36" s="882">
        <f t="shared" si="9"/>
        <v>0.33314083034373793</v>
      </c>
      <c r="M36" s="882">
        <f t="shared" si="9"/>
        <v>0.14854916376887831</v>
      </c>
      <c r="N36" s="882">
        <f t="shared" si="9"/>
        <v>0</v>
      </c>
      <c r="O36" s="882">
        <f t="shared" si="9"/>
        <v>0</v>
      </c>
      <c r="P36" s="882">
        <f t="shared" si="9"/>
        <v>0</v>
      </c>
      <c r="Q36" s="901">
        <f t="shared" si="9"/>
        <v>0</v>
      </c>
      <c r="R36" s="891">
        <f>SUM(F36:Q36)</f>
        <v>1</v>
      </c>
      <c r="S36" s="138"/>
      <c r="T36" s="171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</row>
    <row r="37" spans="1:30" s="147" customFormat="1" ht="15" customHeight="1">
      <c r="A37" s="136"/>
      <c r="B37" s="168"/>
      <c r="C37" s="169" t="s">
        <v>190</v>
      </c>
      <c r="D37" s="170"/>
      <c r="E37" s="170"/>
      <c r="F37" s="170">
        <f>F38/D34</f>
        <v>0</v>
      </c>
      <c r="G37" s="170">
        <f t="shared" ref="G37:M37" si="10">F37+G36</f>
        <v>0</v>
      </c>
      <c r="H37" s="170">
        <f t="shared" si="10"/>
        <v>0</v>
      </c>
      <c r="I37" s="170">
        <f t="shared" si="10"/>
        <v>0</v>
      </c>
      <c r="J37" s="170">
        <f t="shared" si="10"/>
        <v>0.17196480543085671</v>
      </c>
      <c r="K37" s="170">
        <f t="shared" si="10"/>
        <v>0.51831000588738374</v>
      </c>
      <c r="L37" s="170">
        <f t="shared" si="10"/>
        <v>0.85145083623112172</v>
      </c>
      <c r="M37" s="170">
        <f t="shared" si="10"/>
        <v>1</v>
      </c>
      <c r="N37" s="170"/>
      <c r="O37" s="170"/>
      <c r="P37" s="170"/>
      <c r="Q37" s="902"/>
      <c r="R37" s="892" t="s">
        <v>191</v>
      </c>
      <c r="S37" s="146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</row>
    <row r="38" spans="1:30" s="147" customFormat="1" ht="15" customHeight="1">
      <c r="A38" s="136"/>
      <c r="B38" s="168"/>
      <c r="C38" s="169" t="s">
        <v>168</v>
      </c>
      <c r="D38" s="172"/>
      <c r="E38" s="172"/>
      <c r="F38" s="173">
        <f>F8+F11+F14+F17+F20+F23+F26+F29+F32</f>
        <v>0</v>
      </c>
      <c r="G38" s="173">
        <f t="shared" ref="G38:M38" si="11">G8+G11+G14+G17+G20+G23+G26+G29+G32</f>
        <v>0</v>
      </c>
      <c r="H38" s="173">
        <f t="shared" si="11"/>
        <v>0</v>
      </c>
      <c r="I38" s="173">
        <f t="shared" si="11"/>
        <v>0</v>
      </c>
      <c r="J38" s="173">
        <f t="shared" si="11"/>
        <v>225709.905</v>
      </c>
      <c r="K38" s="173">
        <f t="shared" si="11"/>
        <v>454590.35699999996</v>
      </c>
      <c r="L38" s="173">
        <f t="shared" si="11"/>
        <v>437259.15299999999</v>
      </c>
      <c r="M38" s="173">
        <f t="shared" si="11"/>
        <v>194976.04500000001</v>
      </c>
      <c r="N38" s="173"/>
      <c r="O38" s="173"/>
      <c r="P38" s="173"/>
      <c r="Q38" s="903"/>
      <c r="R38" s="893">
        <f>SUM(F38:Q38)</f>
        <v>1312535.46</v>
      </c>
      <c r="S38" s="146"/>
      <c r="T38" s="174"/>
      <c r="U38" s="146"/>
      <c r="V38" s="146"/>
      <c r="W38" s="146"/>
      <c r="X38" s="146"/>
      <c r="Y38" s="146"/>
      <c r="Z38" s="146"/>
      <c r="AA38" s="146"/>
      <c r="AB38" s="146"/>
      <c r="AC38" s="146"/>
      <c r="AD38" s="146"/>
    </row>
    <row r="39" spans="1:30" s="147" customFormat="1" ht="15" customHeight="1" thickBot="1">
      <c r="A39" s="136"/>
      <c r="B39" s="175"/>
      <c r="C39" s="176" t="s">
        <v>192</v>
      </c>
      <c r="D39" s="177"/>
      <c r="E39" s="177"/>
      <c r="F39" s="178">
        <f>F38</f>
        <v>0</v>
      </c>
      <c r="G39" s="178">
        <f t="shared" ref="G39:M39" si="12">F39+G38</f>
        <v>0</v>
      </c>
      <c r="H39" s="178">
        <f t="shared" si="12"/>
        <v>0</v>
      </c>
      <c r="I39" s="178">
        <f t="shared" si="12"/>
        <v>0</v>
      </c>
      <c r="J39" s="178">
        <f>I39+J38</f>
        <v>225709.905</v>
      </c>
      <c r="K39" s="178">
        <f t="shared" si="12"/>
        <v>680300.26199999999</v>
      </c>
      <c r="L39" s="178">
        <f t="shared" si="12"/>
        <v>1117559.415</v>
      </c>
      <c r="M39" s="178">
        <f t="shared" si="12"/>
        <v>1312535.46</v>
      </c>
      <c r="N39" s="178"/>
      <c r="O39" s="178"/>
      <c r="P39" s="179"/>
      <c r="Q39" s="904"/>
      <c r="R39" s="894" t="s">
        <v>191</v>
      </c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</row>
    <row r="40" spans="1:30" ht="12.75" customHeight="1" thickBot="1">
      <c r="A40" s="115"/>
      <c r="B40" s="180"/>
      <c r="C40" s="181"/>
      <c r="D40" s="182"/>
      <c r="E40" s="183"/>
      <c r="F40" s="181"/>
      <c r="G40" s="181"/>
      <c r="H40" s="181"/>
      <c r="I40" s="181"/>
      <c r="J40" s="181"/>
      <c r="K40" s="182"/>
      <c r="L40" s="183"/>
      <c r="M40" s="181"/>
      <c r="N40" s="181"/>
      <c r="O40" s="181"/>
      <c r="P40" s="181"/>
      <c r="Q40" s="181"/>
      <c r="R40" s="184"/>
    </row>
    <row r="41" spans="1:30" ht="12.75" customHeight="1">
      <c r="A41" s="115"/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</row>
    <row r="42" spans="1:30" ht="23.25" customHeight="1">
      <c r="A42" s="115"/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</row>
    <row r="43" spans="1:30">
      <c r="J43" s="108">
        <v>214451.33500000002</v>
      </c>
      <c r="K43" s="108">
        <v>431915.07699999999</v>
      </c>
      <c r="L43" s="108">
        <v>415448.36300000001</v>
      </c>
      <c r="M43" s="108">
        <v>185250.505</v>
      </c>
    </row>
    <row r="44" spans="1:30">
      <c r="J44" s="108">
        <v>5.2499400833290778E-2</v>
      </c>
      <c r="K44" s="108">
        <v>5.2499400833290778E-2</v>
      </c>
      <c r="L44" s="108">
        <v>5.2499400833290778E-2</v>
      </c>
      <c r="M44" s="108">
        <v>5.2499400833290778E-2</v>
      </c>
      <c r="T44" s="187"/>
    </row>
    <row r="45" spans="1:30">
      <c r="J45" s="108">
        <f>ROUND(J43*J44,2)</f>
        <v>11258.57</v>
      </c>
      <c r="K45" s="108">
        <f t="shared" ref="K45:M45" si="13">ROUND(K43*K44,2)</f>
        <v>22675.279999999999</v>
      </c>
      <c r="L45" s="108">
        <f t="shared" si="13"/>
        <v>21810.79</v>
      </c>
      <c r="M45" s="108">
        <f t="shared" si="13"/>
        <v>9725.5400000000009</v>
      </c>
    </row>
    <row r="46" spans="1:30">
      <c r="D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</row>
    <row r="47" spans="1:30">
      <c r="A47" s="188"/>
    </row>
    <row r="118" spans="1:1">
      <c r="A118" s="188"/>
    </row>
    <row r="200" spans="1:1">
      <c r="A200" s="188"/>
    </row>
    <row r="213" spans="1:1">
      <c r="A213" s="188"/>
    </row>
    <row r="228" spans="1:1">
      <c r="A228" s="188"/>
    </row>
    <row r="236" spans="1:1">
      <c r="A236" s="188"/>
    </row>
    <row r="249" spans="1:1">
      <c r="A249" s="188"/>
    </row>
    <row r="261" spans="1:1">
      <c r="A261" s="188"/>
    </row>
    <row r="271" spans="1:1">
      <c r="A271" s="188"/>
    </row>
    <row r="286" spans="1:1">
      <c r="A286" s="188"/>
    </row>
    <row r="290" spans="1:1">
      <c r="A290" s="188"/>
    </row>
    <row r="296" spans="1:1">
      <c r="A296" s="188"/>
    </row>
    <row r="318" spans="1:1">
      <c r="A318" s="188"/>
    </row>
  </sheetData>
  <mergeCells count="41">
    <mergeCell ref="D2:Q2"/>
    <mergeCell ref="D3:Q3"/>
    <mergeCell ref="D4:E4"/>
    <mergeCell ref="B7:B8"/>
    <mergeCell ref="C7:C8"/>
    <mergeCell ref="D7:D8"/>
    <mergeCell ref="E7:E8"/>
    <mergeCell ref="B10:B11"/>
    <mergeCell ref="C10:C11"/>
    <mergeCell ref="D10:D11"/>
    <mergeCell ref="E10:E11"/>
    <mergeCell ref="B13:B14"/>
    <mergeCell ref="C13:C14"/>
    <mergeCell ref="D13:D14"/>
    <mergeCell ref="E13:E14"/>
    <mergeCell ref="B16:B17"/>
    <mergeCell ref="C16:C17"/>
    <mergeCell ref="D16:D17"/>
    <mergeCell ref="E16:E17"/>
    <mergeCell ref="U16:Y16"/>
    <mergeCell ref="U17:AD17"/>
    <mergeCell ref="B19:B20"/>
    <mergeCell ref="C19:C20"/>
    <mergeCell ref="D19:D20"/>
    <mergeCell ref="E19:E20"/>
    <mergeCell ref="B22:B23"/>
    <mergeCell ref="C22:C23"/>
    <mergeCell ref="D22:D23"/>
    <mergeCell ref="E22:E23"/>
    <mergeCell ref="B31:B32"/>
    <mergeCell ref="C31:C32"/>
    <mergeCell ref="D31:D32"/>
    <mergeCell ref="E31:E32"/>
    <mergeCell ref="B25:B26"/>
    <mergeCell ref="C25:C26"/>
    <mergeCell ref="D25:D26"/>
    <mergeCell ref="E25:E26"/>
    <mergeCell ref="B28:B29"/>
    <mergeCell ref="C28:C29"/>
    <mergeCell ref="D28:D29"/>
    <mergeCell ref="E28:E29"/>
  </mergeCells>
  <printOptions horizontalCentered="1"/>
  <pageMargins left="0.59055118110236227" right="0.51181102362204722" top="0.78740157480314965" bottom="0.78740157480314965" header="0.31496062992125984" footer="0.31496062992125984"/>
  <pageSetup paperSize="9" scale="45" fitToHeight="0" orientation="landscape" r:id="rId1"/>
  <headerFooter>
    <oddFooter>&amp;CDURVAL HONORATO DA SILVA
Engenheiro Civil - ECOS
CREA: 74.063/D&amp;RPágina &amp;P de &amp;N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AD318"/>
  <sheetViews>
    <sheetView showZeros="0" view="pageBreakPreview" zoomScale="75" zoomScaleNormal="75" zoomScaleSheetLayoutView="75" workbookViewId="0">
      <selection activeCell="C3" sqref="C3"/>
    </sheetView>
  </sheetViews>
  <sheetFormatPr defaultRowHeight="12.75"/>
  <cols>
    <col min="1" max="1" width="15.7109375" style="108" customWidth="1"/>
    <col min="2" max="2" width="6.5703125" style="108" bestFit="1" customWidth="1"/>
    <col min="3" max="3" width="69.5703125" style="109" bestFit="1" customWidth="1"/>
    <col min="4" max="4" width="15.5703125" style="108" bestFit="1" customWidth="1"/>
    <col min="5" max="5" width="12.42578125" style="108" bestFit="1" customWidth="1"/>
    <col min="6" max="6" width="13.140625" style="108" bestFit="1" customWidth="1"/>
    <col min="7" max="9" width="13.42578125" style="108" bestFit="1" customWidth="1"/>
    <col min="10" max="17" width="14.28515625" style="108" bestFit="1" customWidth="1"/>
    <col min="18" max="18" width="18.140625" style="108" customWidth="1"/>
    <col min="19" max="19" width="16.7109375" style="108" customWidth="1"/>
    <col min="20" max="20" width="15" style="108" bestFit="1" customWidth="1"/>
    <col min="21" max="21" width="15.140625" style="108" bestFit="1" customWidth="1"/>
    <col min="22" max="22" width="11.5703125" style="108" bestFit="1" customWidth="1"/>
    <col min="23" max="24" width="10.85546875" style="108" bestFit="1" customWidth="1"/>
    <col min="25" max="244" width="9.140625" style="108"/>
    <col min="245" max="245" width="15.7109375" style="108" customWidth="1"/>
    <col min="246" max="246" width="6.5703125" style="108" bestFit="1" customWidth="1"/>
    <col min="247" max="247" width="69.5703125" style="108" bestFit="1" customWidth="1"/>
    <col min="248" max="248" width="15.5703125" style="108" bestFit="1" customWidth="1"/>
    <col min="249" max="249" width="12.42578125" style="108" bestFit="1" customWidth="1"/>
    <col min="250" max="250" width="13.140625" style="108" bestFit="1" customWidth="1"/>
    <col min="251" max="253" width="13.42578125" style="108" bestFit="1" customWidth="1"/>
    <col min="254" max="273" width="14.28515625" style="108" bestFit="1" customWidth="1"/>
    <col min="274" max="274" width="18.140625" style="108" customWidth="1"/>
    <col min="275" max="275" width="16.7109375" style="108" customWidth="1"/>
    <col min="276" max="276" width="15" style="108" bestFit="1" customWidth="1"/>
    <col min="277" max="277" width="15.140625" style="108" bestFit="1" customWidth="1"/>
    <col min="278" max="278" width="11.5703125" style="108" bestFit="1" customWidth="1"/>
    <col min="279" max="280" width="10.85546875" style="108" bestFit="1" customWidth="1"/>
    <col min="281" max="500" width="9.140625" style="108"/>
    <col min="501" max="501" width="15.7109375" style="108" customWidth="1"/>
    <col min="502" max="502" width="6.5703125" style="108" bestFit="1" customWidth="1"/>
    <col min="503" max="503" width="69.5703125" style="108" bestFit="1" customWidth="1"/>
    <col min="504" max="504" width="15.5703125" style="108" bestFit="1" customWidth="1"/>
    <col min="505" max="505" width="12.42578125" style="108" bestFit="1" customWidth="1"/>
    <col min="506" max="506" width="13.140625" style="108" bestFit="1" customWidth="1"/>
    <col min="507" max="509" width="13.42578125" style="108" bestFit="1" customWidth="1"/>
    <col min="510" max="529" width="14.28515625" style="108" bestFit="1" customWidth="1"/>
    <col min="530" max="530" width="18.140625" style="108" customWidth="1"/>
    <col min="531" max="531" width="16.7109375" style="108" customWidth="1"/>
    <col min="532" max="532" width="15" style="108" bestFit="1" customWidth="1"/>
    <col min="533" max="533" width="15.140625" style="108" bestFit="1" customWidth="1"/>
    <col min="534" max="534" width="11.5703125" style="108" bestFit="1" customWidth="1"/>
    <col min="535" max="536" width="10.85546875" style="108" bestFit="1" customWidth="1"/>
    <col min="537" max="756" width="9.140625" style="108"/>
    <col min="757" max="757" width="15.7109375" style="108" customWidth="1"/>
    <col min="758" max="758" width="6.5703125" style="108" bestFit="1" customWidth="1"/>
    <col min="759" max="759" width="69.5703125" style="108" bestFit="1" customWidth="1"/>
    <col min="760" max="760" width="15.5703125" style="108" bestFit="1" customWidth="1"/>
    <col min="761" max="761" width="12.42578125" style="108" bestFit="1" customWidth="1"/>
    <col min="762" max="762" width="13.140625" style="108" bestFit="1" customWidth="1"/>
    <col min="763" max="765" width="13.42578125" style="108" bestFit="1" customWidth="1"/>
    <col min="766" max="785" width="14.28515625" style="108" bestFit="1" customWidth="1"/>
    <col min="786" max="786" width="18.140625" style="108" customWidth="1"/>
    <col min="787" max="787" width="16.7109375" style="108" customWidth="1"/>
    <col min="788" max="788" width="15" style="108" bestFit="1" customWidth="1"/>
    <col min="789" max="789" width="15.140625" style="108" bestFit="1" customWidth="1"/>
    <col min="790" max="790" width="11.5703125" style="108" bestFit="1" customWidth="1"/>
    <col min="791" max="792" width="10.85546875" style="108" bestFit="1" customWidth="1"/>
    <col min="793" max="1012" width="9.140625" style="108"/>
    <col min="1013" max="1013" width="15.7109375" style="108" customWidth="1"/>
    <col min="1014" max="1014" width="6.5703125" style="108" bestFit="1" customWidth="1"/>
    <col min="1015" max="1015" width="69.5703125" style="108" bestFit="1" customWidth="1"/>
    <col min="1016" max="1016" width="15.5703125" style="108" bestFit="1" customWidth="1"/>
    <col min="1017" max="1017" width="12.42578125" style="108" bestFit="1" customWidth="1"/>
    <col min="1018" max="1018" width="13.140625" style="108" bestFit="1" customWidth="1"/>
    <col min="1019" max="1021" width="13.42578125" style="108" bestFit="1" customWidth="1"/>
    <col min="1022" max="1041" width="14.28515625" style="108" bestFit="1" customWidth="1"/>
    <col min="1042" max="1042" width="18.140625" style="108" customWidth="1"/>
    <col min="1043" max="1043" width="16.7109375" style="108" customWidth="1"/>
    <col min="1044" max="1044" width="15" style="108" bestFit="1" customWidth="1"/>
    <col min="1045" max="1045" width="15.140625" style="108" bestFit="1" customWidth="1"/>
    <col min="1046" max="1046" width="11.5703125" style="108" bestFit="1" customWidth="1"/>
    <col min="1047" max="1048" width="10.85546875" style="108" bestFit="1" customWidth="1"/>
    <col min="1049" max="1268" width="9.140625" style="108"/>
    <col min="1269" max="1269" width="15.7109375" style="108" customWidth="1"/>
    <col min="1270" max="1270" width="6.5703125" style="108" bestFit="1" customWidth="1"/>
    <col min="1271" max="1271" width="69.5703125" style="108" bestFit="1" customWidth="1"/>
    <col min="1272" max="1272" width="15.5703125" style="108" bestFit="1" customWidth="1"/>
    <col min="1273" max="1273" width="12.42578125" style="108" bestFit="1" customWidth="1"/>
    <col min="1274" max="1274" width="13.140625" style="108" bestFit="1" customWidth="1"/>
    <col min="1275" max="1277" width="13.42578125" style="108" bestFit="1" customWidth="1"/>
    <col min="1278" max="1297" width="14.28515625" style="108" bestFit="1" customWidth="1"/>
    <col min="1298" max="1298" width="18.140625" style="108" customWidth="1"/>
    <col min="1299" max="1299" width="16.7109375" style="108" customWidth="1"/>
    <col min="1300" max="1300" width="15" style="108" bestFit="1" customWidth="1"/>
    <col min="1301" max="1301" width="15.140625" style="108" bestFit="1" customWidth="1"/>
    <col min="1302" max="1302" width="11.5703125" style="108" bestFit="1" customWidth="1"/>
    <col min="1303" max="1304" width="10.85546875" style="108" bestFit="1" customWidth="1"/>
    <col min="1305" max="1524" width="9.140625" style="108"/>
    <col min="1525" max="1525" width="15.7109375" style="108" customWidth="1"/>
    <col min="1526" max="1526" width="6.5703125" style="108" bestFit="1" customWidth="1"/>
    <col min="1527" max="1527" width="69.5703125" style="108" bestFit="1" customWidth="1"/>
    <col min="1528" max="1528" width="15.5703125" style="108" bestFit="1" customWidth="1"/>
    <col min="1529" max="1529" width="12.42578125" style="108" bestFit="1" customWidth="1"/>
    <col min="1530" max="1530" width="13.140625" style="108" bestFit="1" customWidth="1"/>
    <col min="1531" max="1533" width="13.42578125" style="108" bestFit="1" customWidth="1"/>
    <col min="1534" max="1553" width="14.28515625" style="108" bestFit="1" customWidth="1"/>
    <col min="1554" max="1554" width="18.140625" style="108" customWidth="1"/>
    <col min="1555" max="1555" width="16.7109375" style="108" customWidth="1"/>
    <col min="1556" max="1556" width="15" style="108" bestFit="1" customWidth="1"/>
    <col min="1557" max="1557" width="15.140625" style="108" bestFit="1" customWidth="1"/>
    <col min="1558" max="1558" width="11.5703125" style="108" bestFit="1" customWidth="1"/>
    <col min="1559" max="1560" width="10.85546875" style="108" bestFit="1" customWidth="1"/>
    <col min="1561" max="1780" width="9.140625" style="108"/>
    <col min="1781" max="1781" width="15.7109375" style="108" customWidth="1"/>
    <col min="1782" max="1782" width="6.5703125" style="108" bestFit="1" customWidth="1"/>
    <col min="1783" max="1783" width="69.5703125" style="108" bestFit="1" customWidth="1"/>
    <col min="1784" max="1784" width="15.5703125" style="108" bestFit="1" customWidth="1"/>
    <col min="1785" max="1785" width="12.42578125" style="108" bestFit="1" customWidth="1"/>
    <col min="1786" max="1786" width="13.140625" style="108" bestFit="1" customWidth="1"/>
    <col min="1787" max="1789" width="13.42578125" style="108" bestFit="1" customWidth="1"/>
    <col min="1790" max="1809" width="14.28515625" style="108" bestFit="1" customWidth="1"/>
    <col min="1810" max="1810" width="18.140625" style="108" customWidth="1"/>
    <col min="1811" max="1811" width="16.7109375" style="108" customWidth="1"/>
    <col min="1812" max="1812" width="15" style="108" bestFit="1" customWidth="1"/>
    <col min="1813" max="1813" width="15.140625" style="108" bestFit="1" customWidth="1"/>
    <col min="1814" max="1814" width="11.5703125" style="108" bestFit="1" customWidth="1"/>
    <col min="1815" max="1816" width="10.85546875" style="108" bestFit="1" customWidth="1"/>
    <col min="1817" max="2036" width="9.140625" style="108"/>
    <col min="2037" max="2037" width="15.7109375" style="108" customWidth="1"/>
    <col min="2038" max="2038" width="6.5703125" style="108" bestFit="1" customWidth="1"/>
    <col min="2039" max="2039" width="69.5703125" style="108" bestFit="1" customWidth="1"/>
    <col min="2040" max="2040" width="15.5703125" style="108" bestFit="1" customWidth="1"/>
    <col min="2041" max="2041" width="12.42578125" style="108" bestFit="1" customWidth="1"/>
    <col min="2042" max="2042" width="13.140625" style="108" bestFit="1" customWidth="1"/>
    <col min="2043" max="2045" width="13.42578125" style="108" bestFit="1" customWidth="1"/>
    <col min="2046" max="2065" width="14.28515625" style="108" bestFit="1" customWidth="1"/>
    <col min="2066" max="2066" width="18.140625" style="108" customWidth="1"/>
    <col min="2067" max="2067" width="16.7109375" style="108" customWidth="1"/>
    <col min="2068" max="2068" width="15" style="108" bestFit="1" customWidth="1"/>
    <col min="2069" max="2069" width="15.140625" style="108" bestFit="1" customWidth="1"/>
    <col min="2070" max="2070" width="11.5703125" style="108" bestFit="1" customWidth="1"/>
    <col min="2071" max="2072" width="10.85546875" style="108" bestFit="1" customWidth="1"/>
    <col min="2073" max="2292" width="9.140625" style="108"/>
    <col min="2293" max="2293" width="15.7109375" style="108" customWidth="1"/>
    <col min="2294" max="2294" width="6.5703125" style="108" bestFit="1" customWidth="1"/>
    <col min="2295" max="2295" width="69.5703125" style="108" bestFit="1" customWidth="1"/>
    <col min="2296" max="2296" width="15.5703125" style="108" bestFit="1" customWidth="1"/>
    <col min="2297" max="2297" width="12.42578125" style="108" bestFit="1" customWidth="1"/>
    <col min="2298" max="2298" width="13.140625" style="108" bestFit="1" customWidth="1"/>
    <col min="2299" max="2301" width="13.42578125" style="108" bestFit="1" customWidth="1"/>
    <col min="2302" max="2321" width="14.28515625" style="108" bestFit="1" customWidth="1"/>
    <col min="2322" max="2322" width="18.140625" style="108" customWidth="1"/>
    <col min="2323" max="2323" width="16.7109375" style="108" customWidth="1"/>
    <col min="2324" max="2324" width="15" style="108" bestFit="1" customWidth="1"/>
    <col min="2325" max="2325" width="15.140625" style="108" bestFit="1" customWidth="1"/>
    <col min="2326" max="2326" width="11.5703125" style="108" bestFit="1" customWidth="1"/>
    <col min="2327" max="2328" width="10.85546875" style="108" bestFit="1" customWidth="1"/>
    <col min="2329" max="2548" width="9.140625" style="108"/>
    <col min="2549" max="2549" width="15.7109375" style="108" customWidth="1"/>
    <col min="2550" max="2550" width="6.5703125" style="108" bestFit="1" customWidth="1"/>
    <col min="2551" max="2551" width="69.5703125" style="108" bestFit="1" customWidth="1"/>
    <col min="2552" max="2552" width="15.5703125" style="108" bestFit="1" customWidth="1"/>
    <col min="2553" max="2553" width="12.42578125" style="108" bestFit="1" customWidth="1"/>
    <col min="2554" max="2554" width="13.140625" style="108" bestFit="1" customWidth="1"/>
    <col min="2555" max="2557" width="13.42578125" style="108" bestFit="1" customWidth="1"/>
    <col min="2558" max="2577" width="14.28515625" style="108" bestFit="1" customWidth="1"/>
    <col min="2578" max="2578" width="18.140625" style="108" customWidth="1"/>
    <col min="2579" max="2579" width="16.7109375" style="108" customWidth="1"/>
    <col min="2580" max="2580" width="15" style="108" bestFit="1" customWidth="1"/>
    <col min="2581" max="2581" width="15.140625" style="108" bestFit="1" customWidth="1"/>
    <col min="2582" max="2582" width="11.5703125" style="108" bestFit="1" customWidth="1"/>
    <col min="2583" max="2584" width="10.85546875" style="108" bestFit="1" customWidth="1"/>
    <col min="2585" max="2804" width="9.140625" style="108"/>
    <col min="2805" max="2805" width="15.7109375" style="108" customWidth="1"/>
    <col min="2806" max="2806" width="6.5703125" style="108" bestFit="1" customWidth="1"/>
    <col min="2807" max="2807" width="69.5703125" style="108" bestFit="1" customWidth="1"/>
    <col min="2808" max="2808" width="15.5703125" style="108" bestFit="1" customWidth="1"/>
    <col min="2809" max="2809" width="12.42578125" style="108" bestFit="1" customWidth="1"/>
    <col min="2810" max="2810" width="13.140625" style="108" bestFit="1" customWidth="1"/>
    <col min="2811" max="2813" width="13.42578125" style="108" bestFit="1" customWidth="1"/>
    <col min="2814" max="2833" width="14.28515625" style="108" bestFit="1" customWidth="1"/>
    <col min="2834" max="2834" width="18.140625" style="108" customWidth="1"/>
    <col min="2835" max="2835" width="16.7109375" style="108" customWidth="1"/>
    <col min="2836" max="2836" width="15" style="108" bestFit="1" customWidth="1"/>
    <col min="2837" max="2837" width="15.140625" style="108" bestFit="1" customWidth="1"/>
    <col min="2838" max="2838" width="11.5703125" style="108" bestFit="1" customWidth="1"/>
    <col min="2839" max="2840" width="10.85546875" style="108" bestFit="1" customWidth="1"/>
    <col min="2841" max="3060" width="9.140625" style="108"/>
    <col min="3061" max="3061" width="15.7109375" style="108" customWidth="1"/>
    <col min="3062" max="3062" width="6.5703125" style="108" bestFit="1" customWidth="1"/>
    <col min="3063" max="3063" width="69.5703125" style="108" bestFit="1" customWidth="1"/>
    <col min="3064" max="3064" width="15.5703125" style="108" bestFit="1" customWidth="1"/>
    <col min="3065" max="3065" width="12.42578125" style="108" bestFit="1" customWidth="1"/>
    <col min="3066" max="3066" width="13.140625" style="108" bestFit="1" customWidth="1"/>
    <col min="3067" max="3069" width="13.42578125" style="108" bestFit="1" customWidth="1"/>
    <col min="3070" max="3089" width="14.28515625" style="108" bestFit="1" customWidth="1"/>
    <col min="3090" max="3090" width="18.140625" style="108" customWidth="1"/>
    <col min="3091" max="3091" width="16.7109375" style="108" customWidth="1"/>
    <col min="3092" max="3092" width="15" style="108" bestFit="1" customWidth="1"/>
    <col min="3093" max="3093" width="15.140625" style="108" bestFit="1" customWidth="1"/>
    <col min="3094" max="3094" width="11.5703125" style="108" bestFit="1" customWidth="1"/>
    <col min="3095" max="3096" width="10.85546875" style="108" bestFit="1" customWidth="1"/>
    <col min="3097" max="3316" width="9.140625" style="108"/>
    <col min="3317" max="3317" width="15.7109375" style="108" customWidth="1"/>
    <col min="3318" max="3318" width="6.5703125" style="108" bestFit="1" customWidth="1"/>
    <col min="3319" max="3319" width="69.5703125" style="108" bestFit="1" customWidth="1"/>
    <col min="3320" max="3320" width="15.5703125" style="108" bestFit="1" customWidth="1"/>
    <col min="3321" max="3321" width="12.42578125" style="108" bestFit="1" customWidth="1"/>
    <col min="3322" max="3322" width="13.140625" style="108" bestFit="1" customWidth="1"/>
    <col min="3323" max="3325" width="13.42578125" style="108" bestFit="1" customWidth="1"/>
    <col min="3326" max="3345" width="14.28515625" style="108" bestFit="1" customWidth="1"/>
    <col min="3346" max="3346" width="18.140625" style="108" customWidth="1"/>
    <col min="3347" max="3347" width="16.7109375" style="108" customWidth="1"/>
    <col min="3348" max="3348" width="15" style="108" bestFit="1" customWidth="1"/>
    <col min="3349" max="3349" width="15.140625" style="108" bestFit="1" customWidth="1"/>
    <col min="3350" max="3350" width="11.5703125" style="108" bestFit="1" customWidth="1"/>
    <col min="3351" max="3352" width="10.85546875" style="108" bestFit="1" customWidth="1"/>
    <col min="3353" max="3572" width="9.140625" style="108"/>
    <col min="3573" max="3573" width="15.7109375" style="108" customWidth="1"/>
    <col min="3574" max="3574" width="6.5703125" style="108" bestFit="1" customWidth="1"/>
    <col min="3575" max="3575" width="69.5703125" style="108" bestFit="1" customWidth="1"/>
    <col min="3576" max="3576" width="15.5703125" style="108" bestFit="1" customWidth="1"/>
    <col min="3577" max="3577" width="12.42578125" style="108" bestFit="1" customWidth="1"/>
    <col min="3578" max="3578" width="13.140625" style="108" bestFit="1" customWidth="1"/>
    <col min="3579" max="3581" width="13.42578125" style="108" bestFit="1" customWidth="1"/>
    <col min="3582" max="3601" width="14.28515625" style="108" bestFit="1" customWidth="1"/>
    <col min="3602" max="3602" width="18.140625" style="108" customWidth="1"/>
    <col min="3603" max="3603" width="16.7109375" style="108" customWidth="1"/>
    <col min="3604" max="3604" width="15" style="108" bestFit="1" customWidth="1"/>
    <col min="3605" max="3605" width="15.140625" style="108" bestFit="1" customWidth="1"/>
    <col min="3606" max="3606" width="11.5703125" style="108" bestFit="1" customWidth="1"/>
    <col min="3607" max="3608" width="10.85546875" style="108" bestFit="1" customWidth="1"/>
    <col min="3609" max="3828" width="9.140625" style="108"/>
    <col min="3829" max="3829" width="15.7109375" style="108" customWidth="1"/>
    <col min="3830" max="3830" width="6.5703125" style="108" bestFit="1" customWidth="1"/>
    <col min="3831" max="3831" width="69.5703125" style="108" bestFit="1" customWidth="1"/>
    <col min="3832" max="3832" width="15.5703125" style="108" bestFit="1" customWidth="1"/>
    <col min="3833" max="3833" width="12.42578125" style="108" bestFit="1" customWidth="1"/>
    <col min="3834" max="3834" width="13.140625" style="108" bestFit="1" customWidth="1"/>
    <col min="3835" max="3837" width="13.42578125" style="108" bestFit="1" customWidth="1"/>
    <col min="3838" max="3857" width="14.28515625" style="108" bestFit="1" customWidth="1"/>
    <col min="3858" max="3858" width="18.140625" style="108" customWidth="1"/>
    <col min="3859" max="3859" width="16.7109375" style="108" customWidth="1"/>
    <col min="3860" max="3860" width="15" style="108" bestFit="1" customWidth="1"/>
    <col min="3861" max="3861" width="15.140625" style="108" bestFit="1" customWidth="1"/>
    <col min="3862" max="3862" width="11.5703125" style="108" bestFit="1" customWidth="1"/>
    <col min="3863" max="3864" width="10.85546875" style="108" bestFit="1" customWidth="1"/>
    <col min="3865" max="4084" width="9.140625" style="108"/>
    <col min="4085" max="4085" width="15.7109375" style="108" customWidth="1"/>
    <col min="4086" max="4086" width="6.5703125" style="108" bestFit="1" customWidth="1"/>
    <col min="4087" max="4087" width="69.5703125" style="108" bestFit="1" customWidth="1"/>
    <col min="4088" max="4088" width="15.5703125" style="108" bestFit="1" customWidth="1"/>
    <col min="4089" max="4089" width="12.42578125" style="108" bestFit="1" customWidth="1"/>
    <col min="4090" max="4090" width="13.140625" style="108" bestFit="1" customWidth="1"/>
    <col min="4091" max="4093" width="13.42578125" style="108" bestFit="1" customWidth="1"/>
    <col min="4094" max="4113" width="14.28515625" style="108" bestFit="1" customWidth="1"/>
    <col min="4114" max="4114" width="18.140625" style="108" customWidth="1"/>
    <col min="4115" max="4115" width="16.7109375" style="108" customWidth="1"/>
    <col min="4116" max="4116" width="15" style="108" bestFit="1" customWidth="1"/>
    <col min="4117" max="4117" width="15.140625" style="108" bestFit="1" customWidth="1"/>
    <col min="4118" max="4118" width="11.5703125" style="108" bestFit="1" customWidth="1"/>
    <col min="4119" max="4120" width="10.85546875" style="108" bestFit="1" customWidth="1"/>
    <col min="4121" max="4340" width="9.140625" style="108"/>
    <col min="4341" max="4341" width="15.7109375" style="108" customWidth="1"/>
    <col min="4342" max="4342" width="6.5703125" style="108" bestFit="1" customWidth="1"/>
    <col min="4343" max="4343" width="69.5703125" style="108" bestFit="1" customWidth="1"/>
    <col min="4344" max="4344" width="15.5703125" style="108" bestFit="1" customWidth="1"/>
    <col min="4345" max="4345" width="12.42578125" style="108" bestFit="1" customWidth="1"/>
    <col min="4346" max="4346" width="13.140625" style="108" bestFit="1" customWidth="1"/>
    <col min="4347" max="4349" width="13.42578125" style="108" bestFit="1" customWidth="1"/>
    <col min="4350" max="4369" width="14.28515625" style="108" bestFit="1" customWidth="1"/>
    <col min="4370" max="4370" width="18.140625" style="108" customWidth="1"/>
    <col min="4371" max="4371" width="16.7109375" style="108" customWidth="1"/>
    <col min="4372" max="4372" width="15" style="108" bestFit="1" customWidth="1"/>
    <col min="4373" max="4373" width="15.140625" style="108" bestFit="1" customWidth="1"/>
    <col min="4374" max="4374" width="11.5703125" style="108" bestFit="1" customWidth="1"/>
    <col min="4375" max="4376" width="10.85546875" style="108" bestFit="1" customWidth="1"/>
    <col min="4377" max="4596" width="9.140625" style="108"/>
    <col min="4597" max="4597" width="15.7109375" style="108" customWidth="1"/>
    <col min="4598" max="4598" width="6.5703125" style="108" bestFit="1" customWidth="1"/>
    <col min="4599" max="4599" width="69.5703125" style="108" bestFit="1" customWidth="1"/>
    <col min="4600" max="4600" width="15.5703125" style="108" bestFit="1" customWidth="1"/>
    <col min="4601" max="4601" width="12.42578125" style="108" bestFit="1" customWidth="1"/>
    <col min="4602" max="4602" width="13.140625" style="108" bestFit="1" customWidth="1"/>
    <col min="4603" max="4605" width="13.42578125" style="108" bestFit="1" customWidth="1"/>
    <col min="4606" max="4625" width="14.28515625" style="108" bestFit="1" customWidth="1"/>
    <col min="4626" max="4626" width="18.140625" style="108" customWidth="1"/>
    <col min="4627" max="4627" width="16.7109375" style="108" customWidth="1"/>
    <col min="4628" max="4628" width="15" style="108" bestFit="1" customWidth="1"/>
    <col min="4629" max="4629" width="15.140625" style="108" bestFit="1" customWidth="1"/>
    <col min="4630" max="4630" width="11.5703125" style="108" bestFit="1" customWidth="1"/>
    <col min="4631" max="4632" width="10.85546875" style="108" bestFit="1" customWidth="1"/>
    <col min="4633" max="4852" width="9.140625" style="108"/>
    <col min="4853" max="4853" width="15.7109375" style="108" customWidth="1"/>
    <col min="4854" max="4854" width="6.5703125" style="108" bestFit="1" customWidth="1"/>
    <col min="4855" max="4855" width="69.5703125" style="108" bestFit="1" customWidth="1"/>
    <col min="4856" max="4856" width="15.5703125" style="108" bestFit="1" customWidth="1"/>
    <col min="4857" max="4857" width="12.42578125" style="108" bestFit="1" customWidth="1"/>
    <col min="4858" max="4858" width="13.140625" style="108" bestFit="1" customWidth="1"/>
    <col min="4859" max="4861" width="13.42578125" style="108" bestFit="1" customWidth="1"/>
    <col min="4862" max="4881" width="14.28515625" style="108" bestFit="1" customWidth="1"/>
    <col min="4882" max="4882" width="18.140625" style="108" customWidth="1"/>
    <col min="4883" max="4883" width="16.7109375" style="108" customWidth="1"/>
    <col min="4884" max="4884" width="15" style="108" bestFit="1" customWidth="1"/>
    <col min="4885" max="4885" width="15.140625" style="108" bestFit="1" customWidth="1"/>
    <col min="4886" max="4886" width="11.5703125" style="108" bestFit="1" customWidth="1"/>
    <col min="4887" max="4888" width="10.85546875" style="108" bestFit="1" customWidth="1"/>
    <col min="4889" max="5108" width="9.140625" style="108"/>
    <col min="5109" max="5109" width="15.7109375" style="108" customWidth="1"/>
    <col min="5110" max="5110" width="6.5703125" style="108" bestFit="1" customWidth="1"/>
    <col min="5111" max="5111" width="69.5703125" style="108" bestFit="1" customWidth="1"/>
    <col min="5112" max="5112" width="15.5703125" style="108" bestFit="1" customWidth="1"/>
    <col min="5113" max="5113" width="12.42578125" style="108" bestFit="1" customWidth="1"/>
    <col min="5114" max="5114" width="13.140625" style="108" bestFit="1" customWidth="1"/>
    <col min="5115" max="5117" width="13.42578125" style="108" bestFit="1" customWidth="1"/>
    <col min="5118" max="5137" width="14.28515625" style="108" bestFit="1" customWidth="1"/>
    <col min="5138" max="5138" width="18.140625" style="108" customWidth="1"/>
    <col min="5139" max="5139" width="16.7109375" style="108" customWidth="1"/>
    <col min="5140" max="5140" width="15" style="108" bestFit="1" customWidth="1"/>
    <col min="5141" max="5141" width="15.140625" style="108" bestFit="1" customWidth="1"/>
    <col min="5142" max="5142" width="11.5703125" style="108" bestFit="1" customWidth="1"/>
    <col min="5143" max="5144" width="10.85546875" style="108" bestFit="1" customWidth="1"/>
    <col min="5145" max="5364" width="9.140625" style="108"/>
    <col min="5365" max="5365" width="15.7109375" style="108" customWidth="1"/>
    <col min="5366" max="5366" width="6.5703125" style="108" bestFit="1" customWidth="1"/>
    <col min="5367" max="5367" width="69.5703125" style="108" bestFit="1" customWidth="1"/>
    <col min="5368" max="5368" width="15.5703125" style="108" bestFit="1" customWidth="1"/>
    <col min="5369" max="5369" width="12.42578125" style="108" bestFit="1" customWidth="1"/>
    <col min="5370" max="5370" width="13.140625" style="108" bestFit="1" customWidth="1"/>
    <col min="5371" max="5373" width="13.42578125" style="108" bestFit="1" customWidth="1"/>
    <col min="5374" max="5393" width="14.28515625" style="108" bestFit="1" customWidth="1"/>
    <col min="5394" max="5394" width="18.140625" style="108" customWidth="1"/>
    <col min="5395" max="5395" width="16.7109375" style="108" customWidth="1"/>
    <col min="5396" max="5396" width="15" style="108" bestFit="1" customWidth="1"/>
    <col min="5397" max="5397" width="15.140625" style="108" bestFit="1" customWidth="1"/>
    <col min="5398" max="5398" width="11.5703125" style="108" bestFit="1" customWidth="1"/>
    <col min="5399" max="5400" width="10.85546875" style="108" bestFit="1" customWidth="1"/>
    <col min="5401" max="5620" width="9.140625" style="108"/>
    <col min="5621" max="5621" width="15.7109375" style="108" customWidth="1"/>
    <col min="5622" max="5622" width="6.5703125" style="108" bestFit="1" customWidth="1"/>
    <col min="5623" max="5623" width="69.5703125" style="108" bestFit="1" customWidth="1"/>
    <col min="5624" max="5624" width="15.5703125" style="108" bestFit="1" customWidth="1"/>
    <col min="5625" max="5625" width="12.42578125" style="108" bestFit="1" customWidth="1"/>
    <col min="5626" max="5626" width="13.140625" style="108" bestFit="1" customWidth="1"/>
    <col min="5627" max="5629" width="13.42578125" style="108" bestFit="1" customWidth="1"/>
    <col min="5630" max="5649" width="14.28515625" style="108" bestFit="1" customWidth="1"/>
    <col min="5650" max="5650" width="18.140625" style="108" customWidth="1"/>
    <col min="5651" max="5651" width="16.7109375" style="108" customWidth="1"/>
    <col min="5652" max="5652" width="15" style="108" bestFit="1" customWidth="1"/>
    <col min="5653" max="5653" width="15.140625" style="108" bestFit="1" customWidth="1"/>
    <col min="5654" max="5654" width="11.5703125" style="108" bestFit="1" customWidth="1"/>
    <col min="5655" max="5656" width="10.85546875" style="108" bestFit="1" customWidth="1"/>
    <col min="5657" max="5876" width="9.140625" style="108"/>
    <col min="5877" max="5877" width="15.7109375" style="108" customWidth="1"/>
    <col min="5878" max="5878" width="6.5703125" style="108" bestFit="1" customWidth="1"/>
    <col min="5879" max="5879" width="69.5703125" style="108" bestFit="1" customWidth="1"/>
    <col min="5880" max="5880" width="15.5703125" style="108" bestFit="1" customWidth="1"/>
    <col min="5881" max="5881" width="12.42578125" style="108" bestFit="1" customWidth="1"/>
    <col min="5882" max="5882" width="13.140625" style="108" bestFit="1" customWidth="1"/>
    <col min="5883" max="5885" width="13.42578125" style="108" bestFit="1" customWidth="1"/>
    <col min="5886" max="5905" width="14.28515625" style="108" bestFit="1" customWidth="1"/>
    <col min="5906" max="5906" width="18.140625" style="108" customWidth="1"/>
    <col min="5907" max="5907" width="16.7109375" style="108" customWidth="1"/>
    <col min="5908" max="5908" width="15" style="108" bestFit="1" customWidth="1"/>
    <col min="5909" max="5909" width="15.140625" style="108" bestFit="1" customWidth="1"/>
    <col min="5910" max="5910" width="11.5703125" style="108" bestFit="1" customWidth="1"/>
    <col min="5911" max="5912" width="10.85546875" style="108" bestFit="1" customWidth="1"/>
    <col min="5913" max="6132" width="9.140625" style="108"/>
    <col min="6133" max="6133" width="15.7109375" style="108" customWidth="1"/>
    <col min="6134" max="6134" width="6.5703125" style="108" bestFit="1" customWidth="1"/>
    <col min="6135" max="6135" width="69.5703125" style="108" bestFit="1" customWidth="1"/>
    <col min="6136" max="6136" width="15.5703125" style="108" bestFit="1" customWidth="1"/>
    <col min="6137" max="6137" width="12.42578125" style="108" bestFit="1" customWidth="1"/>
    <col min="6138" max="6138" width="13.140625" style="108" bestFit="1" customWidth="1"/>
    <col min="6139" max="6141" width="13.42578125" style="108" bestFit="1" customWidth="1"/>
    <col min="6142" max="6161" width="14.28515625" style="108" bestFit="1" customWidth="1"/>
    <col min="6162" max="6162" width="18.140625" style="108" customWidth="1"/>
    <col min="6163" max="6163" width="16.7109375" style="108" customWidth="1"/>
    <col min="6164" max="6164" width="15" style="108" bestFit="1" customWidth="1"/>
    <col min="6165" max="6165" width="15.140625" style="108" bestFit="1" customWidth="1"/>
    <col min="6166" max="6166" width="11.5703125" style="108" bestFit="1" customWidth="1"/>
    <col min="6167" max="6168" width="10.85546875" style="108" bestFit="1" customWidth="1"/>
    <col min="6169" max="6388" width="9.140625" style="108"/>
    <col min="6389" max="6389" width="15.7109375" style="108" customWidth="1"/>
    <col min="6390" max="6390" width="6.5703125" style="108" bestFit="1" customWidth="1"/>
    <col min="6391" max="6391" width="69.5703125" style="108" bestFit="1" customWidth="1"/>
    <col min="6392" max="6392" width="15.5703125" style="108" bestFit="1" customWidth="1"/>
    <col min="6393" max="6393" width="12.42578125" style="108" bestFit="1" customWidth="1"/>
    <col min="6394" max="6394" width="13.140625" style="108" bestFit="1" customWidth="1"/>
    <col min="6395" max="6397" width="13.42578125" style="108" bestFit="1" customWidth="1"/>
    <col min="6398" max="6417" width="14.28515625" style="108" bestFit="1" customWidth="1"/>
    <col min="6418" max="6418" width="18.140625" style="108" customWidth="1"/>
    <col min="6419" max="6419" width="16.7109375" style="108" customWidth="1"/>
    <col min="6420" max="6420" width="15" style="108" bestFit="1" customWidth="1"/>
    <col min="6421" max="6421" width="15.140625" style="108" bestFit="1" customWidth="1"/>
    <col min="6422" max="6422" width="11.5703125" style="108" bestFit="1" customWidth="1"/>
    <col min="6423" max="6424" width="10.85546875" style="108" bestFit="1" customWidth="1"/>
    <col min="6425" max="6644" width="9.140625" style="108"/>
    <col min="6645" max="6645" width="15.7109375" style="108" customWidth="1"/>
    <col min="6646" max="6646" width="6.5703125" style="108" bestFit="1" customWidth="1"/>
    <col min="6647" max="6647" width="69.5703125" style="108" bestFit="1" customWidth="1"/>
    <col min="6648" max="6648" width="15.5703125" style="108" bestFit="1" customWidth="1"/>
    <col min="6649" max="6649" width="12.42578125" style="108" bestFit="1" customWidth="1"/>
    <col min="6650" max="6650" width="13.140625" style="108" bestFit="1" customWidth="1"/>
    <col min="6651" max="6653" width="13.42578125" style="108" bestFit="1" customWidth="1"/>
    <col min="6654" max="6673" width="14.28515625" style="108" bestFit="1" customWidth="1"/>
    <col min="6674" max="6674" width="18.140625" style="108" customWidth="1"/>
    <col min="6675" max="6675" width="16.7109375" style="108" customWidth="1"/>
    <col min="6676" max="6676" width="15" style="108" bestFit="1" customWidth="1"/>
    <col min="6677" max="6677" width="15.140625" style="108" bestFit="1" customWidth="1"/>
    <col min="6678" max="6678" width="11.5703125" style="108" bestFit="1" customWidth="1"/>
    <col min="6679" max="6680" width="10.85546875" style="108" bestFit="1" customWidth="1"/>
    <col min="6681" max="6900" width="9.140625" style="108"/>
    <col min="6901" max="6901" width="15.7109375" style="108" customWidth="1"/>
    <col min="6902" max="6902" width="6.5703125" style="108" bestFit="1" customWidth="1"/>
    <col min="6903" max="6903" width="69.5703125" style="108" bestFit="1" customWidth="1"/>
    <col min="6904" max="6904" width="15.5703125" style="108" bestFit="1" customWidth="1"/>
    <col min="6905" max="6905" width="12.42578125" style="108" bestFit="1" customWidth="1"/>
    <col min="6906" max="6906" width="13.140625" style="108" bestFit="1" customWidth="1"/>
    <col min="6907" max="6909" width="13.42578125" style="108" bestFit="1" customWidth="1"/>
    <col min="6910" max="6929" width="14.28515625" style="108" bestFit="1" customWidth="1"/>
    <col min="6930" max="6930" width="18.140625" style="108" customWidth="1"/>
    <col min="6931" max="6931" width="16.7109375" style="108" customWidth="1"/>
    <col min="6932" max="6932" width="15" style="108" bestFit="1" customWidth="1"/>
    <col min="6933" max="6933" width="15.140625" style="108" bestFit="1" customWidth="1"/>
    <col min="6934" max="6934" width="11.5703125" style="108" bestFit="1" customWidth="1"/>
    <col min="6935" max="6936" width="10.85546875" style="108" bestFit="1" customWidth="1"/>
    <col min="6937" max="7156" width="9.140625" style="108"/>
    <col min="7157" max="7157" width="15.7109375" style="108" customWidth="1"/>
    <col min="7158" max="7158" width="6.5703125" style="108" bestFit="1" customWidth="1"/>
    <col min="7159" max="7159" width="69.5703125" style="108" bestFit="1" customWidth="1"/>
    <col min="7160" max="7160" width="15.5703125" style="108" bestFit="1" customWidth="1"/>
    <col min="7161" max="7161" width="12.42578125" style="108" bestFit="1" customWidth="1"/>
    <col min="7162" max="7162" width="13.140625" style="108" bestFit="1" customWidth="1"/>
    <col min="7163" max="7165" width="13.42578125" style="108" bestFit="1" customWidth="1"/>
    <col min="7166" max="7185" width="14.28515625" style="108" bestFit="1" customWidth="1"/>
    <col min="7186" max="7186" width="18.140625" style="108" customWidth="1"/>
    <col min="7187" max="7187" width="16.7109375" style="108" customWidth="1"/>
    <col min="7188" max="7188" width="15" style="108" bestFit="1" customWidth="1"/>
    <col min="7189" max="7189" width="15.140625" style="108" bestFit="1" customWidth="1"/>
    <col min="7190" max="7190" width="11.5703125" style="108" bestFit="1" customWidth="1"/>
    <col min="7191" max="7192" width="10.85546875" style="108" bestFit="1" customWidth="1"/>
    <col min="7193" max="7412" width="9.140625" style="108"/>
    <col min="7413" max="7413" width="15.7109375" style="108" customWidth="1"/>
    <col min="7414" max="7414" width="6.5703125" style="108" bestFit="1" customWidth="1"/>
    <col min="7415" max="7415" width="69.5703125" style="108" bestFit="1" customWidth="1"/>
    <col min="7416" max="7416" width="15.5703125" style="108" bestFit="1" customWidth="1"/>
    <col min="7417" max="7417" width="12.42578125" style="108" bestFit="1" customWidth="1"/>
    <col min="7418" max="7418" width="13.140625" style="108" bestFit="1" customWidth="1"/>
    <col min="7419" max="7421" width="13.42578125" style="108" bestFit="1" customWidth="1"/>
    <col min="7422" max="7441" width="14.28515625" style="108" bestFit="1" customWidth="1"/>
    <col min="7442" max="7442" width="18.140625" style="108" customWidth="1"/>
    <col min="7443" max="7443" width="16.7109375" style="108" customWidth="1"/>
    <col min="7444" max="7444" width="15" style="108" bestFit="1" customWidth="1"/>
    <col min="7445" max="7445" width="15.140625" style="108" bestFit="1" customWidth="1"/>
    <col min="7446" max="7446" width="11.5703125" style="108" bestFit="1" customWidth="1"/>
    <col min="7447" max="7448" width="10.85546875" style="108" bestFit="1" customWidth="1"/>
    <col min="7449" max="7668" width="9.140625" style="108"/>
    <col min="7669" max="7669" width="15.7109375" style="108" customWidth="1"/>
    <col min="7670" max="7670" width="6.5703125" style="108" bestFit="1" customWidth="1"/>
    <col min="7671" max="7671" width="69.5703125" style="108" bestFit="1" customWidth="1"/>
    <col min="7672" max="7672" width="15.5703125" style="108" bestFit="1" customWidth="1"/>
    <col min="7673" max="7673" width="12.42578125" style="108" bestFit="1" customWidth="1"/>
    <col min="7674" max="7674" width="13.140625" style="108" bestFit="1" customWidth="1"/>
    <col min="7675" max="7677" width="13.42578125" style="108" bestFit="1" customWidth="1"/>
    <col min="7678" max="7697" width="14.28515625" style="108" bestFit="1" customWidth="1"/>
    <col min="7698" max="7698" width="18.140625" style="108" customWidth="1"/>
    <col min="7699" max="7699" width="16.7109375" style="108" customWidth="1"/>
    <col min="7700" max="7700" width="15" style="108" bestFit="1" customWidth="1"/>
    <col min="7701" max="7701" width="15.140625" style="108" bestFit="1" customWidth="1"/>
    <col min="7702" max="7702" width="11.5703125" style="108" bestFit="1" customWidth="1"/>
    <col min="7703" max="7704" width="10.85546875" style="108" bestFit="1" customWidth="1"/>
    <col min="7705" max="7924" width="9.140625" style="108"/>
    <col min="7925" max="7925" width="15.7109375" style="108" customWidth="1"/>
    <col min="7926" max="7926" width="6.5703125" style="108" bestFit="1" customWidth="1"/>
    <col min="7927" max="7927" width="69.5703125" style="108" bestFit="1" customWidth="1"/>
    <col min="7928" max="7928" width="15.5703125" style="108" bestFit="1" customWidth="1"/>
    <col min="7929" max="7929" width="12.42578125" style="108" bestFit="1" customWidth="1"/>
    <col min="7930" max="7930" width="13.140625" style="108" bestFit="1" customWidth="1"/>
    <col min="7931" max="7933" width="13.42578125" style="108" bestFit="1" customWidth="1"/>
    <col min="7934" max="7953" width="14.28515625" style="108" bestFit="1" customWidth="1"/>
    <col min="7954" max="7954" width="18.140625" style="108" customWidth="1"/>
    <col min="7955" max="7955" width="16.7109375" style="108" customWidth="1"/>
    <col min="7956" max="7956" width="15" style="108" bestFit="1" customWidth="1"/>
    <col min="7957" max="7957" width="15.140625" style="108" bestFit="1" customWidth="1"/>
    <col min="7958" max="7958" width="11.5703125" style="108" bestFit="1" customWidth="1"/>
    <col min="7959" max="7960" width="10.85546875" style="108" bestFit="1" customWidth="1"/>
    <col min="7961" max="8180" width="9.140625" style="108"/>
    <col min="8181" max="8181" width="15.7109375" style="108" customWidth="1"/>
    <col min="8182" max="8182" width="6.5703125" style="108" bestFit="1" customWidth="1"/>
    <col min="8183" max="8183" width="69.5703125" style="108" bestFit="1" customWidth="1"/>
    <col min="8184" max="8184" width="15.5703125" style="108" bestFit="1" customWidth="1"/>
    <col min="8185" max="8185" width="12.42578125" style="108" bestFit="1" customWidth="1"/>
    <col min="8186" max="8186" width="13.140625" style="108" bestFit="1" customWidth="1"/>
    <col min="8187" max="8189" width="13.42578125" style="108" bestFit="1" customWidth="1"/>
    <col min="8190" max="8209" width="14.28515625" style="108" bestFit="1" customWidth="1"/>
    <col min="8210" max="8210" width="18.140625" style="108" customWidth="1"/>
    <col min="8211" max="8211" width="16.7109375" style="108" customWidth="1"/>
    <col min="8212" max="8212" width="15" style="108" bestFit="1" customWidth="1"/>
    <col min="8213" max="8213" width="15.140625" style="108" bestFit="1" customWidth="1"/>
    <col min="8214" max="8214" width="11.5703125" style="108" bestFit="1" customWidth="1"/>
    <col min="8215" max="8216" width="10.85546875" style="108" bestFit="1" customWidth="1"/>
    <col min="8217" max="8436" width="9.140625" style="108"/>
    <col min="8437" max="8437" width="15.7109375" style="108" customWidth="1"/>
    <col min="8438" max="8438" width="6.5703125" style="108" bestFit="1" customWidth="1"/>
    <col min="8439" max="8439" width="69.5703125" style="108" bestFit="1" customWidth="1"/>
    <col min="8440" max="8440" width="15.5703125" style="108" bestFit="1" customWidth="1"/>
    <col min="8441" max="8441" width="12.42578125" style="108" bestFit="1" customWidth="1"/>
    <col min="8442" max="8442" width="13.140625" style="108" bestFit="1" customWidth="1"/>
    <col min="8443" max="8445" width="13.42578125" style="108" bestFit="1" customWidth="1"/>
    <col min="8446" max="8465" width="14.28515625" style="108" bestFit="1" customWidth="1"/>
    <col min="8466" max="8466" width="18.140625" style="108" customWidth="1"/>
    <col min="8467" max="8467" width="16.7109375" style="108" customWidth="1"/>
    <col min="8468" max="8468" width="15" style="108" bestFit="1" customWidth="1"/>
    <col min="8469" max="8469" width="15.140625" style="108" bestFit="1" customWidth="1"/>
    <col min="8470" max="8470" width="11.5703125" style="108" bestFit="1" customWidth="1"/>
    <col min="8471" max="8472" width="10.85546875" style="108" bestFit="1" customWidth="1"/>
    <col min="8473" max="8692" width="9.140625" style="108"/>
    <col min="8693" max="8693" width="15.7109375" style="108" customWidth="1"/>
    <col min="8694" max="8694" width="6.5703125" style="108" bestFit="1" customWidth="1"/>
    <col min="8695" max="8695" width="69.5703125" style="108" bestFit="1" customWidth="1"/>
    <col min="8696" max="8696" width="15.5703125" style="108" bestFit="1" customWidth="1"/>
    <col min="8697" max="8697" width="12.42578125" style="108" bestFit="1" customWidth="1"/>
    <col min="8698" max="8698" width="13.140625" style="108" bestFit="1" customWidth="1"/>
    <col min="8699" max="8701" width="13.42578125" style="108" bestFit="1" customWidth="1"/>
    <col min="8702" max="8721" width="14.28515625" style="108" bestFit="1" customWidth="1"/>
    <col min="8722" max="8722" width="18.140625" style="108" customWidth="1"/>
    <col min="8723" max="8723" width="16.7109375" style="108" customWidth="1"/>
    <col min="8724" max="8724" width="15" style="108" bestFit="1" customWidth="1"/>
    <col min="8725" max="8725" width="15.140625" style="108" bestFit="1" customWidth="1"/>
    <col min="8726" max="8726" width="11.5703125" style="108" bestFit="1" customWidth="1"/>
    <col min="8727" max="8728" width="10.85546875" style="108" bestFit="1" customWidth="1"/>
    <col min="8729" max="8948" width="9.140625" style="108"/>
    <col min="8949" max="8949" width="15.7109375" style="108" customWidth="1"/>
    <col min="8950" max="8950" width="6.5703125" style="108" bestFit="1" customWidth="1"/>
    <col min="8951" max="8951" width="69.5703125" style="108" bestFit="1" customWidth="1"/>
    <col min="8952" max="8952" width="15.5703125" style="108" bestFit="1" customWidth="1"/>
    <col min="8953" max="8953" width="12.42578125" style="108" bestFit="1" customWidth="1"/>
    <col min="8954" max="8954" width="13.140625" style="108" bestFit="1" customWidth="1"/>
    <col min="8955" max="8957" width="13.42578125" style="108" bestFit="1" customWidth="1"/>
    <col min="8958" max="8977" width="14.28515625" style="108" bestFit="1" customWidth="1"/>
    <col min="8978" max="8978" width="18.140625" style="108" customWidth="1"/>
    <col min="8979" max="8979" width="16.7109375" style="108" customWidth="1"/>
    <col min="8980" max="8980" width="15" style="108" bestFit="1" customWidth="1"/>
    <col min="8981" max="8981" width="15.140625" style="108" bestFit="1" customWidth="1"/>
    <col min="8982" max="8982" width="11.5703125" style="108" bestFit="1" customWidth="1"/>
    <col min="8983" max="8984" width="10.85546875" style="108" bestFit="1" customWidth="1"/>
    <col min="8985" max="9204" width="9.140625" style="108"/>
    <col min="9205" max="9205" width="15.7109375" style="108" customWidth="1"/>
    <col min="9206" max="9206" width="6.5703125" style="108" bestFit="1" customWidth="1"/>
    <col min="9207" max="9207" width="69.5703125" style="108" bestFit="1" customWidth="1"/>
    <col min="9208" max="9208" width="15.5703125" style="108" bestFit="1" customWidth="1"/>
    <col min="9209" max="9209" width="12.42578125" style="108" bestFit="1" customWidth="1"/>
    <col min="9210" max="9210" width="13.140625" style="108" bestFit="1" customWidth="1"/>
    <col min="9211" max="9213" width="13.42578125" style="108" bestFit="1" customWidth="1"/>
    <col min="9214" max="9233" width="14.28515625" style="108" bestFit="1" customWidth="1"/>
    <col min="9234" max="9234" width="18.140625" style="108" customWidth="1"/>
    <col min="9235" max="9235" width="16.7109375" style="108" customWidth="1"/>
    <col min="9236" max="9236" width="15" style="108" bestFit="1" customWidth="1"/>
    <col min="9237" max="9237" width="15.140625" style="108" bestFit="1" customWidth="1"/>
    <col min="9238" max="9238" width="11.5703125" style="108" bestFit="1" customWidth="1"/>
    <col min="9239" max="9240" width="10.85546875" style="108" bestFit="1" customWidth="1"/>
    <col min="9241" max="9460" width="9.140625" style="108"/>
    <col min="9461" max="9461" width="15.7109375" style="108" customWidth="1"/>
    <col min="9462" max="9462" width="6.5703125" style="108" bestFit="1" customWidth="1"/>
    <col min="9463" max="9463" width="69.5703125" style="108" bestFit="1" customWidth="1"/>
    <col min="9464" max="9464" width="15.5703125" style="108" bestFit="1" customWidth="1"/>
    <col min="9465" max="9465" width="12.42578125" style="108" bestFit="1" customWidth="1"/>
    <col min="9466" max="9466" width="13.140625" style="108" bestFit="1" customWidth="1"/>
    <col min="9467" max="9469" width="13.42578125" style="108" bestFit="1" customWidth="1"/>
    <col min="9470" max="9489" width="14.28515625" style="108" bestFit="1" customWidth="1"/>
    <col min="9490" max="9490" width="18.140625" style="108" customWidth="1"/>
    <col min="9491" max="9491" width="16.7109375" style="108" customWidth="1"/>
    <col min="9492" max="9492" width="15" style="108" bestFit="1" customWidth="1"/>
    <col min="9493" max="9493" width="15.140625" style="108" bestFit="1" customWidth="1"/>
    <col min="9494" max="9494" width="11.5703125" style="108" bestFit="1" customWidth="1"/>
    <col min="9495" max="9496" width="10.85546875" style="108" bestFit="1" customWidth="1"/>
    <col min="9497" max="9716" width="9.140625" style="108"/>
    <col min="9717" max="9717" width="15.7109375" style="108" customWidth="1"/>
    <col min="9718" max="9718" width="6.5703125" style="108" bestFit="1" customWidth="1"/>
    <col min="9719" max="9719" width="69.5703125" style="108" bestFit="1" customWidth="1"/>
    <col min="9720" max="9720" width="15.5703125" style="108" bestFit="1" customWidth="1"/>
    <col min="9721" max="9721" width="12.42578125" style="108" bestFit="1" customWidth="1"/>
    <col min="9722" max="9722" width="13.140625" style="108" bestFit="1" customWidth="1"/>
    <col min="9723" max="9725" width="13.42578125" style="108" bestFit="1" customWidth="1"/>
    <col min="9726" max="9745" width="14.28515625" style="108" bestFit="1" customWidth="1"/>
    <col min="9746" max="9746" width="18.140625" style="108" customWidth="1"/>
    <col min="9747" max="9747" width="16.7109375" style="108" customWidth="1"/>
    <col min="9748" max="9748" width="15" style="108" bestFit="1" customWidth="1"/>
    <col min="9749" max="9749" width="15.140625" style="108" bestFit="1" customWidth="1"/>
    <col min="9750" max="9750" width="11.5703125" style="108" bestFit="1" customWidth="1"/>
    <col min="9751" max="9752" width="10.85546875" style="108" bestFit="1" customWidth="1"/>
    <col min="9753" max="9972" width="9.140625" style="108"/>
    <col min="9973" max="9973" width="15.7109375" style="108" customWidth="1"/>
    <col min="9974" max="9974" width="6.5703125" style="108" bestFit="1" customWidth="1"/>
    <col min="9975" max="9975" width="69.5703125" style="108" bestFit="1" customWidth="1"/>
    <col min="9976" max="9976" width="15.5703125" style="108" bestFit="1" customWidth="1"/>
    <col min="9977" max="9977" width="12.42578125" style="108" bestFit="1" customWidth="1"/>
    <col min="9978" max="9978" width="13.140625" style="108" bestFit="1" customWidth="1"/>
    <col min="9979" max="9981" width="13.42578125" style="108" bestFit="1" customWidth="1"/>
    <col min="9982" max="10001" width="14.28515625" style="108" bestFit="1" customWidth="1"/>
    <col min="10002" max="10002" width="18.140625" style="108" customWidth="1"/>
    <col min="10003" max="10003" width="16.7109375" style="108" customWidth="1"/>
    <col min="10004" max="10004" width="15" style="108" bestFit="1" customWidth="1"/>
    <col min="10005" max="10005" width="15.140625" style="108" bestFit="1" customWidth="1"/>
    <col min="10006" max="10006" width="11.5703125" style="108" bestFit="1" customWidth="1"/>
    <col min="10007" max="10008" width="10.85546875" style="108" bestFit="1" customWidth="1"/>
    <col min="10009" max="10228" width="9.140625" style="108"/>
    <col min="10229" max="10229" width="15.7109375" style="108" customWidth="1"/>
    <col min="10230" max="10230" width="6.5703125" style="108" bestFit="1" customWidth="1"/>
    <col min="10231" max="10231" width="69.5703125" style="108" bestFit="1" customWidth="1"/>
    <col min="10232" max="10232" width="15.5703125" style="108" bestFit="1" customWidth="1"/>
    <col min="10233" max="10233" width="12.42578125" style="108" bestFit="1" customWidth="1"/>
    <col min="10234" max="10234" width="13.140625" style="108" bestFit="1" customWidth="1"/>
    <col min="10235" max="10237" width="13.42578125" style="108" bestFit="1" customWidth="1"/>
    <col min="10238" max="10257" width="14.28515625" style="108" bestFit="1" customWidth="1"/>
    <col min="10258" max="10258" width="18.140625" style="108" customWidth="1"/>
    <col min="10259" max="10259" width="16.7109375" style="108" customWidth="1"/>
    <col min="10260" max="10260" width="15" style="108" bestFit="1" customWidth="1"/>
    <col min="10261" max="10261" width="15.140625" style="108" bestFit="1" customWidth="1"/>
    <col min="10262" max="10262" width="11.5703125" style="108" bestFit="1" customWidth="1"/>
    <col min="10263" max="10264" width="10.85546875" style="108" bestFit="1" customWidth="1"/>
    <col min="10265" max="10484" width="9.140625" style="108"/>
    <col min="10485" max="10485" width="15.7109375" style="108" customWidth="1"/>
    <col min="10486" max="10486" width="6.5703125" style="108" bestFit="1" customWidth="1"/>
    <col min="10487" max="10487" width="69.5703125" style="108" bestFit="1" customWidth="1"/>
    <col min="10488" max="10488" width="15.5703125" style="108" bestFit="1" customWidth="1"/>
    <col min="10489" max="10489" width="12.42578125" style="108" bestFit="1" customWidth="1"/>
    <col min="10490" max="10490" width="13.140625" style="108" bestFit="1" customWidth="1"/>
    <col min="10491" max="10493" width="13.42578125" style="108" bestFit="1" customWidth="1"/>
    <col min="10494" max="10513" width="14.28515625" style="108" bestFit="1" customWidth="1"/>
    <col min="10514" max="10514" width="18.140625" style="108" customWidth="1"/>
    <col min="10515" max="10515" width="16.7109375" style="108" customWidth="1"/>
    <col min="10516" max="10516" width="15" style="108" bestFit="1" customWidth="1"/>
    <col min="10517" max="10517" width="15.140625" style="108" bestFit="1" customWidth="1"/>
    <col min="10518" max="10518" width="11.5703125" style="108" bestFit="1" customWidth="1"/>
    <col min="10519" max="10520" width="10.85546875" style="108" bestFit="1" customWidth="1"/>
    <col min="10521" max="10740" width="9.140625" style="108"/>
    <col min="10741" max="10741" width="15.7109375" style="108" customWidth="1"/>
    <col min="10742" max="10742" width="6.5703125" style="108" bestFit="1" customWidth="1"/>
    <col min="10743" max="10743" width="69.5703125" style="108" bestFit="1" customWidth="1"/>
    <col min="10744" max="10744" width="15.5703125" style="108" bestFit="1" customWidth="1"/>
    <col min="10745" max="10745" width="12.42578125" style="108" bestFit="1" customWidth="1"/>
    <col min="10746" max="10746" width="13.140625" style="108" bestFit="1" customWidth="1"/>
    <col min="10747" max="10749" width="13.42578125" style="108" bestFit="1" customWidth="1"/>
    <col min="10750" max="10769" width="14.28515625" style="108" bestFit="1" customWidth="1"/>
    <col min="10770" max="10770" width="18.140625" style="108" customWidth="1"/>
    <col min="10771" max="10771" width="16.7109375" style="108" customWidth="1"/>
    <col min="10772" max="10772" width="15" style="108" bestFit="1" customWidth="1"/>
    <col min="10773" max="10773" width="15.140625" style="108" bestFit="1" customWidth="1"/>
    <col min="10774" max="10774" width="11.5703125" style="108" bestFit="1" customWidth="1"/>
    <col min="10775" max="10776" width="10.85546875" style="108" bestFit="1" customWidth="1"/>
    <col min="10777" max="10996" width="9.140625" style="108"/>
    <col min="10997" max="10997" width="15.7109375" style="108" customWidth="1"/>
    <col min="10998" max="10998" width="6.5703125" style="108" bestFit="1" customWidth="1"/>
    <col min="10999" max="10999" width="69.5703125" style="108" bestFit="1" customWidth="1"/>
    <col min="11000" max="11000" width="15.5703125" style="108" bestFit="1" customWidth="1"/>
    <col min="11001" max="11001" width="12.42578125" style="108" bestFit="1" customWidth="1"/>
    <col min="11002" max="11002" width="13.140625" style="108" bestFit="1" customWidth="1"/>
    <col min="11003" max="11005" width="13.42578125" style="108" bestFit="1" customWidth="1"/>
    <col min="11006" max="11025" width="14.28515625" style="108" bestFit="1" customWidth="1"/>
    <col min="11026" max="11026" width="18.140625" style="108" customWidth="1"/>
    <col min="11027" max="11027" width="16.7109375" style="108" customWidth="1"/>
    <col min="11028" max="11028" width="15" style="108" bestFit="1" customWidth="1"/>
    <col min="11029" max="11029" width="15.140625" style="108" bestFit="1" customWidth="1"/>
    <col min="11030" max="11030" width="11.5703125" style="108" bestFit="1" customWidth="1"/>
    <col min="11031" max="11032" width="10.85546875" style="108" bestFit="1" customWidth="1"/>
    <col min="11033" max="11252" width="9.140625" style="108"/>
    <col min="11253" max="11253" width="15.7109375" style="108" customWidth="1"/>
    <col min="11254" max="11254" width="6.5703125" style="108" bestFit="1" customWidth="1"/>
    <col min="11255" max="11255" width="69.5703125" style="108" bestFit="1" customWidth="1"/>
    <col min="11256" max="11256" width="15.5703125" style="108" bestFit="1" customWidth="1"/>
    <col min="11257" max="11257" width="12.42578125" style="108" bestFit="1" customWidth="1"/>
    <col min="11258" max="11258" width="13.140625" style="108" bestFit="1" customWidth="1"/>
    <col min="11259" max="11261" width="13.42578125" style="108" bestFit="1" customWidth="1"/>
    <col min="11262" max="11281" width="14.28515625" style="108" bestFit="1" customWidth="1"/>
    <col min="11282" max="11282" width="18.140625" style="108" customWidth="1"/>
    <col min="11283" max="11283" width="16.7109375" style="108" customWidth="1"/>
    <col min="11284" max="11284" width="15" style="108" bestFit="1" customWidth="1"/>
    <col min="11285" max="11285" width="15.140625" style="108" bestFit="1" customWidth="1"/>
    <col min="11286" max="11286" width="11.5703125" style="108" bestFit="1" customWidth="1"/>
    <col min="11287" max="11288" width="10.85546875" style="108" bestFit="1" customWidth="1"/>
    <col min="11289" max="11508" width="9.140625" style="108"/>
    <col min="11509" max="11509" width="15.7109375" style="108" customWidth="1"/>
    <col min="11510" max="11510" width="6.5703125" style="108" bestFit="1" customWidth="1"/>
    <col min="11511" max="11511" width="69.5703125" style="108" bestFit="1" customWidth="1"/>
    <col min="11512" max="11512" width="15.5703125" style="108" bestFit="1" customWidth="1"/>
    <col min="11513" max="11513" width="12.42578125" style="108" bestFit="1" customWidth="1"/>
    <col min="11514" max="11514" width="13.140625" style="108" bestFit="1" customWidth="1"/>
    <col min="11515" max="11517" width="13.42578125" style="108" bestFit="1" customWidth="1"/>
    <col min="11518" max="11537" width="14.28515625" style="108" bestFit="1" customWidth="1"/>
    <col min="11538" max="11538" width="18.140625" style="108" customWidth="1"/>
    <col min="11539" max="11539" width="16.7109375" style="108" customWidth="1"/>
    <col min="11540" max="11540" width="15" style="108" bestFit="1" customWidth="1"/>
    <col min="11541" max="11541" width="15.140625" style="108" bestFit="1" customWidth="1"/>
    <col min="11542" max="11542" width="11.5703125" style="108" bestFit="1" customWidth="1"/>
    <col min="11543" max="11544" width="10.85546875" style="108" bestFit="1" customWidth="1"/>
    <col min="11545" max="11764" width="9.140625" style="108"/>
    <col min="11765" max="11765" width="15.7109375" style="108" customWidth="1"/>
    <col min="11766" max="11766" width="6.5703125" style="108" bestFit="1" customWidth="1"/>
    <col min="11767" max="11767" width="69.5703125" style="108" bestFit="1" customWidth="1"/>
    <col min="11768" max="11768" width="15.5703125" style="108" bestFit="1" customWidth="1"/>
    <col min="11769" max="11769" width="12.42578125" style="108" bestFit="1" customWidth="1"/>
    <col min="11770" max="11770" width="13.140625" style="108" bestFit="1" customWidth="1"/>
    <col min="11771" max="11773" width="13.42578125" style="108" bestFit="1" customWidth="1"/>
    <col min="11774" max="11793" width="14.28515625" style="108" bestFit="1" customWidth="1"/>
    <col min="11794" max="11794" width="18.140625" style="108" customWidth="1"/>
    <col min="11795" max="11795" width="16.7109375" style="108" customWidth="1"/>
    <col min="11796" max="11796" width="15" style="108" bestFit="1" customWidth="1"/>
    <col min="11797" max="11797" width="15.140625" style="108" bestFit="1" customWidth="1"/>
    <col min="11798" max="11798" width="11.5703125" style="108" bestFit="1" customWidth="1"/>
    <col min="11799" max="11800" width="10.85546875" style="108" bestFit="1" customWidth="1"/>
    <col min="11801" max="12020" width="9.140625" style="108"/>
    <col min="12021" max="12021" width="15.7109375" style="108" customWidth="1"/>
    <col min="12022" max="12022" width="6.5703125" style="108" bestFit="1" customWidth="1"/>
    <col min="12023" max="12023" width="69.5703125" style="108" bestFit="1" customWidth="1"/>
    <col min="12024" max="12024" width="15.5703125" style="108" bestFit="1" customWidth="1"/>
    <col min="12025" max="12025" width="12.42578125" style="108" bestFit="1" customWidth="1"/>
    <col min="12026" max="12026" width="13.140625" style="108" bestFit="1" customWidth="1"/>
    <col min="12027" max="12029" width="13.42578125" style="108" bestFit="1" customWidth="1"/>
    <col min="12030" max="12049" width="14.28515625" style="108" bestFit="1" customWidth="1"/>
    <col min="12050" max="12050" width="18.140625" style="108" customWidth="1"/>
    <col min="12051" max="12051" width="16.7109375" style="108" customWidth="1"/>
    <col min="12052" max="12052" width="15" style="108" bestFit="1" customWidth="1"/>
    <col min="12053" max="12053" width="15.140625" style="108" bestFit="1" customWidth="1"/>
    <col min="12054" max="12054" width="11.5703125" style="108" bestFit="1" customWidth="1"/>
    <col min="12055" max="12056" width="10.85546875" style="108" bestFit="1" customWidth="1"/>
    <col min="12057" max="12276" width="9.140625" style="108"/>
    <col min="12277" max="12277" width="15.7109375" style="108" customWidth="1"/>
    <col min="12278" max="12278" width="6.5703125" style="108" bestFit="1" customWidth="1"/>
    <col min="12279" max="12279" width="69.5703125" style="108" bestFit="1" customWidth="1"/>
    <col min="12280" max="12280" width="15.5703125" style="108" bestFit="1" customWidth="1"/>
    <col min="12281" max="12281" width="12.42578125" style="108" bestFit="1" customWidth="1"/>
    <col min="12282" max="12282" width="13.140625" style="108" bestFit="1" customWidth="1"/>
    <col min="12283" max="12285" width="13.42578125" style="108" bestFit="1" customWidth="1"/>
    <col min="12286" max="12305" width="14.28515625" style="108" bestFit="1" customWidth="1"/>
    <col min="12306" max="12306" width="18.140625" style="108" customWidth="1"/>
    <col min="12307" max="12307" width="16.7109375" style="108" customWidth="1"/>
    <col min="12308" max="12308" width="15" style="108" bestFit="1" customWidth="1"/>
    <col min="12309" max="12309" width="15.140625" style="108" bestFit="1" customWidth="1"/>
    <col min="12310" max="12310" width="11.5703125" style="108" bestFit="1" customWidth="1"/>
    <col min="12311" max="12312" width="10.85546875" style="108" bestFit="1" customWidth="1"/>
    <col min="12313" max="12532" width="9.140625" style="108"/>
    <col min="12533" max="12533" width="15.7109375" style="108" customWidth="1"/>
    <col min="12534" max="12534" width="6.5703125" style="108" bestFit="1" customWidth="1"/>
    <col min="12535" max="12535" width="69.5703125" style="108" bestFit="1" customWidth="1"/>
    <col min="12536" max="12536" width="15.5703125" style="108" bestFit="1" customWidth="1"/>
    <col min="12537" max="12537" width="12.42578125" style="108" bestFit="1" customWidth="1"/>
    <col min="12538" max="12538" width="13.140625" style="108" bestFit="1" customWidth="1"/>
    <col min="12539" max="12541" width="13.42578125" style="108" bestFit="1" customWidth="1"/>
    <col min="12542" max="12561" width="14.28515625" style="108" bestFit="1" customWidth="1"/>
    <col min="12562" max="12562" width="18.140625" style="108" customWidth="1"/>
    <col min="12563" max="12563" width="16.7109375" style="108" customWidth="1"/>
    <col min="12564" max="12564" width="15" style="108" bestFit="1" customWidth="1"/>
    <col min="12565" max="12565" width="15.140625" style="108" bestFit="1" customWidth="1"/>
    <col min="12566" max="12566" width="11.5703125" style="108" bestFit="1" customWidth="1"/>
    <col min="12567" max="12568" width="10.85546875" style="108" bestFit="1" customWidth="1"/>
    <col min="12569" max="12788" width="9.140625" style="108"/>
    <col min="12789" max="12789" width="15.7109375" style="108" customWidth="1"/>
    <col min="12790" max="12790" width="6.5703125" style="108" bestFit="1" customWidth="1"/>
    <col min="12791" max="12791" width="69.5703125" style="108" bestFit="1" customWidth="1"/>
    <col min="12792" max="12792" width="15.5703125" style="108" bestFit="1" customWidth="1"/>
    <col min="12793" max="12793" width="12.42578125" style="108" bestFit="1" customWidth="1"/>
    <col min="12794" max="12794" width="13.140625" style="108" bestFit="1" customWidth="1"/>
    <col min="12795" max="12797" width="13.42578125" style="108" bestFit="1" customWidth="1"/>
    <col min="12798" max="12817" width="14.28515625" style="108" bestFit="1" customWidth="1"/>
    <col min="12818" max="12818" width="18.140625" style="108" customWidth="1"/>
    <col min="12819" max="12819" width="16.7109375" style="108" customWidth="1"/>
    <col min="12820" max="12820" width="15" style="108" bestFit="1" customWidth="1"/>
    <col min="12821" max="12821" width="15.140625" style="108" bestFit="1" customWidth="1"/>
    <col min="12822" max="12822" width="11.5703125" style="108" bestFit="1" customWidth="1"/>
    <col min="12823" max="12824" width="10.85546875" style="108" bestFit="1" customWidth="1"/>
    <col min="12825" max="13044" width="9.140625" style="108"/>
    <col min="13045" max="13045" width="15.7109375" style="108" customWidth="1"/>
    <col min="13046" max="13046" width="6.5703125" style="108" bestFit="1" customWidth="1"/>
    <col min="13047" max="13047" width="69.5703125" style="108" bestFit="1" customWidth="1"/>
    <col min="13048" max="13048" width="15.5703125" style="108" bestFit="1" customWidth="1"/>
    <col min="13049" max="13049" width="12.42578125" style="108" bestFit="1" customWidth="1"/>
    <col min="13050" max="13050" width="13.140625" style="108" bestFit="1" customWidth="1"/>
    <col min="13051" max="13053" width="13.42578125" style="108" bestFit="1" customWidth="1"/>
    <col min="13054" max="13073" width="14.28515625" style="108" bestFit="1" customWidth="1"/>
    <col min="13074" max="13074" width="18.140625" style="108" customWidth="1"/>
    <col min="13075" max="13075" width="16.7109375" style="108" customWidth="1"/>
    <col min="13076" max="13076" width="15" style="108" bestFit="1" customWidth="1"/>
    <col min="13077" max="13077" width="15.140625" style="108" bestFit="1" customWidth="1"/>
    <col min="13078" max="13078" width="11.5703125" style="108" bestFit="1" customWidth="1"/>
    <col min="13079" max="13080" width="10.85546875" style="108" bestFit="1" customWidth="1"/>
    <col min="13081" max="13300" width="9.140625" style="108"/>
    <col min="13301" max="13301" width="15.7109375" style="108" customWidth="1"/>
    <col min="13302" max="13302" width="6.5703125" style="108" bestFit="1" customWidth="1"/>
    <col min="13303" max="13303" width="69.5703125" style="108" bestFit="1" customWidth="1"/>
    <col min="13304" max="13304" width="15.5703125" style="108" bestFit="1" customWidth="1"/>
    <col min="13305" max="13305" width="12.42578125" style="108" bestFit="1" customWidth="1"/>
    <col min="13306" max="13306" width="13.140625" style="108" bestFit="1" customWidth="1"/>
    <col min="13307" max="13309" width="13.42578125" style="108" bestFit="1" customWidth="1"/>
    <col min="13310" max="13329" width="14.28515625" style="108" bestFit="1" customWidth="1"/>
    <col min="13330" max="13330" width="18.140625" style="108" customWidth="1"/>
    <col min="13331" max="13331" width="16.7109375" style="108" customWidth="1"/>
    <col min="13332" max="13332" width="15" style="108" bestFit="1" customWidth="1"/>
    <col min="13333" max="13333" width="15.140625" style="108" bestFit="1" customWidth="1"/>
    <col min="13334" max="13334" width="11.5703125" style="108" bestFit="1" customWidth="1"/>
    <col min="13335" max="13336" width="10.85546875" style="108" bestFit="1" customWidth="1"/>
    <col min="13337" max="13556" width="9.140625" style="108"/>
    <col min="13557" max="13557" width="15.7109375" style="108" customWidth="1"/>
    <col min="13558" max="13558" width="6.5703125" style="108" bestFit="1" customWidth="1"/>
    <col min="13559" max="13559" width="69.5703125" style="108" bestFit="1" customWidth="1"/>
    <col min="13560" max="13560" width="15.5703125" style="108" bestFit="1" customWidth="1"/>
    <col min="13561" max="13561" width="12.42578125" style="108" bestFit="1" customWidth="1"/>
    <col min="13562" max="13562" width="13.140625" style="108" bestFit="1" customWidth="1"/>
    <col min="13563" max="13565" width="13.42578125" style="108" bestFit="1" customWidth="1"/>
    <col min="13566" max="13585" width="14.28515625" style="108" bestFit="1" customWidth="1"/>
    <col min="13586" max="13586" width="18.140625" style="108" customWidth="1"/>
    <col min="13587" max="13587" width="16.7109375" style="108" customWidth="1"/>
    <col min="13588" max="13588" width="15" style="108" bestFit="1" customWidth="1"/>
    <col min="13589" max="13589" width="15.140625" style="108" bestFit="1" customWidth="1"/>
    <col min="13590" max="13590" width="11.5703125" style="108" bestFit="1" customWidth="1"/>
    <col min="13591" max="13592" width="10.85546875" style="108" bestFit="1" customWidth="1"/>
    <col min="13593" max="13812" width="9.140625" style="108"/>
    <col min="13813" max="13813" width="15.7109375" style="108" customWidth="1"/>
    <col min="13814" max="13814" width="6.5703125" style="108" bestFit="1" customWidth="1"/>
    <col min="13815" max="13815" width="69.5703125" style="108" bestFit="1" customWidth="1"/>
    <col min="13816" max="13816" width="15.5703125" style="108" bestFit="1" customWidth="1"/>
    <col min="13817" max="13817" width="12.42578125" style="108" bestFit="1" customWidth="1"/>
    <col min="13818" max="13818" width="13.140625" style="108" bestFit="1" customWidth="1"/>
    <col min="13819" max="13821" width="13.42578125" style="108" bestFit="1" customWidth="1"/>
    <col min="13822" max="13841" width="14.28515625" style="108" bestFit="1" customWidth="1"/>
    <col min="13842" max="13842" width="18.140625" style="108" customWidth="1"/>
    <col min="13843" max="13843" width="16.7109375" style="108" customWidth="1"/>
    <col min="13844" max="13844" width="15" style="108" bestFit="1" customWidth="1"/>
    <col min="13845" max="13845" width="15.140625" style="108" bestFit="1" customWidth="1"/>
    <col min="13846" max="13846" width="11.5703125" style="108" bestFit="1" customWidth="1"/>
    <col min="13847" max="13848" width="10.85546875" style="108" bestFit="1" customWidth="1"/>
    <col min="13849" max="14068" width="9.140625" style="108"/>
    <col min="14069" max="14069" width="15.7109375" style="108" customWidth="1"/>
    <col min="14070" max="14070" width="6.5703125" style="108" bestFit="1" customWidth="1"/>
    <col min="14071" max="14071" width="69.5703125" style="108" bestFit="1" customWidth="1"/>
    <col min="14072" max="14072" width="15.5703125" style="108" bestFit="1" customWidth="1"/>
    <col min="14073" max="14073" width="12.42578125" style="108" bestFit="1" customWidth="1"/>
    <col min="14074" max="14074" width="13.140625" style="108" bestFit="1" customWidth="1"/>
    <col min="14075" max="14077" width="13.42578125" style="108" bestFit="1" customWidth="1"/>
    <col min="14078" max="14097" width="14.28515625" style="108" bestFit="1" customWidth="1"/>
    <col min="14098" max="14098" width="18.140625" style="108" customWidth="1"/>
    <col min="14099" max="14099" width="16.7109375" style="108" customWidth="1"/>
    <col min="14100" max="14100" width="15" style="108" bestFit="1" customWidth="1"/>
    <col min="14101" max="14101" width="15.140625" style="108" bestFit="1" customWidth="1"/>
    <col min="14102" max="14102" width="11.5703125" style="108" bestFit="1" customWidth="1"/>
    <col min="14103" max="14104" width="10.85546875" style="108" bestFit="1" customWidth="1"/>
    <col min="14105" max="14324" width="9.140625" style="108"/>
    <col min="14325" max="14325" width="15.7109375" style="108" customWidth="1"/>
    <col min="14326" max="14326" width="6.5703125" style="108" bestFit="1" customWidth="1"/>
    <col min="14327" max="14327" width="69.5703125" style="108" bestFit="1" customWidth="1"/>
    <col min="14328" max="14328" width="15.5703125" style="108" bestFit="1" customWidth="1"/>
    <col min="14329" max="14329" width="12.42578125" style="108" bestFit="1" customWidth="1"/>
    <col min="14330" max="14330" width="13.140625" style="108" bestFit="1" customWidth="1"/>
    <col min="14331" max="14333" width="13.42578125" style="108" bestFit="1" customWidth="1"/>
    <col min="14334" max="14353" width="14.28515625" style="108" bestFit="1" customWidth="1"/>
    <col min="14354" max="14354" width="18.140625" style="108" customWidth="1"/>
    <col min="14355" max="14355" width="16.7109375" style="108" customWidth="1"/>
    <col min="14356" max="14356" width="15" style="108" bestFit="1" customWidth="1"/>
    <col min="14357" max="14357" width="15.140625" style="108" bestFit="1" customWidth="1"/>
    <col min="14358" max="14358" width="11.5703125" style="108" bestFit="1" customWidth="1"/>
    <col min="14359" max="14360" width="10.85546875" style="108" bestFit="1" customWidth="1"/>
    <col min="14361" max="14580" width="9.140625" style="108"/>
    <col min="14581" max="14581" width="15.7109375" style="108" customWidth="1"/>
    <col min="14582" max="14582" width="6.5703125" style="108" bestFit="1" customWidth="1"/>
    <col min="14583" max="14583" width="69.5703125" style="108" bestFit="1" customWidth="1"/>
    <col min="14584" max="14584" width="15.5703125" style="108" bestFit="1" customWidth="1"/>
    <col min="14585" max="14585" width="12.42578125" style="108" bestFit="1" customWidth="1"/>
    <col min="14586" max="14586" width="13.140625" style="108" bestFit="1" customWidth="1"/>
    <col min="14587" max="14589" width="13.42578125" style="108" bestFit="1" customWidth="1"/>
    <col min="14590" max="14609" width="14.28515625" style="108" bestFit="1" customWidth="1"/>
    <col min="14610" max="14610" width="18.140625" style="108" customWidth="1"/>
    <col min="14611" max="14611" width="16.7109375" style="108" customWidth="1"/>
    <col min="14612" max="14612" width="15" style="108" bestFit="1" customWidth="1"/>
    <col min="14613" max="14613" width="15.140625" style="108" bestFit="1" customWidth="1"/>
    <col min="14614" max="14614" width="11.5703125" style="108" bestFit="1" customWidth="1"/>
    <col min="14615" max="14616" width="10.85546875" style="108" bestFit="1" customWidth="1"/>
    <col min="14617" max="14836" width="9.140625" style="108"/>
    <col min="14837" max="14837" width="15.7109375" style="108" customWidth="1"/>
    <col min="14838" max="14838" width="6.5703125" style="108" bestFit="1" customWidth="1"/>
    <col min="14839" max="14839" width="69.5703125" style="108" bestFit="1" customWidth="1"/>
    <col min="14840" max="14840" width="15.5703125" style="108" bestFit="1" customWidth="1"/>
    <col min="14841" max="14841" width="12.42578125" style="108" bestFit="1" customWidth="1"/>
    <col min="14842" max="14842" width="13.140625" style="108" bestFit="1" customWidth="1"/>
    <col min="14843" max="14845" width="13.42578125" style="108" bestFit="1" customWidth="1"/>
    <col min="14846" max="14865" width="14.28515625" style="108" bestFit="1" customWidth="1"/>
    <col min="14866" max="14866" width="18.140625" style="108" customWidth="1"/>
    <col min="14867" max="14867" width="16.7109375" style="108" customWidth="1"/>
    <col min="14868" max="14868" width="15" style="108" bestFit="1" customWidth="1"/>
    <col min="14869" max="14869" width="15.140625" style="108" bestFit="1" customWidth="1"/>
    <col min="14870" max="14870" width="11.5703125" style="108" bestFit="1" customWidth="1"/>
    <col min="14871" max="14872" width="10.85546875" style="108" bestFit="1" customWidth="1"/>
    <col min="14873" max="15092" width="9.140625" style="108"/>
    <col min="15093" max="15093" width="15.7109375" style="108" customWidth="1"/>
    <col min="15094" max="15094" width="6.5703125" style="108" bestFit="1" customWidth="1"/>
    <col min="15095" max="15095" width="69.5703125" style="108" bestFit="1" customWidth="1"/>
    <col min="15096" max="15096" width="15.5703125" style="108" bestFit="1" customWidth="1"/>
    <col min="15097" max="15097" width="12.42578125" style="108" bestFit="1" customWidth="1"/>
    <col min="15098" max="15098" width="13.140625" style="108" bestFit="1" customWidth="1"/>
    <col min="15099" max="15101" width="13.42578125" style="108" bestFit="1" customWidth="1"/>
    <col min="15102" max="15121" width="14.28515625" style="108" bestFit="1" customWidth="1"/>
    <col min="15122" max="15122" width="18.140625" style="108" customWidth="1"/>
    <col min="15123" max="15123" width="16.7109375" style="108" customWidth="1"/>
    <col min="15124" max="15124" width="15" style="108" bestFit="1" customWidth="1"/>
    <col min="15125" max="15125" width="15.140625" style="108" bestFit="1" customWidth="1"/>
    <col min="15126" max="15126" width="11.5703125" style="108" bestFit="1" customWidth="1"/>
    <col min="15127" max="15128" width="10.85546875" style="108" bestFit="1" customWidth="1"/>
    <col min="15129" max="15348" width="9.140625" style="108"/>
    <col min="15349" max="15349" width="15.7109375" style="108" customWidth="1"/>
    <col min="15350" max="15350" width="6.5703125" style="108" bestFit="1" customWidth="1"/>
    <col min="15351" max="15351" width="69.5703125" style="108" bestFit="1" customWidth="1"/>
    <col min="15352" max="15352" width="15.5703125" style="108" bestFit="1" customWidth="1"/>
    <col min="15353" max="15353" width="12.42578125" style="108" bestFit="1" customWidth="1"/>
    <col min="15354" max="15354" width="13.140625" style="108" bestFit="1" customWidth="1"/>
    <col min="15355" max="15357" width="13.42578125" style="108" bestFit="1" customWidth="1"/>
    <col min="15358" max="15377" width="14.28515625" style="108" bestFit="1" customWidth="1"/>
    <col min="15378" max="15378" width="18.140625" style="108" customWidth="1"/>
    <col min="15379" max="15379" width="16.7109375" style="108" customWidth="1"/>
    <col min="15380" max="15380" width="15" style="108" bestFit="1" customWidth="1"/>
    <col min="15381" max="15381" width="15.140625" style="108" bestFit="1" customWidth="1"/>
    <col min="15382" max="15382" width="11.5703125" style="108" bestFit="1" customWidth="1"/>
    <col min="15383" max="15384" width="10.85546875" style="108" bestFit="1" customWidth="1"/>
    <col min="15385" max="15604" width="9.140625" style="108"/>
    <col min="15605" max="15605" width="15.7109375" style="108" customWidth="1"/>
    <col min="15606" max="15606" width="6.5703125" style="108" bestFit="1" customWidth="1"/>
    <col min="15607" max="15607" width="69.5703125" style="108" bestFit="1" customWidth="1"/>
    <col min="15608" max="15608" width="15.5703125" style="108" bestFit="1" customWidth="1"/>
    <col min="15609" max="15609" width="12.42578125" style="108" bestFit="1" customWidth="1"/>
    <col min="15610" max="15610" width="13.140625" style="108" bestFit="1" customWidth="1"/>
    <col min="15611" max="15613" width="13.42578125" style="108" bestFit="1" customWidth="1"/>
    <col min="15614" max="15633" width="14.28515625" style="108" bestFit="1" customWidth="1"/>
    <col min="15634" max="15634" width="18.140625" style="108" customWidth="1"/>
    <col min="15635" max="15635" width="16.7109375" style="108" customWidth="1"/>
    <col min="15636" max="15636" width="15" style="108" bestFit="1" customWidth="1"/>
    <col min="15637" max="15637" width="15.140625" style="108" bestFit="1" customWidth="1"/>
    <col min="15638" max="15638" width="11.5703125" style="108" bestFit="1" customWidth="1"/>
    <col min="15639" max="15640" width="10.85546875" style="108" bestFit="1" customWidth="1"/>
    <col min="15641" max="15860" width="9.140625" style="108"/>
    <col min="15861" max="15861" width="15.7109375" style="108" customWidth="1"/>
    <col min="15862" max="15862" width="6.5703125" style="108" bestFit="1" customWidth="1"/>
    <col min="15863" max="15863" width="69.5703125" style="108" bestFit="1" customWidth="1"/>
    <col min="15864" max="15864" width="15.5703125" style="108" bestFit="1" customWidth="1"/>
    <col min="15865" max="15865" width="12.42578125" style="108" bestFit="1" customWidth="1"/>
    <col min="15866" max="15866" width="13.140625" style="108" bestFit="1" customWidth="1"/>
    <col min="15867" max="15869" width="13.42578125" style="108" bestFit="1" customWidth="1"/>
    <col min="15870" max="15889" width="14.28515625" style="108" bestFit="1" customWidth="1"/>
    <col min="15890" max="15890" width="18.140625" style="108" customWidth="1"/>
    <col min="15891" max="15891" width="16.7109375" style="108" customWidth="1"/>
    <col min="15892" max="15892" width="15" style="108" bestFit="1" customWidth="1"/>
    <col min="15893" max="15893" width="15.140625" style="108" bestFit="1" customWidth="1"/>
    <col min="15894" max="15894" width="11.5703125" style="108" bestFit="1" customWidth="1"/>
    <col min="15895" max="15896" width="10.85546875" style="108" bestFit="1" customWidth="1"/>
    <col min="15897" max="16116" width="9.140625" style="108"/>
    <col min="16117" max="16117" width="15.7109375" style="108" customWidth="1"/>
    <col min="16118" max="16118" width="6.5703125" style="108" bestFit="1" customWidth="1"/>
    <col min="16119" max="16119" width="69.5703125" style="108" bestFit="1" customWidth="1"/>
    <col min="16120" max="16120" width="15.5703125" style="108" bestFit="1" customWidth="1"/>
    <col min="16121" max="16121" width="12.42578125" style="108" bestFit="1" customWidth="1"/>
    <col min="16122" max="16122" width="13.140625" style="108" bestFit="1" customWidth="1"/>
    <col min="16123" max="16125" width="13.42578125" style="108" bestFit="1" customWidth="1"/>
    <col min="16126" max="16145" width="14.28515625" style="108" bestFit="1" customWidth="1"/>
    <col min="16146" max="16146" width="18.140625" style="108" customWidth="1"/>
    <col min="16147" max="16147" width="16.7109375" style="108" customWidth="1"/>
    <col min="16148" max="16148" width="15" style="108" bestFit="1" customWidth="1"/>
    <col min="16149" max="16149" width="15.140625" style="108" bestFit="1" customWidth="1"/>
    <col min="16150" max="16150" width="11.5703125" style="108" bestFit="1" customWidth="1"/>
    <col min="16151" max="16152" width="10.85546875" style="108" bestFit="1" customWidth="1"/>
    <col min="16153" max="16384" width="9.140625" style="108"/>
  </cols>
  <sheetData>
    <row r="1" spans="1:30" ht="13.5" thickBot="1"/>
    <row r="2" spans="1:30" ht="68.25" customHeight="1">
      <c r="A2" s="110"/>
      <c r="B2" s="111"/>
      <c r="C2" s="112"/>
      <c r="D2" s="1538" t="s">
        <v>1311</v>
      </c>
      <c r="E2" s="1538"/>
      <c r="F2" s="1538"/>
      <c r="G2" s="1538"/>
      <c r="H2" s="1538"/>
      <c r="I2" s="1538"/>
      <c r="J2" s="1538"/>
      <c r="K2" s="1538"/>
      <c r="L2" s="1538"/>
      <c r="M2" s="1538"/>
      <c r="N2" s="1538"/>
      <c r="O2" s="1538"/>
      <c r="P2" s="1538"/>
      <c r="Q2" s="1538"/>
      <c r="R2" s="879"/>
      <c r="S2" s="113"/>
      <c r="T2" s="114"/>
      <c r="U2" s="114"/>
      <c r="V2" s="115"/>
      <c r="W2" s="115"/>
      <c r="X2" s="115"/>
      <c r="Y2" s="115"/>
      <c r="Z2" s="115"/>
      <c r="AA2" s="115"/>
      <c r="AB2" s="115"/>
      <c r="AC2" s="115"/>
      <c r="AD2" s="115"/>
    </row>
    <row r="3" spans="1:30" ht="121.5" customHeight="1">
      <c r="A3" s="116"/>
      <c r="B3" s="113" t="s">
        <v>170</v>
      </c>
      <c r="C3" s="876" t="s">
        <v>1384</v>
      </c>
      <c r="D3" s="1539" t="s">
        <v>1319</v>
      </c>
      <c r="E3" s="1540"/>
      <c r="F3" s="1540"/>
      <c r="G3" s="1540"/>
      <c r="H3" s="1540"/>
      <c r="I3" s="1540"/>
      <c r="J3" s="1540"/>
      <c r="K3" s="1540"/>
      <c r="L3" s="1540"/>
      <c r="M3" s="1540"/>
      <c r="N3" s="1540"/>
      <c r="O3" s="1540"/>
      <c r="P3" s="1540"/>
      <c r="Q3" s="1540"/>
      <c r="R3" s="880"/>
      <c r="S3" s="114"/>
      <c r="T3" s="114"/>
      <c r="U3" s="114"/>
      <c r="V3" s="115"/>
      <c r="W3" s="115"/>
      <c r="X3" s="115"/>
      <c r="Y3" s="115"/>
      <c r="Z3" s="115"/>
      <c r="AA3" s="115"/>
      <c r="AB3" s="115"/>
      <c r="AC3" s="115"/>
      <c r="AD3" s="115"/>
    </row>
    <row r="4" spans="1:30" ht="20.25" customHeight="1" thickBot="1">
      <c r="A4" s="116"/>
      <c r="B4" s="117"/>
      <c r="C4" s="118"/>
      <c r="D4" s="1541"/>
      <c r="E4" s="1541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9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</row>
    <row r="5" spans="1:30" s="128" customFormat="1" ht="21.75" customHeight="1" thickBot="1">
      <c r="A5" s="120"/>
      <c r="B5" s="121" t="s">
        <v>171</v>
      </c>
      <c r="C5" s="122" t="s">
        <v>172</v>
      </c>
      <c r="D5" s="123" t="s">
        <v>173</v>
      </c>
      <c r="E5" s="124" t="s">
        <v>174</v>
      </c>
      <c r="F5" s="125" t="s">
        <v>175</v>
      </c>
      <c r="G5" s="125" t="s">
        <v>176</v>
      </c>
      <c r="H5" s="125" t="s">
        <v>177</v>
      </c>
      <c r="I5" s="125" t="s">
        <v>178</v>
      </c>
      <c r="J5" s="125" t="s">
        <v>179</v>
      </c>
      <c r="K5" s="125" t="s">
        <v>180</v>
      </c>
      <c r="L5" s="125" t="s">
        <v>181</v>
      </c>
      <c r="M5" s="125" t="s">
        <v>182</v>
      </c>
      <c r="N5" s="125" t="s">
        <v>183</v>
      </c>
      <c r="O5" s="125" t="s">
        <v>184</v>
      </c>
      <c r="P5" s="125" t="s">
        <v>185</v>
      </c>
      <c r="Q5" s="125" t="s">
        <v>186</v>
      </c>
      <c r="R5" s="126" t="s">
        <v>187</v>
      </c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</row>
    <row r="6" spans="1:30" s="135" customFormat="1" ht="15">
      <c r="A6" s="129"/>
      <c r="B6" s="130"/>
      <c r="C6" s="131"/>
      <c r="D6" s="131"/>
      <c r="E6" s="131"/>
      <c r="F6" s="131"/>
      <c r="G6" s="895"/>
      <c r="H6" s="895"/>
      <c r="I6" s="895"/>
      <c r="J6" s="895"/>
      <c r="K6" s="895"/>
      <c r="L6" s="895"/>
      <c r="M6" s="895"/>
      <c r="N6" s="895"/>
      <c r="O6" s="895"/>
      <c r="P6" s="895"/>
      <c r="Q6" s="895"/>
      <c r="R6" s="1113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</row>
    <row r="7" spans="1:30" s="141" customFormat="1" ht="19.5" customHeight="1" thickBot="1">
      <c r="A7" s="1259">
        <f>'PLANILHA ORÇAMENTO 29.05.25'!W35</f>
        <v>10081.64</v>
      </c>
      <c r="B7" s="1542" t="str">
        <f>'PLANILHA ORÇAMENTO 29.05.25'!B14</f>
        <v>01</v>
      </c>
      <c r="C7" s="1544" t="str">
        <f>'PLANILHA ORÇAMENTO 29.05.25'!E14</f>
        <v>INSTALAÇAO DA OBRA E ADMINISTRAÇÃO LOCAL</v>
      </c>
      <c r="D7" s="1546">
        <f>'PLANILHA ORÇAMENTO 29.05.25'!W35</f>
        <v>10081.64</v>
      </c>
      <c r="E7" s="1548">
        <f>D7/D34</f>
        <v>9.554735510984784E-2</v>
      </c>
      <c r="F7" s="137">
        <f>F8/$D$7</f>
        <v>1</v>
      </c>
      <c r="G7" s="1104"/>
      <c r="H7" s="1104"/>
      <c r="I7" s="1104"/>
      <c r="J7" s="1104"/>
      <c r="K7" s="1104"/>
      <c r="L7" s="1104"/>
      <c r="M7" s="1104"/>
      <c r="N7" s="1104"/>
      <c r="O7" s="1104"/>
      <c r="P7" s="1104"/>
      <c r="Q7" s="1104"/>
      <c r="R7" s="1114">
        <f>SUM(F7:Q7)</f>
        <v>1</v>
      </c>
      <c r="S7" s="138"/>
      <c r="T7" s="139"/>
      <c r="U7" s="140"/>
      <c r="V7" s="140"/>
      <c r="W7" s="140"/>
      <c r="X7" s="140"/>
      <c r="Y7" s="140"/>
      <c r="Z7" s="140"/>
      <c r="AA7" s="140"/>
      <c r="AB7" s="140"/>
      <c r="AC7" s="140"/>
      <c r="AD7" s="140"/>
    </row>
    <row r="8" spans="1:30" s="147" customFormat="1" ht="19.5" customHeight="1" thickTop="1">
      <c r="A8" s="1259">
        <f>D7-A7</f>
        <v>0</v>
      </c>
      <c r="B8" s="1543"/>
      <c r="C8" s="1545"/>
      <c r="D8" s="1547"/>
      <c r="E8" s="1549"/>
      <c r="F8" s="143">
        <v>10081.64</v>
      </c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115">
        <f>SUM(F8:Q8)</f>
        <v>10081.64</v>
      </c>
      <c r="S8" s="138"/>
      <c r="T8" s="145"/>
      <c r="U8" s="145"/>
      <c r="V8" s="146"/>
      <c r="W8" s="146"/>
      <c r="X8" s="146"/>
      <c r="Y8" s="146"/>
      <c r="Z8" s="146"/>
      <c r="AA8" s="146"/>
      <c r="AB8" s="146"/>
      <c r="AC8" s="146"/>
      <c r="AD8" s="146"/>
    </row>
    <row r="9" spans="1:30" s="147" customFormat="1" ht="8.1" customHeight="1">
      <c r="A9" s="136"/>
      <c r="B9" s="843"/>
      <c r="C9" s="149"/>
      <c r="D9" s="150"/>
      <c r="E9" s="151"/>
      <c r="F9" s="152"/>
      <c r="G9" s="898"/>
      <c r="H9" s="898"/>
      <c r="I9" s="898"/>
      <c r="J9" s="898"/>
      <c r="K9" s="898"/>
      <c r="L9" s="898"/>
      <c r="M9" s="898"/>
      <c r="N9" s="898"/>
      <c r="O9" s="898"/>
      <c r="P9" s="898"/>
      <c r="Q9" s="898"/>
      <c r="R9" s="1116"/>
      <c r="S9" s="138"/>
      <c r="T9" s="145"/>
      <c r="U9" s="145"/>
      <c r="V9" s="146"/>
      <c r="W9" s="146"/>
      <c r="X9" s="146"/>
      <c r="Y9" s="146"/>
      <c r="Z9" s="146"/>
      <c r="AA9" s="146"/>
      <c r="AB9" s="146"/>
      <c r="AC9" s="146"/>
      <c r="AD9" s="146"/>
    </row>
    <row r="10" spans="1:30" s="141" customFormat="1" ht="19.5" customHeight="1">
      <c r="A10" s="1260">
        <f>(D34-A7)</f>
        <v>95432.95</v>
      </c>
      <c r="B10" s="1542" t="str">
        <f>'PLANILHA ORÇAMENTO 29.05.25'!B37</f>
        <v>02</v>
      </c>
      <c r="C10" s="1544" t="str">
        <f>'PLANILHA ORÇAMENTO 29.05.25'!E37</f>
        <v>DEMOLIÇÕES</v>
      </c>
      <c r="D10" s="1546"/>
      <c r="E10" s="1548">
        <f>D10/D34</f>
        <v>0</v>
      </c>
      <c r="F10" s="883"/>
      <c r="G10" s="883"/>
      <c r="H10" s="883"/>
      <c r="I10" s="883"/>
      <c r="J10" s="883"/>
      <c r="K10" s="883"/>
      <c r="L10" s="883"/>
      <c r="M10" s="883"/>
      <c r="N10" s="883"/>
      <c r="O10" s="883"/>
      <c r="P10" s="883"/>
      <c r="Q10" s="883"/>
      <c r="R10" s="1114">
        <f>SUM(F10:Q10)</f>
        <v>0</v>
      </c>
      <c r="S10" s="138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</row>
    <row r="11" spans="1:30" s="147" customFormat="1" ht="19.5" customHeight="1">
      <c r="A11" s="1262">
        <f>A7/A10</f>
        <v>0.10564108098932287</v>
      </c>
      <c r="B11" s="1543"/>
      <c r="C11" s="1545"/>
      <c r="D11" s="1547"/>
      <c r="E11" s="1549"/>
      <c r="F11" s="884"/>
      <c r="G11" s="884"/>
      <c r="H11" s="884"/>
      <c r="I11" s="884"/>
      <c r="J11" s="884"/>
      <c r="K11" s="884"/>
      <c r="L11" s="884"/>
      <c r="M11" s="884"/>
      <c r="N11" s="884"/>
      <c r="O11" s="884"/>
      <c r="P11" s="884"/>
      <c r="Q11" s="884"/>
      <c r="R11" s="1115">
        <f>SUM(F11:Q11)</f>
        <v>0</v>
      </c>
      <c r="S11" s="138"/>
      <c r="T11" s="145"/>
      <c r="U11" s="145"/>
      <c r="V11" s="146"/>
      <c r="W11" s="146"/>
      <c r="X11" s="146"/>
      <c r="Y11" s="146"/>
      <c r="Z11" s="146"/>
      <c r="AA11" s="146"/>
      <c r="AB11" s="146"/>
      <c r="AC11" s="146"/>
      <c r="AD11" s="146"/>
    </row>
    <row r="12" spans="1:30" s="147" customFormat="1" ht="8.1" customHeight="1">
      <c r="A12" s="136"/>
      <c r="B12" s="843"/>
      <c r="C12" s="149"/>
      <c r="D12" s="150"/>
      <c r="E12" s="151"/>
      <c r="F12" s="898"/>
      <c r="G12" s="898"/>
      <c r="H12" s="898"/>
      <c r="I12" s="898"/>
      <c r="J12" s="898"/>
      <c r="K12" s="898"/>
      <c r="L12" s="898"/>
      <c r="M12" s="898"/>
      <c r="N12" s="898"/>
      <c r="O12" s="898"/>
      <c r="P12" s="898"/>
      <c r="Q12" s="898"/>
      <c r="R12" s="1116"/>
      <c r="S12" s="138"/>
      <c r="T12" s="145"/>
      <c r="U12" s="145"/>
      <c r="V12" s="146"/>
      <c r="W12" s="146"/>
      <c r="X12" s="146"/>
      <c r="Y12" s="146"/>
      <c r="Z12" s="146"/>
      <c r="AA12" s="146"/>
      <c r="AB12" s="146"/>
      <c r="AC12" s="146"/>
      <c r="AD12" s="146"/>
    </row>
    <row r="13" spans="1:30" s="141" customFormat="1" ht="19.5" customHeight="1">
      <c r="A13" s="136"/>
      <c r="B13" s="1550" t="str">
        <f>'PLANILHA ORÇAMENTO 29.05.25'!B49</f>
        <v>03</v>
      </c>
      <c r="C13" s="1544" t="str">
        <f>'PLANILHA ORÇAMENTO 29.05.25'!E49</f>
        <v>LIMPEZA DO TERRENO</v>
      </c>
      <c r="D13" s="1546"/>
      <c r="E13" s="1548">
        <f>D13/D34</f>
        <v>0</v>
      </c>
      <c r="F13" s="883"/>
      <c r="G13" s="883"/>
      <c r="H13" s="883"/>
      <c r="I13" s="883"/>
      <c r="J13" s="883"/>
      <c r="K13" s="883"/>
      <c r="L13" s="883"/>
      <c r="M13" s="883"/>
      <c r="N13" s="883"/>
      <c r="O13" s="883"/>
      <c r="P13" s="883"/>
      <c r="Q13" s="883"/>
      <c r="R13" s="1114">
        <f>SUM(F13:Q13)</f>
        <v>0</v>
      </c>
      <c r="S13" s="138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</row>
    <row r="14" spans="1:30" s="147" customFormat="1" ht="19.5" customHeight="1">
      <c r="A14" s="142"/>
      <c r="B14" s="1543"/>
      <c r="C14" s="1545"/>
      <c r="D14" s="1547"/>
      <c r="E14" s="1549"/>
      <c r="F14" s="884">
        <f t="shared" ref="F14" si="0">$D13*F13</f>
        <v>0</v>
      </c>
      <c r="G14" s="884"/>
      <c r="H14" s="884"/>
      <c r="I14" s="884"/>
      <c r="J14" s="884"/>
      <c r="K14" s="884"/>
      <c r="L14" s="884"/>
      <c r="M14" s="884"/>
      <c r="N14" s="884"/>
      <c r="O14" s="884"/>
      <c r="P14" s="884"/>
      <c r="Q14" s="884"/>
      <c r="R14" s="1115">
        <f>SUM(F14:Q14)</f>
        <v>0</v>
      </c>
      <c r="S14" s="138"/>
      <c r="T14" s="145"/>
      <c r="U14" s="145"/>
      <c r="V14" s="146"/>
      <c r="W14" s="146"/>
      <c r="X14" s="146"/>
      <c r="Y14" s="146"/>
      <c r="Z14" s="146"/>
      <c r="AA14" s="146"/>
      <c r="AB14" s="146"/>
      <c r="AC14" s="146"/>
      <c r="AD14" s="146"/>
    </row>
    <row r="15" spans="1:30" s="147" customFormat="1" ht="8.1" customHeight="1">
      <c r="A15" s="136"/>
      <c r="B15" s="843"/>
      <c r="C15" s="149"/>
      <c r="D15" s="150"/>
      <c r="E15" s="151"/>
      <c r="F15" s="898"/>
      <c r="G15" s="898"/>
      <c r="H15" s="898"/>
      <c r="I15" s="898"/>
      <c r="J15" s="898"/>
      <c r="K15" s="898"/>
      <c r="L15" s="898"/>
      <c r="M15" s="898"/>
      <c r="N15" s="898"/>
      <c r="O15" s="898"/>
      <c r="P15" s="898"/>
      <c r="Q15" s="898"/>
      <c r="R15" s="1116"/>
      <c r="S15" s="138"/>
      <c r="T15" s="146"/>
      <c r="U15" s="145"/>
      <c r="V15" s="146"/>
      <c r="W15" s="146"/>
      <c r="X15" s="146"/>
      <c r="Y15" s="146"/>
      <c r="Z15" s="146"/>
      <c r="AA15" s="146"/>
      <c r="AB15" s="146"/>
      <c r="AC15" s="146"/>
      <c r="AD15" s="146"/>
    </row>
    <row r="16" spans="1:30" s="141" customFormat="1" ht="19.5" customHeight="1">
      <c r="A16" s="136"/>
      <c r="B16" s="1550" t="str">
        <f>'PLANILHA ORÇAMENTO 29.05.25'!B63</f>
        <v>04</v>
      </c>
      <c r="C16" s="1544" t="str">
        <f>'PLANILHA ORÇAMENTO 29.05.25'!E63</f>
        <v>VIABILIZAÇÃO DAS OBRAS</v>
      </c>
      <c r="D16" s="1546"/>
      <c r="E16" s="1548">
        <f>D16/D34</f>
        <v>0</v>
      </c>
      <c r="F16" s="883"/>
      <c r="G16" s="883"/>
      <c r="H16" s="883"/>
      <c r="I16" s="883"/>
      <c r="J16" s="883"/>
      <c r="K16" s="883"/>
      <c r="L16" s="883"/>
      <c r="M16" s="883"/>
      <c r="N16" s="883"/>
      <c r="O16" s="883"/>
      <c r="P16" s="883"/>
      <c r="Q16" s="883"/>
      <c r="R16" s="1114">
        <f>SUM(F16:Q16)</f>
        <v>0</v>
      </c>
      <c r="S16" s="138"/>
      <c r="T16" s="140"/>
      <c r="U16" s="1551"/>
      <c r="V16" s="1551"/>
      <c r="W16" s="1551"/>
      <c r="X16" s="1551"/>
      <c r="Y16" s="1551"/>
      <c r="Z16" s="140"/>
      <c r="AA16" s="140"/>
      <c r="AB16" s="140"/>
      <c r="AC16" s="140"/>
      <c r="AD16" s="140"/>
    </row>
    <row r="17" spans="1:30" s="147" customFormat="1" ht="19.5" customHeight="1">
      <c r="A17" s="136"/>
      <c r="B17" s="1543"/>
      <c r="C17" s="1545"/>
      <c r="D17" s="1547"/>
      <c r="E17" s="1549"/>
      <c r="F17" s="884">
        <f t="shared" ref="F17" si="1">$D16*F16</f>
        <v>0</v>
      </c>
      <c r="G17" s="884"/>
      <c r="H17" s="884"/>
      <c r="I17" s="884"/>
      <c r="J17" s="884"/>
      <c r="K17" s="884"/>
      <c r="L17" s="884"/>
      <c r="M17" s="884"/>
      <c r="N17" s="884"/>
      <c r="O17" s="884"/>
      <c r="P17" s="884"/>
      <c r="Q17" s="884"/>
      <c r="R17" s="1115">
        <f>SUM(F17:Q17)</f>
        <v>0</v>
      </c>
      <c r="S17" s="138"/>
      <c r="T17" s="145"/>
      <c r="U17" s="1552"/>
      <c r="V17" s="1552"/>
      <c r="W17" s="1552"/>
      <c r="X17" s="1552"/>
      <c r="Y17" s="1552"/>
      <c r="Z17" s="1552"/>
      <c r="AA17" s="1552"/>
      <c r="AB17" s="1552"/>
      <c r="AC17" s="1552"/>
      <c r="AD17" s="1552"/>
    </row>
    <row r="18" spans="1:30" s="147" customFormat="1" ht="8.1" customHeight="1">
      <c r="A18" s="136"/>
      <c r="B18" s="843"/>
      <c r="C18" s="149"/>
      <c r="D18" s="150"/>
      <c r="E18" s="151"/>
      <c r="F18" s="898"/>
      <c r="G18" s="898"/>
      <c r="H18" s="898"/>
      <c r="I18" s="898"/>
      <c r="J18" s="898"/>
      <c r="K18" s="898"/>
      <c r="L18" s="898"/>
      <c r="M18" s="898"/>
      <c r="N18" s="898"/>
      <c r="O18" s="898"/>
      <c r="P18" s="898"/>
      <c r="Q18" s="898"/>
      <c r="R18" s="1116"/>
      <c r="S18" s="138"/>
      <c r="T18" s="145"/>
      <c r="U18" s="145"/>
      <c r="V18" s="146"/>
      <c r="W18" s="146"/>
      <c r="X18" s="146"/>
      <c r="Y18" s="146"/>
      <c r="Z18" s="146"/>
      <c r="AA18" s="146"/>
      <c r="AB18" s="146"/>
      <c r="AC18" s="146"/>
      <c r="AD18" s="146"/>
    </row>
    <row r="19" spans="1:30" s="141" customFormat="1" ht="19.5" customHeight="1">
      <c r="A19" s="136"/>
      <c r="B19" s="1550" t="str">
        <f>'PLANILHA ORÇAMENTO 29.05.25'!B71</f>
        <v>05</v>
      </c>
      <c r="C19" s="1544" t="str">
        <f>'PLANILHA ORÇAMENTO 29.05.25'!E71</f>
        <v>DRENAGEM (LANÇAMENTO)</v>
      </c>
      <c r="D19" s="1546"/>
      <c r="E19" s="1548">
        <f>D19/D34</f>
        <v>0</v>
      </c>
      <c r="F19" s="1107"/>
      <c r="G19" s="1107"/>
      <c r="H19" s="1107"/>
      <c r="I19" s="1107"/>
      <c r="J19" s="1107"/>
      <c r="K19" s="1107"/>
      <c r="L19" s="1107"/>
      <c r="M19" s="1107"/>
      <c r="N19" s="1107"/>
      <c r="O19" s="1107"/>
      <c r="P19" s="1107"/>
      <c r="Q19" s="1107"/>
      <c r="R19" s="1114">
        <f>SUM(F19:Q19)</f>
        <v>0</v>
      </c>
      <c r="S19" s="138"/>
      <c r="T19" s="145"/>
      <c r="U19" s="145"/>
      <c r="V19" s="140"/>
      <c r="W19" s="140"/>
      <c r="X19" s="140"/>
      <c r="Y19" s="140"/>
      <c r="Z19" s="140"/>
      <c r="AA19" s="140"/>
      <c r="AB19" s="140"/>
      <c r="AC19" s="140"/>
      <c r="AD19" s="140"/>
    </row>
    <row r="20" spans="1:30" s="147" customFormat="1" ht="19.5" customHeight="1">
      <c r="A20" s="136"/>
      <c r="B20" s="1543"/>
      <c r="C20" s="1545"/>
      <c r="D20" s="1547"/>
      <c r="E20" s="1549"/>
      <c r="F20" s="897">
        <f t="shared" ref="F20" si="2">$D19*F19</f>
        <v>0</v>
      </c>
      <c r="G20" s="897"/>
      <c r="H20" s="897"/>
      <c r="I20" s="897"/>
      <c r="J20" s="897"/>
      <c r="K20" s="897"/>
      <c r="L20" s="897"/>
      <c r="M20" s="897"/>
      <c r="N20" s="897"/>
      <c r="O20" s="897"/>
      <c r="P20" s="897"/>
      <c r="Q20" s="897"/>
      <c r="R20" s="1115">
        <f>SUM(F20:Q20)</f>
        <v>0</v>
      </c>
      <c r="S20" s="138"/>
      <c r="T20" s="145"/>
      <c r="U20" s="145"/>
      <c r="V20" s="146"/>
      <c r="W20" s="138"/>
      <c r="X20" s="146"/>
      <c r="Y20" s="146"/>
      <c r="Z20" s="146"/>
      <c r="AA20" s="146"/>
      <c r="AB20" s="146"/>
      <c r="AC20" s="146"/>
      <c r="AD20" s="146"/>
    </row>
    <row r="21" spans="1:30" s="147" customFormat="1" ht="8.1" customHeight="1">
      <c r="A21" s="136"/>
      <c r="B21" s="843"/>
      <c r="C21" s="149"/>
      <c r="D21" s="150"/>
      <c r="E21" s="151"/>
      <c r="F21" s="152"/>
      <c r="G21" s="898"/>
      <c r="H21" s="898"/>
      <c r="I21" s="898"/>
      <c r="J21" s="898"/>
      <c r="K21" s="898"/>
      <c r="L21" s="898"/>
      <c r="M21" s="898"/>
      <c r="N21" s="898"/>
      <c r="O21" s="898"/>
      <c r="P21" s="898"/>
      <c r="Q21" s="898"/>
      <c r="R21" s="1116"/>
      <c r="S21" s="138"/>
      <c r="T21" s="145"/>
      <c r="U21" s="145"/>
      <c r="V21" s="146"/>
      <c r="W21" s="146"/>
      <c r="X21" s="146"/>
      <c r="Y21" s="146"/>
      <c r="Z21" s="146"/>
      <c r="AA21" s="146"/>
      <c r="AB21" s="146"/>
      <c r="AC21" s="146"/>
      <c r="AD21" s="146"/>
    </row>
    <row r="22" spans="1:30" s="141" customFormat="1" ht="19.5" customHeight="1" thickBot="1">
      <c r="A22" s="136"/>
      <c r="B22" s="1550" t="str">
        <f>'PLANILHA ORÇAMENTO 29.05.25'!B131</f>
        <v>06</v>
      </c>
      <c r="C22" s="1544" t="str">
        <f>'PLANILHA ORÇAMENTO 29.05.25'!E131</f>
        <v>URBANIZAÇAO E OBRAS COMPLEMENTARES</v>
      </c>
      <c r="D22" s="1546">
        <f>'PLANILHA ORÇAMENTO 29.05.25'!W152</f>
        <v>95432.95</v>
      </c>
      <c r="E22" s="1548">
        <f>D22/D34</f>
        <v>0.9044526448901522</v>
      </c>
      <c r="F22" s="137">
        <v>1</v>
      </c>
      <c r="G22" s="1104"/>
      <c r="H22" s="1104"/>
      <c r="I22" s="1104"/>
      <c r="J22" s="1104"/>
      <c r="K22" s="1104"/>
      <c r="L22" s="1104"/>
      <c r="M22" s="1104"/>
      <c r="N22" s="1104"/>
      <c r="O22" s="1104"/>
      <c r="P22" s="1104"/>
      <c r="Q22" s="1104"/>
      <c r="R22" s="1114">
        <f>SUM(F22:Q22)</f>
        <v>1</v>
      </c>
      <c r="S22" s="138"/>
      <c r="T22" s="145"/>
      <c r="U22" s="145"/>
      <c r="V22" s="140"/>
      <c r="W22" s="140"/>
      <c r="X22" s="140"/>
      <c r="Y22" s="140"/>
      <c r="Z22" s="140"/>
      <c r="AA22" s="140"/>
      <c r="AB22" s="140"/>
      <c r="AC22" s="140"/>
      <c r="AD22" s="140"/>
    </row>
    <row r="23" spans="1:30" s="147" customFormat="1" ht="19.5" customHeight="1" thickTop="1">
      <c r="A23" s="136"/>
      <c r="B23" s="1543"/>
      <c r="C23" s="1545"/>
      <c r="D23" s="1547"/>
      <c r="E23" s="1549"/>
      <c r="F23" s="885">
        <f t="shared" ref="F23" si="3">$D22*F22</f>
        <v>95432.95</v>
      </c>
      <c r="G23" s="155"/>
      <c r="H23" s="155"/>
      <c r="I23" s="155"/>
      <c r="J23" s="155"/>
      <c r="K23" s="155"/>
      <c r="L23" s="155"/>
      <c r="M23" s="155"/>
      <c r="N23" s="155"/>
      <c r="O23" s="155"/>
      <c r="P23" s="155"/>
      <c r="Q23" s="155"/>
      <c r="R23" s="1115">
        <f>SUM(F23:Q23)</f>
        <v>95432.95</v>
      </c>
      <c r="S23" s="138"/>
      <c r="T23" s="145"/>
      <c r="U23" s="145"/>
      <c r="V23" s="146"/>
      <c r="W23" s="146"/>
      <c r="X23" s="146"/>
      <c r="Y23" s="146"/>
      <c r="Z23" s="146"/>
      <c r="AA23" s="146"/>
      <c r="AB23" s="146"/>
      <c r="AC23" s="146"/>
      <c r="AD23" s="146"/>
    </row>
    <row r="24" spans="1:30" s="147" customFormat="1" ht="8.1" customHeight="1">
      <c r="A24" s="136"/>
      <c r="B24" s="844"/>
      <c r="C24" s="153"/>
      <c r="D24" s="154"/>
      <c r="E24" s="151"/>
      <c r="F24" s="143"/>
      <c r="G24" s="884"/>
      <c r="H24" s="884"/>
      <c r="I24" s="884"/>
      <c r="J24" s="884"/>
      <c r="K24" s="884"/>
      <c r="L24" s="884"/>
      <c r="M24" s="884"/>
      <c r="N24" s="884"/>
      <c r="O24" s="884"/>
      <c r="P24" s="884"/>
      <c r="Q24" s="884"/>
      <c r="R24" s="1115"/>
      <c r="S24" s="138"/>
      <c r="T24" s="145"/>
      <c r="U24" s="145"/>
      <c r="V24" s="146"/>
      <c r="W24" s="146"/>
      <c r="X24" s="146"/>
      <c r="Y24" s="146"/>
      <c r="Z24" s="146"/>
      <c r="AA24" s="146"/>
      <c r="AB24" s="146"/>
      <c r="AC24" s="146"/>
      <c r="AD24" s="146"/>
    </row>
    <row r="25" spans="1:30" s="141" customFormat="1" ht="19.5" customHeight="1">
      <c r="A25" s="136"/>
      <c r="B25" s="1550" t="str">
        <f>'PLANILHA ORÇAMENTO 29.05.25'!B154</f>
        <v>07</v>
      </c>
      <c r="C25" s="1544" t="str">
        <f>'PLANILHA ORÇAMENTO 29.05.25'!E154</f>
        <v>REDE DE ESGOTO</v>
      </c>
      <c r="D25" s="1546"/>
      <c r="E25" s="1548">
        <f>D25/D34</f>
        <v>0</v>
      </c>
      <c r="F25" s="883"/>
      <c r="G25" s="883"/>
      <c r="H25" s="883"/>
      <c r="I25" s="883"/>
      <c r="J25" s="883"/>
      <c r="K25" s="883"/>
      <c r="L25" s="883"/>
      <c r="M25" s="883"/>
      <c r="N25" s="883"/>
      <c r="O25" s="883"/>
      <c r="P25" s="883"/>
      <c r="Q25" s="883"/>
      <c r="R25" s="1114">
        <f>SUM(F25:Q25)</f>
        <v>0</v>
      </c>
      <c r="S25" s="138"/>
      <c r="T25" s="145"/>
      <c r="U25" s="145"/>
      <c r="V25" s="140"/>
      <c r="W25" s="140"/>
      <c r="X25" s="140"/>
      <c r="Y25" s="140"/>
      <c r="Z25" s="140"/>
      <c r="AA25" s="140"/>
      <c r="AB25" s="140"/>
      <c r="AC25" s="140"/>
      <c r="AD25" s="140"/>
    </row>
    <row r="26" spans="1:30" s="147" customFormat="1" ht="19.5" customHeight="1">
      <c r="A26" s="136"/>
      <c r="B26" s="1543"/>
      <c r="C26" s="1545"/>
      <c r="D26" s="1547"/>
      <c r="E26" s="1549"/>
      <c r="F26" s="885">
        <f t="shared" ref="F26" si="4">$D25*F25</f>
        <v>0</v>
      </c>
      <c r="G26" s="884"/>
      <c r="H26" s="884"/>
      <c r="I26" s="884"/>
      <c r="J26" s="884"/>
      <c r="K26" s="884"/>
      <c r="L26" s="884"/>
      <c r="M26" s="884"/>
      <c r="N26" s="884"/>
      <c r="O26" s="884"/>
      <c r="P26" s="884"/>
      <c r="Q26" s="884"/>
      <c r="R26" s="1115">
        <f>SUM(F26:Q26)</f>
        <v>0</v>
      </c>
      <c r="S26" s="138"/>
      <c r="T26" s="145"/>
      <c r="U26" s="145"/>
      <c r="V26" s="146"/>
      <c r="W26" s="146"/>
      <c r="X26" s="146"/>
      <c r="Y26" s="146"/>
      <c r="Z26" s="146"/>
      <c r="AA26" s="146"/>
      <c r="AB26" s="146"/>
      <c r="AC26" s="146"/>
      <c r="AD26" s="146"/>
    </row>
    <row r="27" spans="1:30" s="147" customFormat="1" ht="8.1" customHeight="1">
      <c r="A27" s="136"/>
      <c r="B27" s="844"/>
      <c r="C27" s="153"/>
      <c r="D27" s="154"/>
      <c r="E27" s="151"/>
      <c r="F27" s="152"/>
      <c r="G27" s="898"/>
      <c r="H27" s="898"/>
      <c r="I27" s="898"/>
      <c r="J27" s="898"/>
      <c r="K27" s="898"/>
      <c r="L27" s="898"/>
      <c r="M27" s="898"/>
      <c r="N27" s="898"/>
      <c r="O27" s="898"/>
      <c r="P27" s="898"/>
      <c r="Q27" s="898"/>
      <c r="R27" s="1116"/>
      <c r="S27" s="138"/>
      <c r="T27" s="145"/>
      <c r="U27" s="145"/>
      <c r="V27" s="146"/>
      <c r="W27" s="146"/>
      <c r="X27" s="146"/>
      <c r="Y27" s="146"/>
      <c r="Z27" s="146"/>
      <c r="AA27" s="146"/>
      <c r="AB27" s="146"/>
      <c r="AC27" s="146"/>
      <c r="AD27" s="146"/>
    </row>
    <row r="28" spans="1:30" s="141" customFormat="1" ht="19.5" customHeight="1">
      <c r="A28" s="136"/>
      <c r="B28" s="1550" t="str">
        <f>'PLANILHA ORÇAMENTO 29.05.25'!B188</f>
        <v>08</v>
      </c>
      <c r="C28" s="1544" t="str">
        <f>'PLANILHA ORÇAMENTO 29.05.25'!E188</f>
        <v>OBRAS DE CONTEÇÃO  - PROTECAO DE TALUDE / GABIAO</v>
      </c>
      <c r="D28" s="1546"/>
      <c r="E28" s="1548">
        <f>D28/D34</f>
        <v>0</v>
      </c>
      <c r="F28" s="883"/>
      <c r="G28" s="1104"/>
      <c r="H28" s="1104"/>
      <c r="I28" s="1104"/>
      <c r="J28" s="1104"/>
      <c r="K28" s="1104"/>
      <c r="L28" s="1104"/>
      <c r="M28" s="1104"/>
      <c r="N28" s="1104"/>
      <c r="O28" s="1104"/>
      <c r="P28" s="1104"/>
      <c r="Q28" s="1104"/>
      <c r="R28" s="1114">
        <f>SUM(F28:Q28)</f>
        <v>0</v>
      </c>
      <c r="S28" s="138"/>
      <c r="T28" s="145"/>
      <c r="U28" s="145"/>
      <c r="V28" s="140"/>
      <c r="W28" s="140"/>
      <c r="X28" s="140"/>
      <c r="Y28" s="140"/>
      <c r="Z28" s="140"/>
      <c r="AA28" s="140"/>
      <c r="AB28" s="140"/>
      <c r="AC28" s="140"/>
      <c r="AD28" s="140"/>
    </row>
    <row r="29" spans="1:30" s="147" customFormat="1" ht="19.5" customHeight="1">
      <c r="A29" s="136"/>
      <c r="B29" s="1543"/>
      <c r="C29" s="1545"/>
      <c r="D29" s="1547"/>
      <c r="E29" s="1549"/>
      <c r="F29" s="885">
        <f t="shared" ref="F29" si="5">$D28*F28</f>
        <v>0</v>
      </c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115">
        <f>SUM(F29:Q29)</f>
        <v>0</v>
      </c>
      <c r="S29" s="138"/>
      <c r="T29" s="145"/>
      <c r="U29" s="145"/>
      <c r="V29" s="146"/>
      <c r="W29" s="146"/>
      <c r="X29" s="146"/>
      <c r="Y29" s="146"/>
      <c r="Z29" s="146"/>
      <c r="AA29" s="146"/>
      <c r="AB29" s="146"/>
      <c r="AC29" s="146"/>
      <c r="AD29" s="146"/>
    </row>
    <row r="30" spans="1:30" s="147" customFormat="1" ht="8.1" customHeight="1">
      <c r="A30" s="136"/>
      <c r="B30" s="844"/>
      <c r="C30" s="153"/>
      <c r="D30" s="154"/>
      <c r="E30" s="151"/>
      <c r="F30" s="143"/>
      <c r="G30" s="884"/>
      <c r="H30" s="884"/>
      <c r="I30" s="884"/>
      <c r="J30" s="884"/>
      <c r="K30" s="884"/>
      <c r="L30" s="884"/>
      <c r="M30" s="884"/>
      <c r="N30" s="884"/>
      <c r="O30" s="884"/>
      <c r="P30" s="884"/>
      <c r="Q30" s="884"/>
      <c r="R30" s="1115"/>
      <c r="S30" s="138"/>
      <c r="T30" s="145"/>
      <c r="U30" s="145"/>
      <c r="V30" s="146"/>
      <c r="W30" s="146"/>
      <c r="X30" s="146"/>
      <c r="Y30" s="146"/>
      <c r="Z30" s="146"/>
      <c r="AA30" s="146"/>
      <c r="AB30" s="146"/>
      <c r="AC30" s="146"/>
      <c r="AD30" s="146"/>
    </row>
    <row r="31" spans="1:30" s="141" customFormat="1" ht="19.5" customHeight="1">
      <c r="A31" s="136"/>
      <c r="B31" s="1550" t="str">
        <f>'PLANILHA ORÇAMENTO 29.05.25'!B211</f>
        <v>09</v>
      </c>
      <c r="C31" s="1544" t="str">
        <f>'PLANILHA ORÇAMENTO 29.05.25'!E211</f>
        <v>CONTENCAO EM SOLO GRAMPEADO E ENTELAMENTO ROCHOSO</v>
      </c>
      <c r="D31" s="1546"/>
      <c r="E31" s="1548">
        <f>D31/D34</f>
        <v>0</v>
      </c>
      <c r="F31" s="883"/>
      <c r="G31" s="883"/>
      <c r="H31" s="883"/>
      <c r="I31" s="883"/>
      <c r="J31" s="883"/>
      <c r="K31" s="883"/>
      <c r="L31" s="883"/>
      <c r="M31" s="883"/>
      <c r="N31" s="883"/>
      <c r="O31" s="883"/>
      <c r="P31" s="883"/>
      <c r="Q31" s="883"/>
      <c r="R31" s="1114">
        <f>SUM(F31:Q31)</f>
        <v>0</v>
      </c>
      <c r="S31" s="138"/>
      <c r="T31" s="145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</row>
    <row r="32" spans="1:30" s="147" customFormat="1" ht="19.5" customHeight="1">
      <c r="A32" s="136"/>
      <c r="B32" s="1543"/>
      <c r="C32" s="1545"/>
      <c r="D32" s="1547"/>
      <c r="E32" s="1549"/>
      <c r="F32" s="885">
        <f t="shared" ref="F32" si="6">$D31*F31</f>
        <v>0</v>
      </c>
      <c r="G32" s="884"/>
      <c r="H32" s="884"/>
      <c r="I32" s="884"/>
      <c r="J32" s="884"/>
      <c r="K32" s="884"/>
      <c r="L32" s="884"/>
      <c r="M32" s="884"/>
      <c r="N32" s="884"/>
      <c r="O32" s="884"/>
      <c r="P32" s="884"/>
      <c r="Q32" s="884"/>
      <c r="R32" s="1115">
        <f>SUM(F32:Q32)</f>
        <v>0</v>
      </c>
      <c r="S32" s="138"/>
      <c r="T32" s="146"/>
      <c r="U32" s="145"/>
      <c r="V32" s="146"/>
      <c r="W32" s="146"/>
      <c r="X32" s="146"/>
      <c r="Y32" s="146"/>
      <c r="Z32" s="146"/>
      <c r="AA32" s="146"/>
      <c r="AB32" s="146"/>
      <c r="AC32" s="146"/>
      <c r="AD32" s="146"/>
    </row>
    <row r="33" spans="1:30" s="147" customFormat="1" ht="8.1" customHeight="1">
      <c r="A33" s="156"/>
      <c r="B33" s="843"/>
      <c r="C33" s="149"/>
      <c r="D33" s="150"/>
      <c r="E33" s="151"/>
      <c r="F33" s="152"/>
      <c r="G33" s="898"/>
      <c r="H33" s="898"/>
      <c r="I33" s="898"/>
      <c r="J33" s="898"/>
      <c r="K33" s="898"/>
      <c r="L33" s="898"/>
      <c r="M33" s="898"/>
      <c r="N33" s="898"/>
      <c r="O33" s="898"/>
      <c r="P33" s="898"/>
      <c r="Q33" s="898"/>
      <c r="R33" s="888"/>
      <c r="S33" s="138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</row>
    <row r="34" spans="1:30" s="147" customFormat="1" ht="15" customHeight="1">
      <c r="A34" s="136"/>
      <c r="B34" s="157"/>
      <c r="C34" s="158" t="s">
        <v>188</v>
      </c>
      <c r="D34" s="159">
        <f>SUM(D6:D33)</f>
        <v>105514.59</v>
      </c>
      <c r="E34" s="160">
        <f>SUM(E6:E33)</f>
        <v>1</v>
      </c>
      <c r="F34" s="161"/>
      <c r="G34" s="161"/>
      <c r="H34" s="161"/>
      <c r="I34" s="161"/>
      <c r="J34" s="161"/>
      <c r="K34" s="161"/>
      <c r="L34" s="162"/>
      <c r="M34" s="162"/>
      <c r="N34" s="162"/>
      <c r="O34" s="162"/>
      <c r="P34" s="162"/>
      <c r="Q34" s="899"/>
      <c r="R34" s="889"/>
      <c r="S34" s="138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</row>
    <row r="35" spans="1:30" s="147" customFormat="1" ht="8.1" customHeight="1">
      <c r="A35" s="156"/>
      <c r="B35" s="148"/>
      <c r="C35" s="149"/>
      <c r="D35" s="163"/>
      <c r="E35" s="164"/>
      <c r="F35" s="165"/>
      <c r="G35" s="165"/>
      <c r="H35" s="165"/>
      <c r="I35" s="165"/>
      <c r="J35" s="165"/>
      <c r="K35" s="165"/>
      <c r="L35" s="166"/>
      <c r="M35" s="166"/>
      <c r="N35" s="166"/>
      <c r="O35" s="166"/>
      <c r="P35" s="167"/>
      <c r="Q35" s="900"/>
      <c r="R35" s="890"/>
      <c r="S35" s="138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</row>
    <row r="36" spans="1:30" s="147" customFormat="1" ht="15" customHeight="1">
      <c r="A36" s="136"/>
      <c r="B36" s="168"/>
      <c r="C36" s="169" t="s">
        <v>189</v>
      </c>
      <c r="D36" s="170"/>
      <c r="E36" s="170"/>
      <c r="F36" s="170">
        <f>F39/D34</f>
        <v>1</v>
      </c>
      <c r="G36" s="882">
        <f>G38/$D$34</f>
        <v>0</v>
      </c>
      <c r="H36" s="882">
        <f>H38/$D$34</f>
        <v>0</v>
      </c>
      <c r="I36" s="882">
        <f>I38/$D$34</f>
        <v>0</v>
      </c>
      <c r="J36" s="882">
        <f>J38/$D$34</f>
        <v>0</v>
      </c>
      <c r="K36" s="882">
        <f t="shared" ref="K36:Q36" si="7">K38/$D$34</f>
        <v>0</v>
      </c>
      <c r="L36" s="882">
        <f t="shared" si="7"/>
        <v>0</v>
      </c>
      <c r="M36" s="882">
        <f t="shared" si="7"/>
        <v>0</v>
      </c>
      <c r="N36" s="882">
        <f t="shared" si="7"/>
        <v>0</v>
      </c>
      <c r="O36" s="882">
        <f t="shared" si="7"/>
        <v>0</v>
      </c>
      <c r="P36" s="882">
        <f t="shared" si="7"/>
        <v>0</v>
      </c>
      <c r="Q36" s="901">
        <f t="shared" si="7"/>
        <v>0</v>
      </c>
      <c r="R36" s="891">
        <f>SUM(F36:Q36)</f>
        <v>1</v>
      </c>
      <c r="S36" s="138"/>
      <c r="T36" s="171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</row>
    <row r="37" spans="1:30" s="147" customFormat="1" ht="15" customHeight="1">
      <c r="A37" s="136"/>
      <c r="B37" s="168"/>
      <c r="C37" s="169" t="s">
        <v>190</v>
      </c>
      <c r="D37" s="170"/>
      <c r="E37" s="170"/>
      <c r="F37" s="170">
        <f>F38/D34</f>
        <v>1</v>
      </c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902"/>
      <c r="R37" s="892" t="s">
        <v>191</v>
      </c>
      <c r="S37" s="146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</row>
    <row r="38" spans="1:30" s="147" customFormat="1" ht="15" customHeight="1">
      <c r="A38" s="136"/>
      <c r="B38" s="168"/>
      <c r="C38" s="169" t="s">
        <v>168</v>
      </c>
      <c r="D38" s="172"/>
      <c r="E38" s="172"/>
      <c r="F38" s="173">
        <f>F8+F11+F14+F17+F20+F23+F26+F29+F32</f>
        <v>105514.59</v>
      </c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903"/>
      <c r="R38" s="893">
        <f>SUM(F38:Q38)</f>
        <v>105514.59</v>
      </c>
      <c r="S38" s="146"/>
      <c r="T38" s="174"/>
      <c r="U38" s="146"/>
      <c r="V38" s="146"/>
      <c r="W38" s="146"/>
      <c r="X38" s="146"/>
      <c r="Y38" s="146"/>
      <c r="Z38" s="146"/>
      <c r="AA38" s="146"/>
      <c r="AB38" s="146"/>
      <c r="AC38" s="146"/>
      <c r="AD38" s="146"/>
    </row>
    <row r="39" spans="1:30" s="147" customFormat="1" ht="15" customHeight="1" thickBot="1">
      <c r="A39" s="136"/>
      <c r="B39" s="175"/>
      <c r="C39" s="176" t="s">
        <v>192</v>
      </c>
      <c r="D39" s="177"/>
      <c r="E39" s="177"/>
      <c r="F39" s="178">
        <f>F38</f>
        <v>105514.59</v>
      </c>
      <c r="G39" s="178"/>
      <c r="H39" s="178"/>
      <c r="I39" s="178"/>
      <c r="J39" s="178"/>
      <c r="K39" s="178"/>
      <c r="L39" s="178"/>
      <c r="M39" s="178"/>
      <c r="N39" s="178"/>
      <c r="O39" s="178"/>
      <c r="P39" s="179"/>
      <c r="Q39" s="904"/>
      <c r="R39" s="894" t="s">
        <v>191</v>
      </c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</row>
    <row r="40" spans="1:30" ht="12.75" customHeight="1" thickBot="1">
      <c r="A40" s="115"/>
      <c r="B40" s="180"/>
      <c r="C40" s="181"/>
      <c r="D40" s="182"/>
      <c r="E40" s="183"/>
      <c r="F40" s="181"/>
      <c r="G40" s="181"/>
      <c r="H40" s="181"/>
      <c r="I40" s="181"/>
      <c r="J40" s="181"/>
      <c r="K40" s="182"/>
      <c r="L40" s="183"/>
      <c r="M40" s="181"/>
      <c r="N40" s="181"/>
      <c r="O40" s="181"/>
      <c r="P40" s="181"/>
      <c r="Q40" s="181"/>
      <c r="R40" s="184"/>
    </row>
    <row r="41" spans="1:30" ht="12.75" customHeight="1">
      <c r="A41" s="115"/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</row>
    <row r="42" spans="1:30" ht="23.25" customHeight="1">
      <c r="A42" s="115"/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</row>
    <row r="43" spans="1:30">
      <c r="F43" s="108">
        <v>237541.04200000002</v>
      </c>
    </row>
    <row r="44" spans="1:30">
      <c r="F44" s="108">
        <v>0.10910336118610205</v>
      </c>
      <c r="T44" s="187"/>
    </row>
    <row r="45" spans="1:30">
      <c r="F45" s="108">
        <f t="shared" ref="F45" si="8">ROUND(F43*F44,2)</f>
        <v>25916.53</v>
      </c>
    </row>
    <row r="46" spans="1:30">
      <c r="D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</row>
    <row r="47" spans="1:30">
      <c r="A47" s="188"/>
    </row>
    <row r="118" spans="1:1">
      <c r="A118" s="188"/>
    </row>
    <row r="200" spans="1:1">
      <c r="A200" s="188"/>
    </row>
    <row r="213" spans="1:1">
      <c r="A213" s="188"/>
    </row>
    <row r="228" spans="1:1">
      <c r="A228" s="188"/>
    </row>
    <row r="236" spans="1:1">
      <c r="A236" s="188"/>
    </row>
    <row r="249" spans="1:1">
      <c r="A249" s="188"/>
    </row>
    <row r="261" spans="1:1">
      <c r="A261" s="188"/>
    </row>
    <row r="271" spans="1:1">
      <c r="A271" s="188"/>
    </row>
    <row r="286" spans="1:1">
      <c r="A286" s="188"/>
    </row>
    <row r="290" spans="1:1">
      <c r="A290" s="188"/>
    </row>
    <row r="296" spans="1:1">
      <c r="A296" s="188"/>
    </row>
    <row r="318" spans="1:1">
      <c r="A318" s="188"/>
    </row>
  </sheetData>
  <mergeCells count="41">
    <mergeCell ref="D2:Q2"/>
    <mergeCell ref="D3:Q3"/>
    <mergeCell ref="D4:E4"/>
    <mergeCell ref="B7:B8"/>
    <mergeCell ref="C7:C8"/>
    <mergeCell ref="D7:D8"/>
    <mergeCell ref="E7:E8"/>
    <mergeCell ref="B10:B11"/>
    <mergeCell ref="C10:C11"/>
    <mergeCell ref="D10:D11"/>
    <mergeCell ref="E10:E11"/>
    <mergeCell ref="B13:B14"/>
    <mergeCell ref="C13:C14"/>
    <mergeCell ref="D13:D14"/>
    <mergeCell ref="E13:E14"/>
    <mergeCell ref="B16:B17"/>
    <mergeCell ref="C16:C17"/>
    <mergeCell ref="D16:D17"/>
    <mergeCell ref="E16:E17"/>
    <mergeCell ref="U16:Y16"/>
    <mergeCell ref="U17:AD17"/>
    <mergeCell ref="B19:B20"/>
    <mergeCell ref="C19:C20"/>
    <mergeCell ref="D19:D20"/>
    <mergeCell ref="E19:E20"/>
    <mergeCell ref="B22:B23"/>
    <mergeCell ref="C22:C23"/>
    <mergeCell ref="D22:D23"/>
    <mergeCell ref="E22:E23"/>
    <mergeCell ref="B31:B32"/>
    <mergeCell ref="C31:C32"/>
    <mergeCell ref="D31:D32"/>
    <mergeCell ref="E31:E32"/>
    <mergeCell ref="B25:B26"/>
    <mergeCell ref="C25:C26"/>
    <mergeCell ref="D25:D26"/>
    <mergeCell ref="E25:E26"/>
    <mergeCell ref="B28:B29"/>
    <mergeCell ref="C28:C29"/>
    <mergeCell ref="D28:D29"/>
    <mergeCell ref="E28:E29"/>
  </mergeCells>
  <printOptions horizontalCentered="1"/>
  <pageMargins left="0.59055118110236227" right="0.51181102362204722" top="0.78740157480314965" bottom="0.78740157480314965" header="0.31496062992125984" footer="0.31496062992125984"/>
  <pageSetup paperSize="9" scale="45" fitToHeight="0" orientation="landscape" r:id="rId1"/>
  <headerFooter>
    <oddFooter>&amp;CDURVAL HONORATO DA SILVA
Engenheiro Civil - ECOS
CREA: 74.063/D&amp;RPágina 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7"/>
  <sheetViews>
    <sheetView showGridLines="0" view="pageBreakPreview" zoomScale="85" zoomScaleSheetLayoutView="85" workbookViewId="0">
      <selection activeCell="G19" sqref="G19"/>
    </sheetView>
  </sheetViews>
  <sheetFormatPr defaultColWidth="11.42578125" defaultRowHeight="15.75"/>
  <cols>
    <col min="1" max="1" width="11.42578125" style="310"/>
    <col min="2" max="2" width="12.140625" style="345" bestFit="1" customWidth="1"/>
    <col min="3" max="3" width="53.7109375" style="310" customWidth="1"/>
    <col min="4" max="4" width="7" style="310" customWidth="1"/>
    <col min="5" max="5" width="15" style="310" customWidth="1"/>
    <col min="6" max="6" width="12.7109375" style="310" customWidth="1"/>
    <col min="7" max="7" width="12.5703125" style="310" customWidth="1"/>
    <col min="8" max="8" width="13.140625" style="347" customWidth="1"/>
    <col min="9" max="9" width="14.85546875" style="310" customWidth="1"/>
    <col min="10" max="10" width="8.7109375" style="310" bestFit="1" customWidth="1"/>
    <col min="11" max="11" width="14.85546875" style="310" customWidth="1"/>
    <col min="12" max="12" width="24.28515625" style="310" customWidth="1"/>
    <col min="13" max="16384" width="11.42578125" style="310"/>
  </cols>
  <sheetData>
    <row r="1" spans="2:10" ht="15">
      <c r="B1" s="474"/>
      <c r="C1" s="475"/>
      <c r="D1" s="475"/>
      <c r="E1" s="476"/>
      <c r="F1" s="476"/>
      <c r="G1" s="476"/>
      <c r="H1" s="477"/>
      <c r="I1" s="478"/>
      <c r="J1" s="479"/>
    </row>
    <row r="2" spans="2:10" ht="15" customHeight="1">
      <c r="B2" s="1153"/>
      <c r="C2" s="311"/>
      <c r="D2" s="312"/>
      <c r="E2" s="313"/>
      <c r="F2" s="314"/>
      <c r="G2" s="313"/>
      <c r="H2" s="315"/>
      <c r="I2" s="314"/>
      <c r="J2" s="481"/>
    </row>
    <row r="3" spans="2:10" ht="15" customHeight="1">
      <c r="B3" s="1154"/>
      <c r="C3" s="316"/>
      <c r="D3" s="317"/>
      <c r="E3" s="314"/>
      <c r="F3" s="313"/>
      <c r="G3" s="313"/>
      <c r="H3" s="315"/>
      <c r="I3" s="313"/>
      <c r="J3" s="481"/>
    </row>
    <row r="4" spans="2:10" ht="15" customHeight="1">
      <c r="B4" s="1153"/>
      <c r="C4" s="318"/>
      <c r="D4" s="319"/>
      <c r="E4" s="320"/>
      <c r="F4" s="321"/>
      <c r="G4" s="321"/>
      <c r="H4" s="315"/>
      <c r="I4" s="313"/>
      <c r="J4" s="481"/>
    </row>
    <row r="5" spans="2:10" ht="15" customHeight="1">
      <c r="B5" s="1153"/>
      <c r="C5" s="322"/>
      <c r="D5" s="323"/>
      <c r="E5" s="324"/>
      <c r="F5" s="321"/>
      <c r="G5" s="321"/>
      <c r="H5" s="315"/>
      <c r="I5" s="313"/>
      <c r="J5" s="481"/>
    </row>
    <row r="6" spans="2:10" ht="15" customHeight="1">
      <c r="B6" s="483"/>
      <c r="C6" s="325"/>
      <c r="D6" s="325"/>
      <c r="E6" s="326"/>
      <c r="F6" s="326"/>
      <c r="G6" s="326"/>
      <c r="H6" s="326"/>
      <c r="I6" s="326"/>
      <c r="J6" s="484"/>
    </row>
    <row r="7" spans="2:10" ht="12" customHeight="1">
      <c r="B7" s="485"/>
      <c r="C7" s="327"/>
      <c r="D7" s="328"/>
      <c r="E7" s="329"/>
      <c r="F7" s="329"/>
      <c r="G7" s="330"/>
      <c r="H7" s="331"/>
      <c r="I7" s="332"/>
      <c r="J7" s="486"/>
    </row>
    <row r="8" spans="2:10" s="333" customFormat="1" ht="48" customHeight="1">
      <c r="B8" s="954" t="s">
        <v>1384</v>
      </c>
      <c r="C8" s="1569" t="s">
        <v>1319</v>
      </c>
      <c r="D8" s="1569"/>
      <c r="E8" s="1569"/>
      <c r="F8" s="1569"/>
      <c r="G8" s="1569"/>
      <c r="H8" s="1569"/>
      <c r="I8" s="1569"/>
      <c r="J8" s="1570"/>
    </row>
    <row r="9" spans="2:10" s="333" customFormat="1" ht="19.5" hidden="1" customHeight="1">
      <c r="B9" s="1571" t="s">
        <v>578</v>
      </c>
      <c r="C9" s="1572"/>
      <c r="D9" s="334"/>
      <c r="E9" s="335"/>
      <c r="F9" s="336"/>
      <c r="G9" s="337"/>
      <c r="H9" s="1573"/>
      <c r="I9" s="1573"/>
      <c r="J9" s="1574"/>
    </row>
    <row r="10" spans="2:10" s="333" customFormat="1" ht="20.100000000000001" hidden="1" customHeight="1">
      <c r="B10" s="1575" t="s">
        <v>579</v>
      </c>
      <c r="C10" s="1576"/>
      <c r="D10" s="338"/>
      <c r="E10" s="338"/>
      <c r="F10" s="338"/>
      <c r="G10" s="339"/>
      <c r="H10" s="340"/>
      <c r="I10" s="341"/>
      <c r="J10" s="487"/>
    </row>
    <row r="11" spans="2:10" ht="12" customHeight="1">
      <c r="B11" s="1577"/>
      <c r="C11" s="1578"/>
      <c r="D11" s="1579"/>
      <c r="E11" s="1579"/>
      <c r="F11" s="1579"/>
      <c r="G11" s="1155"/>
      <c r="H11" s="331"/>
      <c r="I11" s="1580"/>
      <c r="J11" s="1581"/>
    </row>
    <row r="12" spans="2:10" s="333" customFormat="1" ht="26.25" customHeight="1">
      <c r="B12" s="1556" t="s">
        <v>580</v>
      </c>
      <c r="C12" s="1557"/>
      <c r="D12" s="1557"/>
      <c r="E12" s="1557"/>
      <c r="F12" s="1557"/>
      <c r="G12" s="1557"/>
      <c r="H12" s="1557"/>
      <c r="I12" s="1557"/>
      <c r="J12" s="1558"/>
    </row>
    <row r="13" spans="2:10" s="333" customFormat="1" ht="15">
      <c r="B13" s="1559" t="s">
        <v>0</v>
      </c>
      <c r="C13" s="1561" t="s">
        <v>581</v>
      </c>
      <c r="D13" s="1563" t="s">
        <v>582</v>
      </c>
      <c r="E13" s="1565" t="s">
        <v>583</v>
      </c>
      <c r="F13" s="1566"/>
      <c r="G13" s="1566"/>
      <c r="H13" s="1566" t="s">
        <v>4</v>
      </c>
      <c r="I13" s="1566"/>
      <c r="J13" s="1567" t="s">
        <v>584</v>
      </c>
    </row>
    <row r="14" spans="2:10" s="333" customFormat="1" ht="15">
      <c r="B14" s="1560"/>
      <c r="C14" s="1562"/>
      <c r="D14" s="1564"/>
      <c r="E14" s="1156" t="s">
        <v>585</v>
      </c>
      <c r="F14" s="1157" t="s">
        <v>586</v>
      </c>
      <c r="G14" s="1156" t="s">
        <v>587</v>
      </c>
      <c r="H14" s="1156" t="s">
        <v>588</v>
      </c>
      <c r="I14" s="1156" t="s">
        <v>589</v>
      </c>
      <c r="J14" s="1568"/>
    </row>
    <row r="15" spans="2:10" s="343" customFormat="1" ht="15">
      <c r="B15" s="489"/>
      <c r="C15" s="433"/>
      <c r="D15" s="1158"/>
      <c r="E15" s="1159"/>
      <c r="F15" s="1159"/>
      <c r="G15" s="1159"/>
      <c r="H15" s="1159"/>
      <c r="I15" s="1160"/>
      <c r="J15" s="1161"/>
    </row>
    <row r="16" spans="2:10" s="465" customFormat="1" ht="12.75">
      <c r="B16" s="492" t="s">
        <v>281</v>
      </c>
      <c r="C16" s="470" t="s">
        <v>238</v>
      </c>
      <c r="D16" s="1078"/>
      <c r="E16" s="1079"/>
      <c r="F16" s="1079"/>
      <c r="G16" s="1079"/>
      <c r="H16" s="1079"/>
      <c r="I16" s="1080"/>
      <c r="J16" s="1071"/>
    </row>
    <row r="17" spans="2:10" s="465" customFormat="1" ht="12.75">
      <c r="B17" s="492" t="s">
        <v>163</v>
      </c>
      <c r="C17" s="470" t="s">
        <v>95</v>
      </c>
      <c r="D17" s="1078"/>
      <c r="E17" s="1079"/>
      <c r="F17" s="1079"/>
      <c r="G17" s="1079"/>
      <c r="H17" s="1079"/>
      <c r="I17" s="1080"/>
      <c r="J17" s="1071"/>
    </row>
    <row r="18" spans="2:10" s="465" customFormat="1" ht="25.5">
      <c r="B18" s="494" t="s">
        <v>263</v>
      </c>
      <c r="C18" s="461" t="s">
        <v>94</v>
      </c>
      <c r="D18" s="1078"/>
      <c r="E18" s="1079"/>
      <c r="F18" s="1079"/>
      <c r="G18" s="1079"/>
      <c r="H18" s="1079"/>
      <c r="I18" s="1080">
        <f>SUM(H20:H20)</f>
        <v>6</v>
      </c>
      <c r="J18" s="1071" t="s">
        <v>3</v>
      </c>
    </row>
    <row r="19" spans="2:10" s="343" customFormat="1" ht="12.75">
      <c r="B19" s="495"/>
      <c r="C19" s="438"/>
      <c r="D19" s="1074"/>
      <c r="E19" s="1075" t="s">
        <v>590</v>
      </c>
      <c r="F19" s="1075" t="s">
        <v>591</v>
      </c>
      <c r="G19" s="1075"/>
      <c r="H19" s="1075" t="s">
        <v>610</v>
      </c>
      <c r="I19" s="1076"/>
      <c r="J19" s="1077"/>
    </row>
    <row r="20" spans="2:10" s="343" customFormat="1" ht="12.75">
      <c r="B20" s="495"/>
      <c r="C20" s="435" t="s">
        <v>16</v>
      </c>
      <c r="D20" s="1074"/>
      <c r="E20" s="1075">
        <v>3.11</v>
      </c>
      <c r="F20" s="1075">
        <v>1.93</v>
      </c>
      <c r="G20" s="1075"/>
      <c r="H20" s="1075">
        <f>ROUND(E20*F20,2)</f>
        <v>6</v>
      </c>
      <c r="I20" s="1076"/>
      <c r="J20" s="1077"/>
    </row>
    <row r="21" spans="2:10" s="343" customFormat="1" ht="12.75">
      <c r="B21" s="495"/>
      <c r="C21" s="438"/>
      <c r="D21" s="1074"/>
      <c r="E21" s="1075"/>
      <c r="F21" s="1075"/>
      <c r="G21" s="1075"/>
      <c r="H21" s="1075"/>
      <c r="I21" s="1076"/>
      <c r="J21" s="1077"/>
    </row>
    <row r="22" spans="2:10" s="465" customFormat="1" ht="12.75">
      <c r="B22" s="492" t="s">
        <v>264</v>
      </c>
      <c r="C22" s="470" t="s">
        <v>8</v>
      </c>
      <c r="D22" s="1078"/>
      <c r="E22" s="1079"/>
      <c r="F22" s="1079"/>
      <c r="G22" s="1079"/>
      <c r="H22" s="1079"/>
      <c r="I22" s="1080"/>
      <c r="J22" s="1071"/>
    </row>
    <row r="23" spans="2:10" s="465" customFormat="1" ht="76.5">
      <c r="B23" s="494" t="s">
        <v>265</v>
      </c>
      <c r="C23" s="461" t="s">
        <v>101</v>
      </c>
      <c r="D23" s="1078"/>
      <c r="E23" s="1079"/>
      <c r="F23" s="1079"/>
      <c r="G23" s="1079"/>
      <c r="H23" s="1079"/>
      <c r="I23" s="1080">
        <f>SUM(H25)</f>
        <v>1</v>
      </c>
      <c r="J23" s="1071" t="s">
        <v>1</v>
      </c>
    </row>
    <row r="24" spans="2:10" s="343" customFormat="1" ht="12.75">
      <c r="B24" s="495"/>
      <c r="C24" s="438"/>
      <c r="D24" s="1074"/>
      <c r="E24" s="1075" t="s">
        <v>617</v>
      </c>
      <c r="F24" s="1075"/>
      <c r="G24" s="1075"/>
      <c r="H24" s="1075" t="s">
        <v>617</v>
      </c>
      <c r="I24" s="1076"/>
      <c r="J24" s="1077"/>
    </row>
    <row r="25" spans="2:10" s="343" customFormat="1" ht="12.75">
      <c r="B25" s="495"/>
      <c r="C25" s="435" t="s">
        <v>16</v>
      </c>
      <c r="D25" s="1074"/>
      <c r="E25" s="1075">
        <v>1</v>
      </c>
      <c r="F25" s="1075"/>
      <c r="G25" s="1075"/>
      <c r="H25" s="1075">
        <f>ROUND(E25,2)</f>
        <v>1</v>
      </c>
      <c r="I25" s="1076"/>
      <c r="J25" s="1077"/>
    </row>
    <row r="26" spans="2:10" s="343" customFormat="1" ht="12.75">
      <c r="B26" s="495"/>
      <c r="C26" s="438"/>
      <c r="D26" s="1074"/>
      <c r="E26" s="1075"/>
      <c r="F26" s="1075"/>
      <c r="G26" s="1075"/>
      <c r="H26" s="1075"/>
      <c r="I26" s="1076"/>
      <c r="J26" s="1077"/>
    </row>
    <row r="27" spans="2:10" s="465" customFormat="1" ht="38.25">
      <c r="B27" s="494" t="s">
        <v>266</v>
      </c>
      <c r="C27" s="461" t="s">
        <v>96</v>
      </c>
      <c r="D27" s="1078"/>
      <c r="E27" s="1079"/>
      <c r="F27" s="1079"/>
      <c r="G27" s="1079"/>
      <c r="H27" s="1079"/>
      <c r="I27" s="1080">
        <f>SUM(H29)</f>
        <v>1</v>
      </c>
      <c r="J27" s="1071" t="s">
        <v>1</v>
      </c>
    </row>
    <row r="28" spans="2:10" s="343" customFormat="1" ht="12.75">
      <c r="B28" s="495"/>
      <c r="C28" s="438"/>
      <c r="D28" s="1074"/>
      <c r="E28" s="1075" t="s">
        <v>617</v>
      </c>
      <c r="F28" s="1075"/>
      <c r="G28" s="1075"/>
      <c r="H28" s="1075" t="s">
        <v>617</v>
      </c>
      <c r="I28" s="1076"/>
      <c r="J28" s="1077"/>
    </row>
    <row r="29" spans="2:10" s="343" customFormat="1" ht="12.75">
      <c r="B29" s="495"/>
      <c r="C29" s="435" t="s">
        <v>16</v>
      </c>
      <c r="D29" s="1074"/>
      <c r="E29" s="1075">
        <v>1</v>
      </c>
      <c r="F29" s="1075"/>
      <c r="G29" s="1075"/>
      <c r="H29" s="1075">
        <f>ROUND(E29,2)</f>
        <v>1</v>
      </c>
      <c r="I29" s="1076"/>
      <c r="J29" s="1077"/>
    </row>
    <row r="30" spans="2:10" s="343" customFormat="1" ht="12.75">
      <c r="B30" s="495"/>
      <c r="C30" s="435"/>
      <c r="D30" s="1074"/>
      <c r="E30" s="1075"/>
      <c r="F30" s="1075"/>
      <c r="G30" s="1075"/>
      <c r="H30" s="1075"/>
      <c r="I30" s="1076"/>
      <c r="J30" s="1077"/>
    </row>
    <row r="31" spans="2:10" s="465" customFormat="1" ht="25.5">
      <c r="B31" s="494" t="s">
        <v>267</v>
      </c>
      <c r="C31" s="461" t="s">
        <v>97</v>
      </c>
      <c r="D31" s="1078"/>
      <c r="E31" s="1079"/>
      <c r="F31" s="1079"/>
      <c r="G31" s="1079"/>
      <c r="H31" s="1079"/>
      <c r="I31" s="1080">
        <f>SUM(H33)</f>
        <v>1</v>
      </c>
      <c r="J31" s="1071" t="s">
        <v>1</v>
      </c>
    </row>
    <row r="32" spans="2:10" s="343" customFormat="1" ht="12.75">
      <c r="B32" s="495"/>
      <c r="C32" s="438"/>
      <c r="D32" s="1074"/>
      <c r="E32" s="1075" t="s">
        <v>617</v>
      </c>
      <c r="F32" s="1075"/>
      <c r="G32" s="1075"/>
      <c r="H32" s="1075" t="s">
        <v>617</v>
      </c>
      <c r="I32" s="1076"/>
      <c r="J32" s="1077"/>
    </row>
    <row r="33" spans="2:10" s="343" customFormat="1" ht="12.75">
      <c r="B33" s="495"/>
      <c r="C33" s="435" t="s">
        <v>16</v>
      </c>
      <c r="D33" s="1074"/>
      <c r="E33" s="1075">
        <v>1</v>
      </c>
      <c r="F33" s="1075"/>
      <c r="G33" s="1075"/>
      <c r="H33" s="1075">
        <f>ROUND(E33,2)</f>
        <v>1</v>
      </c>
      <c r="I33" s="1076"/>
      <c r="J33" s="1077"/>
    </row>
    <row r="34" spans="2:10" s="343" customFormat="1" ht="12.75">
      <c r="B34" s="495"/>
      <c r="C34" s="435"/>
      <c r="D34" s="1074"/>
      <c r="E34" s="1075"/>
      <c r="F34" s="1075"/>
      <c r="G34" s="1075"/>
      <c r="H34" s="1075"/>
      <c r="I34" s="1076"/>
      <c r="J34" s="1077"/>
    </row>
    <row r="35" spans="2:10" s="465" customFormat="1" ht="12.75">
      <c r="B35" s="492" t="s">
        <v>19</v>
      </c>
      <c r="C35" s="470" t="s">
        <v>761</v>
      </c>
      <c r="D35" s="1078"/>
      <c r="E35" s="1079"/>
      <c r="F35" s="1079"/>
      <c r="G35" s="1079"/>
      <c r="H35" s="1079"/>
      <c r="I35" s="1080"/>
      <c r="J35" s="1071"/>
    </row>
    <row r="36" spans="2:10" s="465" customFormat="1" ht="51">
      <c r="B36" s="494" t="s">
        <v>268</v>
      </c>
      <c r="C36" s="461" t="s">
        <v>430</v>
      </c>
      <c r="D36" s="1078"/>
      <c r="E36" s="1079" t="s">
        <v>593</v>
      </c>
      <c r="F36" s="1079"/>
      <c r="G36" s="1079"/>
      <c r="H36" s="1079" t="s">
        <v>594</v>
      </c>
      <c r="I36" s="1080">
        <f>H37</f>
        <v>4</v>
      </c>
      <c r="J36" s="1071" t="s">
        <v>148</v>
      </c>
    </row>
    <row r="37" spans="2:10" s="343" customFormat="1" ht="12.75">
      <c r="B37" s="495"/>
      <c r="C37" s="435" t="s">
        <v>16</v>
      </c>
      <c r="D37" s="1074"/>
      <c r="E37" s="1075">
        <v>4</v>
      </c>
      <c r="F37" s="1075"/>
      <c r="G37" s="1075"/>
      <c r="H37" s="1075">
        <f>E37</f>
        <v>4</v>
      </c>
      <c r="I37" s="1076"/>
      <c r="J37" s="1077"/>
    </row>
    <row r="38" spans="2:10" s="343" customFormat="1" ht="12.75">
      <c r="B38" s="495"/>
      <c r="C38" s="438"/>
      <c r="D38" s="1074"/>
      <c r="E38" s="1075"/>
      <c r="F38" s="1075"/>
      <c r="G38" s="1075"/>
      <c r="H38" s="1075"/>
      <c r="I38" s="1076"/>
      <c r="J38" s="1077"/>
    </row>
    <row r="39" spans="2:10" s="465" customFormat="1" ht="51">
      <c r="B39" s="494" t="s">
        <v>269</v>
      </c>
      <c r="C39" s="461" t="s">
        <v>431</v>
      </c>
      <c r="D39" s="1078"/>
      <c r="E39" s="1079" t="s">
        <v>593</v>
      </c>
      <c r="F39" s="1079"/>
      <c r="G39" s="1079"/>
      <c r="H39" s="1079" t="s">
        <v>594</v>
      </c>
      <c r="I39" s="1080">
        <f>H40</f>
        <v>4</v>
      </c>
      <c r="J39" s="1071" t="s">
        <v>148</v>
      </c>
    </row>
    <row r="40" spans="2:10" s="343" customFormat="1" ht="12.75">
      <c r="B40" s="495"/>
      <c r="C40" s="435" t="s">
        <v>16</v>
      </c>
      <c r="D40" s="1074"/>
      <c r="E40" s="1075">
        <v>4</v>
      </c>
      <c r="F40" s="1075"/>
      <c r="G40" s="1075"/>
      <c r="H40" s="1075">
        <f>E40</f>
        <v>4</v>
      </c>
      <c r="I40" s="1076"/>
      <c r="J40" s="1077"/>
    </row>
    <row r="41" spans="2:10" s="343" customFormat="1" ht="12.75">
      <c r="B41" s="495"/>
      <c r="C41" s="438"/>
      <c r="D41" s="1074"/>
      <c r="E41" s="1075"/>
      <c r="F41" s="1075"/>
      <c r="G41" s="1075"/>
      <c r="H41" s="1075"/>
      <c r="I41" s="1076"/>
      <c r="J41" s="1077"/>
    </row>
    <row r="42" spans="2:10" s="465" customFormat="1" ht="51">
      <c r="B42" s="494" t="s">
        <v>270</v>
      </c>
      <c r="C42" s="461" t="s">
        <v>98</v>
      </c>
      <c r="D42" s="1078"/>
      <c r="E42" s="1079" t="s">
        <v>595</v>
      </c>
      <c r="F42" s="1079"/>
      <c r="G42" s="1079"/>
      <c r="H42" s="1079" t="s">
        <v>594</v>
      </c>
      <c r="I42" s="1080">
        <f>SUM(H43:H44)</f>
        <v>4</v>
      </c>
      <c r="J42" s="1071" t="s">
        <v>194</v>
      </c>
    </row>
    <row r="43" spans="2:10" s="343" customFormat="1" ht="12.75">
      <c r="B43" s="495"/>
      <c r="C43" s="435" t="s">
        <v>16</v>
      </c>
      <c r="D43" s="1074"/>
      <c r="E43" s="1162">
        <v>4</v>
      </c>
      <c r="F43" s="1075"/>
      <c r="G43" s="1075"/>
      <c r="H43" s="1075">
        <f>E43</f>
        <v>4</v>
      </c>
      <c r="I43" s="1076"/>
      <c r="J43" s="1077"/>
    </row>
    <row r="44" spans="2:10" s="343" customFormat="1" ht="12.75">
      <c r="B44" s="495"/>
      <c r="C44" s="438"/>
      <c r="D44" s="1074"/>
      <c r="E44" s="1075"/>
      <c r="F44" s="1075"/>
      <c r="G44" s="1075"/>
      <c r="H44" s="1075"/>
      <c r="I44" s="1076"/>
      <c r="J44" s="1077"/>
    </row>
    <row r="45" spans="2:10" s="465" customFormat="1" ht="51">
      <c r="B45" s="494" t="s">
        <v>271</v>
      </c>
      <c r="C45" s="461" t="s">
        <v>99</v>
      </c>
      <c r="D45" s="1078"/>
      <c r="E45" s="1079" t="s">
        <v>595</v>
      </c>
      <c r="F45" s="1079"/>
      <c r="G45" s="1079"/>
      <c r="H45" s="1079" t="s">
        <v>594</v>
      </c>
      <c r="I45" s="1080">
        <f>SUM(H46:H47)</f>
        <v>4</v>
      </c>
      <c r="J45" s="1071" t="s">
        <v>194</v>
      </c>
    </row>
    <row r="46" spans="2:10" s="343" customFormat="1" ht="12.75">
      <c r="B46" s="495"/>
      <c r="C46" s="435" t="s">
        <v>16</v>
      </c>
      <c r="D46" s="1074"/>
      <c r="E46" s="1162">
        <v>4</v>
      </c>
      <c r="F46" s="1075"/>
      <c r="G46" s="1075"/>
      <c r="H46" s="1075">
        <f>E46</f>
        <v>4</v>
      </c>
      <c r="I46" s="1076"/>
      <c r="J46" s="1077"/>
    </row>
    <row r="47" spans="2:10" s="343" customFormat="1" ht="12.75">
      <c r="B47" s="495"/>
      <c r="C47" s="438"/>
      <c r="D47" s="1074"/>
      <c r="E47" s="1075"/>
      <c r="F47" s="1075"/>
      <c r="G47" s="1075"/>
      <c r="H47" s="1075"/>
      <c r="I47" s="1076"/>
      <c r="J47" s="1077"/>
    </row>
    <row r="48" spans="2:10" s="465" customFormat="1" ht="89.25">
      <c r="B48" s="494" t="s">
        <v>272</v>
      </c>
      <c r="C48" s="461" t="s">
        <v>102</v>
      </c>
      <c r="D48" s="1078"/>
      <c r="E48" s="1079" t="s">
        <v>595</v>
      </c>
      <c r="F48" s="1079"/>
      <c r="G48" s="1079"/>
      <c r="H48" s="1079" t="s">
        <v>594</v>
      </c>
      <c r="I48" s="1080">
        <f>SUM(H49:H50)</f>
        <v>4</v>
      </c>
      <c r="J48" s="1071" t="s">
        <v>194</v>
      </c>
    </row>
    <row r="49" spans="2:11" s="343" customFormat="1" ht="12.75">
      <c r="B49" s="495"/>
      <c r="C49" s="435" t="s">
        <v>16</v>
      </c>
      <c r="D49" s="1074"/>
      <c r="E49" s="1162">
        <v>4</v>
      </c>
      <c r="F49" s="1075"/>
      <c r="G49" s="1075"/>
      <c r="H49" s="1075">
        <f>E49</f>
        <v>4</v>
      </c>
      <c r="I49" s="1076"/>
      <c r="J49" s="1077"/>
    </row>
    <row r="50" spans="2:11" s="343" customFormat="1" ht="12.75">
      <c r="B50" s="495"/>
      <c r="C50" s="438"/>
      <c r="D50" s="1074"/>
      <c r="E50" s="1075"/>
      <c r="F50" s="1075"/>
      <c r="G50" s="1075"/>
      <c r="H50" s="1075"/>
      <c r="I50" s="1076"/>
      <c r="J50" s="1077"/>
    </row>
    <row r="51" spans="2:11" s="465" customFormat="1" ht="102">
      <c r="B51" s="494" t="s">
        <v>432</v>
      </c>
      <c r="C51" s="461" t="s">
        <v>103</v>
      </c>
      <c r="D51" s="1078"/>
      <c r="E51" s="1079" t="s">
        <v>595</v>
      </c>
      <c r="F51" s="1079"/>
      <c r="G51" s="1079"/>
      <c r="H51" s="1079" t="s">
        <v>594</v>
      </c>
      <c r="I51" s="1080">
        <f>SUM(H52:H53)</f>
        <v>4</v>
      </c>
      <c r="J51" s="1071" t="s">
        <v>194</v>
      </c>
    </row>
    <row r="52" spans="2:11" s="343" customFormat="1" ht="12.75">
      <c r="B52" s="495"/>
      <c r="C52" s="435" t="s">
        <v>16</v>
      </c>
      <c r="D52" s="1074"/>
      <c r="E52" s="1162">
        <v>4</v>
      </c>
      <c r="F52" s="1075"/>
      <c r="G52" s="1075"/>
      <c r="H52" s="1075">
        <f>E52</f>
        <v>4</v>
      </c>
      <c r="I52" s="1076"/>
      <c r="J52" s="1077"/>
    </row>
    <row r="53" spans="2:11" s="343" customFormat="1" ht="12.75">
      <c r="B53" s="495"/>
      <c r="C53" s="438"/>
      <c r="D53" s="1074"/>
      <c r="E53" s="1075"/>
      <c r="F53" s="1075"/>
      <c r="G53" s="1075"/>
      <c r="H53" s="1075"/>
      <c r="I53" s="1076"/>
      <c r="J53" s="1077"/>
    </row>
    <row r="54" spans="2:11" s="465" customFormat="1" ht="12.75">
      <c r="B54" s="492" t="s">
        <v>165</v>
      </c>
      <c r="C54" s="470" t="s">
        <v>21</v>
      </c>
      <c r="D54" s="1078"/>
      <c r="E54" s="1079"/>
      <c r="F54" s="1079"/>
      <c r="G54" s="1079"/>
      <c r="H54" s="1079"/>
      <c r="I54" s="1080"/>
      <c r="J54" s="1071"/>
    </row>
    <row r="55" spans="2:11" s="465" customFormat="1" ht="51">
      <c r="B55" s="494" t="s">
        <v>273</v>
      </c>
      <c r="C55" s="461" t="s">
        <v>104</v>
      </c>
      <c r="D55" s="1078"/>
      <c r="E55" s="1079" t="s">
        <v>595</v>
      </c>
      <c r="F55" s="1079"/>
      <c r="G55" s="1079"/>
      <c r="H55" s="1079" t="s">
        <v>594</v>
      </c>
      <c r="I55" s="1080">
        <f>SUM(H56:H57)</f>
        <v>4</v>
      </c>
      <c r="J55" s="1071" t="s">
        <v>194</v>
      </c>
    </row>
    <row r="56" spans="2:11" s="343" customFormat="1" ht="12.75">
      <c r="B56" s="495"/>
      <c r="C56" s="435" t="s">
        <v>16</v>
      </c>
      <c r="D56" s="1074"/>
      <c r="E56" s="1162">
        <v>4</v>
      </c>
      <c r="F56" s="1075"/>
      <c r="G56" s="1075"/>
      <c r="H56" s="1075">
        <f>E56</f>
        <v>4</v>
      </c>
      <c r="I56" s="1076"/>
      <c r="J56" s="1077"/>
    </row>
    <row r="57" spans="2:11" s="343" customFormat="1" ht="12.75">
      <c r="B57" s="495"/>
      <c r="C57" s="438"/>
      <c r="D57" s="1074"/>
      <c r="E57" s="1075"/>
      <c r="F57" s="1075"/>
      <c r="G57" s="1075"/>
      <c r="H57" s="1075"/>
      <c r="I57" s="1076"/>
      <c r="J57" s="1077"/>
    </row>
    <row r="58" spans="2:11" s="465" customFormat="1" ht="12.75">
      <c r="B58" s="492" t="s">
        <v>5</v>
      </c>
      <c r="C58" s="470" t="s">
        <v>9</v>
      </c>
      <c r="D58" s="1078"/>
      <c r="E58" s="1079"/>
      <c r="F58" s="1079"/>
      <c r="G58" s="1079"/>
      <c r="H58" s="1079"/>
      <c r="I58" s="1080"/>
      <c r="J58" s="1071"/>
    </row>
    <row r="59" spans="2:11" s="465" customFormat="1" ht="12.75">
      <c r="B59" s="494" t="s">
        <v>6</v>
      </c>
      <c r="C59" s="461" t="s">
        <v>23</v>
      </c>
      <c r="D59" s="1078"/>
      <c r="E59" s="1079" t="s">
        <v>594</v>
      </c>
      <c r="F59" s="1079"/>
      <c r="G59" s="1079"/>
      <c r="H59" s="1079" t="s">
        <v>594</v>
      </c>
      <c r="I59" s="1163">
        <f>H60</f>
        <v>0.21332645</v>
      </c>
      <c r="J59" s="1071" t="s">
        <v>148</v>
      </c>
    </row>
    <row r="60" spans="2:11" s="343" customFormat="1" ht="12.75">
      <c r="B60" s="495"/>
      <c r="C60" s="435" t="s">
        <v>16</v>
      </c>
      <c r="D60" s="1074"/>
      <c r="E60" s="1164">
        <v>0.21332645</v>
      </c>
      <c r="F60" s="1165"/>
      <c r="G60" s="1165"/>
      <c r="H60" s="1166">
        <f>ROUND(E60,9)</f>
        <v>0.21332645</v>
      </c>
      <c r="I60" s="1076"/>
      <c r="J60" s="1077"/>
    </row>
    <row r="61" spans="2:11" s="343" customFormat="1" ht="12.75">
      <c r="B61" s="495"/>
      <c r="C61" s="438"/>
      <c r="D61" s="1074"/>
      <c r="E61" s="1075"/>
      <c r="F61" s="1075"/>
      <c r="G61" s="1075"/>
      <c r="H61" s="1075"/>
      <c r="I61" s="1076"/>
      <c r="J61" s="1077"/>
    </row>
    <row r="62" spans="2:11" s="472" customFormat="1" ht="15">
      <c r="B62" s="492" t="s">
        <v>286</v>
      </c>
      <c r="C62" s="470" t="s">
        <v>10</v>
      </c>
      <c r="D62" s="1078"/>
      <c r="E62" s="1079"/>
      <c r="F62" s="1079"/>
      <c r="G62" s="1079"/>
      <c r="H62" s="1079"/>
      <c r="I62" s="1080"/>
      <c r="J62" s="1071"/>
      <c r="K62" s="471"/>
    </row>
    <row r="63" spans="2:11" s="472" customFormat="1" ht="25.5">
      <c r="B63" s="492" t="s">
        <v>11</v>
      </c>
      <c r="C63" s="470" t="s">
        <v>12</v>
      </c>
      <c r="D63" s="1078"/>
      <c r="E63" s="1079"/>
      <c r="F63" s="1079"/>
      <c r="G63" s="1079"/>
      <c r="H63" s="1079"/>
      <c r="I63" s="1080"/>
      <c r="J63" s="1071"/>
      <c r="K63" s="471"/>
    </row>
    <row r="64" spans="2:11" s="472" customFormat="1" ht="25.5">
      <c r="B64" s="494" t="s">
        <v>287</v>
      </c>
      <c r="C64" s="461" t="s">
        <v>110</v>
      </c>
      <c r="D64" s="1078"/>
      <c r="E64" s="1079"/>
      <c r="F64" s="1079"/>
      <c r="G64" s="1079"/>
      <c r="H64" s="1079"/>
      <c r="I64" s="1080">
        <f>SUM(H65:H66)</f>
        <v>1031.6500000000001</v>
      </c>
      <c r="J64" s="1071" t="s">
        <v>3</v>
      </c>
      <c r="K64" s="471"/>
    </row>
    <row r="65" spans="2:12" ht="15">
      <c r="B65" s="495"/>
      <c r="C65" s="435" t="s">
        <v>16</v>
      </c>
      <c r="D65" s="1074"/>
      <c r="E65" s="1075" t="s">
        <v>610</v>
      </c>
      <c r="F65" s="1075"/>
      <c r="G65" s="1075"/>
      <c r="H65" s="1075" t="s">
        <v>610</v>
      </c>
      <c r="I65" s="1076"/>
      <c r="J65" s="1077"/>
      <c r="K65" s="344"/>
    </row>
    <row r="66" spans="2:12" ht="15">
      <c r="B66" s="495"/>
      <c r="C66" s="438" t="s">
        <v>618</v>
      </c>
      <c r="D66" s="1074"/>
      <c r="E66" s="1075">
        <v>1031.6500000000001</v>
      </c>
      <c r="F66" s="1075"/>
      <c r="G66" s="1075"/>
      <c r="H66" s="1075">
        <f>ROUND(E66,2)</f>
        <v>1031.6500000000001</v>
      </c>
      <c r="I66" s="1076"/>
      <c r="J66" s="1077"/>
      <c r="K66" s="344"/>
    </row>
    <row r="67" spans="2:12" ht="15">
      <c r="B67" s="495"/>
      <c r="C67" s="438"/>
      <c r="D67" s="1074"/>
      <c r="E67" s="1075"/>
      <c r="F67" s="1075"/>
      <c r="G67" s="1075"/>
      <c r="H67" s="1075"/>
      <c r="I67" s="1076"/>
      <c r="J67" s="1077"/>
      <c r="K67" s="344"/>
    </row>
    <row r="68" spans="2:12" s="472" customFormat="1" ht="25.5">
      <c r="B68" s="492" t="s">
        <v>289</v>
      </c>
      <c r="C68" s="470" t="s">
        <v>30</v>
      </c>
      <c r="D68" s="1078"/>
      <c r="E68" s="1079"/>
      <c r="F68" s="1079"/>
      <c r="G68" s="1079"/>
      <c r="H68" s="1079"/>
      <c r="I68" s="1080"/>
      <c r="J68" s="1071"/>
      <c r="K68" s="471"/>
    </row>
    <row r="69" spans="2:12" s="472" customFormat="1" ht="63.75">
      <c r="B69" s="494" t="s">
        <v>290</v>
      </c>
      <c r="C69" s="461" t="s">
        <v>1266</v>
      </c>
      <c r="D69" s="1078"/>
      <c r="E69" s="1079"/>
      <c r="F69" s="1079"/>
      <c r="G69" s="1079"/>
      <c r="H69" s="1079"/>
      <c r="I69" s="1080">
        <f>SUM(H71:H71)</f>
        <v>257.91000000000003</v>
      </c>
      <c r="J69" s="1071" t="s">
        <v>28</v>
      </c>
      <c r="K69" s="471"/>
    </row>
    <row r="70" spans="2:12" ht="15">
      <c r="B70" s="495"/>
      <c r="C70" s="435" t="s">
        <v>16</v>
      </c>
      <c r="D70" s="1074"/>
      <c r="E70" s="1075" t="s">
        <v>610</v>
      </c>
      <c r="F70" s="1075" t="s">
        <v>619</v>
      </c>
      <c r="G70" s="1075" t="s">
        <v>646</v>
      </c>
      <c r="H70" s="1075" t="s">
        <v>605</v>
      </c>
      <c r="I70" s="1076"/>
      <c r="J70" s="1077"/>
      <c r="K70" s="344"/>
    </row>
    <row r="71" spans="2:12" ht="15">
      <c r="B71" s="495"/>
      <c r="C71" s="438" t="s">
        <v>618</v>
      </c>
      <c r="D71" s="1074"/>
      <c r="E71" s="1075">
        <v>1031.6500000000001</v>
      </c>
      <c r="F71" s="1075">
        <v>0.2</v>
      </c>
      <c r="G71" s="1075">
        <v>1.25</v>
      </c>
      <c r="H71" s="1075">
        <f>ROUND(E71*F71*G71,2)</f>
        <v>257.91000000000003</v>
      </c>
      <c r="I71" s="1076"/>
      <c r="J71" s="1077"/>
      <c r="K71" s="344"/>
    </row>
    <row r="72" spans="2:12" ht="15">
      <c r="B72" s="495"/>
      <c r="C72" s="438"/>
      <c r="D72" s="1074"/>
      <c r="E72" s="1075"/>
      <c r="F72" s="1075"/>
      <c r="G72" s="1075"/>
      <c r="H72" s="1075"/>
      <c r="I72" s="1076"/>
      <c r="J72" s="1077"/>
      <c r="K72" s="344"/>
      <c r="L72" s="440"/>
    </row>
    <row r="73" spans="2:12" s="472" customFormat="1" ht="15">
      <c r="B73" s="492" t="s">
        <v>291</v>
      </c>
      <c r="C73" s="470" t="s">
        <v>33</v>
      </c>
      <c r="D73" s="1078"/>
      <c r="E73" s="1079"/>
      <c r="F73" s="1079"/>
      <c r="G73" s="1079"/>
      <c r="H73" s="1079"/>
      <c r="I73" s="1080"/>
      <c r="J73" s="1071"/>
      <c r="K73" s="471"/>
    </row>
    <row r="74" spans="2:12" s="472" customFormat="1" ht="38.25">
      <c r="B74" s="494" t="s">
        <v>292</v>
      </c>
      <c r="C74" s="461" t="s">
        <v>1265</v>
      </c>
      <c r="D74" s="1078"/>
      <c r="E74" s="1079"/>
      <c r="F74" s="1079"/>
      <c r="G74" s="1079"/>
      <c r="H74" s="1079"/>
      <c r="I74" s="1080">
        <f>SUM(H76:H76)</f>
        <v>2192.2399999999998</v>
      </c>
      <c r="J74" s="1071" t="s">
        <v>34</v>
      </c>
      <c r="K74" s="471"/>
    </row>
    <row r="75" spans="2:12" ht="15">
      <c r="B75" s="495"/>
      <c r="C75" s="435" t="s">
        <v>16</v>
      </c>
      <c r="D75" s="1074"/>
      <c r="E75" s="1075" t="s">
        <v>605</v>
      </c>
      <c r="F75" s="1075" t="s">
        <v>606</v>
      </c>
      <c r="G75" s="1075"/>
      <c r="H75" s="1075" t="s">
        <v>620</v>
      </c>
      <c r="I75" s="1076"/>
      <c r="J75" s="1077"/>
      <c r="K75" s="344"/>
    </row>
    <row r="76" spans="2:12" ht="15">
      <c r="B76" s="495"/>
      <c r="C76" s="438" t="s">
        <v>618</v>
      </c>
      <c r="D76" s="1074"/>
      <c r="E76" s="1075">
        <v>257.91000000000003</v>
      </c>
      <c r="F76" s="1075">
        <v>8.5</v>
      </c>
      <c r="G76" s="1075"/>
      <c r="H76" s="1075">
        <f>ROUND(E76*F76,2)</f>
        <v>2192.2399999999998</v>
      </c>
      <c r="I76" s="1076"/>
      <c r="J76" s="1077"/>
      <c r="K76" s="344"/>
      <c r="L76" s="440"/>
    </row>
    <row r="77" spans="2:12" ht="15">
      <c r="B77" s="1072"/>
      <c r="C77" s="1073" t="s">
        <v>1268</v>
      </c>
      <c r="D77" s="1067"/>
      <c r="E77" s="1068"/>
      <c r="F77" s="1068"/>
      <c r="G77" s="1068"/>
      <c r="H77" s="1068"/>
      <c r="I77" s="1069"/>
      <c r="J77" s="1070"/>
      <c r="K77" s="344"/>
    </row>
    <row r="78" spans="2:12" ht="15">
      <c r="B78" s="495"/>
      <c r="C78" s="438"/>
      <c r="D78" s="1074"/>
      <c r="E78" s="1075"/>
      <c r="F78" s="1075"/>
      <c r="G78" s="1075"/>
      <c r="H78" s="1075"/>
      <c r="I78" s="1076"/>
      <c r="J78" s="1077"/>
      <c r="K78" s="344"/>
    </row>
    <row r="79" spans="2:12" s="472" customFormat="1" ht="15">
      <c r="B79" s="492" t="s">
        <v>1128</v>
      </c>
      <c r="C79" s="470" t="s">
        <v>50</v>
      </c>
      <c r="D79" s="1078"/>
      <c r="E79" s="1079"/>
      <c r="F79" s="1079"/>
      <c r="G79" s="1079"/>
      <c r="H79" s="1079"/>
      <c r="I79" s="1080"/>
      <c r="J79" s="1071"/>
      <c r="K79" s="471"/>
    </row>
    <row r="80" spans="2:12" s="472" customFormat="1" ht="15">
      <c r="B80" s="494" t="s">
        <v>1129</v>
      </c>
      <c r="C80" s="461" t="s">
        <v>1164</v>
      </c>
      <c r="D80" s="1078"/>
      <c r="E80" s="1079"/>
      <c r="F80" s="1079"/>
      <c r="G80" s="1079"/>
      <c r="H80" s="1079"/>
      <c r="I80" s="1080">
        <f>SUM(H82:H85)</f>
        <v>91.46</v>
      </c>
      <c r="J80" s="1071" t="s">
        <v>28</v>
      </c>
      <c r="K80" s="471"/>
      <c r="L80" s="508"/>
    </row>
    <row r="81" spans="2:12" ht="15">
      <c r="B81" s="495"/>
      <c r="C81" s="435" t="s">
        <v>16</v>
      </c>
      <c r="D81" s="1074"/>
      <c r="E81" s="1075" t="s">
        <v>603</v>
      </c>
      <c r="F81" s="1075" t="s">
        <v>604</v>
      </c>
      <c r="G81" s="1075" t="s">
        <v>612</v>
      </c>
      <c r="H81" s="1075" t="s">
        <v>605</v>
      </c>
      <c r="I81" s="1076"/>
      <c r="J81" s="1077"/>
      <c r="K81" s="344"/>
      <c r="L81" s="440"/>
    </row>
    <row r="82" spans="2:12" ht="15">
      <c r="B82" s="495"/>
      <c r="C82" s="438" t="s">
        <v>621</v>
      </c>
      <c r="D82" s="1074">
        <v>2</v>
      </c>
      <c r="E82" s="1075">
        <v>0.9</v>
      </c>
      <c r="F82" s="1075">
        <v>0.5</v>
      </c>
      <c r="G82" s="1075">
        <v>20</v>
      </c>
      <c r="H82" s="1075">
        <f>ROUND(D82*E82*F82*G82,2)</f>
        <v>18</v>
      </c>
      <c r="I82" s="1076"/>
      <c r="J82" s="1077"/>
      <c r="K82" s="344"/>
    </row>
    <row r="83" spans="2:12" ht="15">
      <c r="B83" s="495"/>
      <c r="C83" s="438" t="s">
        <v>621</v>
      </c>
      <c r="D83" s="1074">
        <v>2</v>
      </c>
      <c r="E83" s="1075">
        <v>0.9</v>
      </c>
      <c r="F83" s="1075">
        <v>0.5</v>
      </c>
      <c r="G83" s="1075">
        <v>27</v>
      </c>
      <c r="H83" s="1075">
        <f>ROUND(D83*E83*F83*G83,2)</f>
        <v>24.3</v>
      </c>
      <c r="I83" s="1076"/>
      <c r="J83" s="1077"/>
      <c r="K83" s="344"/>
    </row>
    <row r="84" spans="2:12" ht="15">
      <c r="B84" s="495"/>
      <c r="C84" s="438" t="s">
        <v>621</v>
      </c>
      <c r="D84" s="1074">
        <v>2</v>
      </c>
      <c r="E84" s="1075">
        <v>0.9</v>
      </c>
      <c r="F84" s="1075">
        <v>0.5</v>
      </c>
      <c r="G84" s="1075">
        <v>27</v>
      </c>
      <c r="H84" s="1075">
        <f>ROUND(D84*E84*F84*G84,2)</f>
        <v>24.3</v>
      </c>
      <c r="I84" s="1076"/>
      <c r="J84" s="1077"/>
      <c r="K84" s="344"/>
    </row>
    <row r="85" spans="2:12" ht="15">
      <c r="B85" s="495"/>
      <c r="C85" s="438" t="s">
        <v>818</v>
      </c>
      <c r="D85" s="1074">
        <v>1</v>
      </c>
      <c r="E85" s="1075">
        <v>155.36000000000001</v>
      </c>
      <c r="F85" s="1075">
        <v>0.4</v>
      </c>
      <c r="G85" s="1075">
        <v>0.4</v>
      </c>
      <c r="H85" s="1075">
        <f>ROUND(D85*E85*F85*G85,2)</f>
        <v>24.86</v>
      </c>
      <c r="I85" s="1076"/>
      <c r="J85" s="1077"/>
      <c r="K85" s="344"/>
    </row>
    <row r="86" spans="2:12" ht="15">
      <c r="B86" s="495"/>
      <c r="C86" s="438"/>
      <c r="D86" s="1074"/>
      <c r="E86" s="1075"/>
      <c r="F86" s="1075"/>
      <c r="G86" s="1075"/>
      <c r="H86" s="1075"/>
      <c r="I86" s="1076"/>
      <c r="J86" s="1077"/>
      <c r="K86" s="344"/>
    </row>
    <row r="87" spans="2:12" s="472" customFormat="1" ht="25.5">
      <c r="B87" s="494" t="s">
        <v>1132</v>
      </c>
      <c r="C87" s="461" t="s">
        <v>114</v>
      </c>
      <c r="D87" s="1078"/>
      <c r="E87" s="1079"/>
      <c r="F87" s="1079"/>
      <c r="G87" s="1079"/>
      <c r="H87" s="1079"/>
      <c r="I87" s="1080">
        <f>SUM(H89:H93)</f>
        <v>36.08</v>
      </c>
      <c r="J87" s="1071" t="s">
        <v>28</v>
      </c>
      <c r="K87" s="471"/>
    </row>
    <row r="88" spans="2:12" ht="15">
      <c r="B88" s="495"/>
      <c r="C88" s="435" t="s">
        <v>16</v>
      </c>
      <c r="D88" s="1074"/>
      <c r="E88" s="1075" t="s">
        <v>603</v>
      </c>
      <c r="F88" s="1075" t="s">
        <v>604</v>
      </c>
      <c r="G88" s="1075" t="s">
        <v>612</v>
      </c>
      <c r="H88" s="1075" t="s">
        <v>605</v>
      </c>
      <c r="I88" s="1076"/>
      <c r="J88" s="1077"/>
      <c r="K88" s="344"/>
    </row>
    <row r="89" spans="2:12" ht="15">
      <c r="B89" s="495"/>
      <c r="C89" s="438" t="s">
        <v>621</v>
      </c>
      <c r="D89" s="1074">
        <v>2</v>
      </c>
      <c r="E89" s="1075">
        <v>0.3</v>
      </c>
      <c r="F89" s="1075">
        <v>0.5</v>
      </c>
      <c r="G89" s="1075">
        <v>20</v>
      </c>
      <c r="H89" s="1075">
        <f>ROUND(D89*E89*F89*G89,2)</f>
        <v>6</v>
      </c>
      <c r="I89" s="1076"/>
      <c r="J89" s="1077"/>
      <c r="K89" s="344"/>
    </row>
    <row r="90" spans="2:12" ht="15">
      <c r="B90" s="495"/>
      <c r="C90" s="438" t="s">
        <v>621</v>
      </c>
      <c r="D90" s="1074">
        <v>2</v>
      </c>
      <c r="E90" s="1075">
        <v>0.3</v>
      </c>
      <c r="F90" s="1075">
        <v>0.5</v>
      </c>
      <c r="G90" s="1075">
        <v>27</v>
      </c>
      <c r="H90" s="1075">
        <f>ROUND(D90*E90*F90*G90,2)</f>
        <v>8.1</v>
      </c>
      <c r="I90" s="1076"/>
      <c r="J90" s="1077"/>
      <c r="K90" s="344"/>
    </row>
    <row r="91" spans="2:12" ht="15">
      <c r="B91" s="495"/>
      <c r="C91" s="438" t="s">
        <v>621</v>
      </c>
      <c r="D91" s="1074">
        <v>2</v>
      </c>
      <c r="E91" s="1075">
        <v>0.3</v>
      </c>
      <c r="F91" s="1075">
        <v>0.5</v>
      </c>
      <c r="G91" s="1075">
        <v>27</v>
      </c>
      <c r="H91" s="1075">
        <f>ROUND(D91*E91*F91*G91,2)</f>
        <v>8.1</v>
      </c>
      <c r="I91" s="1076"/>
      <c r="J91" s="1077"/>
      <c r="K91" s="344"/>
    </row>
    <row r="92" spans="2:12" ht="15">
      <c r="B92" s="495"/>
      <c r="C92" s="438" t="s">
        <v>818</v>
      </c>
      <c r="D92" s="1074">
        <v>1</v>
      </c>
      <c r="E92" s="1075">
        <v>155.36000000000001</v>
      </c>
      <c r="F92" s="1075">
        <v>0.4</v>
      </c>
      <c r="G92" s="1075">
        <v>0.4</v>
      </c>
      <c r="H92" s="1075">
        <f>ROUND(D92*E92*F92*G92,2)</f>
        <v>24.86</v>
      </c>
      <c r="I92" s="1076"/>
      <c r="J92" s="1077"/>
      <c r="K92" s="344"/>
    </row>
    <row r="93" spans="2:12" ht="15">
      <c r="B93" s="495"/>
      <c r="C93" s="438" t="s">
        <v>819</v>
      </c>
      <c r="D93" s="1074">
        <f>-1</f>
        <v>-1</v>
      </c>
      <c r="E93" s="1075">
        <v>155.36000000000001</v>
      </c>
      <c r="F93" s="1075">
        <v>0.3</v>
      </c>
      <c r="G93" s="1075">
        <f>3.1416*0.3/4</f>
        <v>0.23562</v>
      </c>
      <c r="H93" s="1075">
        <f>ROUND(D93*E93*F93*G93,2)</f>
        <v>-10.98</v>
      </c>
      <c r="I93" s="1076"/>
      <c r="J93" s="1077"/>
      <c r="K93" s="344"/>
    </row>
    <row r="94" spans="2:12" ht="15">
      <c r="B94" s="495"/>
      <c r="C94" s="438"/>
      <c r="D94" s="1074"/>
      <c r="E94" s="1075"/>
      <c r="F94" s="1075"/>
      <c r="G94" s="1075"/>
      <c r="H94" s="1075"/>
      <c r="I94" s="1076"/>
      <c r="J94" s="1077"/>
      <c r="K94" s="344"/>
    </row>
    <row r="95" spans="2:12" s="472" customFormat="1" ht="15">
      <c r="B95" s="494" t="s">
        <v>1133</v>
      </c>
      <c r="C95" s="461" t="s">
        <v>1179</v>
      </c>
      <c r="D95" s="1078"/>
      <c r="E95" s="1079"/>
      <c r="F95" s="1079"/>
      <c r="G95" s="1079"/>
      <c r="H95" s="1079"/>
      <c r="I95" s="1080">
        <f>SUM(H97:H99)</f>
        <v>752.28</v>
      </c>
      <c r="J95" s="1071" t="s">
        <v>36</v>
      </c>
      <c r="K95" s="471"/>
    </row>
    <row r="96" spans="2:12" ht="15">
      <c r="B96" s="495"/>
      <c r="C96" s="435" t="s">
        <v>16</v>
      </c>
      <c r="D96" s="1074"/>
      <c r="E96" s="1075" t="s">
        <v>613</v>
      </c>
      <c r="F96" s="1075" t="s">
        <v>612</v>
      </c>
      <c r="G96" s="1162" t="s">
        <v>1180</v>
      </c>
      <c r="H96" s="1075" t="s">
        <v>614</v>
      </c>
      <c r="I96" s="1076"/>
      <c r="J96" s="1077"/>
      <c r="K96" s="344"/>
    </row>
    <row r="97" spans="2:11" ht="15">
      <c r="B97" s="495"/>
      <c r="C97" s="438" t="s">
        <v>621</v>
      </c>
      <c r="D97" s="1074">
        <v>2</v>
      </c>
      <c r="E97" s="1075">
        <v>3.91</v>
      </c>
      <c r="F97" s="1075">
        <v>20</v>
      </c>
      <c r="G97" s="1162">
        <f>0.4*3+0.05*2</f>
        <v>1.3000000000000003</v>
      </c>
      <c r="H97" s="1075">
        <f>ROUND(D97*E97*F97*G97,2)</f>
        <v>203.32</v>
      </c>
      <c r="I97" s="1076"/>
      <c r="J97" s="1077"/>
      <c r="K97" s="344"/>
    </row>
    <row r="98" spans="2:11" ht="15">
      <c r="B98" s="495"/>
      <c r="C98" s="438" t="s">
        <v>621</v>
      </c>
      <c r="D98" s="1074">
        <v>2</v>
      </c>
      <c r="E98" s="1075">
        <v>3.91</v>
      </c>
      <c r="F98" s="1075">
        <v>27</v>
      </c>
      <c r="G98" s="1162">
        <f t="shared" ref="G98:G99" si="0">0.4*3+0.05*2</f>
        <v>1.3000000000000003</v>
      </c>
      <c r="H98" s="1075">
        <f t="shared" ref="H98:H99" si="1">ROUND(D98*E98*F98*G98,2)</f>
        <v>274.48</v>
      </c>
      <c r="I98" s="1076"/>
      <c r="J98" s="1077"/>
      <c r="K98" s="344"/>
    </row>
    <row r="99" spans="2:11" ht="15">
      <c r="B99" s="495"/>
      <c r="C99" s="438" t="s">
        <v>621</v>
      </c>
      <c r="D99" s="1074">
        <v>2</v>
      </c>
      <c r="E99" s="1075">
        <v>3.91</v>
      </c>
      <c r="F99" s="1075">
        <v>27</v>
      </c>
      <c r="G99" s="1162">
        <f t="shared" si="0"/>
        <v>1.3000000000000003</v>
      </c>
      <c r="H99" s="1075">
        <f t="shared" si="1"/>
        <v>274.48</v>
      </c>
      <c r="I99" s="1076"/>
      <c r="J99" s="1077"/>
      <c r="K99" s="344"/>
    </row>
    <row r="100" spans="2:11" ht="15">
      <c r="B100" s="495"/>
      <c r="C100" s="438"/>
      <c r="D100" s="1074"/>
      <c r="E100" s="1075"/>
      <c r="F100" s="1075"/>
      <c r="G100" s="1075"/>
      <c r="H100" s="1075"/>
      <c r="I100" s="1076"/>
      <c r="J100" s="1077"/>
      <c r="K100" s="344"/>
    </row>
    <row r="101" spans="2:11" s="472" customFormat="1" ht="38.25">
      <c r="B101" s="494" t="s">
        <v>1134</v>
      </c>
      <c r="C101" s="461" t="s">
        <v>1304</v>
      </c>
      <c r="D101" s="1078"/>
      <c r="E101" s="1079"/>
      <c r="F101" s="1079"/>
      <c r="G101" s="1079"/>
      <c r="H101" s="1079"/>
      <c r="I101" s="1080">
        <f>SUM(H103:H105)</f>
        <v>266.39999999999998</v>
      </c>
      <c r="J101" s="1071" t="s">
        <v>3</v>
      </c>
      <c r="K101" s="471"/>
    </row>
    <row r="102" spans="2:11" ht="15">
      <c r="B102" s="495"/>
      <c r="C102" s="435" t="s">
        <v>16</v>
      </c>
      <c r="D102" s="1074"/>
      <c r="E102" s="1075" t="s">
        <v>615</v>
      </c>
      <c r="F102" s="1075" t="s">
        <v>612</v>
      </c>
      <c r="G102" s="1075" t="s">
        <v>604</v>
      </c>
      <c r="H102" s="1075" t="s">
        <v>610</v>
      </c>
      <c r="I102" s="1076"/>
      <c r="J102" s="1077"/>
      <c r="K102" s="344"/>
    </row>
    <row r="103" spans="2:11" ht="15">
      <c r="B103" s="495"/>
      <c r="C103" s="438" t="s">
        <v>621</v>
      </c>
      <c r="D103" s="1074">
        <v>2</v>
      </c>
      <c r="E103" s="1075">
        <v>1.8</v>
      </c>
      <c r="F103" s="1075">
        <v>20</v>
      </c>
      <c r="G103" s="1075"/>
      <c r="H103" s="1075">
        <f>ROUND(D103*E103*F103,2)</f>
        <v>72</v>
      </c>
      <c r="I103" s="1076"/>
      <c r="J103" s="1077"/>
      <c r="K103" s="344"/>
    </row>
    <row r="104" spans="2:11" ht="15">
      <c r="B104" s="495"/>
      <c r="C104" s="438" t="s">
        <v>621</v>
      </c>
      <c r="D104" s="1074">
        <v>2</v>
      </c>
      <c r="E104" s="1075">
        <v>1.8</v>
      </c>
      <c r="F104" s="1075">
        <v>27</v>
      </c>
      <c r="G104" s="1075"/>
      <c r="H104" s="1075">
        <f>ROUND(D104*E104*F104,2)</f>
        <v>97.2</v>
      </c>
      <c r="I104" s="1076"/>
      <c r="J104" s="1077"/>
      <c r="K104" s="344"/>
    </row>
    <row r="105" spans="2:11" ht="15">
      <c r="B105" s="495"/>
      <c r="C105" s="438" t="s">
        <v>621</v>
      </c>
      <c r="D105" s="1074">
        <v>2</v>
      </c>
      <c r="E105" s="1075">
        <v>1.8</v>
      </c>
      <c r="F105" s="1075">
        <v>27</v>
      </c>
      <c r="G105" s="1075"/>
      <c r="H105" s="1075">
        <f>ROUND(D105*E105*F105,2)</f>
        <v>97.2</v>
      </c>
      <c r="I105" s="1076"/>
      <c r="J105" s="1077"/>
      <c r="K105" s="344"/>
    </row>
    <row r="106" spans="2:11" ht="15">
      <c r="B106" s="495"/>
      <c r="C106" s="438"/>
      <c r="D106" s="1074"/>
      <c r="E106" s="1075"/>
      <c r="F106" s="1075"/>
      <c r="G106" s="1075"/>
      <c r="H106" s="1075"/>
      <c r="I106" s="1076"/>
      <c r="J106" s="1077"/>
      <c r="K106" s="344"/>
    </row>
    <row r="107" spans="2:11" s="472" customFormat="1" ht="38.25">
      <c r="B107" s="494" t="s">
        <v>1135</v>
      </c>
      <c r="C107" s="461" t="s">
        <v>1252</v>
      </c>
      <c r="D107" s="1078"/>
      <c r="E107" s="1079"/>
      <c r="F107" s="1079"/>
      <c r="G107" s="1079"/>
      <c r="H107" s="1079"/>
      <c r="I107" s="1080">
        <f>SUM(H109:H111)</f>
        <v>20.72</v>
      </c>
      <c r="J107" s="1071" t="s">
        <v>28</v>
      </c>
      <c r="K107" s="471"/>
    </row>
    <row r="108" spans="2:11" ht="15">
      <c r="B108" s="495"/>
      <c r="C108" s="435" t="s">
        <v>16</v>
      </c>
      <c r="D108" s="1074"/>
      <c r="E108" s="1075" t="s">
        <v>616</v>
      </c>
      <c r="F108" s="1075" t="s">
        <v>612</v>
      </c>
      <c r="G108" s="1075"/>
      <c r="H108" s="1075" t="s">
        <v>605</v>
      </c>
      <c r="I108" s="1076"/>
      <c r="J108" s="1077"/>
      <c r="K108" s="344"/>
    </row>
    <row r="109" spans="2:11" ht="15">
      <c r="B109" s="495"/>
      <c r="C109" s="438" t="s">
        <v>621</v>
      </c>
      <c r="D109" s="1074">
        <v>2</v>
      </c>
      <c r="E109" s="1075">
        <v>0.14000000000000001</v>
      </c>
      <c r="F109" s="1075">
        <v>20</v>
      </c>
      <c r="G109" s="1075"/>
      <c r="H109" s="1075">
        <f>ROUND(D109*E109*F109,2)</f>
        <v>5.6</v>
      </c>
      <c r="I109" s="1076"/>
      <c r="J109" s="1077"/>
      <c r="K109" s="344"/>
    </row>
    <row r="110" spans="2:11" ht="15">
      <c r="B110" s="495"/>
      <c r="C110" s="438" t="s">
        <v>621</v>
      </c>
      <c r="D110" s="1074">
        <v>2</v>
      </c>
      <c r="E110" s="1075">
        <v>0.14000000000000001</v>
      </c>
      <c r="F110" s="1075">
        <v>27</v>
      </c>
      <c r="G110" s="1075"/>
      <c r="H110" s="1075">
        <f>ROUND(D110*E110*F110,2)</f>
        <v>7.56</v>
      </c>
      <c r="I110" s="1076"/>
      <c r="J110" s="1077"/>
      <c r="K110" s="344"/>
    </row>
    <row r="111" spans="2:11" ht="15">
      <c r="B111" s="495"/>
      <c r="C111" s="438" t="s">
        <v>621</v>
      </c>
      <c r="D111" s="1074">
        <v>2</v>
      </c>
      <c r="E111" s="1075">
        <v>0.14000000000000001</v>
      </c>
      <c r="F111" s="1075">
        <v>27</v>
      </c>
      <c r="G111" s="1075"/>
      <c r="H111" s="1075">
        <f>ROUND(D111*E111*F111,2)</f>
        <v>7.56</v>
      </c>
      <c r="I111" s="1076"/>
      <c r="J111" s="1077"/>
      <c r="K111" s="344"/>
    </row>
    <row r="112" spans="2:11" ht="15">
      <c r="B112" s="495"/>
      <c r="C112" s="438"/>
      <c r="D112" s="1074"/>
      <c r="E112" s="1075"/>
      <c r="F112" s="1075"/>
      <c r="G112" s="1075"/>
      <c r="H112" s="1075"/>
      <c r="I112" s="1076"/>
      <c r="J112" s="1077"/>
      <c r="K112" s="344"/>
    </row>
    <row r="113" spans="2:12" s="472" customFormat="1" ht="25.5">
      <c r="B113" s="494" t="s">
        <v>1144</v>
      </c>
      <c r="C113" s="461" t="s">
        <v>472</v>
      </c>
      <c r="D113" s="1078"/>
      <c r="E113" s="1079"/>
      <c r="F113" s="1079"/>
      <c r="G113" s="1079"/>
      <c r="H113" s="1079"/>
      <c r="I113" s="1080">
        <f>SUM(H114:H115)</f>
        <v>155.36000000000001</v>
      </c>
      <c r="J113" s="1071" t="s">
        <v>2</v>
      </c>
      <c r="K113" s="471"/>
    </row>
    <row r="114" spans="2:12" ht="15">
      <c r="B114" s="495"/>
      <c r="C114" s="435" t="s">
        <v>16</v>
      </c>
      <c r="D114" s="1074"/>
      <c r="E114" s="1075" t="s">
        <v>597</v>
      </c>
      <c r="F114" s="1075"/>
      <c r="G114" s="1075"/>
      <c r="H114" s="1075"/>
      <c r="I114" s="1076"/>
      <c r="J114" s="1077"/>
      <c r="K114" s="344"/>
      <c r="L114" s="440"/>
    </row>
    <row r="115" spans="2:12" ht="15">
      <c r="B115" s="495"/>
      <c r="C115" s="438" t="s">
        <v>622</v>
      </c>
      <c r="D115" s="1074"/>
      <c r="E115" s="1075">
        <v>155.36000000000001</v>
      </c>
      <c r="F115" s="1075"/>
      <c r="G115" s="1075"/>
      <c r="H115" s="1075">
        <f>ROUND(E115,2)</f>
        <v>155.36000000000001</v>
      </c>
      <c r="I115" s="1076"/>
      <c r="J115" s="1077"/>
      <c r="K115" s="344"/>
    </row>
    <row r="116" spans="2:12" ht="15">
      <c r="B116" s="495"/>
      <c r="C116" s="438"/>
      <c r="D116" s="1074"/>
      <c r="E116" s="1075"/>
      <c r="F116" s="1075"/>
      <c r="G116" s="1075"/>
      <c r="H116" s="1075"/>
      <c r="I116" s="1076"/>
      <c r="J116" s="1077"/>
      <c r="K116" s="344"/>
    </row>
    <row r="117" spans="2:12" s="472" customFormat="1" ht="25.5">
      <c r="B117" s="492" t="s">
        <v>372</v>
      </c>
      <c r="C117" s="470" t="s">
        <v>56</v>
      </c>
      <c r="D117" s="1078"/>
      <c r="E117" s="1079"/>
      <c r="F117" s="1079"/>
      <c r="G117" s="1079"/>
      <c r="H117" s="1079"/>
      <c r="I117" s="1080"/>
      <c r="J117" s="1071"/>
      <c r="K117" s="471"/>
    </row>
    <row r="118" spans="2:12" s="472" customFormat="1" ht="15">
      <c r="B118" s="492" t="s">
        <v>373</v>
      </c>
      <c r="C118" s="470" t="s">
        <v>57</v>
      </c>
      <c r="D118" s="1078"/>
      <c r="E118" s="1079"/>
      <c r="F118" s="1079"/>
      <c r="G118" s="1079"/>
      <c r="H118" s="1079"/>
      <c r="I118" s="1080"/>
      <c r="J118" s="1071"/>
      <c r="K118" s="471"/>
    </row>
    <row r="119" spans="2:12" s="472" customFormat="1" ht="15">
      <c r="B119" s="494" t="s">
        <v>375</v>
      </c>
      <c r="C119" s="461" t="s">
        <v>58</v>
      </c>
      <c r="D119" s="1078"/>
      <c r="E119" s="1079"/>
      <c r="F119" s="1079"/>
      <c r="G119" s="1079"/>
      <c r="H119" s="1079"/>
      <c r="I119" s="1080">
        <f>SUM(H121)</f>
        <v>3699</v>
      </c>
      <c r="J119" s="1071" t="s">
        <v>3</v>
      </c>
      <c r="K119" s="471"/>
    </row>
    <row r="120" spans="2:12" ht="15">
      <c r="B120" s="495"/>
      <c r="C120" s="435" t="s">
        <v>16</v>
      </c>
      <c r="D120" s="1074"/>
      <c r="E120" s="1075" t="s">
        <v>623</v>
      </c>
      <c r="F120" s="1075"/>
      <c r="G120" s="1075"/>
      <c r="H120" s="1075" t="s">
        <v>623</v>
      </c>
      <c r="I120" s="1076"/>
      <c r="J120" s="1077"/>
      <c r="K120" s="344"/>
    </row>
    <row r="121" spans="2:12" ht="15">
      <c r="B121" s="495"/>
      <c r="C121" s="438" t="s">
        <v>624</v>
      </c>
      <c r="D121" s="1074"/>
      <c r="E121" s="1075">
        <v>3699</v>
      </c>
      <c r="F121" s="1075"/>
      <c r="G121" s="1075"/>
      <c r="H121" s="1075">
        <f>ROUND(E121,2)</f>
        <v>3699</v>
      </c>
      <c r="I121" s="1076"/>
      <c r="J121" s="1077"/>
      <c r="K121" s="344"/>
    </row>
    <row r="122" spans="2:12" ht="15">
      <c r="B122" s="495"/>
      <c r="C122" s="438"/>
      <c r="D122" s="1074"/>
      <c r="E122" s="1075"/>
      <c r="F122" s="1075"/>
      <c r="G122" s="1075"/>
      <c r="H122" s="1075"/>
      <c r="I122" s="1076"/>
      <c r="J122" s="1077"/>
      <c r="K122" s="344"/>
    </row>
    <row r="123" spans="2:12" s="472" customFormat="1" ht="15">
      <c r="B123" s="492" t="s">
        <v>376</v>
      </c>
      <c r="C123" s="470" t="s">
        <v>52</v>
      </c>
      <c r="D123" s="1078"/>
      <c r="E123" s="1079"/>
      <c r="F123" s="1079"/>
      <c r="G123" s="1079"/>
      <c r="H123" s="1079"/>
      <c r="I123" s="1080"/>
      <c r="J123" s="1071"/>
      <c r="K123" s="471"/>
    </row>
    <row r="124" spans="2:12" s="472" customFormat="1" ht="25.5">
      <c r="B124" s="494" t="s">
        <v>377</v>
      </c>
      <c r="C124" s="461" t="s">
        <v>155</v>
      </c>
      <c r="D124" s="1078"/>
      <c r="E124" s="1079"/>
      <c r="F124" s="1079"/>
      <c r="G124" s="1079"/>
      <c r="H124" s="1079"/>
      <c r="I124" s="1080">
        <f>SUM(H127:H129)</f>
        <v>185</v>
      </c>
      <c r="J124" s="1071" t="s">
        <v>28</v>
      </c>
      <c r="K124" s="471"/>
    </row>
    <row r="125" spans="2:12" ht="15">
      <c r="B125" s="495"/>
      <c r="C125" s="435" t="s">
        <v>16</v>
      </c>
      <c r="D125" s="1074"/>
      <c r="E125" s="1075"/>
      <c r="F125" s="1075"/>
      <c r="G125" s="1075"/>
      <c r="H125" s="1075"/>
      <c r="I125" s="1076"/>
      <c r="J125" s="1077"/>
      <c r="K125" s="344"/>
    </row>
    <row r="126" spans="2:12" ht="15">
      <c r="B126" s="495"/>
      <c r="C126" s="438" t="s">
        <v>625</v>
      </c>
      <c r="D126" s="1074"/>
      <c r="E126" s="1075" t="s">
        <v>626</v>
      </c>
      <c r="F126" s="1075" t="s">
        <v>603</v>
      </c>
      <c r="G126" s="1075" t="s">
        <v>627</v>
      </c>
      <c r="H126" s="1075" t="s">
        <v>605</v>
      </c>
      <c r="I126" s="1076"/>
      <c r="J126" s="1077"/>
      <c r="K126" s="344"/>
    </row>
    <row r="127" spans="2:12" ht="15">
      <c r="B127" s="495"/>
      <c r="C127" s="438" t="s">
        <v>628</v>
      </c>
      <c r="D127" s="1074"/>
      <c r="E127" s="1075">
        <v>20</v>
      </c>
      <c r="F127" s="1075">
        <v>5</v>
      </c>
      <c r="G127" s="1075">
        <v>0.5</v>
      </c>
      <c r="H127" s="1075">
        <f>ROUND(E127*F127*G127,2)</f>
        <v>50</v>
      </c>
      <c r="I127" s="1076"/>
      <c r="J127" s="1077"/>
      <c r="K127" s="344"/>
    </row>
    <row r="128" spans="2:12" ht="15">
      <c r="B128" s="495"/>
      <c r="C128" s="438" t="s">
        <v>629</v>
      </c>
      <c r="D128" s="1074"/>
      <c r="E128" s="1075">
        <v>27</v>
      </c>
      <c r="F128" s="1075">
        <v>5</v>
      </c>
      <c r="G128" s="1075">
        <v>0.5</v>
      </c>
      <c r="H128" s="1075">
        <f>ROUND(E128*F128*G128,2)</f>
        <v>67.5</v>
      </c>
      <c r="I128" s="1076"/>
      <c r="J128" s="1077"/>
      <c r="K128" s="344"/>
    </row>
    <row r="129" spans="2:12" ht="15">
      <c r="B129" s="495"/>
      <c r="C129" s="438" t="s">
        <v>630</v>
      </c>
      <c r="D129" s="1074"/>
      <c r="E129" s="1075">
        <v>27</v>
      </c>
      <c r="F129" s="1075">
        <v>5</v>
      </c>
      <c r="G129" s="1075">
        <v>0.5</v>
      </c>
      <c r="H129" s="1075">
        <f>ROUND(E129*F129*G129,2)</f>
        <v>67.5</v>
      </c>
      <c r="I129" s="1076"/>
      <c r="J129" s="1077"/>
      <c r="K129" s="344"/>
    </row>
    <row r="130" spans="2:12" ht="15">
      <c r="B130" s="495"/>
      <c r="C130" s="501"/>
      <c r="D130" s="1074"/>
      <c r="E130" s="1075"/>
      <c r="F130" s="1075"/>
      <c r="G130" s="1075"/>
      <c r="H130" s="1075"/>
      <c r="I130" s="1076"/>
      <c r="J130" s="1077"/>
      <c r="K130" s="344"/>
    </row>
    <row r="131" spans="2:12" s="472" customFormat="1" ht="15">
      <c r="B131" s="492" t="s">
        <v>378</v>
      </c>
      <c r="C131" s="470" t="s">
        <v>59</v>
      </c>
      <c r="D131" s="1078"/>
      <c r="E131" s="1079"/>
      <c r="F131" s="1079"/>
      <c r="G131" s="1079"/>
      <c r="H131" s="1079"/>
      <c r="I131" s="1080"/>
      <c r="J131" s="1071"/>
      <c r="K131" s="471"/>
    </row>
    <row r="132" spans="2:12" s="472" customFormat="1" ht="25.5">
      <c r="B132" s="494" t="s">
        <v>379</v>
      </c>
      <c r="C132" s="461" t="s">
        <v>114</v>
      </c>
      <c r="D132" s="1078"/>
      <c r="E132" s="1079"/>
      <c r="F132" s="1079"/>
      <c r="G132" s="1079"/>
      <c r="H132" s="1079"/>
      <c r="I132" s="1080">
        <f>SUM(H134)</f>
        <v>10098.27</v>
      </c>
      <c r="J132" s="1071" t="s">
        <v>28</v>
      </c>
      <c r="K132" s="471"/>
    </row>
    <row r="133" spans="2:12" ht="15">
      <c r="B133" s="495"/>
      <c r="C133" s="435" t="s">
        <v>16</v>
      </c>
      <c r="D133" s="1074"/>
      <c r="E133" s="1075" t="s">
        <v>605</v>
      </c>
      <c r="F133" s="1075"/>
      <c r="G133" s="1075"/>
      <c r="H133" s="1075" t="s">
        <v>605</v>
      </c>
      <c r="I133" s="1076"/>
      <c r="J133" s="1077"/>
      <c r="K133" s="344"/>
      <c r="L133" s="440"/>
    </row>
    <row r="134" spans="2:12" ht="16.5" customHeight="1">
      <c r="B134" s="495"/>
      <c r="C134" s="438" t="s">
        <v>633</v>
      </c>
      <c r="D134" s="1074"/>
      <c r="E134" s="1075">
        <v>10098.27</v>
      </c>
      <c r="F134" s="1075"/>
      <c r="G134" s="1075"/>
      <c r="H134" s="1075">
        <f>E134</f>
        <v>10098.27</v>
      </c>
      <c r="I134" s="1076"/>
      <c r="J134" s="1077"/>
      <c r="K134" s="344"/>
      <c r="L134" s="440"/>
    </row>
    <row r="135" spans="2:12" ht="15">
      <c r="B135" s="495"/>
      <c r="C135" s="438"/>
      <c r="D135" s="1074"/>
      <c r="E135" s="1075"/>
      <c r="F135" s="1075"/>
      <c r="G135" s="1075"/>
      <c r="H135" s="1075"/>
      <c r="I135" s="1076"/>
      <c r="J135" s="1077"/>
      <c r="K135" s="344"/>
    </row>
    <row r="136" spans="2:12" s="472" customFormat="1" ht="15">
      <c r="B136" s="492" t="s">
        <v>380</v>
      </c>
      <c r="C136" s="470" t="s">
        <v>60</v>
      </c>
      <c r="D136" s="1078"/>
      <c r="E136" s="1079"/>
      <c r="F136" s="1079"/>
      <c r="G136" s="1079"/>
      <c r="H136" s="1079"/>
      <c r="I136" s="1080"/>
      <c r="J136" s="1071"/>
      <c r="K136" s="471"/>
    </row>
    <row r="137" spans="2:12" s="472" customFormat="1" ht="63.75">
      <c r="B137" s="494" t="s">
        <v>381</v>
      </c>
      <c r="C137" s="461" t="s">
        <v>820</v>
      </c>
      <c r="D137" s="1078"/>
      <c r="E137" s="1079"/>
      <c r="F137" s="1079"/>
      <c r="G137" s="1079"/>
      <c r="H137" s="1079"/>
      <c r="I137" s="1080">
        <f>SUM(H140:H160)</f>
        <v>1176</v>
      </c>
      <c r="J137" s="1071" t="s">
        <v>28</v>
      </c>
      <c r="K137" s="509"/>
    </row>
    <row r="138" spans="2:12" ht="15">
      <c r="B138" s="495"/>
      <c r="C138" s="435" t="s">
        <v>16</v>
      </c>
      <c r="D138" s="1074"/>
      <c r="E138" s="1075"/>
      <c r="F138" s="1075"/>
      <c r="G138" s="1075"/>
      <c r="H138" s="1075"/>
      <c r="I138" s="1076"/>
      <c r="J138" s="1077"/>
      <c r="K138" s="442"/>
    </row>
    <row r="139" spans="2:12" ht="15">
      <c r="B139" s="495"/>
      <c r="C139" s="438" t="s">
        <v>634</v>
      </c>
      <c r="D139" s="1074" t="s">
        <v>635</v>
      </c>
      <c r="E139" s="1075" t="s">
        <v>626</v>
      </c>
      <c r="F139" s="1075" t="s">
        <v>603</v>
      </c>
      <c r="G139" s="1075" t="s">
        <v>604</v>
      </c>
      <c r="H139" s="1075" t="s">
        <v>605</v>
      </c>
      <c r="I139" s="1076"/>
      <c r="J139" s="1077"/>
      <c r="K139" s="344"/>
    </row>
    <row r="140" spans="2:12" ht="15">
      <c r="B140" s="495"/>
      <c r="C140" s="438" t="s">
        <v>35</v>
      </c>
      <c r="D140" s="1074"/>
      <c r="E140" s="1075">
        <v>20</v>
      </c>
      <c r="F140" s="1075">
        <v>5</v>
      </c>
      <c r="G140" s="1075">
        <v>1</v>
      </c>
      <c r="H140" s="1075">
        <f t="shared" ref="H140:H158" si="2">ROUND(E140*F140*G140,2)</f>
        <v>100</v>
      </c>
      <c r="I140" s="1076"/>
      <c r="J140" s="1077"/>
      <c r="K140" s="344"/>
    </row>
    <row r="141" spans="2:12" ht="15">
      <c r="B141" s="495"/>
      <c r="C141" s="438" t="s">
        <v>636</v>
      </c>
      <c r="D141" s="1074"/>
      <c r="E141" s="1075">
        <v>17</v>
      </c>
      <c r="F141" s="1075">
        <v>4</v>
      </c>
      <c r="G141" s="1075">
        <v>1</v>
      </c>
      <c r="H141" s="1075">
        <f t="shared" si="2"/>
        <v>68</v>
      </c>
      <c r="I141" s="1076"/>
      <c r="J141" s="1077"/>
      <c r="K141" s="344"/>
    </row>
    <row r="142" spans="2:12" ht="15">
      <c r="B142" s="495"/>
      <c r="C142" s="438" t="s">
        <v>637</v>
      </c>
      <c r="D142" s="1074"/>
      <c r="E142" s="1075">
        <v>17</v>
      </c>
      <c r="F142" s="1075">
        <v>3</v>
      </c>
      <c r="G142" s="1075">
        <v>1</v>
      </c>
      <c r="H142" s="1075">
        <f t="shared" si="2"/>
        <v>51</v>
      </c>
      <c r="I142" s="1076"/>
      <c r="J142" s="1077"/>
      <c r="K142" s="344"/>
    </row>
    <row r="143" spans="2:12" ht="15">
      <c r="B143" s="495"/>
      <c r="C143" s="438" t="s">
        <v>638</v>
      </c>
      <c r="D143" s="1074"/>
      <c r="E143" s="1075">
        <v>17</v>
      </c>
      <c r="F143" s="1075">
        <v>2</v>
      </c>
      <c r="G143" s="1075">
        <v>1</v>
      </c>
      <c r="H143" s="1075">
        <f t="shared" si="2"/>
        <v>34</v>
      </c>
      <c r="I143" s="1076"/>
      <c r="J143" s="1077"/>
      <c r="K143" s="344"/>
    </row>
    <row r="144" spans="2:12" ht="15">
      <c r="B144" s="495"/>
      <c r="C144" s="438" t="s">
        <v>639</v>
      </c>
      <c r="D144" s="1074"/>
      <c r="E144" s="1075">
        <v>17</v>
      </c>
      <c r="F144" s="1075">
        <v>1</v>
      </c>
      <c r="G144" s="1075">
        <v>1</v>
      </c>
      <c r="H144" s="1075">
        <f t="shared" si="2"/>
        <v>17</v>
      </c>
      <c r="I144" s="1076"/>
      <c r="J144" s="1077"/>
      <c r="K144" s="344"/>
    </row>
    <row r="145" spans="2:11" ht="15">
      <c r="B145" s="495"/>
      <c r="C145" s="438" t="s">
        <v>640</v>
      </c>
      <c r="D145" s="1074">
        <v>3</v>
      </c>
      <c r="E145" s="1075">
        <v>4</v>
      </c>
      <c r="F145" s="1075">
        <v>1</v>
      </c>
      <c r="G145" s="1075">
        <v>4</v>
      </c>
      <c r="H145" s="1075">
        <f>ROUND(D145*E145*F145*G145,2)</f>
        <v>48</v>
      </c>
      <c r="I145" s="1076"/>
      <c r="J145" s="1077"/>
      <c r="K145" s="344"/>
    </row>
    <row r="146" spans="2:11" ht="15">
      <c r="B146" s="495"/>
      <c r="C146" s="438" t="s">
        <v>641</v>
      </c>
      <c r="D146" s="1074"/>
      <c r="E146" s="1075"/>
      <c r="F146" s="1075"/>
      <c r="G146" s="1075"/>
      <c r="H146" s="1075"/>
      <c r="I146" s="1076"/>
      <c r="J146" s="1077"/>
      <c r="K146" s="344"/>
    </row>
    <row r="147" spans="2:11" ht="15">
      <c r="B147" s="495"/>
      <c r="C147" s="438" t="s">
        <v>35</v>
      </c>
      <c r="D147" s="1074"/>
      <c r="E147" s="1075">
        <v>27</v>
      </c>
      <c r="F147" s="1075">
        <v>5</v>
      </c>
      <c r="G147" s="1075">
        <v>1</v>
      </c>
      <c r="H147" s="1075">
        <f t="shared" si="2"/>
        <v>135</v>
      </c>
      <c r="I147" s="1076"/>
      <c r="J147" s="1077"/>
      <c r="K147" s="344"/>
    </row>
    <row r="148" spans="2:11" ht="15">
      <c r="B148" s="495"/>
      <c r="C148" s="438" t="s">
        <v>636</v>
      </c>
      <c r="D148" s="1074"/>
      <c r="E148" s="1075">
        <v>23</v>
      </c>
      <c r="F148" s="1075">
        <v>4</v>
      </c>
      <c r="G148" s="1075">
        <v>1</v>
      </c>
      <c r="H148" s="1075">
        <f t="shared" si="2"/>
        <v>92</v>
      </c>
      <c r="I148" s="1076"/>
      <c r="J148" s="1077"/>
      <c r="K148" s="344"/>
    </row>
    <row r="149" spans="2:11" ht="15">
      <c r="B149" s="495"/>
      <c r="C149" s="438" t="s">
        <v>637</v>
      </c>
      <c r="D149" s="1074"/>
      <c r="E149" s="1075">
        <v>23</v>
      </c>
      <c r="F149" s="1075">
        <v>3</v>
      </c>
      <c r="G149" s="1075">
        <v>1</v>
      </c>
      <c r="H149" s="1075">
        <f t="shared" si="2"/>
        <v>69</v>
      </c>
      <c r="I149" s="1076"/>
      <c r="J149" s="1077"/>
      <c r="K149" s="344"/>
    </row>
    <row r="150" spans="2:11" ht="15">
      <c r="B150" s="495"/>
      <c r="C150" s="438" t="s">
        <v>638</v>
      </c>
      <c r="D150" s="1074"/>
      <c r="E150" s="1075">
        <v>23</v>
      </c>
      <c r="F150" s="1075">
        <v>2</v>
      </c>
      <c r="G150" s="1075">
        <v>1</v>
      </c>
      <c r="H150" s="1075">
        <f t="shared" si="2"/>
        <v>46</v>
      </c>
      <c r="I150" s="1076"/>
      <c r="J150" s="1077"/>
      <c r="K150" s="344"/>
    </row>
    <row r="151" spans="2:11" ht="15">
      <c r="B151" s="495"/>
      <c r="C151" s="438" t="s">
        <v>639</v>
      </c>
      <c r="D151" s="1074"/>
      <c r="E151" s="1075">
        <v>23</v>
      </c>
      <c r="F151" s="1075">
        <v>1</v>
      </c>
      <c r="G151" s="1075">
        <v>1</v>
      </c>
      <c r="H151" s="1075">
        <f t="shared" si="2"/>
        <v>23</v>
      </c>
      <c r="I151" s="1076"/>
      <c r="J151" s="1077"/>
      <c r="K151" s="344"/>
    </row>
    <row r="152" spans="2:11" ht="15">
      <c r="B152" s="495"/>
      <c r="C152" s="438" t="s">
        <v>640</v>
      </c>
      <c r="D152" s="1074">
        <v>4</v>
      </c>
      <c r="E152" s="1075">
        <v>4</v>
      </c>
      <c r="F152" s="1075">
        <v>1</v>
      </c>
      <c r="G152" s="1075">
        <v>4</v>
      </c>
      <c r="H152" s="1075">
        <f>ROUND(D152*E152*F152*G152,2)</f>
        <v>64</v>
      </c>
      <c r="I152" s="1076"/>
      <c r="J152" s="1077"/>
      <c r="K152" s="344"/>
    </row>
    <row r="153" spans="2:11" ht="15">
      <c r="B153" s="495"/>
      <c r="C153" s="438" t="s">
        <v>642</v>
      </c>
      <c r="D153" s="1074"/>
      <c r="E153" s="1075"/>
      <c r="F153" s="1075"/>
      <c r="G153" s="1075"/>
      <c r="H153" s="1075"/>
      <c r="I153" s="1076"/>
      <c r="J153" s="1077"/>
      <c r="K153" s="344"/>
    </row>
    <row r="154" spans="2:11" ht="15">
      <c r="B154" s="495"/>
      <c r="C154" s="438" t="s">
        <v>35</v>
      </c>
      <c r="D154" s="1074"/>
      <c r="E154" s="1075">
        <v>27</v>
      </c>
      <c r="F154" s="1075">
        <v>5</v>
      </c>
      <c r="G154" s="1075">
        <v>1</v>
      </c>
      <c r="H154" s="1075">
        <f t="shared" si="2"/>
        <v>135</v>
      </c>
      <c r="I154" s="1076"/>
      <c r="J154" s="1077"/>
      <c r="K154" s="344"/>
    </row>
    <row r="155" spans="2:11" ht="15">
      <c r="B155" s="495"/>
      <c r="C155" s="438" t="s">
        <v>636</v>
      </c>
      <c r="D155" s="1074"/>
      <c r="E155" s="1075">
        <v>23</v>
      </c>
      <c r="F155" s="1075">
        <v>4</v>
      </c>
      <c r="G155" s="1075">
        <v>1</v>
      </c>
      <c r="H155" s="1075">
        <f t="shared" si="2"/>
        <v>92</v>
      </c>
      <c r="I155" s="1076"/>
      <c r="J155" s="1077"/>
      <c r="K155" s="344"/>
    </row>
    <row r="156" spans="2:11" ht="15">
      <c r="B156" s="495"/>
      <c r="C156" s="438" t="s">
        <v>637</v>
      </c>
      <c r="D156" s="1074"/>
      <c r="E156" s="1075">
        <v>23</v>
      </c>
      <c r="F156" s="1075">
        <v>3</v>
      </c>
      <c r="G156" s="1075">
        <v>1</v>
      </c>
      <c r="H156" s="1075">
        <f t="shared" si="2"/>
        <v>69</v>
      </c>
      <c r="I156" s="1076"/>
      <c r="J156" s="1077"/>
      <c r="K156" s="344"/>
    </row>
    <row r="157" spans="2:11" ht="15">
      <c r="B157" s="495"/>
      <c r="C157" s="438" t="s">
        <v>638</v>
      </c>
      <c r="D157" s="1074"/>
      <c r="E157" s="1075">
        <v>23</v>
      </c>
      <c r="F157" s="1075">
        <v>2</v>
      </c>
      <c r="G157" s="1075">
        <v>1</v>
      </c>
      <c r="H157" s="1075">
        <f t="shared" si="2"/>
        <v>46</v>
      </c>
      <c r="I157" s="1076"/>
      <c r="J157" s="1077"/>
      <c r="K157" s="344"/>
    </row>
    <row r="158" spans="2:11" ht="15">
      <c r="B158" s="495"/>
      <c r="C158" s="438" t="s">
        <v>639</v>
      </c>
      <c r="D158" s="1074"/>
      <c r="E158" s="1075">
        <v>23</v>
      </c>
      <c r="F158" s="1075">
        <v>1</v>
      </c>
      <c r="G158" s="1075">
        <v>1</v>
      </c>
      <c r="H158" s="1075">
        <f t="shared" si="2"/>
        <v>23</v>
      </c>
      <c r="I158" s="1076"/>
      <c r="J158" s="1077"/>
      <c r="K158" s="344"/>
    </row>
    <row r="159" spans="2:11" ht="15">
      <c r="B159" s="495"/>
      <c r="C159" s="438" t="s">
        <v>640</v>
      </c>
      <c r="D159" s="1074">
        <v>4</v>
      </c>
      <c r="E159" s="1075">
        <v>4</v>
      </c>
      <c r="F159" s="1075">
        <v>1</v>
      </c>
      <c r="G159" s="1075">
        <v>4</v>
      </c>
      <c r="H159" s="1075">
        <f>ROUND(D159*E159*F159*G159,2)</f>
        <v>64</v>
      </c>
      <c r="I159" s="1076"/>
      <c r="J159" s="1077"/>
      <c r="K159" s="344"/>
    </row>
    <row r="160" spans="2:11" ht="15">
      <c r="B160" s="495"/>
      <c r="C160" s="438"/>
      <c r="D160" s="1074"/>
      <c r="E160" s="1075"/>
      <c r="F160" s="1075"/>
      <c r="G160" s="1075"/>
      <c r="H160" s="1075"/>
      <c r="I160" s="1076"/>
      <c r="J160" s="1077"/>
      <c r="K160" s="344"/>
    </row>
    <row r="161" spans="2:11" s="472" customFormat="1" ht="15">
      <c r="B161" s="492" t="s">
        <v>384</v>
      </c>
      <c r="C161" s="470" t="s">
        <v>236</v>
      </c>
      <c r="D161" s="1078"/>
      <c r="E161" s="1079"/>
      <c r="F161" s="1079"/>
      <c r="G161" s="1079"/>
      <c r="H161" s="1079"/>
      <c r="I161" s="1080"/>
      <c r="J161" s="1071"/>
      <c r="K161" s="471"/>
    </row>
    <row r="162" spans="2:11" s="472" customFormat="1" ht="25.5">
      <c r="B162" s="494" t="s">
        <v>385</v>
      </c>
      <c r="C162" s="461" t="s">
        <v>821</v>
      </c>
      <c r="D162" s="1078"/>
      <c r="E162" s="1079" t="s">
        <v>605</v>
      </c>
      <c r="F162" s="1079" t="s">
        <v>643</v>
      </c>
      <c r="G162" s="1079"/>
      <c r="H162" s="1079" t="s">
        <v>620</v>
      </c>
      <c r="I162" s="1080">
        <f>SUM(H163:H164)</f>
        <v>14601.429999999998</v>
      </c>
      <c r="J162" s="1071" t="s">
        <v>28</v>
      </c>
      <c r="K162" s="471"/>
    </row>
    <row r="163" spans="2:11" ht="15">
      <c r="B163" s="495"/>
      <c r="C163" s="438" t="s">
        <v>822</v>
      </c>
      <c r="D163" s="1074"/>
      <c r="E163" s="1075">
        <v>2685.47</v>
      </c>
      <c r="F163" s="1075"/>
      <c r="G163" s="1075"/>
      <c r="H163" s="1075">
        <f>E163</f>
        <v>2685.47</v>
      </c>
      <c r="I163" s="1076"/>
      <c r="J163" s="1077"/>
      <c r="K163" s="344"/>
    </row>
    <row r="164" spans="2:11" ht="15">
      <c r="B164" s="495"/>
      <c r="C164" s="438" t="s">
        <v>644</v>
      </c>
      <c r="D164" s="1074"/>
      <c r="E164" s="1075">
        <v>10098.27</v>
      </c>
      <c r="F164" s="1075">
        <v>1.18</v>
      </c>
      <c r="G164" s="1075"/>
      <c r="H164" s="1075">
        <f>ROUND(E164*F164,2)</f>
        <v>11915.96</v>
      </c>
      <c r="I164" s="1076"/>
      <c r="J164" s="1077"/>
      <c r="K164" s="344"/>
    </row>
    <row r="165" spans="2:11" ht="15">
      <c r="B165" s="495"/>
      <c r="C165" s="438"/>
      <c r="D165" s="1074"/>
      <c r="E165" s="1075"/>
      <c r="F165" s="1075"/>
      <c r="G165" s="1075"/>
      <c r="H165" s="1075"/>
      <c r="I165" s="1076"/>
      <c r="J165" s="1077"/>
      <c r="K165" s="344"/>
    </row>
    <row r="166" spans="2:11" s="472" customFormat="1" ht="15">
      <c r="B166" s="492" t="s">
        <v>386</v>
      </c>
      <c r="C166" s="470" t="s">
        <v>1149</v>
      </c>
      <c r="D166" s="1078"/>
      <c r="E166" s="1079"/>
      <c r="F166" s="1079"/>
      <c r="G166" s="1079"/>
      <c r="H166" s="1079"/>
      <c r="I166" s="1080"/>
      <c r="J166" s="1071"/>
      <c r="K166" s="471"/>
    </row>
    <row r="167" spans="2:11" s="472" customFormat="1" ht="63.75">
      <c r="B167" s="494" t="s">
        <v>387</v>
      </c>
      <c r="C167" s="461" t="s">
        <v>1266</v>
      </c>
      <c r="D167" s="1078"/>
      <c r="E167" s="1079"/>
      <c r="F167" s="1079"/>
      <c r="G167" s="1079"/>
      <c r="H167" s="1079"/>
      <c r="I167" s="1080">
        <f>ROUND(SUM(H170:H174),2)</f>
        <v>18483.05</v>
      </c>
      <c r="J167" s="1071" t="s">
        <v>28</v>
      </c>
      <c r="K167" s="471"/>
    </row>
    <row r="168" spans="2:11" ht="15">
      <c r="B168" s="495"/>
      <c r="C168" s="435" t="s">
        <v>16</v>
      </c>
      <c r="D168" s="1074"/>
      <c r="E168" s="1075"/>
      <c r="F168" s="1075"/>
      <c r="G168" s="1075"/>
      <c r="H168" s="1075"/>
      <c r="I168" s="1076"/>
      <c r="J168" s="1077"/>
      <c r="K168" s="344"/>
    </row>
    <row r="169" spans="2:11" ht="15">
      <c r="B169" s="495"/>
      <c r="C169" s="438" t="s">
        <v>645</v>
      </c>
      <c r="D169" s="1074"/>
      <c r="E169" s="1075" t="s">
        <v>605</v>
      </c>
      <c r="F169" s="1075" t="s">
        <v>646</v>
      </c>
      <c r="G169" s="1075"/>
      <c r="H169" s="1075" t="s">
        <v>620</v>
      </c>
      <c r="I169" s="1076"/>
      <c r="J169" s="1077"/>
      <c r="K169" s="344"/>
    </row>
    <row r="170" spans="2:11" ht="15">
      <c r="B170" s="495"/>
      <c r="C170" s="438" t="s">
        <v>628</v>
      </c>
      <c r="D170" s="1074"/>
      <c r="E170" s="1075">
        <v>50</v>
      </c>
      <c r="F170" s="1075">
        <v>1.25</v>
      </c>
      <c r="G170" s="1075"/>
      <c r="H170" s="1075">
        <f>ROUND(F170*E170,2)</f>
        <v>62.5</v>
      </c>
      <c r="I170" s="1076"/>
      <c r="J170" s="1077"/>
      <c r="K170" s="441"/>
    </row>
    <row r="171" spans="2:11" ht="15">
      <c r="B171" s="495"/>
      <c r="C171" s="438" t="s">
        <v>629</v>
      </c>
      <c r="D171" s="1074"/>
      <c r="E171" s="1075">
        <v>67.5</v>
      </c>
      <c r="F171" s="1075">
        <v>1.25</v>
      </c>
      <c r="G171" s="1075"/>
      <c r="H171" s="1075">
        <f>ROUND(F171*E171,2)</f>
        <v>84.38</v>
      </c>
      <c r="I171" s="1076"/>
      <c r="J171" s="1077"/>
      <c r="K171" s="344"/>
    </row>
    <row r="172" spans="2:11" ht="15">
      <c r="B172" s="495"/>
      <c r="C172" s="438" t="s">
        <v>630</v>
      </c>
      <c r="D172" s="1074"/>
      <c r="E172" s="1075">
        <v>67.5</v>
      </c>
      <c r="F172" s="1075">
        <v>1.25</v>
      </c>
      <c r="G172" s="1075"/>
      <c r="H172" s="1075">
        <f>ROUND(F172*E172,2)</f>
        <v>84.38</v>
      </c>
      <c r="I172" s="1076"/>
      <c r="J172" s="1077"/>
      <c r="K172" s="344"/>
    </row>
    <row r="173" spans="2:11" ht="15">
      <c r="B173" s="495"/>
      <c r="C173" s="438" t="s">
        <v>644</v>
      </c>
      <c r="D173" s="1074"/>
      <c r="E173" s="1075">
        <f>H164</f>
        <v>11915.96</v>
      </c>
      <c r="F173" s="1075">
        <v>1.25</v>
      </c>
      <c r="G173" s="1075"/>
      <c r="H173" s="1075">
        <f>ROUND(F173*E173,2)</f>
        <v>14894.95</v>
      </c>
      <c r="I173" s="1076"/>
      <c r="J173" s="1077"/>
      <c r="K173" s="344"/>
    </row>
    <row r="174" spans="2:11" ht="15">
      <c r="B174" s="495"/>
      <c r="C174" s="438" t="s">
        <v>631</v>
      </c>
      <c r="D174" s="1074"/>
      <c r="E174" s="1075">
        <f>E163</f>
        <v>2685.47</v>
      </c>
      <c r="F174" s="1075">
        <v>1.25</v>
      </c>
      <c r="G174" s="1075"/>
      <c r="H174" s="1075">
        <f>ROUND(F174*E174,2)</f>
        <v>3356.84</v>
      </c>
      <c r="I174" s="1076"/>
      <c r="J174" s="1077"/>
      <c r="K174" s="344"/>
    </row>
    <row r="175" spans="2:11" ht="15">
      <c r="B175" s="495"/>
      <c r="C175" s="438"/>
      <c r="D175" s="1074"/>
      <c r="E175" s="1075"/>
      <c r="F175" s="1075"/>
      <c r="G175" s="1075"/>
      <c r="H175" s="1075"/>
      <c r="I175" s="1076"/>
      <c r="J175" s="1077"/>
      <c r="K175" s="344"/>
    </row>
    <row r="176" spans="2:11" s="472" customFormat="1" ht="15">
      <c r="B176" s="492" t="s">
        <v>388</v>
      </c>
      <c r="C176" s="470" t="s">
        <v>1151</v>
      </c>
      <c r="D176" s="1078"/>
      <c r="E176" s="1079"/>
      <c r="F176" s="1079"/>
      <c r="G176" s="1079"/>
      <c r="H176" s="1079"/>
      <c r="I176" s="1080"/>
      <c r="J176" s="1071"/>
      <c r="K176" s="471"/>
    </row>
    <row r="177" spans="2:11" s="472" customFormat="1" ht="38.25">
      <c r="B177" s="494" t="s">
        <v>389</v>
      </c>
      <c r="C177" s="461" t="s">
        <v>1265</v>
      </c>
      <c r="D177" s="1078"/>
      <c r="E177" s="1079"/>
      <c r="F177" s="1079"/>
      <c r="G177" s="1079"/>
      <c r="H177" s="1079"/>
      <c r="I177" s="1080">
        <f>SUM(H180:H184)</f>
        <v>157105.93</v>
      </c>
      <c r="J177" s="1071" t="s">
        <v>32</v>
      </c>
      <c r="K177" s="471"/>
    </row>
    <row r="178" spans="2:11" ht="15">
      <c r="B178" s="495"/>
      <c r="C178" s="435" t="s">
        <v>16</v>
      </c>
      <c r="D178" s="1074"/>
      <c r="E178" s="1075"/>
      <c r="F178" s="1075"/>
      <c r="G178" s="1075"/>
      <c r="H178" s="1075"/>
      <c r="I178" s="1076"/>
      <c r="J178" s="1077"/>
      <c r="K178" s="344"/>
    </row>
    <row r="179" spans="2:11" ht="15">
      <c r="B179" s="495"/>
      <c r="C179" s="438" t="s">
        <v>625</v>
      </c>
      <c r="D179" s="1074"/>
      <c r="E179" s="1075" t="s">
        <v>600</v>
      </c>
      <c r="F179" s="1075" t="s">
        <v>601</v>
      </c>
      <c r="G179" s="1075"/>
      <c r="H179" s="1075" t="s">
        <v>594</v>
      </c>
      <c r="I179" s="1076"/>
      <c r="J179" s="1077"/>
      <c r="K179" s="344"/>
    </row>
    <row r="180" spans="2:11" ht="15">
      <c r="B180" s="495"/>
      <c r="C180" s="438" t="s">
        <v>628</v>
      </c>
      <c r="D180" s="1074"/>
      <c r="E180" s="1075">
        <f>H170</f>
        <v>62.5</v>
      </c>
      <c r="F180" s="1075">
        <v>8.5</v>
      </c>
      <c r="G180" s="1075"/>
      <c r="H180" s="1075">
        <f>ROUND(E180*F180,2)</f>
        <v>531.25</v>
      </c>
      <c r="I180" s="1076"/>
      <c r="J180" s="1077"/>
      <c r="K180" s="441"/>
    </row>
    <row r="181" spans="2:11" ht="15">
      <c r="B181" s="495"/>
      <c r="C181" s="438" t="s">
        <v>629</v>
      </c>
      <c r="D181" s="1074"/>
      <c r="E181" s="1075">
        <f>H171</f>
        <v>84.38</v>
      </c>
      <c r="F181" s="1075">
        <v>8.5</v>
      </c>
      <c r="G181" s="1075"/>
      <c r="H181" s="1075">
        <f>ROUND(E181*F181,2)</f>
        <v>717.23</v>
      </c>
      <c r="I181" s="1076"/>
      <c r="J181" s="1077"/>
      <c r="K181" s="344"/>
    </row>
    <row r="182" spans="2:11" ht="15">
      <c r="B182" s="495"/>
      <c r="C182" s="438" t="s">
        <v>630</v>
      </c>
      <c r="D182" s="1074"/>
      <c r="E182" s="1075">
        <f>H172</f>
        <v>84.38</v>
      </c>
      <c r="F182" s="1075">
        <v>8.5</v>
      </c>
      <c r="G182" s="1075"/>
      <c r="H182" s="1075">
        <f>ROUND(E182*F182,2)</f>
        <v>717.23</v>
      </c>
      <c r="I182" s="1076"/>
      <c r="J182" s="1077"/>
      <c r="K182" s="344"/>
    </row>
    <row r="183" spans="2:11" ht="15">
      <c r="B183" s="495"/>
      <c r="C183" s="438" t="s">
        <v>644</v>
      </c>
      <c r="D183" s="1074"/>
      <c r="E183" s="1075">
        <f>H173</f>
        <v>14894.95</v>
      </c>
      <c r="F183" s="1075">
        <v>8.5</v>
      </c>
      <c r="G183" s="1075"/>
      <c r="H183" s="1075">
        <f>ROUND(F183*E183,2)</f>
        <v>126607.08</v>
      </c>
      <c r="I183" s="1076"/>
      <c r="J183" s="1077"/>
      <c r="K183" s="344"/>
    </row>
    <row r="184" spans="2:11" ht="15">
      <c r="B184" s="495"/>
      <c r="C184" s="438" t="s">
        <v>631</v>
      </c>
      <c r="D184" s="1074"/>
      <c r="E184" s="1075">
        <f>H174</f>
        <v>3356.84</v>
      </c>
      <c r="F184" s="1075">
        <v>8.5</v>
      </c>
      <c r="G184" s="1075"/>
      <c r="H184" s="1075">
        <f>ROUND(E184*F184,2)</f>
        <v>28533.14</v>
      </c>
      <c r="I184" s="1076"/>
      <c r="J184" s="1077"/>
      <c r="K184" s="344"/>
    </row>
    <row r="185" spans="2:11" ht="15">
      <c r="B185" s="1072"/>
      <c r="C185" s="1073" t="s">
        <v>1268</v>
      </c>
      <c r="D185" s="1067"/>
      <c r="E185" s="1068"/>
      <c r="F185" s="1068"/>
      <c r="G185" s="1068"/>
      <c r="H185" s="1068"/>
      <c r="I185" s="1069"/>
      <c r="J185" s="1070"/>
      <c r="K185" s="344"/>
    </row>
    <row r="186" spans="2:11" thickBot="1">
      <c r="B186" s="1167"/>
      <c r="C186" s="1083"/>
      <c r="D186" s="1084"/>
      <c r="E186" s="1085"/>
      <c r="F186" s="1085"/>
      <c r="G186" s="1085"/>
      <c r="H186" s="1085"/>
      <c r="I186" s="1086"/>
      <c r="J186" s="1087"/>
      <c r="K186" s="344"/>
    </row>
    <row r="187" spans="2:11">
      <c r="H187" s="346"/>
      <c r="I187" s="346"/>
      <c r="K187" s="344"/>
    </row>
    <row r="188" spans="2:11">
      <c r="H188" s="856">
        <f>SUM(H15:H186)</f>
        <v>210189.99332645</v>
      </c>
      <c r="I188" s="856">
        <f>SUM(I15:I186)</f>
        <v>210189.99332645</v>
      </c>
      <c r="K188" s="344"/>
    </row>
    <row r="189" spans="2:11">
      <c r="I189" s="857">
        <f>SUM('PLANILHA ORÇAMENTO 29.05.25'!G16:G220)</f>
        <v>210189.99332645</v>
      </c>
      <c r="K189" s="344"/>
    </row>
    <row r="190" spans="2:11">
      <c r="K190" s="344"/>
    </row>
    <row r="191" spans="2:11">
      <c r="K191" s="344"/>
    </row>
    <row r="192" spans="2:11">
      <c r="K192" s="344"/>
    </row>
    <row r="193" spans="11:11" s="310" customFormat="1" ht="15">
      <c r="K193" s="344"/>
    </row>
    <row r="194" spans="11:11" s="310" customFormat="1" ht="15">
      <c r="K194" s="344"/>
    </row>
    <row r="195" spans="11:11" s="310" customFormat="1" ht="15">
      <c r="K195" s="344"/>
    </row>
    <row r="196" spans="11:11" s="310" customFormat="1" ht="15">
      <c r="K196" s="344"/>
    </row>
    <row r="197" spans="11:11" s="310" customFormat="1" ht="15">
      <c r="K197" s="344"/>
    </row>
    <row r="198" spans="11:11" s="310" customFormat="1" ht="15">
      <c r="K198" s="344"/>
    </row>
    <row r="199" spans="11:11" s="310" customFormat="1" ht="15">
      <c r="K199" s="344"/>
    </row>
    <row r="200" spans="11:11" s="310" customFormat="1" ht="15">
      <c r="K200" s="344"/>
    </row>
    <row r="201" spans="11:11" s="310" customFormat="1" ht="15">
      <c r="K201" s="344"/>
    </row>
    <row r="202" spans="11:11" s="310" customFormat="1" ht="15">
      <c r="K202" s="344"/>
    </row>
    <row r="203" spans="11:11" s="310" customFormat="1" ht="15">
      <c r="K203" s="344"/>
    </row>
    <row r="204" spans="11:11" s="310" customFormat="1" ht="15">
      <c r="K204" s="344"/>
    </row>
    <row r="205" spans="11:11" s="310" customFormat="1" ht="15">
      <c r="K205" s="344"/>
    </row>
    <row r="206" spans="11:11" s="310" customFormat="1" ht="15">
      <c r="K206" s="344"/>
    </row>
    <row r="207" spans="11:11" s="310" customFormat="1" ht="15">
      <c r="K207" s="344"/>
    </row>
    <row r="208" spans="11:11" s="310" customFormat="1" ht="15">
      <c r="K208" s="344"/>
    </row>
    <row r="209" spans="11:11" s="310" customFormat="1" ht="15">
      <c r="K209" s="344"/>
    </row>
    <row r="210" spans="11:11" s="310" customFormat="1" ht="15">
      <c r="K210" s="344"/>
    </row>
    <row r="211" spans="11:11" s="310" customFormat="1" ht="15">
      <c r="K211" s="344"/>
    </row>
    <row r="212" spans="11:11" s="310" customFormat="1" ht="15">
      <c r="K212" s="344"/>
    </row>
    <row r="213" spans="11:11" s="310" customFormat="1" ht="15">
      <c r="K213" s="344"/>
    </row>
    <row r="214" spans="11:11" s="310" customFormat="1" ht="15">
      <c r="K214" s="344"/>
    </row>
    <row r="215" spans="11:11" s="310" customFormat="1" ht="15">
      <c r="K215" s="344"/>
    </row>
    <row r="216" spans="11:11" s="310" customFormat="1" ht="15">
      <c r="K216" s="344"/>
    </row>
    <row r="217" spans="11:11" s="310" customFormat="1" ht="15">
      <c r="K217" s="344"/>
    </row>
    <row r="218" spans="11:11" s="310" customFormat="1" ht="15">
      <c r="K218" s="344"/>
    </row>
    <row r="219" spans="11:11" s="310" customFormat="1" ht="15">
      <c r="K219" s="344"/>
    </row>
    <row r="220" spans="11:11" s="310" customFormat="1" ht="15">
      <c r="K220" s="344"/>
    </row>
    <row r="221" spans="11:11" s="310" customFormat="1" ht="15">
      <c r="K221" s="344"/>
    </row>
    <row r="222" spans="11:11" s="310" customFormat="1" ht="15">
      <c r="K222" s="344"/>
    </row>
    <row r="223" spans="11:11" s="310" customFormat="1" ht="15">
      <c r="K223" s="344"/>
    </row>
    <row r="224" spans="11:11" s="310" customFormat="1" ht="15">
      <c r="K224" s="344"/>
    </row>
    <row r="225" spans="11:11" s="310" customFormat="1" ht="15">
      <c r="K225" s="344"/>
    </row>
    <row r="226" spans="11:11" s="310" customFormat="1" ht="15">
      <c r="K226" s="344"/>
    </row>
    <row r="227" spans="11:11" s="310" customFormat="1" ht="15">
      <c r="K227" s="344"/>
    </row>
  </sheetData>
  <mergeCells count="14">
    <mergeCell ref="C8:J8"/>
    <mergeCell ref="B9:C9"/>
    <mergeCell ref="H9:J9"/>
    <mergeCell ref="B10:C10"/>
    <mergeCell ref="B11:C11"/>
    <mergeCell ref="D11:F11"/>
    <mergeCell ref="I11:J11"/>
    <mergeCell ref="B12:J12"/>
    <mergeCell ref="B13:B14"/>
    <mergeCell ref="C13:C14"/>
    <mergeCell ref="D13:D14"/>
    <mergeCell ref="E13:G13"/>
    <mergeCell ref="H13:I13"/>
    <mergeCell ref="J13:J14"/>
  </mergeCells>
  <printOptions horizontalCentered="1"/>
  <pageMargins left="0.59055118110236227" right="0.39370078740157483" top="0.51181102362204722" bottom="0.98425196850393704" header="0.27559055118110237" footer="0.23622047244094491"/>
  <pageSetup paperSize="9" scale="63" fitToHeight="15" orientation="portrait" r:id="rId1"/>
  <headerFooter alignWithMargins="0">
    <oddFooter>&amp;CDURVAL HONORATO DA SILVA
Engenheiro Civil - ECOS
CREA: 74.063/D&amp;RPágina 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B1:K1041"/>
  <sheetViews>
    <sheetView showGridLines="0" view="pageBreakPreview" topLeftCell="A5" zoomScale="85" zoomScaleSheetLayoutView="85" workbookViewId="0">
      <selection activeCell="B8" sqref="B8"/>
    </sheetView>
  </sheetViews>
  <sheetFormatPr defaultColWidth="11.42578125" defaultRowHeight="15.75"/>
  <cols>
    <col min="1" max="1" width="11.42578125" style="310"/>
    <col min="2" max="2" width="12.140625" style="345" bestFit="1" customWidth="1"/>
    <col min="3" max="3" width="53.7109375" style="310" customWidth="1"/>
    <col min="4" max="4" width="7" style="310" customWidth="1"/>
    <col min="5" max="5" width="15" style="310" customWidth="1"/>
    <col min="6" max="6" width="12.7109375" style="310" customWidth="1"/>
    <col min="7" max="7" width="12.5703125" style="310" customWidth="1"/>
    <col min="8" max="8" width="13.140625" style="347" customWidth="1"/>
    <col min="9" max="9" width="14.85546875" style="310" customWidth="1"/>
    <col min="10" max="10" width="8.7109375" style="310" bestFit="1" customWidth="1"/>
    <col min="11" max="11" width="14.85546875" style="310" customWidth="1"/>
    <col min="12" max="12" width="24.28515625" style="310" customWidth="1"/>
    <col min="13" max="16384" width="11.42578125" style="310"/>
  </cols>
  <sheetData>
    <row r="1" spans="2:10" ht="15">
      <c r="B1" s="474"/>
      <c r="C1" s="475"/>
      <c r="D1" s="475"/>
      <c r="E1" s="476"/>
      <c r="F1" s="476"/>
      <c r="G1" s="476"/>
      <c r="H1" s="477"/>
      <c r="I1" s="478"/>
      <c r="J1" s="479"/>
    </row>
    <row r="2" spans="2:10" ht="15" customHeight="1">
      <c r="B2" s="1153"/>
      <c r="C2" s="311"/>
      <c r="D2" s="312"/>
      <c r="E2" s="313"/>
      <c r="F2" s="314"/>
      <c r="G2" s="313"/>
      <c r="H2" s="315"/>
      <c r="I2" s="314"/>
      <c r="J2" s="481"/>
    </row>
    <row r="3" spans="2:10" ht="15" customHeight="1">
      <c r="B3" s="1154"/>
      <c r="C3" s="316"/>
      <c r="D3" s="317"/>
      <c r="E3" s="314"/>
      <c r="F3" s="313"/>
      <c r="G3" s="313"/>
      <c r="H3" s="315"/>
      <c r="I3" s="313"/>
      <c r="J3" s="481"/>
    </row>
    <row r="4" spans="2:10" ht="15" customHeight="1">
      <c r="B4" s="1153"/>
      <c r="C4" s="318"/>
      <c r="D4" s="319"/>
      <c r="E4" s="320"/>
      <c r="F4" s="321"/>
      <c r="G4" s="321"/>
      <c r="H4" s="315"/>
      <c r="I4" s="313"/>
      <c r="J4" s="481"/>
    </row>
    <row r="5" spans="2:10" ht="15" customHeight="1">
      <c r="B5" s="1153"/>
      <c r="C5" s="322"/>
      <c r="D5" s="323"/>
      <c r="E5" s="324"/>
      <c r="F5" s="321"/>
      <c r="G5" s="321"/>
      <c r="H5" s="315"/>
      <c r="I5" s="313"/>
      <c r="J5" s="481"/>
    </row>
    <row r="6" spans="2:10" ht="15" customHeight="1">
      <c r="B6" s="483"/>
      <c r="C6" s="325"/>
      <c r="D6" s="325"/>
      <c r="E6" s="326"/>
      <c r="F6" s="326"/>
      <c r="G6" s="326"/>
      <c r="H6" s="326"/>
      <c r="I6" s="326"/>
      <c r="J6" s="484"/>
    </row>
    <row r="7" spans="2:10" ht="12" customHeight="1">
      <c r="B7" s="485"/>
      <c r="C7" s="327"/>
      <c r="D7" s="328"/>
      <c r="E7" s="329"/>
      <c r="F7" s="329"/>
      <c r="G7" s="330"/>
      <c r="H7" s="331"/>
      <c r="I7" s="332"/>
      <c r="J7" s="486"/>
    </row>
    <row r="8" spans="2:10" s="333" customFormat="1" ht="48" customHeight="1">
      <c r="B8" s="954" t="s">
        <v>1384</v>
      </c>
      <c r="C8" s="1569" t="s">
        <v>1319</v>
      </c>
      <c r="D8" s="1569"/>
      <c r="E8" s="1569"/>
      <c r="F8" s="1569"/>
      <c r="G8" s="1569"/>
      <c r="H8" s="1569"/>
      <c r="I8" s="1569"/>
      <c r="J8" s="1570"/>
    </row>
    <row r="9" spans="2:10" s="333" customFormat="1" ht="19.5" hidden="1" customHeight="1">
      <c r="B9" s="1571" t="s">
        <v>578</v>
      </c>
      <c r="C9" s="1572"/>
      <c r="D9" s="334"/>
      <c r="E9" s="335"/>
      <c r="F9" s="336"/>
      <c r="G9" s="337"/>
      <c r="H9" s="1573"/>
      <c r="I9" s="1573"/>
      <c r="J9" s="1574"/>
    </row>
    <row r="10" spans="2:10" s="333" customFormat="1" ht="20.100000000000001" hidden="1" customHeight="1">
      <c r="B10" s="1575" t="s">
        <v>579</v>
      </c>
      <c r="C10" s="1576"/>
      <c r="D10" s="338"/>
      <c r="E10" s="338"/>
      <c r="F10" s="338"/>
      <c r="G10" s="339"/>
      <c r="H10" s="340"/>
      <c r="I10" s="341"/>
      <c r="J10" s="487"/>
    </row>
    <row r="11" spans="2:10" ht="12" customHeight="1">
      <c r="B11" s="1577"/>
      <c r="C11" s="1578"/>
      <c r="D11" s="1579"/>
      <c r="E11" s="1579"/>
      <c r="F11" s="1579"/>
      <c r="G11" s="1155"/>
      <c r="H11" s="331"/>
      <c r="I11" s="1580"/>
      <c r="J11" s="1581"/>
    </row>
    <row r="12" spans="2:10" s="333" customFormat="1" ht="26.25" customHeight="1">
      <c r="B12" s="1556" t="s">
        <v>580</v>
      </c>
      <c r="C12" s="1557"/>
      <c r="D12" s="1557"/>
      <c r="E12" s="1557"/>
      <c r="F12" s="1557"/>
      <c r="G12" s="1557"/>
      <c r="H12" s="1557"/>
      <c r="I12" s="1557"/>
      <c r="J12" s="1558"/>
    </row>
    <row r="13" spans="2:10" s="333" customFormat="1" ht="15">
      <c r="B13" s="1559" t="s">
        <v>0</v>
      </c>
      <c r="C13" s="1561" t="s">
        <v>581</v>
      </c>
      <c r="D13" s="1563" t="s">
        <v>582</v>
      </c>
      <c r="E13" s="1565" t="s">
        <v>583</v>
      </c>
      <c r="F13" s="1566"/>
      <c r="G13" s="1566"/>
      <c r="H13" s="1566" t="s">
        <v>4</v>
      </c>
      <c r="I13" s="1566"/>
      <c r="J13" s="1567" t="s">
        <v>584</v>
      </c>
    </row>
    <row r="14" spans="2:10" s="333" customFormat="1" ht="15">
      <c r="B14" s="1560"/>
      <c r="C14" s="1562"/>
      <c r="D14" s="1564"/>
      <c r="E14" s="1156" t="s">
        <v>585</v>
      </c>
      <c r="F14" s="1157" t="s">
        <v>586</v>
      </c>
      <c r="G14" s="1156" t="s">
        <v>587</v>
      </c>
      <c r="H14" s="1156" t="s">
        <v>588</v>
      </c>
      <c r="I14" s="1156" t="s">
        <v>589</v>
      </c>
      <c r="J14" s="1568"/>
    </row>
    <row r="15" spans="2:10" s="343" customFormat="1" ht="15">
      <c r="B15" s="1197"/>
      <c r="C15" s="789"/>
      <c r="D15" s="1158"/>
      <c r="E15" s="1159"/>
      <c r="F15" s="1159"/>
      <c r="G15" s="1159"/>
      <c r="H15" s="1159"/>
      <c r="I15" s="1160"/>
      <c r="J15" s="1161"/>
    </row>
    <row r="16" spans="2:10" s="465" customFormat="1" ht="12.75">
      <c r="B16" s="492" t="s">
        <v>281</v>
      </c>
      <c r="C16" s="470" t="s">
        <v>238</v>
      </c>
      <c r="D16" s="1078"/>
      <c r="E16" s="1079"/>
      <c r="F16" s="1079"/>
      <c r="G16" s="1079"/>
      <c r="H16" s="1079"/>
      <c r="I16" s="1080"/>
      <c r="J16" s="1071"/>
    </row>
    <row r="17" spans="2:10" s="465" customFormat="1" ht="12.75">
      <c r="B17" s="492" t="s">
        <v>163</v>
      </c>
      <c r="C17" s="470" t="s">
        <v>95</v>
      </c>
      <c r="D17" s="1078"/>
      <c r="E17" s="1079"/>
      <c r="F17" s="1079"/>
      <c r="G17" s="1079"/>
      <c r="H17" s="1079"/>
      <c r="I17" s="1080"/>
      <c r="J17" s="1071"/>
    </row>
    <row r="18" spans="2:10" s="465" customFormat="1" ht="25.5">
      <c r="B18" s="494" t="s">
        <v>263</v>
      </c>
      <c r="C18" s="461" t="s">
        <v>94</v>
      </c>
      <c r="D18" s="1078"/>
      <c r="E18" s="1079"/>
      <c r="F18" s="1079"/>
      <c r="G18" s="1079"/>
      <c r="H18" s="1079"/>
      <c r="I18" s="1080">
        <f>SUM(H20:H20)</f>
        <v>6</v>
      </c>
      <c r="J18" s="1071" t="s">
        <v>3</v>
      </c>
    </row>
    <row r="19" spans="2:10" s="466" customFormat="1" ht="12.75">
      <c r="B19" s="1198"/>
      <c r="C19" s="469"/>
      <c r="D19" s="1195"/>
      <c r="E19" s="1162" t="s">
        <v>590</v>
      </c>
      <c r="F19" s="1162" t="s">
        <v>591</v>
      </c>
      <c r="G19" s="1162"/>
      <c r="H19" s="1162" t="s">
        <v>592</v>
      </c>
      <c r="I19" s="1199"/>
      <c r="J19" s="1200"/>
    </row>
    <row r="20" spans="2:10" s="343" customFormat="1" ht="12.75">
      <c r="B20" s="1081"/>
      <c r="C20" s="791" t="s">
        <v>64</v>
      </c>
      <c r="D20" s="1074"/>
      <c r="E20" s="1075">
        <v>3.11</v>
      </c>
      <c r="F20" s="1075">
        <v>1.93</v>
      </c>
      <c r="G20" s="1075"/>
      <c r="H20" s="1075">
        <f>ROUND(E20*F20,2)</f>
        <v>6</v>
      </c>
      <c r="I20" s="1076"/>
      <c r="J20" s="1077"/>
    </row>
    <row r="21" spans="2:10" s="343" customFormat="1" ht="12.75">
      <c r="B21" s="1081"/>
      <c r="C21" s="790"/>
      <c r="D21" s="1074"/>
      <c r="E21" s="1075"/>
      <c r="F21" s="1075"/>
      <c r="G21" s="1075"/>
      <c r="H21" s="1075"/>
      <c r="I21" s="1076"/>
      <c r="J21" s="1077"/>
    </row>
    <row r="22" spans="2:10" s="465" customFormat="1" ht="12.75">
      <c r="B22" s="492" t="s">
        <v>264</v>
      </c>
      <c r="C22" s="470" t="s">
        <v>8</v>
      </c>
      <c r="D22" s="1078"/>
      <c r="E22" s="1079"/>
      <c r="F22" s="1079"/>
      <c r="G22" s="1079"/>
      <c r="H22" s="1079"/>
      <c r="I22" s="1080"/>
      <c r="J22" s="1071"/>
    </row>
    <row r="23" spans="2:10" s="465" customFormat="1" ht="76.5">
      <c r="B23" s="494" t="s">
        <v>265</v>
      </c>
      <c r="C23" s="461" t="s">
        <v>101</v>
      </c>
      <c r="D23" s="1078"/>
      <c r="E23" s="1079" t="s">
        <v>593</v>
      </c>
      <c r="F23" s="1079"/>
      <c r="G23" s="1079"/>
      <c r="H23" s="1079" t="s">
        <v>594</v>
      </c>
      <c r="I23" s="1080">
        <f>SUM(H24:H24)</f>
        <v>1</v>
      </c>
      <c r="J23" s="1071" t="s">
        <v>148</v>
      </c>
    </row>
    <row r="24" spans="2:10" s="343" customFormat="1" ht="12.75">
      <c r="B24" s="1081"/>
      <c r="C24" s="791" t="s">
        <v>64</v>
      </c>
      <c r="D24" s="1074"/>
      <c r="E24" s="1075">
        <v>1</v>
      </c>
      <c r="F24" s="1075"/>
      <c r="G24" s="1075"/>
      <c r="H24" s="1075">
        <f>E24</f>
        <v>1</v>
      </c>
      <c r="I24" s="1076"/>
      <c r="J24" s="1077"/>
    </row>
    <row r="25" spans="2:10" s="343" customFormat="1" ht="12.75">
      <c r="B25" s="1081"/>
      <c r="C25" s="790"/>
      <c r="D25" s="1074"/>
      <c r="E25" s="1075"/>
      <c r="F25" s="1075"/>
      <c r="G25" s="1075"/>
      <c r="H25" s="1075"/>
      <c r="I25" s="1076"/>
      <c r="J25" s="1077"/>
    </row>
    <row r="26" spans="2:10" s="465" customFormat="1" ht="38.25">
      <c r="B26" s="494" t="s">
        <v>266</v>
      </c>
      <c r="C26" s="461" t="s">
        <v>96</v>
      </c>
      <c r="D26" s="1078"/>
      <c r="E26" s="1079" t="s">
        <v>593</v>
      </c>
      <c r="F26" s="1079"/>
      <c r="G26" s="1079"/>
      <c r="H26" s="1079" t="s">
        <v>594</v>
      </c>
      <c r="I26" s="1080">
        <f>SUM(H27:H27)</f>
        <v>1</v>
      </c>
      <c r="J26" s="1071" t="s">
        <v>148</v>
      </c>
    </row>
    <row r="27" spans="2:10" s="343" customFormat="1" ht="12.75">
      <c r="B27" s="1081"/>
      <c r="C27" s="791" t="s">
        <v>64</v>
      </c>
      <c r="D27" s="1074"/>
      <c r="E27" s="1075">
        <v>1</v>
      </c>
      <c r="F27" s="1075"/>
      <c r="G27" s="1075"/>
      <c r="H27" s="1075">
        <f>E27</f>
        <v>1</v>
      </c>
      <c r="I27" s="1076"/>
      <c r="J27" s="1077"/>
    </row>
    <row r="28" spans="2:10" s="343" customFormat="1" ht="12.75">
      <c r="B28" s="1081"/>
      <c r="C28" s="790"/>
      <c r="D28" s="1074"/>
      <c r="E28" s="1075"/>
      <c r="F28" s="1075"/>
      <c r="G28" s="1075"/>
      <c r="H28" s="1075"/>
      <c r="I28" s="1076"/>
      <c r="J28" s="1077"/>
    </row>
    <row r="29" spans="2:10" s="465" customFormat="1" ht="25.5">
      <c r="B29" s="494" t="s">
        <v>267</v>
      </c>
      <c r="C29" s="461" t="s">
        <v>97</v>
      </c>
      <c r="D29" s="1078"/>
      <c r="E29" s="1079" t="s">
        <v>593</v>
      </c>
      <c r="F29" s="1079"/>
      <c r="G29" s="1079"/>
      <c r="H29" s="1079" t="s">
        <v>594</v>
      </c>
      <c r="I29" s="1080">
        <f>SUM(H30:H30)</f>
        <v>1</v>
      </c>
      <c r="J29" s="1071" t="s">
        <v>148</v>
      </c>
    </row>
    <row r="30" spans="2:10" s="343" customFormat="1" ht="12.75">
      <c r="B30" s="1081"/>
      <c r="C30" s="791" t="s">
        <v>64</v>
      </c>
      <c r="D30" s="1074"/>
      <c r="E30" s="1075">
        <v>1</v>
      </c>
      <c r="F30" s="1075"/>
      <c r="G30" s="1075"/>
      <c r="H30" s="1075">
        <f>E30</f>
        <v>1</v>
      </c>
      <c r="I30" s="1076"/>
      <c r="J30" s="1077"/>
    </row>
    <row r="31" spans="2:10" s="343" customFormat="1" ht="12.75">
      <c r="B31" s="1081"/>
      <c r="C31" s="790"/>
      <c r="D31" s="1074"/>
      <c r="E31" s="1075"/>
      <c r="F31" s="1075"/>
      <c r="G31" s="1075"/>
      <c r="H31" s="1075"/>
      <c r="I31" s="1076"/>
      <c r="J31" s="1077"/>
    </row>
    <row r="32" spans="2:10" s="465" customFormat="1" ht="12.75">
      <c r="B32" s="492" t="s">
        <v>19</v>
      </c>
      <c r="C32" s="470" t="s">
        <v>761</v>
      </c>
      <c r="D32" s="1078"/>
      <c r="E32" s="1079"/>
      <c r="F32" s="1079"/>
      <c r="G32" s="1079"/>
      <c r="H32" s="1079"/>
      <c r="I32" s="1080"/>
      <c r="J32" s="1071"/>
    </row>
    <row r="33" spans="2:11" s="465" customFormat="1" ht="51">
      <c r="B33" s="494" t="s">
        <v>268</v>
      </c>
      <c r="C33" s="461" t="s">
        <v>430</v>
      </c>
      <c r="D33" s="1078"/>
      <c r="E33" s="1079" t="s">
        <v>593</v>
      </c>
      <c r="F33" s="1079"/>
      <c r="G33" s="1079"/>
      <c r="H33" s="1079" t="s">
        <v>594</v>
      </c>
      <c r="I33" s="1080">
        <f>H34</f>
        <v>4</v>
      </c>
      <c r="J33" s="1071" t="s">
        <v>148</v>
      </c>
    </row>
    <row r="34" spans="2:11" ht="15">
      <c r="B34" s="1081"/>
      <c r="C34" s="791" t="s">
        <v>64</v>
      </c>
      <c r="D34" s="1074"/>
      <c r="E34" s="1162">
        <v>4</v>
      </c>
      <c r="F34" s="1075"/>
      <c r="G34" s="1075"/>
      <c r="H34" s="1075">
        <f>E34</f>
        <v>4</v>
      </c>
      <c r="I34" s="1076"/>
      <c r="J34" s="1077"/>
      <c r="K34" s="344"/>
    </row>
    <row r="35" spans="2:11" ht="15">
      <c r="B35" s="1081"/>
      <c r="C35" s="790"/>
      <c r="D35" s="1074"/>
      <c r="E35" s="1075"/>
      <c r="F35" s="1075"/>
      <c r="G35" s="1075"/>
      <c r="H35" s="1075"/>
      <c r="I35" s="1076"/>
      <c r="J35" s="1077"/>
      <c r="K35" s="344"/>
    </row>
    <row r="36" spans="2:11" s="465" customFormat="1" ht="51">
      <c r="B36" s="494" t="s">
        <v>269</v>
      </c>
      <c r="C36" s="461" t="s">
        <v>431</v>
      </c>
      <c r="D36" s="1078"/>
      <c r="E36" s="1079" t="s">
        <v>593</v>
      </c>
      <c r="F36" s="1079"/>
      <c r="G36" s="1079"/>
      <c r="H36" s="1079" t="s">
        <v>594</v>
      </c>
      <c r="I36" s="1080">
        <f>H37</f>
        <v>4</v>
      </c>
      <c r="J36" s="1071" t="s">
        <v>148</v>
      </c>
    </row>
    <row r="37" spans="2:11" ht="15">
      <c r="B37" s="1081"/>
      <c r="C37" s="791" t="s">
        <v>64</v>
      </c>
      <c r="D37" s="1074"/>
      <c r="E37" s="1162">
        <v>4</v>
      </c>
      <c r="F37" s="1075"/>
      <c r="G37" s="1075"/>
      <c r="H37" s="1075">
        <f>E37</f>
        <v>4</v>
      </c>
      <c r="I37" s="1076"/>
      <c r="J37" s="1077"/>
      <c r="K37" s="344"/>
    </row>
    <row r="38" spans="2:11" ht="15">
      <c r="B38" s="1081"/>
      <c r="C38" s="790"/>
      <c r="D38" s="1074"/>
      <c r="E38" s="1075"/>
      <c r="F38" s="1075"/>
      <c r="G38" s="1075"/>
      <c r="H38" s="1075"/>
      <c r="I38" s="1076"/>
      <c r="J38" s="1077"/>
      <c r="K38" s="344"/>
    </row>
    <row r="39" spans="2:11" s="465" customFormat="1" ht="51">
      <c r="B39" s="494" t="s">
        <v>270</v>
      </c>
      <c r="C39" s="461" t="s">
        <v>98</v>
      </c>
      <c r="D39" s="1078"/>
      <c r="E39" s="1079" t="s">
        <v>595</v>
      </c>
      <c r="F39" s="1079"/>
      <c r="G39" s="1079"/>
      <c r="H39" s="1079" t="s">
        <v>594</v>
      </c>
      <c r="I39" s="1080">
        <f>H40</f>
        <v>3</v>
      </c>
      <c r="J39" s="1071" t="s">
        <v>194</v>
      </c>
    </row>
    <row r="40" spans="2:11" ht="15">
      <c r="B40" s="1081"/>
      <c r="C40" s="791" t="s">
        <v>64</v>
      </c>
      <c r="D40" s="1074"/>
      <c r="E40" s="1162">
        <v>3</v>
      </c>
      <c r="F40" s="1075"/>
      <c r="G40" s="1075"/>
      <c r="H40" s="1075">
        <f>E40</f>
        <v>3</v>
      </c>
      <c r="I40" s="1076"/>
      <c r="J40" s="1077"/>
      <c r="K40" s="344"/>
    </row>
    <row r="41" spans="2:11" ht="15">
      <c r="B41" s="1081"/>
      <c r="C41" s="790"/>
      <c r="D41" s="1074"/>
      <c r="E41" s="1075"/>
      <c r="F41" s="1075"/>
      <c r="G41" s="1075"/>
      <c r="H41" s="1075"/>
      <c r="I41" s="1076"/>
      <c r="J41" s="1077"/>
      <c r="K41" s="344"/>
    </row>
    <row r="42" spans="2:11" s="465" customFormat="1" ht="51">
      <c r="B42" s="494" t="s">
        <v>271</v>
      </c>
      <c r="C42" s="461" t="s">
        <v>99</v>
      </c>
      <c r="D42" s="1078"/>
      <c r="E42" s="1079" t="s">
        <v>595</v>
      </c>
      <c r="F42" s="1079"/>
      <c r="G42" s="1079"/>
      <c r="H42" s="1079" t="s">
        <v>594</v>
      </c>
      <c r="I42" s="1080">
        <f>H43</f>
        <v>3</v>
      </c>
      <c r="J42" s="1071" t="s">
        <v>194</v>
      </c>
    </row>
    <row r="43" spans="2:11" ht="15">
      <c r="B43" s="1081"/>
      <c r="C43" s="791" t="s">
        <v>64</v>
      </c>
      <c r="D43" s="1074"/>
      <c r="E43" s="1162">
        <v>3</v>
      </c>
      <c r="F43" s="1075"/>
      <c r="G43" s="1075"/>
      <c r="H43" s="1075">
        <f>E43</f>
        <v>3</v>
      </c>
      <c r="I43" s="1076"/>
      <c r="J43" s="1077"/>
      <c r="K43" s="344"/>
    </row>
    <row r="44" spans="2:11" ht="15">
      <c r="B44" s="1081"/>
      <c r="C44" s="790"/>
      <c r="D44" s="1074"/>
      <c r="E44" s="1075"/>
      <c r="F44" s="1075"/>
      <c r="G44" s="1075"/>
      <c r="H44" s="1075"/>
      <c r="I44" s="1076"/>
      <c r="J44" s="1077"/>
      <c r="K44" s="344"/>
    </row>
    <row r="45" spans="2:11" s="465" customFormat="1" ht="89.25">
      <c r="B45" s="494" t="s">
        <v>272</v>
      </c>
      <c r="C45" s="461" t="s">
        <v>102</v>
      </c>
      <c r="D45" s="1078"/>
      <c r="E45" s="1079" t="s">
        <v>595</v>
      </c>
      <c r="F45" s="1079"/>
      <c r="G45" s="1079"/>
      <c r="H45" s="1079" t="s">
        <v>594</v>
      </c>
      <c r="I45" s="1080">
        <f>H46</f>
        <v>3</v>
      </c>
      <c r="J45" s="1071" t="s">
        <v>194</v>
      </c>
    </row>
    <row r="46" spans="2:11" ht="15">
      <c r="B46" s="1081"/>
      <c r="C46" s="791" t="s">
        <v>64</v>
      </c>
      <c r="D46" s="1074"/>
      <c r="E46" s="1162">
        <v>3</v>
      </c>
      <c r="F46" s="1075"/>
      <c r="G46" s="1075"/>
      <c r="H46" s="1075">
        <f>E46</f>
        <v>3</v>
      </c>
      <c r="I46" s="1076"/>
      <c r="J46" s="1077"/>
      <c r="K46" s="344"/>
    </row>
    <row r="47" spans="2:11" ht="15">
      <c r="B47" s="1081"/>
      <c r="C47" s="790"/>
      <c r="D47" s="1074"/>
      <c r="E47" s="1075"/>
      <c r="F47" s="1075"/>
      <c r="G47" s="1075"/>
      <c r="H47" s="1075"/>
      <c r="I47" s="1076"/>
      <c r="J47" s="1077"/>
      <c r="K47" s="344"/>
    </row>
    <row r="48" spans="2:11" s="465" customFormat="1" ht="102">
      <c r="B48" s="494" t="s">
        <v>432</v>
      </c>
      <c r="C48" s="461" t="s">
        <v>103</v>
      </c>
      <c r="D48" s="1078"/>
      <c r="E48" s="1079" t="s">
        <v>595</v>
      </c>
      <c r="F48" s="1079"/>
      <c r="G48" s="1079"/>
      <c r="H48" s="1079" t="s">
        <v>594</v>
      </c>
      <c r="I48" s="1080">
        <f>H49</f>
        <v>3</v>
      </c>
      <c r="J48" s="1071" t="s">
        <v>194</v>
      </c>
    </row>
    <row r="49" spans="2:11" ht="15">
      <c r="B49" s="1081"/>
      <c r="C49" s="791" t="s">
        <v>64</v>
      </c>
      <c r="D49" s="1074"/>
      <c r="E49" s="1162">
        <v>3</v>
      </c>
      <c r="F49" s="1075"/>
      <c r="G49" s="1075"/>
      <c r="H49" s="1075">
        <f>E49</f>
        <v>3</v>
      </c>
      <c r="I49" s="1076"/>
      <c r="J49" s="1077"/>
      <c r="K49" s="344"/>
    </row>
    <row r="50" spans="2:11" ht="15">
      <c r="B50" s="1081"/>
      <c r="C50" s="790"/>
      <c r="D50" s="1074"/>
      <c r="E50" s="1075"/>
      <c r="F50" s="1075"/>
      <c r="G50" s="1075"/>
      <c r="H50" s="1075"/>
      <c r="I50" s="1076"/>
      <c r="J50" s="1077"/>
      <c r="K50" s="344"/>
    </row>
    <row r="51" spans="2:11" s="465" customFormat="1" ht="12.75">
      <c r="B51" s="492" t="s">
        <v>165</v>
      </c>
      <c r="C51" s="470" t="s">
        <v>21</v>
      </c>
      <c r="D51" s="1078"/>
      <c r="E51" s="1079"/>
      <c r="F51" s="1079"/>
      <c r="G51" s="1079"/>
      <c r="H51" s="1079"/>
      <c r="I51" s="1080"/>
      <c r="J51" s="1071"/>
    </row>
    <row r="52" spans="2:11" s="465" customFormat="1" ht="51">
      <c r="B52" s="494" t="s">
        <v>273</v>
      </c>
      <c r="C52" s="461" t="s">
        <v>104</v>
      </c>
      <c r="D52" s="1078"/>
      <c r="E52" s="1079" t="s">
        <v>595</v>
      </c>
      <c r="F52" s="1079"/>
      <c r="G52" s="1079"/>
      <c r="H52" s="1079" t="s">
        <v>594</v>
      </c>
      <c r="I52" s="1080">
        <f>SUM(H53:H54)</f>
        <v>3</v>
      </c>
      <c r="J52" s="1071" t="s">
        <v>194</v>
      </c>
    </row>
    <row r="53" spans="2:11" ht="15">
      <c r="B53" s="1081"/>
      <c r="C53" s="791" t="s">
        <v>64</v>
      </c>
      <c r="D53" s="1074"/>
      <c r="E53" s="1162">
        <v>3</v>
      </c>
      <c r="F53" s="1075"/>
      <c r="G53" s="1075"/>
      <c r="H53" s="1075">
        <f>E53</f>
        <v>3</v>
      </c>
      <c r="I53" s="1076"/>
      <c r="J53" s="1077"/>
      <c r="K53" s="344"/>
    </row>
    <row r="54" spans="2:11" ht="15">
      <c r="B54" s="1081"/>
      <c r="C54" s="790"/>
      <c r="D54" s="1074"/>
      <c r="E54" s="1075"/>
      <c r="F54" s="1075"/>
      <c r="G54" s="1075"/>
      <c r="H54" s="1075"/>
      <c r="I54" s="1076"/>
      <c r="J54" s="1077"/>
      <c r="K54" s="344"/>
    </row>
    <row r="55" spans="2:11" s="465" customFormat="1" ht="12.75">
      <c r="B55" s="492" t="s">
        <v>274</v>
      </c>
      <c r="C55" s="470" t="s">
        <v>1013</v>
      </c>
      <c r="D55" s="1078"/>
      <c r="E55" s="1079"/>
      <c r="F55" s="1079"/>
      <c r="G55" s="1079"/>
      <c r="H55" s="1079"/>
      <c r="I55" s="1080"/>
      <c r="J55" s="1071"/>
    </row>
    <row r="56" spans="2:11" s="465" customFormat="1" ht="12.75">
      <c r="B56" s="494" t="s">
        <v>275</v>
      </c>
      <c r="C56" s="461" t="s">
        <v>100</v>
      </c>
      <c r="D56" s="1078"/>
      <c r="E56" s="1079" t="s">
        <v>585</v>
      </c>
      <c r="F56" s="1079" t="s">
        <v>587</v>
      </c>
      <c r="G56" s="1079"/>
      <c r="H56" s="1079"/>
      <c r="I56" s="1080">
        <f>SUM(H57:H57)</f>
        <v>28.160000000000004</v>
      </c>
      <c r="J56" s="1071" t="s">
        <v>3</v>
      </c>
    </row>
    <row r="57" spans="2:11" ht="15">
      <c r="B57" s="1081"/>
      <c r="C57" s="791" t="s">
        <v>64</v>
      </c>
      <c r="D57" s="1074"/>
      <c r="E57" s="1075">
        <v>12.8</v>
      </c>
      <c r="F57" s="1075">
        <v>2.2000000000000002</v>
      </c>
      <c r="G57" s="1075"/>
      <c r="H57" s="1075">
        <f>E57*F57</f>
        <v>28.160000000000004</v>
      </c>
      <c r="I57" s="1076"/>
      <c r="J57" s="1077"/>
      <c r="K57" s="344"/>
    </row>
    <row r="58" spans="2:11" ht="15">
      <c r="B58" s="1081"/>
      <c r="C58" s="790"/>
      <c r="D58" s="1074"/>
      <c r="E58" s="1075"/>
      <c r="F58" s="1075"/>
      <c r="G58" s="1075"/>
      <c r="H58" s="1075"/>
      <c r="I58" s="1076"/>
      <c r="J58" s="1077"/>
      <c r="K58" s="344"/>
    </row>
    <row r="59" spans="2:11" s="465" customFormat="1" ht="12.75">
      <c r="B59" s="492" t="s">
        <v>5</v>
      </c>
      <c r="C59" s="470" t="s">
        <v>9</v>
      </c>
      <c r="D59" s="1078"/>
      <c r="E59" s="1079"/>
      <c r="F59" s="1079"/>
      <c r="G59" s="1079"/>
      <c r="H59" s="1079"/>
      <c r="I59" s="1080"/>
      <c r="J59" s="1071"/>
    </row>
    <row r="60" spans="2:11" s="465" customFormat="1" ht="12.75">
      <c r="B60" s="494" t="s">
        <v>6</v>
      </c>
      <c r="C60" s="461" t="s">
        <v>23</v>
      </c>
      <c r="D60" s="1078"/>
      <c r="E60" s="1079" t="s">
        <v>594</v>
      </c>
      <c r="F60" s="1079"/>
      <c r="G60" s="1079"/>
      <c r="H60" s="1079" t="s">
        <v>594</v>
      </c>
      <c r="I60" s="1163">
        <f>H61</f>
        <v>8.0092680999999999E-2</v>
      </c>
      <c r="J60" s="1071" t="s">
        <v>148</v>
      </c>
    </row>
    <row r="61" spans="2:11" ht="15">
      <c r="B61" s="1081"/>
      <c r="C61" s="791" t="s">
        <v>64</v>
      </c>
      <c r="D61" s="1074"/>
      <c r="E61" s="1164">
        <v>8.0092680809801808E-2</v>
      </c>
      <c r="F61" s="1165"/>
      <c r="G61" s="1165"/>
      <c r="H61" s="1166">
        <f>ROUND(E61,9)</f>
        <v>8.0092680999999999E-2</v>
      </c>
      <c r="I61" s="1076"/>
      <c r="J61" s="1077"/>
      <c r="K61" s="344"/>
    </row>
    <row r="62" spans="2:11" ht="15">
      <c r="B62" s="1081"/>
      <c r="C62" s="790"/>
      <c r="D62" s="1074"/>
      <c r="E62" s="1075"/>
      <c r="F62" s="1075"/>
      <c r="G62" s="1075"/>
      <c r="H62" s="1075"/>
      <c r="I62" s="1076"/>
      <c r="J62" s="1077"/>
      <c r="K62" s="344"/>
    </row>
    <row r="63" spans="2:11" s="465" customFormat="1" ht="12.75">
      <c r="B63" s="492">
        <v>2</v>
      </c>
      <c r="C63" s="470" t="s">
        <v>1249</v>
      </c>
      <c r="D63" s="1078"/>
      <c r="E63" s="1079"/>
      <c r="F63" s="1079"/>
      <c r="G63" s="1079"/>
      <c r="H63" s="1079"/>
      <c r="I63" s="1080"/>
      <c r="J63" s="1071"/>
    </row>
    <row r="64" spans="2:11" s="465" customFormat="1" ht="25.5">
      <c r="B64" s="494" t="s">
        <v>26</v>
      </c>
      <c r="C64" s="461" t="s">
        <v>27</v>
      </c>
      <c r="D64" s="1078"/>
      <c r="E64" s="1079" t="s">
        <v>585</v>
      </c>
      <c r="F64" s="1079" t="s">
        <v>652</v>
      </c>
      <c r="G64" s="1079" t="s">
        <v>587</v>
      </c>
      <c r="H64" s="1079" t="s">
        <v>632</v>
      </c>
      <c r="I64" s="1080">
        <f>H65</f>
        <v>2.88</v>
      </c>
      <c r="J64" s="1071" t="s">
        <v>28</v>
      </c>
    </row>
    <row r="65" spans="2:11" ht="15">
      <c r="B65" s="1081"/>
      <c r="C65" s="791" t="s">
        <v>64</v>
      </c>
      <c r="D65" s="1074"/>
      <c r="E65" s="1075">
        <v>28.8</v>
      </c>
      <c r="F65" s="1075">
        <v>1</v>
      </c>
      <c r="G65" s="1075">
        <v>0.1</v>
      </c>
      <c r="H65" s="1075">
        <f>ROUND(G65*F65*E65,2)</f>
        <v>2.88</v>
      </c>
      <c r="I65" s="1076"/>
      <c r="J65" s="1077"/>
      <c r="K65" s="344"/>
    </row>
    <row r="66" spans="2:11" ht="15">
      <c r="B66" s="1081"/>
      <c r="C66" s="790"/>
      <c r="D66" s="1074"/>
      <c r="E66" s="1075"/>
      <c r="F66" s="1075"/>
      <c r="G66" s="1075"/>
      <c r="H66" s="1075"/>
      <c r="I66" s="1076"/>
      <c r="J66" s="1077"/>
      <c r="K66" s="344"/>
    </row>
    <row r="67" spans="2:11" s="465" customFormat="1" ht="25.5">
      <c r="B67" s="492" t="s">
        <v>1125</v>
      </c>
      <c r="C67" s="470" t="s">
        <v>30</v>
      </c>
      <c r="D67" s="1078"/>
      <c r="E67" s="1079"/>
      <c r="F67" s="1079"/>
      <c r="G67" s="1079"/>
      <c r="H67" s="1079"/>
      <c r="I67" s="1080"/>
      <c r="J67" s="1071"/>
    </row>
    <row r="68" spans="2:11" s="465" customFormat="1" ht="38.25">
      <c r="B68" s="494" t="s">
        <v>1126</v>
      </c>
      <c r="C68" s="461" t="s">
        <v>107</v>
      </c>
      <c r="D68" s="1078"/>
      <c r="E68" s="1079" t="s">
        <v>632</v>
      </c>
      <c r="F68" s="1079" t="s">
        <v>889</v>
      </c>
      <c r="G68" s="1079"/>
      <c r="H68" s="1079" t="s">
        <v>632</v>
      </c>
      <c r="I68" s="1080">
        <f>H69</f>
        <v>3.74</v>
      </c>
      <c r="J68" s="1071" t="s">
        <v>28</v>
      </c>
    </row>
    <row r="69" spans="2:11" ht="15">
      <c r="B69" s="1081"/>
      <c r="C69" s="791" t="s">
        <v>64</v>
      </c>
      <c r="D69" s="1074"/>
      <c r="E69" s="1075">
        <f>H65</f>
        <v>2.88</v>
      </c>
      <c r="F69" s="1075">
        <v>1.3</v>
      </c>
      <c r="G69" s="1075"/>
      <c r="H69" s="1075">
        <f>ROUND(E69*F69,2)</f>
        <v>3.74</v>
      </c>
      <c r="I69" s="1076"/>
      <c r="J69" s="1077"/>
      <c r="K69" s="344"/>
    </row>
    <row r="70" spans="2:11" ht="15">
      <c r="B70" s="1081"/>
      <c r="C70" s="790"/>
      <c r="D70" s="1074"/>
      <c r="E70" s="1075"/>
      <c r="F70" s="1075"/>
      <c r="G70" s="1075"/>
      <c r="H70" s="1075"/>
      <c r="I70" s="1076"/>
      <c r="J70" s="1077"/>
      <c r="K70" s="344"/>
    </row>
    <row r="71" spans="2:11" s="465" customFormat="1" ht="12.75">
      <c r="B71" s="492" t="s">
        <v>283</v>
      </c>
      <c r="C71" s="470" t="s">
        <v>31</v>
      </c>
      <c r="D71" s="1078"/>
      <c r="E71" s="1079"/>
      <c r="F71" s="1079"/>
      <c r="G71" s="1079"/>
      <c r="H71" s="1079"/>
      <c r="I71" s="1080"/>
      <c r="J71" s="1071"/>
    </row>
    <row r="72" spans="2:11" s="465" customFormat="1" ht="38.25">
      <c r="B72" s="494" t="s">
        <v>284</v>
      </c>
      <c r="C72" s="461" t="s">
        <v>1265</v>
      </c>
      <c r="D72" s="1078"/>
      <c r="E72" s="1079" t="s">
        <v>632</v>
      </c>
      <c r="F72" s="1079" t="s">
        <v>890</v>
      </c>
      <c r="G72" s="1079"/>
      <c r="H72" s="1079" t="s">
        <v>660</v>
      </c>
      <c r="I72" s="1080">
        <f>H73</f>
        <v>46.38</v>
      </c>
      <c r="J72" s="1071" t="s">
        <v>34</v>
      </c>
    </row>
    <row r="73" spans="2:11" ht="15">
      <c r="B73" s="1081"/>
      <c r="C73" s="791" t="s">
        <v>64</v>
      </c>
      <c r="D73" s="1074"/>
      <c r="E73" s="1075">
        <f>H69</f>
        <v>3.74</v>
      </c>
      <c r="F73" s="1075">
        <v>12.4</v>
      </c>
      <c r="G73" s="1075"/>
      <c r="H73" s="1075">
        <f>ROUND(F73*E73,2)</f>
        <v>46.38</v>
      </c>
      <c r="I73" s="1076"/>
      <c r="J73" s="1077"/>
      <c r="K73" s="344"/>
    </row>
    <row r="74" spans="2:11" ht="15">
      <c r="B74" s="1072"/>
      <c r="C74" s="1073" t="s">
        <v>1269</v>
      </c>
      <c r="D74" s="1067"/>
      <c r="E74" s="1068"/>
      <c r="F74" s="1068"/>
      <c r="G74" s="1068"/>
      <c r="H74" s="1068"/>
      <c r="I74" s="1069"/>
      <c r="J74" s="1070"/>
      <c r="K74" s="344"/>
    </row>
    <row r="75" spans="2:11" ht="15">
      <c r="B75" s="1081"/>
      <c r="C75" s="790"/>
      <c r="D75" s="1074"/>
      <c r="E75" s="1075"/>
      <c r="F75" s="1075"/>
      <c r="G75" s="1075"/>
      <c r="H75" s="1075"/>
      <c r="I75" s="1076"/>
      <c r="J75" s="1077"/>
      <c r="K75" s="344"/>
    </row>
    <row r="76" spans="2:11" s="465" customFormat="1" ht="12.75">
      <c r="B76" s="492" t="s">
        <v>286</v>
      </c>
      <c r="C76" s="470" t="s">
        <v>10</v>
      </c>
      <c r="D76" s="1078"/>
      <c r="E76" s="1079"/>
      <c r="F76" s="1079"/>
      <c r="G76" s="1079"/>
      <c r="H76" s="1079"/>
      <c r="I76" s="1080"/>
      <c r="J76" s="1071"/>
    </row>
    <row r="77" spans="2:11" s="465" customFormat="1" ht="25.5">
      <c r="B77" s="492" t="s">
        <v>11</v>
      </c>
      <c r="C77" s="470" t="s">
        <v>12</v>
      </c>
      <c r="D77" s="1078"/>
      <c r="E77" s="1079"/>
      <c r="F77" s="1079"/>
      <c r="G77" s="1079"/>
      <c r="H77" s="1079"/>
      <c r="I77" s="1080"/>
      <c r="J77" s="1071"/>
    </row>
    <row r="78" spans="2:11" s="465" customFormat="1" ht="25.5">
      <c r="B78" s="494" t="s">
        <v>287</v>
      </c>
      <c r="C78" s="461" t="s">
        <v>110</v>
      </c>
      <c r="D78" s="1078"/>
      <c r="E78" s="1079" t="s">
        <v>585</v>
      </c>
      <c r="F78" s="1079" t="s">
        <v>652</v>
      </c>
      <c r="G78" s="1079"/>
      <c r="H78" s="1079" t="s">
        <v>623</v>
      </c>
      <c r="I78" s="1080">
        <f>H79</f>
        <v>707</v>
      </c>
      <c r="J78" s="1071" t="s">
        <v>3</v>
      </c>
    </row>
    <row r="79" spans="2:11" ht="15">
      <c r="B79" s="1081"/>
      <c r="C79" s="791" t="s">
        <v>64</v>
      </c>
      <c r="D79" s="1074"/>
      <c r="E79" s="1075">
        <v>141.4</v>
      </c>
      <c r="F79" s="1075">
        <v>5</v>
      </c>
      <c r="G79" s="1075"/>
      <c r="H79" s="1075">
        <f>ROUND(F79*E79,2)</f>
        <v>707</v>
      </c>
      <c r="I79" s="1076"/>
      <c r="J79" s="1077"/>
      <c r="K79" s="344"/>
    </row>
    <row r="80" spans="2:11" ht="15">
      <c r="B80" s="1081"/>
      <c r="C80" s="790"/>
      <c r="D80" s="1074"/>
      <c r="E80" s="1075"/>
      <c r="F80" s="1075"/>
      <c r="G80" s="1075"/>
      <c r="H80" s="1075"/>
      <c r="I80" s="1076"/>
      <c r="J80" s="1077"/>
      <c r="K80" s="344"/>
    </row>
    <row r="81" spans="2:11" s="465" customFormat="1" ht="25.5">
      <c r="B81" s="492" t="s">
        <v>289</v>
      </c>
      <c r="C81" s="470" t="s">
        <v>30</v>
      </c>
      <c r="D81" s="1078"/>
      <c r="E81" s="1079"/>
      <c r="F81" s="1079"/>
      <c r="G81" s="1079"/>
      <c r="H81" s="1079"/>
      <c r="I81" s="1080"/>
      <c r="J81" s="1071"/>
    </row>
    <row r="82" spans="2:11" s="465" customFormat="1" ht="38.25">
      <c r="B82" s="494" t="s">
        <v>1279</v>
      </c>
      <c r="C82" s="461" t="s">
        <v>107</v>
      </c>
      <c r="D82" s="1078"/>
      <c r="E82" s="1079" t="s">
        <v>623</v>
      </c>
      <c r="F82" s="1079" t="s">
        <v>587</v>
      </c>
      <c r="G82" s="1079" t="s">
        <v>889</v>
      </c>
      <c r="H82" s="1079" t="s">
        <v>632</v>
      </c>
      <c r="I82" s="1080">
        <f>H83</f>
        <v>176.75</v>
      </c>
      <c r="J82" s="1071" t="s">
        <v>28</v>
      </c>
      <c r="K82" s="465" t="s">
        <v>1301</v>
      </c>
    </row>
    <row r="83" spans="2:11" ht="15">
      <c r="B83" s="792"/>
      <c r="C83" s="791" t="s">
        <v>891</v>
      </c>
      <c r="D83" s="1074"/>
      <c r="E83" s="1075">
        <f>H79</f>
        <v>707</v>
      </c>
      <c r="F83" s="1075">
        <v>0.2</v>
      </c>
      <c r="G83" s="1075">
        <v>1.25</v>
      </c>
      <c r="H83" s="1075">
        <f>ROUND(E83*F83*G83,2)</f>
        <v>176.75</v>
      </c>
      <c r="I83" s="1076"/>
      <c r="J83" s="1077"/>
      <c r="K83" s="344"/>
    </row>
    <row r="84" spans="2:11" ht="15">
      <c r="B84" s="792"/>
      <c r="C84" s="1201"/>
      <c r="D84" s="1074"/>
      <c r="E84" s="1075"/>
      <c r="F84" s="1075"/>
      <c r="G84" s="1075"/>
      <c r="H84" s="1075"/>
      <c r="I84" s="1076"/>
      <c r="J84" s="1077"/>
      <c r="K84" s="344"/>
    </row>
    <row r="85" spans="2:11" s="465" customFormat="1" ht="12.75">
      <c r="B85" s="492" t="s">
        <v>291</v>
      </c>
      <c r="C85" s="470" t="s">
        <v>33</v>
      </c>
      <c r="D85" s="1078"/>
      <c r="E85" s="1079"/>
      <c r="F85" s="1079"/>
      <c r="G85" s="1079"/>
      <c r="H85" s="1079"/>
      <c r="I85" s="1080"/>
      <c r="J85" s="1071"/>
    </row>
    <row r="86" spans="2:11" s="465" customFormat="1" ht="38.25">
      <c r="B86" s="494" t="s">
        <v>292</v>
      </c>
      <c r="C86" s="461" t="s">
        <v>1265</v>
      </c>
      <c r="D86" s="1078"/>
      <c r="E86" s="1079" t="s">
        <v>632</v>
      </c>
      <c r="F86" s="1079" t="s">
        <v>890</v>
      </c>
      <c r="G86" s="1079"/>
      <c r="H86" s="1079" t="s">
        <v>660</v>
      </c>
      <c r="I86" s="1080">
        <f>H87</f>
        <v>2527.5300000000002</v>
      </c>
      <c r="J86" s="1071" t="s">
        <v>34</v>
      </c>
    </row>
    <row r="87" spans="2:11" ht="15">
      <c r="B87" s="792"/>
      <c r="C87" s="791" t="s">
        <v>891</v>
      </c>
      <c r="D87" s="1074"/>
      <c r="E87" s="1075">
        <f>H83</f>
        <v>176.75</v>
      </c>
      <c r="F87" s="1075">
        <v>14.3</v>
      </c>
      <c r="G87" s="1075"/>
      <c r="H87" s="1075">
        <f>ROUND(F87*E87,2)</f>
        <v>2527.5300000000002</v>
      </c>
      <c r="I87" s="1076"/>
      <c r="J87" s="1077"/>
      <c r="K87" s="344"/>
    </row>
    <row r="88" spans="2:11" ht="15">
      <c r="B88" s="1072"/>
      <c r="C88" s="1073"/>
      <c r="D88" s="1067"/>
      <c r="E88" s="1068"/>
      <c r="F88" s="1068"/>
      <c r="G88" s="1068"/>
      <c r="H88" s="1068"/>
      <c r="I88" s="1069"/>
      <c r="J88" s="1070"/>
      <c r="K88" s="344"/>
    </row>
    <row r="89" spans="2:11" ht="15">
      <c r="B89" s="1081"/>
      <c r="C89" s="790"/>
      <c r="D89" s="1074"/>
      <c r="E89" s="1075"/>
      <c r="F89" s="1075"/>
      <c r="G89" s="1075"/>
      <c r="H89" s="1075"/>
      <c r="I89" s="1076"/>
      <c r="J89" s="1077"/>
      <c r="K89" s="344"/>
    </row>
    <row r="90" spans="2:11" s="465" customFormat="1" ht="41.25" customHeight="1">
      <c r="B90" s="494" t="s">
        <v>1281</v>
      </c>
      <c r="C90" s="461" t="s">
        <v>1280</v>
      </c>
      <c r="D90" s="1079" t="s">
        <v>824</v>
      </c>
      <c r="E90" s="1079" t="s">
        <v>632</v>
      </c>
      <c r="F90" s="1079"/>
      <c r="G90" s="1079"/>
      <c r="H90" s="1079" t="s">
        <v>660</v>
      </c>
      <c r="I90" s="1080">
        <f>H92</f>
        <v>101.52</v>
      </c>
      <c r="J90" s="1071" t="s">
        <v>28</v>
      </c>
      <c r="K90" s="465" t="s">
        <v>1301</v>
      </c>
    </row>
    <row r="91" spans="2:11" ht="15">
      <c r="B91" s="792"/>
      <c r="C91" s="791" t="s">
        <v>891</v>
      </c>
      <c r="D91" s="1075"/>
      <c r="E91" s="1075"/>
      <c r="F91" s="1075"/>
      <c r="G91" s="1075"/>
      <c r="H91" s="1075"/>
      <c r="I91" s="1076"/>
      <c r="J91" s="1077"/>
      <c r="K91" s="344"/>
    </row>
    <row r="92" spans="2:11" ht="15">
      <c r="B92" s="1072"/>
      <c r="C92" s="1073"/>
      <c r="D92" s="1090">
        <f>100/174.1</f>
        <v>0.57438253877082135</v>
      </c>
      <c r="E92" s="1091">
        <f>I82</f>
        <v>176.75</v>
      </c>
      <c r="F92" s="1068"/>
      <c r="G92" s="1068"/>
      <c r="H92" s="1068">
        <f>ROUND(E92*D92,2)</f>
        <v>101.52</v>
      </c>
      <c r="I92" s="1069"/>
      <c r="J92" s="1070"/>
      <c r="K92" s="344"/>
    </row>
    <row r="93" spans="2:11" ht="15">
      <c r="B93" s="1081"/>
      <c r="C93" s="790"/>
      <c r="D93" s="1074"/>
      <c r="E93" s="1075"/>
      <c r="F93" s="1075"/>
      <c r="G93" s="1075"/>
      <c r="H93" s="1075"/>
      <c r="I93" s="1076"/>
      <c r="J93" s="1077"/>
      <c r="K93" s="344"/>
    </row>
    <row r="94" spans="2:11" s="465" customFormat="1" ht="41.25" customHeight="1">
      <c r="B94" s="494" t="s">
        <v>1282</v>
      </c>
      <c r="C94" s="461" t="s">
        <v>1283</v>
      </c>
      <c r="D94" s="1079" t="s">
        <v>824</v>
      </c>
      <c r="E94" s="1079" t="s">
        <v>632</v>
      </c>
      <c r="F94" s="1079"/>
      <c r="G94" s="1079"/>
      <c r="H94" s="1079" t="s">
        <v>660</v>
      </c>
      <c r="I94" s="1080">
        <f>H96</f>
        <v>75.23</v>
      </c>
      <c r="J94" s="1071" t="s">
        <v>28</v>
      </c>
      <c r="K94" s="465" t="s">
        <v>1301</v>
      </c>
    </row>
    <row r="95" spans="2:11" ht="15">
      <c r="B95" s="792"/>
      <c r="C95" s="791" t="s">
        <v>891</v>
      </c>
      <c r="D95" s="1075"/>
      <c r="E95" s="1075"/>
      <c r="F95" s="1075"/>
      <c r="G95" s="1075"/>
      <c r="H95" s="1075"/>
      <c r="I95" s="1076"/>
      <c r="J95" s="1077"/>
      <c r="K95" s="344"/>
    </row>
    <row r="96" spans="2:11" ht="15">
      <c r="B96" s="1072"/>
      <c r="C96" s="1073"/>
      <c r="D96" s="1090">
        <f>100%-D92</f>
        <v>0.42561746122917865</v>
      </c>
      <c r="E96" s="1068">
        <f>I82</f>
        <v>176.75</v>
      </c>
      <c r="F96" s="1068"/>
      <c r="G96" s="1068"/>
      <c r="H96" s="1068">
        <f>ROUND(E96*D96,2)</f>
        <v>75.23</v>
      </c>
      <c r="I96" s="1069"/>
      <c r="J96" s="1070"/>
      <c r="K96" s="344"/>
    </row>
    <row r="97" spans="2:11" ht="15">
      <c r="B97" s="1081"/>
      <c r="C97" s="790"/>
      <c r="D97" s="1074"/>
      <c r="E97" s="1075"/>
      <c r="F97" s="1075"/>
      <c r="G97" s="1075"/>
      <c r="H97" s="1075"/>
      <c r="I97" s="1076"/>
      <c r="J97" s="1077"/>
      <c r="K97" s="344"/>
    </row>
    <row r="98" spans="2:11" s="465" customFormat="1" ht="12.75">
      <c r="B98" s="793" t="s">
        <v>300</v>
      </c>
      <c r="C98" s="470" t="s">
        <v>38</v>
      </c>
      <c r="D98" s="1078"/>
      <c r="E98" s="1079"/>
      <c r="F98" s="1079"/>
      <c r="G98" s="1079"/>
      <c r="H98" s="1079"/>
      <c r="I98" s="1080"/>
      <c r="J98" s="1071"/>
    </row>
    <row r="99" spans="2:11" s="465" customFormat="1" ht="12.75">
      <c r="B99" s="492" t="s">
        <v>328</v>
      </c>
      <c r="C99" s="470" t="s">
        <v>47</v>
      </c>
      <c r="D99" s="1078"/>
      <c r="E99" s="1079"/>
      <c r="F99" s="1079"/>
      <c r="G99" s="1079"/>
      <c r="H99" s="1079"/>
      <c r="I99" s="1080"/>
      <c r="J99" s="1071"/>
    </row>
    <row r="100" spans="2:11" s="465" customFormat="1" ht="12.75">
      <c r="B100" s="494" t="s">
        <v>1130</v>
      </c>
      <c r="C100" s="461" t="s">
        <v>48</v>
      </c>
      <c r="D100" s="1078"/>
      <c r="E100" s="1079" t="s">
        <v>593</v>
      </c>
      <c r="F100" s="1079"/>
      <c r="G100" s="1079"/>
      <c r="H100" s="1079" t="s">
        <v>660</v>
      </c>
      <c r="I100" s="1080">
        <f>H101</f>
        <v>1</v>
      </c>
      <c r="J100" s="1071" t="s">
        <v>148</v>
      </c>
    </row>
    <row r="101" spans="2:11" ht="15">
      <c r="B101" s="1081"/>
      <c r="C101" s="791" t="s">
        <v>64</v>
      </c>
      <c r="D101" s="1074"/>
      <c r="E101" s="1075">
        <v>1</v>
      </c>
      <c r="F101" s="1075"/>
      <c r="G101" s="1075"/>
      <c r="H101" s="1075">
        <v>1</v>
      </c>
      <c r="I101" s="1076"/>
      <c r="J101" s="1077"/>
      <c r="K101" s="344"/>
    </row>
    <row r="102" spans="2:11" ht="15">
      <c r="B102" s="1081"/>
      <c r="C102" s="790"/>
      <c r="D102" s="1074"/>
      <c r="E102" s="1075"/>
      <c r="F102" s="1075"/>
      <c r="G102" s="1075"/>
      <c r="H102" s="1075"/>
      <c r="I102" s="1076"/>
      <c r="J102" s="1077"/>
      <c r="K102" s="344"/>
    </row>
    <row r="103" spans="2:11" s="465" customFormat="1" ht="12.75">
      <c r="B103" s="494" t="s">
        <v>1131</v>
      </c>
      <c r="C103" s="461" t="s">
        <v>49</v>
      </c>
      <c r="D103" s="1078"/>
      <c r="E103" s="1079" t="s">
        <v>593</v>
      </c>
      <c r="F103" s="1079"/>
      <c r="G103" s="1079"/>
      <c r="H103" s="1079" t="s">
        <v>660</v>
      </c>
      <c r="I103" s="1080">
        <f>H104</f>
        <v>1</v>
      </c>
      <c r="J103" s="1071" t="s">
        <v>148</v>
      </c>
    </row>
    <row r="104" spans="2:11" ht="15">
      <c r="B104" s="1081"/>
      <c r="C104" s="791" t="s">
        <v>64</v>
      </c>
      <c r="D104" s="1074"/>
      <c r="E104" s="1075">
        <v>1</v>
      </c>
      <c r="F104" s="1075"/>
      <c r="G104" s="1075"/>
      <c r="H104" s="1075">
        <v>1</v>
      </c>
      <c r="I104" s="1076"/>
      <c r="J104" s="1077"/>
      <c r="K104" s="344"/>
    </row>
    <row r="105" spans="2:11" ht="15">
      <c r="B105" s="1081"/>
      <c r="C105" s="790"/>
      <c r="D105" s="1074"/>
      <c r="E105" s="1075"/>
      <c r="F105" s="1075"/>
      <c r="G105" s="1075"/>
      <c r="H105" s="1075"/>
      <c r="I105" s="1076"/>
      <c r="J105" s="1077"/>
      <c r="K105" s="344"/>
    </row>
    <row r="106" spans="2:11" s="465" customFormat="1" ht="12.75">
      <c r="B106" s="492" t="s">
        <v>1128</v>
      </c>
      <c r="C106" s="470" t="s">
        <v>50</v>
      </c>
      <c r="D106" s="1078"/>
      <c r="E106" s="1079"/>
      <c r="F106" s="1079"/>
      <c r="G106" s="1079"/>
      <c r="H106" s="1079"/>
      <c r="I106" s="1080"/>
      <c r="J106" s="1071"/>
    </row>
    <row r="107" spans="2:11" s="465" customFormat="1" ht="12.75">
      <c r="B107" s="494" t="s">
        <v>1129</v>
      </c>
      <c r="C107" s="461" t="s">
        <v>1164</v>
      </c>
      <c r="D107" s="1078"/>
      <c r="E107" s="1079" t="s">
        <v>585</v>
      </c>
      <c r="F107" s="1079" t="s">
        <v>652</v>
      </c>
      <c r="G107" s="1079" t="s">
        <v>587</v>
      </c>
      <c r="H107" s="1079" t="s">
        <v>632</v>
      </c>
      <c r="I107" s="1080">
        <f>SUM(H108:H139)</f>
        <v>362.02000000000015</v>
      </c>
      <c r="J107" s="1071" t="s">
        <v>28</v>
      </c>
    </row>
    <row r="108" spans="2:11" ht="15">
      <c r="B108" s="1081"/>
      <c r="C108" s="791" t="s">
        <v>64</v>
      </c>
      <c r="D108" s="1074"/>
      <c r="E108" s="1075"/>
      <c r="F108" s="1075"/>
      <c r="G108" s="1075"/>
      <c r="H108" s="1075"/>
      <c r="I108" s="1076"/>
      <c r="J108" s="1077"/>
      <c r="K108" s="344"/>
    </row>
    <row r="109" spans="2:11" ht="15">
      <c r="B109" s="1081"/>
      <c r="C109" s="790" t="s">
        <v>892</v>
      </c>
      <c r="D109" s="1074"/>
      <c r="E109" s="1075">
        <v>9.5299999999999994</v>
      </c>
      <c r="F109" s="1075">
        <v>1.6</v>
      </c>
      <c r="G109" s="1075">
        <v>1.6</v>
      </c>
      <c r="H109" s="1075">
        <f>ROUND(G109*F109*E109,2)</f>
        <v>24.4</v>
      </c>
      <c r="I109" s="1076"/>
      <c r="J109" s="1077"/>
      <c r="K109" s="344"/>
    </row>
    <row r="110" spans="2:11" ht="15">
      <c r="B110" s="1081"/>
      <c r="C110" s="790" t="s">
        <v>893</v>
      </c>
      <c r="D110" s="1074"/>
      <c r="E110" s="1075">
        <v>1.51</v>
      </c>
      <c r="F110" s="1075">
        <v>1.6</v>
      </c>
      <c r="G110" s="1075">
        <v>1.6</v>
      </c>
      <c r="H110" s="1075">
        <f t="shared" ref="H110:H138" si="0">ROUND(G110*F110*E110,2)</f>
        <v>3.87</v>
      </c>
      <c r="I110" s="1076"/>
      <c r="J110" s="1077"/>
      <c r="K110" s="344"/>
    </row>
    <row r="111" spans="2:11" ht="15">
      <c r="B111" s="1081"/>
      <c r="C111" s="790" t="s">
        <v>894</v>
      </c>
      <c r="D111" s="1074"/>
      <c r="E111" s="1075">
        <v>12.16</v>
      </c>
      <c r="F111" s="1075">
        <v>1.6</v>
      </c>
      <c r="G111" s="1075">
        <v>1.6</v>
      </c>
      <c r="H111" s="1075">
        <f t="shared" si="0"/>
        <v>31.13</v>
      </c>
      <c r="I111" s="1076"/>
      <c r="J111" s="1077"/>
      <c r="K111" s="344"/>
    </row>
    <row r="112" spans="2:11" ht="15">
      <c r="B112" s="1081"/>
      <c r="C112" s="790" t="s">
        <v>895</v>
      </c>
      <c r="D112" s="1074"/>
      <c r="E112" s="1075">
        <v>1.93</v>
      </c>
      <c r="F112" s="1075">
        <v>1.6</v>
      </c>
      <c r="G112" s="1075">
        <v>1.6</v>
      </c>
      <c r="H112" s="1075">
        <f t="shared" si="0"/>
        <v>4.9400000000000004</v>
      </c>
      <c r="I112" s="1076"/>
      <c r="J112" s="1077"/>
      <c r="K112" s="344"/>
    </row>
    <row r="113" spans="2:11" ht="15">
      <c r="B113" s="1081"/>
      <c r="C113" s="790" t="s">
        <v>896</v>
      </c>
      <c r="D113" s="1074"/>
      <c r="E113" s="1075">
        <v>1.62</v>
      </c>
      <c r="F113" s="1075">
        <v>1.6</v>
      </c>
      <c r="G113" s="1075">
        <v>1.6</v>
      </c>
      <c r="H113" s="1075">
        <f t="shared" si="0"/>
        <v>4.1500000000000004</v>
      </c>
      <c r="I113" s="1076"/>
      <c r="J113" s="1077"/>
      <c r="K113" s="344"/>
    </row>
    <row r="114" spans="2:11" ht="15">
      <c r="B114" s="1081"/>
      <c r="C114" s="790" t="s">
        <v>897</v>
      </c>
      <c r="D114" s="1074"/>
      <c r="E114" s="1075">
        <v>12.11</v>
      </c>
      <c r="F114" s="1075">
        <v>1.6</v>
      </c>
      <c r="G114" s="1075">
        <v>1.6</v>
      </c>
      <c r="H114" s="1075">
        <f t="shared" si="0"/>
        <v>31</v>
      </c>
      <c r="I114" s="1076"/>
      <c r="J114" s="1077"/>
      <c r="K114" s="344"/>
    </row>
    <row r="115" spans="2:11" ht="15">
      <c r="B115" s="1081"/>
      <c r="C115" s="790" t="s">
        <v>898</v>
      </c>
      <c r="D115" s="1074"/>
      <c r="E115" s="1075">
        <v>1.94</v>
      </c>
      <c r="F115" s="1075">
        <v>1.6</v>
      </c>
      <c r="G115" s="1075">
        <v>1.6</v>
      </c>
      <c r="H115" s="1075">
        <f t="shared" si="0"/>
        <v>4.97</v>
      </c>
      <c r="I115" s="1076"/>
      <c r="J115" s="1077"/>
      <c r="K115" s="344"/>
    </row>
    <row r="116" spans="2:11" ht="15">
      <c r="B116" s="1081"/>
      <c r="C116" s="790" t="s">
        <v>899</v>
      </c>
      <c r="D116" s="1074"/>
      <c r="E116" s="1075">
        <v>0.87</v>
      </c>
      <c r="F116" s="1075">
        <v>1.6</v>
      </c>
      <c r="G116" s="1075">
        <v>1.6</v>
      </c>
      <c r="H116" s="1075">
        <f t="shared" si="0"/>
        <v>2.23</v>
      </c>
      <c r="I116" s="1076"/>
      <c r="J116" s="1077"/>
      <c r="K116" s="344"/>
    </row>
    <row r="117" spans="2:11" ht="15">
      <c r="B117" s="1081"/>
      <c r="C117" s="790" t="s">
        <v>900</v>
      </c>
      <c r="D117" s="1074"/>
      <c r="E117" s="1075">
        <v>1.03</v>
      </c>
      <c r="F117" s="1075">
        <v>1.6</v>
      </c>
      <c r="G117" s="1075">
        <v>1.6</v>
      </c>
      <c r="H117" s="1075">
        <f t="shared" si="0"/>
        <v>2.64</v>
      </c>
      <c r="I117" s="1076"/>
      <c r="J117" s="1077"/>
      <c r="K117" s="344"/>
    </row>
    <row r="118" spans="2:11" ht="15">
      <c r="B118" s="1081"/>
      <c r="C118" s="790" t="s">
        <v>901</v>
      </c>
      <c r="D118" s="1074"/>
      <c r="E118" s="1075">
        <v>1.35</v>
      </c>
      <c r="F118" s="1075">
        <v>1.6</v>
      </c>
      <c r="G118" s="1075">
        <v>1.6</v>
      </c>
      <c r="H118" s="1075">
        <f t="shared" si="0"/>
        <v>3.46</v>
      </c>
      <c r="I118" s="1076"/>
      <c r="J118" s="1077"/>
      <c r="K118" s="344"/>
    </row>
    <row r="119" spans="2:11" ht="15">
      <c r="B119" s="1081"/>
      <c r="C119" s="790" t="s">
        <v>902</v>
      </c>
      <c r="D119" s="1074"/>
      <c r="E119" s="1075">
        <v>0.98</v>
      </c>
      <c r="F119" s="1075">
        <v>1.6</v>
      </c>
      <c r="G119" s="1075">
        <v>1.6</v>
      </c>
      <c r="H119" s="1075">
        <f t="shared" si="0"/>
        <v>2.5099999999999998</v>
      </c>
      <c r="I119" s="1076"/>
      <c r="J119" s="1077"/>
      <c r="K119" s="344"/>
    </row>
    <row r="120" spans="2:11" ht="15">
      <c r="B120" s="1081"/>
      <c r="C120" s="790" t="s">
        <v>903</v>
      </c>
      <c r="D120" s="1074"/>
      <c r="E120" s="1075">
        <v>0.79</v>
      </c>
      <c r="F120" s="1075">
        <v>1.6</v>
      </c>
      <c r="G120" s="1075">
        <v>1.6</v>
      </c>
      <c r="H120" s="1075">
        <f t="shared" si="0"/>
        <v>2.02</v>
      </c>
      <c r="I120" s="1076"/>
      <c r="J120" s="1077"/>
      <c r="K120" s="344"/>
    </row>
    <row r="121" spans="2:11" ht="15">
      <c r="B121" s="1081"/>
      <c r="C121" s="790" t="s">
        <v>904</v>
      </c>
      <c r="D121" s="1074"/>
      <c r="E121" s="1075">
        <v>0.97</v>
      </c>
      <c r="F121" s="1075">
        <v>1.6</v>
      </c>
      <c r="G121" s="1075">
        <v>1.6</v>
      </c>
      <c r="H121" s="1075">
        <f t="shared" si="0"/>
        <v>2.48</v>
      </c>
      <c r="I121" s="1076"/>
      <c r="J121" s="1077"/>
      <c r="K121" s="344"/>
    </row>
    <row r="122" spans="2:11" ht="15">
      <c r="B122" s="1081"/>
      <c r="C122" s="790" t="s">
        <v>905</v>
      </c>
      <c r="D122" s="1074"/>
      <c r="E122" s="1075">
        <v>0.83</v>
      </c>
      <c r="F122" s="1075">
        <v>1.6</v>
      </c>
      <c r="G122" s="1075">
        <v>1.6</v>
      </c>
      <c r="H122" s="1075">
        <f t="shared" si="0"/>
        <v>2.12</v>
      </c>
      <c r="I122" s="1076"/>
      <c r="J122" s="1077"/>
      <c r="K122" s="344"/>
    </row>
    <row r="123" spans="2:11" ht="15">
      <c r="B123" s="1081"/>
      <c r="C123" s="790" t="s">
        <v>906</v>
      </c>
      <c r="D123" s="1074"/>
      <c r="E123" s="1075">
        <v>0.61</v>
      </c>
      <c r="F123" s="1075">
        <v>1.6</v>
      </c>
      <c r="G123" s="1075">
        <v>1.6</v>
      </c>
      <c r="H123" s="1075">
        <f t="shared" si="0"/>
        <v>1.56</v>
      </c>
      <c r="I123" s="1076"/>
      <c r="J123" s="1077"/>
      <c r="K123" s="344"/>
    </row>
    <row r="124" spans="2:11" ht="15">
      <c r="B124" s="1081"/>
      <c r="C124" s="790" t="s">
        <v>907</v>
      </c>
      <c r="D124" s="1074"/>
      <c r="E124" s="1075">
        <v>0.87</v>
      </c>
      <c r="F124" s="1075">
        <v>1.6</v>
      </c>
      <c r="G124" s="1075">
        <v>1.6</v>
      </c>
      <c r="H124" s="1075">
        <f t="shared" si="0"/>
        <v>2.23</v>
      </c>
      <c r="I124" s="1076"/>
      <c r="J124" s="1077"/>
      <c r="K124" s="344"/>
    </row>
    <row r="125" spans="2:11" ht="15">
      <c r="B125" s="1081"/>
      <c r="C125" s="790" t="s">
        <v>908</v>
      </c>
      <c r="D125" s="1074"/>
      <c r="E125" s="1075">
        <f>1.52+1.41</f>
        <v>2.9299999999999997</v>
      </c>
      <c r="F125" s="1075">
        <v>1.6</v>
      </c>
      <c r="G125" s="1075">
        <v>1.6</v>
      </c>
      <c r="H125" s="1075">
        <f t="shared" si="0"/>
        <v>7.5</v>
      </c>
      <c r="I125" s="1076"/>
      <c r="J125" s="1077"/>
      <c r="K125" s="344"/>
    </row>
    <row r="126" spans="2:11" ht="15">
      <c r="B126" s="1081"/>
      <c r="C126" s="790" t="s">
        <v>909</v>
      </c>
      <c r="D126" s="1074"/>
      <c r="E126" s="1075">
        <v>1.6</v>
      </c>
      <c r="F126" s="1075">
        <v>1.6</v>
      </c>
      <c r="G126" s="1075">
        <v>1.6</v>
      </c>
      <c r="H126" s="1075">
        <f t="shared" si="0"/>
        <v>4.0999999999999996</v>
      </c>
      <c r="I126" s="1076"/>
      <c r="J126" s="1077"/>
      <c r="K126" s="344"/>
    </row>
    <row r="127" spans="2:11" ht="15">
      <c r="B127" s="1081"/>
      <c r="C127" s="790" t="s">
        <v>910</v>
      </c>
      <c r="D127" s="1074"/>
      <c r="E127" s="1075">
        <v>14.6</v>
      </c>
      <c r="F127" s="1075">
        <v>1.6</v>
      </c>
      <c r="G127" s="1075">
        <v>1.6</v>
      </c>
      <c r="H127" s="1075">
        <f t="shared" si="0"/>
        <v>37.380000000000003</v>
      </c>
      <c r="I127" s="1076"/>
      <c r="J127" s="1077"/>
      <c r="K127" s="344"/>
    </row>
    <row r="128" spans="2:11" ht="15">
      <c r="B128" s="1081"/>
      <c r="C128" s="790" t="s">
        <v>911</v>
      </c>
      <c r="D128" s="1074"/>
      <c r="E128" s="1075">
        <v>10.18</v>
      </c>
      <c r="F128" s="1075">
        <v>1.6</v>
      </c>
      <c r="G128" s="1075">
        <v>1.6</v>
      </c>
      <c r="H128" s="1075">
        <f t="shared" si="0"/>
        <v>26.06</v>
      </c>
      <c r="I128" s="1076"/>
      <c r="J128" s="1077"/>
      <c r="K128" s="344"/>
    </row>
    <row r="129" spans="2:11" ht="15">
      <c r="B129" s="1081"/>
      <c r="C129" s="790" t="s">
        <v>912</v>
      </c>
      <c r="D129" s="1074"/>
      <c r="E129" s="1075">
        <v>4.37</v>
      </c>
      <c r="F129" s="1075">
        <v>1.6</v>
      </c>
      <c r="G129" s="1075">
        <v>1.6</v>
      </c>
      <c r="H129" s="1075">
        <f t="shared" si="0"/>
        <v>11.19</v>
      </c>
      <c r="I129" s="1076"/>
      <c r="J129" s="1077"/>
      <c r="K129" s="344"/>
    </row>
    <row r="130" spans="2:11" ht="15">
      <c r="B130" s="1081"/>
      <c r="C130" s="790" t="s">
        <v>913</v>
      </c>
      <c r="D130" s="1074"/>
      <c r="E130" s="1075">
        <v>7.69</v>
      </c>
      <c r="F130" s="1075">
        <v>1.6</v>
      </c>
      <c r="G130" s="1075">
        <v>1.6</v>
      </c>
      <c r="H130" s="1075">
        <f t="shared" si="0"/>
        <v>19.690000000000001</v>
      </c>
      <c r="I130" s="1076"/>
      <c r="J130" s="1077"/>
      <c r="K130" s="344"/>
    </row>
    <row r="131" spans="2:11" ht="15">
      <c r="B131" s="1081"/>
      <c r="C131" s="790" t="s">
        <v>914</v>
      </c>
      <c r="D131" s="1074"/>
      <c r="E131" s="1075">
        <v>12.51</v>
      </c>
      <c r="F131" s="1075">
        <v>1.6</v>
      </c>
      <c r="G131" s="1075">
        <v>1.6</v>
      </c>
      <c r="H131" s="1075">
        <f t="shared" si="0"/>
        <v>32.03</v>
      </c>
      <c r="I131" s="1076"/>
      <c r="J131" s="1077"/>
      <c r="K131" s="344"/>
    </row>
    <row r="132" spans="2:11" ht="15">
      <c r="B132" s="1081"/>
      <c r="C132" s="790" t="s">
        <v>915</v>
      </c>
      <c r="D132" s="1074"/>
      <c r="E132" s="1075">
        <v>3.07</v>
      </c>
      <c r="F132" s="1075">
        <v>1.6</v>
      </c>
      <c r="G132" s="1075">
        <v>1.6</v>
      </c>
      <c r="H132" s="1075">
        <f t="shared" si="0"/>
        <v>7.86</v>
      </c>
      <c r="I132" s="1076"/>
      <c r="J132" s="1077"/>
      <c r="K132" s="344"/>
    </row>
    <row r="133" spans="2:11" ht="15">
      <c r="B133" s="1081"/>
      <c r="C133" s="790" t="s">
        <v>916</v>
      </c>
      <c r="D133" s="1074"/>
      <c r="E133" s="1075">
        <v>20.03</v>
      </c>
      <c r="F133" s="1075">
        <v>1.6</v>
      </c>
      <c r="G133" s="1075">
        <v>1.6</v>
      </c>
      <c r="H133" s="1075">
        <f t="shared" si="0"/>
        <v>51.28</v>
      </c>
      <c r="I133" s="1076"/>
      <c r="J133" s="1077"/>
      <c r="K133" s="344"/>
    </row>
    <row r="134" spans="2:11" ht="15">
      <c r="B134" s="1081"/>
      <c r="C134" s="790" t="s">
        <v>917</v>
      </c>
      <c r="D134" s="1074"/>
      <c r="E134" s="1075">
        <v>2.4300000000000002</v>
      </c>
      <c r="F134" s="1075">
        <v>1.6</v>
      </c>
      <c r="G134" s="1075">
        <v>1.6</v>
      </c>
      <c r="H134" s="1075">
        <f t="shared" si="0"/>
        <v>6.22</v>
      </c>
      <c r="I134" s="1076"/>
      <c r="J134" s="1077"/>
      <c r="K134" s="344"/>
    </row>
    <row r="135" spans="2:11" ht="15">
      <c r="B135" s="1081"/>
      <c r="C135" s="790" t="s">
        <v>918</v>
      </c>
      <c r="D135" s="1074"/>
      <c r="E135" s="1075">
        <v>3.1</v>
      </c>
      <c r="F135" s="1075">
        <v>1.6</v>
      </c>
      <c r="G135" s="1075">
        <v>1.6</v>
      </c>
      <c r="H135" s="1075">
        <f t="shared" si="0"/>
        <v>7.94</v>
      </c>
      <c r="I135" s="1076"/>
      <c r="J135" s="1077"/>
      <c r="K135" s="344"/>
    </row>
    <row r="136" spans="2:11" ht="15">
      <c r="B136" s="1081"/>
      <c r="C136" s="790" t="s">
        <v>919</v>
      </c>
      <c r="D136" s="1074"/>
      <c r="E136" s="1075">
        <v>1.04</v>
      </c>
      <c r="F136" s="1075">
        <v>1.6</v>
      </c>
      <c r="G136" s="1075">
        <v>1.6</v>
      </c>
      <c r="H136" s="1075">
        <f t="shared" si="0"/>
        <v>2.66</v>
      </c>
      <c r="I136" s="1076"/>
      <c r="J136" s="1077"/>
      <c r="K136" s="344"/>
    </row>
    <row r="137" spans="2:11" ht="15">
      <c r="B137" s="1081"/>
      <c r="C137" s="790" t="s">
        <v>920</v>
      </c>
      <c r="D137" s="1074"/>
      <c r="E137" s="1075">
        <v>1.04</v>
      </c>
      <c r="F137" s="1075">
        <v>1.6</v>
      </c>
      <c r="G137" s="1075">
        <v>1.6</v>
      </c>
      <c r="H137" s="1075">
        <f t="shared" si="0"/>
        <v>2.66</v>
      </c>
      <c r="I137" s="1076"/>
      <c r="J137" s="1077"/>
      <c r="K137" s="344"/>
    </row>
    <row r="138" spans="2:11" ht="15">
      <c r="B138" s="1081"/>
      <c r="C138" s="790" t="s">
        <v>921</v>
      </c>
      <c r="D138" s="1074"/>
      <c r="E138" s="1075">
        <v>7.71</v>
      </c>
      <c r="F138" s="1075">
        <v>1.6</v>
      </c>
      <c r="G138" s="1075">
        <v>1.6</v>
      </c>
      <c r="H138" s="1075">
        <f t="shared" si="0"/>
        <v>19.739999999999998</v>
      </c>
      <c r="I138" s="1076"/>
      <c r="J138" s="1077"/>
      <c r="K138" s="344"/>
    </row>
    <row r="139" spans="2:11" ht="15">
      <c r="B139" s="1081"/>
      <c r="C139" s="790"/>
      <c r="D139" s="1074"/>
      <c r="E139" s="1075"/>
      <c r="F139" s="1075"/>
      <c r="G139" s="1075"/>
      <c r="H139" s="1075"/>
      <c r="I139" s="1076"/>
      <c r="J139" s="1077"/>
      <c r="K139" s="344"/>
    </row>
    <row r="140" spans="2:11" ht="15">
      <c r="B140" s="1081"/>
      <c r="C140" s="790"/>
      <c r="D140" s="1074"/>
      <c r="E140" s="1075"/>
      <c r="F140" s="1075"/>
      <c r="G140" s="1075"/>
      <c r="H140" s="1075"/>
      <c r="I140" s="1076"/>
      <c r="J140" s="1077"/>
      <c r="K140" s="344"/>
    </row>
    <row r="141" spans="2:11" s="465" customFormat="1" ht="25.5">
      <c r="B141" s="494" t="s">
        <v>1132</v>
      </c>
      <c r="C141" s="461" t="s">
        <v>114</v>
      </c>
      <c r="D141" s="1078"/>
      <c r="E141" s="1079" t="s">
        <v>585</v>
      </c>
      <c r="F141" s="1079" t="s">
        <v>652</v>
      </c>
      <c r="G141" s="1079" t="s">
        <v>587</v>
      </c>
      <c r="H141" s="1079" t="s">
        <v>632</v>
      </c>
      <c r="I141" s="1080">
        <f>SUM(H143:H172)</f>
        <v>67.88</v>
      </c>
      <c r="J141" s="1071" t="s">
        <v>28</v>
      </c>
    </row>
    <row r="142" spans="2:11" ht="15">
      <c r="B142" s="1081"/>
      <c r="C142" s="791" t="s">
        <v>64</v>
      </c>
      <c r="D142" s="1074"/>
      <c r="E142" s="1075"/>
      <c r="F142" s="1075"/>
      <c r="G142" s="1075"/>
      <c r="H142" s="1075"/>
      <c r="I142" s="1076"/>
      <c r="J142" s="1077"/>
      <c r="K142" s="344"/>
    </row>
    <row r="143" spans="2:11" ht="15">
      <c r="B143" s="1081"/>
      <c r="C143" s="790" t="s">
        <v>892</v>
      </c>
      <c r="D143" s="1074"/>
      <c r="E143" s="1075">
        <v>9.5299999999999994</v>
      </c>
      <c r="F143" s="1075">
        <v>0.4</v>
      </c>
      <c r="G143" s="1075">
        <v>1.2</v>
      </c>
      <c r="H143" s="1075">
        <f>ROUND(G143*F143*E143,2)</f>
        <v>4.57</v>
      </c>
      <c r="I143" s="1076"/>
      <c r="J143" s="1077"/>
      <c r="K143" s="344"/>
    </row>
    <row r="144" spans="2:11" ht="15">
      <c r="B144" s="1081"/>
      <c r="C144" s="790" t="s">
        <v>893</v>
      </c>
      <c r="D144" s="1074"/>
      <c r="E144" s="1075">
        <v>1.51</v>
      </c>
      <c r="F144" s="1075">
        <v>0.4</v>
      </c>
      <c r="G144" s="1075">
        <v>1.2</v>
      </c>
      <c r="H144" s="1075">
        <f t="shared" ref="H144:H172" si="1">ROUND(G144*F144*E144,2)</f>
        <v>0.72</v>
      </c>
      <c r="I144" s="1076"/>
      <c r="J144" s="1077"/>
      <c r="K144" s="344"/>
    </row>
    <row r="145" spans="2:11" ht="15">
      <c r="B145" s="1081"/>
      <c r="C145" s="790" t="s">
        <v>894</v>
      </c>
      <c r="D145" s="1074"/>
      <c r="E145" s="1075">
        <v>12.16</v>
      </c>
      <c r="F145" s="1075">
        <v>0.4</v>
      </c>
      <c r="G145" s="1075">
        <v>1.2</v>
      </c>
      <c r="H145" s="1075">
        <f t="shared" si="1"/>
        <v>5.84</v>
      </c>
      <c r="I145" s="1076"/>
      <c r="J145" s="1077"/>
      <c r="K145" s="344"/>
    </row>
    <row r="146" spans="2:11" ht="15">
      <c r="B146" s="1081"/>
      <c r="C146" s="790" t="s">
        <v>895</v>
      </c>
      <c r="D146" s="1074"/>
      <c r="E146" s="1075">
        <v>1.93</v>
      </c>
      <c r="F146" s="1075">
        <v>0.4</v>
      </c>
      <c r="G146" s="1075">
        <v>1.2</v>
      </c>
      <c r="H146" s="1075">
        <f t="shared" si="1"/>
        <v>0.93</v>
      </c>
      <c r="I146" s="1076"/>
      <c r="J146" s="1077"/>
      <c r="K146" s="344"/>
    </row>
    <row r="147" spans="2:11" ht="15">
      <c r="B147" s="1081"/>
      <c r="C147" s="790" t="s">
        <v>896</v>
      </c>
      <c r="D147" s="1074"/>
      <c r="E147" s="1075">
        <v>1.62</v>
      </c>
      <c r="F147" s="1075">
        <v>0.4</v>
      </c>
      <c r="G147" s="1075">
        <v>1.2</v>
      </c>
      <c r="H147" s="1075">
        <f t="shared" si="1"/>
        <v>0.78</v>
      </c>
      <c r="I147" s="1076"/>
      <c r="J147" s="1077"/>
      <c r="K147" s="344"/>
    </row>
    <row r="148" spans="2:11" ht="15">
      <c r="B148" s="1081"/>
      <c r="C148" s="790" t="s">
        <v>897</v>
      </c>
      <c r="D148" s="1074"/>
      <c r="E148" s="1075">
        <v>12.11</v>
      </c>
      <c r="F148" s="1075">
        <v>0.4</v>
      </c>
      <c r="G148" s="1075">
        <v>1.2</v>
      </c>
      <c r="H148" s="1075">
        <f t="shared" si="1"/>
        <v>5.81</v>
      </c>
      <c r="I148" s="1076"/>
      <c r="J148" s="1077"/>
      <c r="K148" s="344"/>
    </row>
    <row r="149" spans="2:11" ht="15">
      <c r="B149" s="1081"/>
      <c r="C149" s="790" t="s">
        <v>898</v>
      </c>
      <c r="D149" s="1074"/>
      <c r="E149" s="1075">
        <v>1.94</v>
      </c>
      <c r="F149" s="1075">
        <v>0.4</v>
      </c>
      <c r="G149" s="1075">
        <v>1.2</v>
      </c>
      <c r="H149" s="1075">
        <f t="shared" si="1"/>
        <v>0.93</v>
      </c>
      <c r="I149" s="1076"/>
      <c r="J149" s="1077"/>
      <c r="K149" s="344"/>
    </row>
    <row r="150" spans="2:11" ht="15">
      <c r="B150" s="1081"/>
      <c r="C150" s="790" t="s">
        <v>899</v>
      </c>
      <c r="D150" s="1074"/>
      <c r="E150" s="1075">
        <v>0.87</v>
      </c>
      <c r="F150" s="1075">
        <v>0.4</v>
      </c>
      <c r="G150" s="1075">
        <v>1.2</v>
      </c>
      <c r="H150" s="1075">
        <f t="shared" si="1"/>
        <v>0.42</v>
      </c>
      <c r="I150" s="1076"/>
      <c r="J150" s="1077"/>
      <c r="K150" s="344"/>
    </row>
    <row r="151" spans="2:11" ht="15">
      <c r="B151" s="1081"/>
      <c r="C151" s="790" t="s">
        <v>900</v>
      </c>
      <c r="D151" s="1074"/>
      <c r="E151" s="1075">
        <v>1.03</v>
      </c>
      <c r="F151" s="1075">
        <v>0.4</v>
      </c>
      <c r="G151" s="1075">
        <v>1.2</v>
      </c>
      <c r="H151" s="1075">
        <f t="shared" si="1"/>
        <v>0.49</v>
      </c>
      <c r="I151" s="1076"/>
      <c r="J151" s="1077"/>
      <c r="K151" s="344"/>
    </row>
    <row r="152" spans="2:11" ht="15">
      <c r="B152" s="1081"/>
      <c r="C152" s="790" t="s">
        <v>901</v>
      </c>
      <c r="D152" s="1074"/>
      <c r="E152" s="1075">
        <v>1.35</v>
      </c>
      <c r="F152" s="1075">
        <v>0.4</v>
      </c>
      <c r="G152" s="1075">
        <v>1.2</v>
      </c>
      <c r="H152" s="1075">
        <f t="shared" si="1"/>
        <v>0.65</v>
      </c>
      <c r="I152" s="1076"/>
      <c r="J152" s="1077"/>
      <c r="K152" s="344"/>
    </row>
    <row r="153" spans="2:11" ht="15">
      <c r="B153" s="1081"/>
      <c r="C153" s="790" t="s">
        <v>902</v>
      </c>
      <c r="D153" s="1074"/>
      <c r="E153" s="1075">
        <v>0.98</v>
      </c>
      <c r="F153" s="1075">
        <v>0.4</v>
      </c>
      <c r="G153" s="1075">
        <v>1.2</v>
      </c>
      <c r="H153" s="1075">
        <f t="shared" si="1"/>
        <v>0.47</v>
      </c>
      <c r="I153" s="1076"/>
      <c r="J153" s="1077"/>
      <c r="K153" s="344"/>
    </row>
    <row r="154" spans="2:11" ht="15">
      <c r="B154" s="1081"/>
      <c r="C154" s="790" t="s">
        <v>903</v>
      </c>
      <c r="D154" s="1074"/>
      <c r="E154" s="1075">
        <v>0.79</v>
      </c>
      <c r="F154" s="1075">
        <v>0.4</v>
      </c>
      <c r="G154" s="1075">
        <v>1.2</v>
      </c>
      <c r="H154" s="1075">
        <f t="shared" si="1"/>
        <v>0.38</v>
      </c>
      <c r="I154" s="1076"/>
      <c r="J154" s="1077"/>
      <c r="K154" s="344"/>
    </row>
    <row r="155" spans="2:11" ht="15">
      <c r="B155" s="1081"/>
      <c r="C155" s="790" t="s">
        <v>904</v>
      </c>
      <c r="D155" s="1074"/>
      <c r="E155" s="1075">
        <v>0.97</v>
      </c>
      <c r="F155" s="1075">
        <v>0.4</v>
      </c>
      <c r="G155" s="1075">
        <v>1.2</v>
      </c>
      <c r="H155" s="1075">
        <f t="shared" si="1"/>
        <v>0.47</v>
      </c>
      <c r="I155" s="1076"/>
      <c r="J155" s="1077"/>
      <c r="K155" s="344"/>
    </row>
    <row r="156" spans="2:11" ht="15">
      <c r="B156" s="1081"/>
      <c r="C156" s="790" t="s">
        <v>905</v>
      </c>
      <c r="D156" s="1074"/>
      <c r="E156" s="1075">
        <v>0.83</v>
      </c>
      <c r="F156" s="1075">
        <v>0.4</v>
      </c>
      <c r="G156" s="1075">
        <v>1.2</v>
      </c>
      <c r="H156" s="1075">
        <f t="shared" si="1"/>
        <v>0.4</v>
      </c>
      <c r="I156" s="1076"/>
      <c r="J156" s="1077"/>
      <c r="K156" s="344"/>
    </row>
    <row r="157" spans="2:11" ht="15">
      <c r="B157" s="1081"/>
      <c r="C157" s="790" t="s">
        <v>906</v>
      </c>
      <c r="D157" s="1074"/>
      <c r="E157" s="1075">
        <v>0.61</v>
      </c>
      <c r="F157" s="1075">
        <v>0.4</v>
      </c>
      <c r="G157" s="1075">
        <v>1.2</v>
      </c>
      <c r="H157" s="1075">
        <f t="shared" si="1"/>
        <v>0.28999999999999998</v>
      </c>
      <c r="I157" s="1076"/>
      <c r="J157" s="1077"/>
      <c r="K157" s="344"/>
    </row>
    <row r="158" spans="2:11" ht="15">
      <c r="B158" s="1081"/>
      <c r="C158" s="790" t="s">
        <v>907</v>
      </c>
      <c r="D158" s="1074"/>
      <c r="E158" s="1075">
        <v>0.87</v>
      </c>
      <c r="F158" s="1075">
        <v>0.4</v>
      </c>
      <c r="G158" s="1075">
        <v>1.2</v>
      </c>
      <c r="H158" s="1075">
        <f t="shared" si="1"/>
        <v>0.42</v>
      </c>
      <c r="I158" s="1076"/>
      <c r="J158" s="1077"/>
      <c r="K158" s="344"/>
    </row>
    <row r="159" spans="2:11" ht="15">
      <c r="B159" s="1081"/>
      <c r="C159" s="790" t="s">
        <v>908</v>
      </c>
      <c r="D159" s="1074"/>
      <c r="E159" s="1075">
        <f>1.52+1.41</f>
        <v>2.9299999999999997</v>
      </c>
      <c r="F159" s="1075">
        <v>0.4</v>
      </c>
      <c r="G159" s="1075">
        <v>1.2</v>
      </c>
      <c r="H159" s="1075">
        <f t="shared" si="1"/>
        <v>1.41</v>
      </c>
      <c r="I159" s="1076"/>
      <c r="J159" s="1077"/>
      <c r="K159" s="344"/>
    </row>
    <row r="160" spans="2:11" ht="15">
      <c r="B160" s="1081"/>
      <c r="C160" s="790" t="s">
        <v>909</v>
      </c>
      <c r="D160" s="1074"/>
      <c r="E160" s="1075">
        <v>1.6</v>
      </c>
      <c r="F160" s="1075">
        <v>0.4</v>
      </c>
      <c r="G160" s="1075">
        <v>1.2</v>
      </c>
      <c r="H160" s="1075">
        <f t="shared" si="1"/>
        <v>0.77</v>
      </c>
      <c r="I160" s="1076"/>
      <c r="J160" s="1077"/>
      <c r="K160" s="344"/>
    </row>
    <row r="161" spans="2:11" ht="15">
      <c r="B161" s="1081"/>
      <c r="C161" s="790" t="s">
        <v>910</v>
      </c>
      <c r="D161" s="1074"/>
      <c r="E161" s="1075">
        <v>14.6</v>
      </c>
      <c r="F161" s="1075">
        <v>0.4</v>
      </c>
      <c r="G161" s="1075">
        <v>1.2</v>
      </c>
      <c r="H161" s="1075">
        <f t="shared" si="1"/>
        <v>7.01</v>
      </c>
      <c r="I161" s="1076"/>
      <c r="J161" s="1077"/>
      <c r="K161" s="344"/>
    </row>
    <row r="162" spans="2:11" ht="15">
      <c r="B162" s="1081"/>
      <c r="C162" s="790" t="s">
        <v>911</v>
      </c>
      <c r="D162" s="1074"/>
      <c r="E162" s="1075">
        <v>10.18</v>
      </c>
      <c r="F162" s="1075">
        <v>0.4</v>
      </c>
      <c r="G162" s="1075">
        <v>1.2</v>
      </c>
      <c r="H162" s="1075">
        <f t="shared" si="1"/>
        <v>4.8899999999999997</v>
      </c>
      <c r="I162" s="1076"/>
      <c r="J162" s="1077"/>
      <c r="K162" s="344"/>
    </row>
    <row r="163" spans="2:11" ht="15">
      <c r="B163" s="1081"/>
      <c r="C163" s="790" t="s">
        <v>912</v>
      </c>
      <c r="D163" s="1074"/>
      <c r="E163" s="1075">
        <v>4.37</v>
      </c>
      <c r="F163" s="1075">
        <v>0.4</v>
      </c>
      <c r="G163" s="1075">
        <v>1.2</v>
      </c>
      <c r="H163" s="1075">
        <f t="shared" si="1"/>
        <v>2.1</v>
      </c>
      <c r="I163" s="1076"/>
      <c r="J163" s="1077"/>
      <c r="K163" s="344"/>
    </row>
    <row r="164" spans="2:11" ht="15">
      <c r="B164" s="1081"/>
      <c r="C164" s="790" t="s">
        <v>913</v>
      </c>
      <c r="D164" s="1074"/>
      <c r="E164" s="1075">
        <v>7.69</v>
      </c>
      <c r="F164" s="1075">
        <v>0.4</v>
      </c>
      <c r="G164" s="1075">
        <v>1.2</v>
      </c>
      <c r="H164" s="1075">
        <f t="shared" si="1"/>
        <v>3.69</v>
      </c>
      <c r="I164" s="1076"/>
      <c r="J164" s="1077"/>
      <c r="K164" s="344"/>
    </row>
    <row r="165" spans="2:11" ht="15">
      <c r="B165" s="1081"/>
      <c r="C165" s="790" t="s">
        <v>914</v>
      </c>
      <c r="D165" s="1074"/>
      <c r="E165" s="1075">
        <v>12.51</v>
      </c>
      <c r="F165" s="1075">
        <v>0.4</v>
      </c>
      <c r="G165" s="1075">
        <v>1.2</v>
      </c>
      <c r="H165" s="1075">
        <f t="shared" si="1"/>
        <v>6</v>
      </c>
      <c r="I165" s="1076"/>
      <c r="J165" s="1077"/>
      <c r="K165" s="344"/>
    </row>
    <row r="166" spans="2:11" ht="15">
      <c r="B166" s="1081"/>
      <c r="C166" s="790" t="s">
        <v>915</v>
      </c>
      <c r="D166" s="1074"/>
      <c r="E166" s="1075">
        <v>3.07</v>
      </c>
      <c r="F166" s="1075">
        <v>0.4</v>
      </c>
      <c r="G166" s="1075">
        <v>1.2</v>
      </c>
      <c r="H166" s="1075">
        <f t="shared" si="1"/>
        <v>1.47</v>
      </c>
      <c r="I166" s="1076"/>
      <c r="J166" s="1077"/>
      <c r="K166" s="344"/>
    </row>
    <row r="167" spans="2:11" ht="15">
      <c r="B167" s="1081"/>
      <c r="C167" s="790" t="s">
        <v>916</v>
      </c>
      <c r="D167" s="1074"/>
      <c r="E167" s="1075">
        <v>20.03</v>
      </c>
      <c r="F167" s="1075">
        <v>0.4</v>
      </c>
      <c r="G167" s="1075">
        <v>1.2</v>
      </c>
      <c r="H167" s="1075">
        <f t="shared" si="1"/>
        <v>9.61</v>
      </c>
      <c r="I167" s="1076"/>
      <c r="J167" s="1077"/>
      <c r="K167" s="344"/>
    </row>
    <row r="168" spans="2:11" ht="15">
      <c r="B168" s="1081"/>
      <c r="C168" s="790" t="s">
        <v>917</v>
      </c>
      <c r="D168" s="1074"/>
      <c r="E168" s="1075">
        <v>2.4300000000000002</v>
      </c>
      <c r="F168" s="1075">
        <v>0.4</v>
      </c>
      <c r="G168" s="1075">
        <v>1.2</v>
      </c>
      <c r="H168" s="1075">
        <f t="shared" si="1"/>
        <v>1.17</v>
      </c>
      <c r="I168" s="1076"/>
      <c r="J168" s="1077"/>
      <c r="K168" s="344"/>
    </row>
    <row r="169" spans="2:11" ht="15">
      <c r="B169" s="1081"/>
      <c r="C169" s="790" t="s">
        <v>918</v>
      </c>
      <c r="D169" s="1074"/>
      <c r="E169" s="1075">
        <v>3.1</v>
      </c>
      <c r="F169" s="1075">
        <v>0.4</v>
      </c>
      <c r="G169" s="1075">
        <v>1.2</v>
      </c>
      <c r="H169" s="1075">
        <f t="shared" si="1"/>
        <v>1.49</v>
      </c>
      <c r="I169" s="1076"/>
      <c r="J169" s="1077"/>
      <c r="K169" s="344"/>
    </row>
    <row r="170" spans="2:11" ht="15">
      <c r="B170" s="1081"/>
      <c r="C170" s="790" t="s">
        <v>919</v>
      </c>
      <c r="D170" s="1074"/>
      <c r="E170" s="1075">
        <v>1.04</v>
      </c>
      <c r="F170" s="1075">
        <v>0.4</v>
      </c>
      <c r="G170" s="1075">
        <v>1.2</v>
      </c>
      <c r="H170" s="1075">
        <f t="shared" si="1"/>
        <v>0.5</v>
      </c>
      <c r="I170" s="1076"/>
      <c r="J170" s="1077"/>
      <c r="K170" s="344"/>
    </row>
    <row r="171" spans="2:11" ht="15">
      <c r="B171" s="1081"/>
      <c r="C171" s="790" t="s">
        <v>920</v>
      </c>
      <c r="D171" s="1074"/>
      <c r="E171" s="1075">
        <v>1.04</v>
      </c>
      <c r="F171" s="1075">
        <v>0.4</v>
      </c>
      <c r="G171" s="1075">
        <v>1.2</v>
      </c>
      <c r="H171" s="1075">
        <f t="shared" si="1"/>
        <v>0.5</v>
      </c>
      <c r="I171" s="1076"/>
      <c r="J171" s="1077"/>
      <c r="K171" s="344"/>
    </row>
    <row r="172" spans="2:11" ht="15">
      <c r="B172" s="1081"/>
      <c r="C172" s="790" t="s">
        <v>921</v>
      </c>
      <c r="D172" s="1074"/>
      <c r="E172" s="1075">
        <v>7.71</v>
      </c>
      <c r="F172" s="1075">
        <v>0.4</v>
      </c>
      <c r="G172" s="1075">
        <v>1.2</v>
      </c>
      <c r="H172" s="1075">
        <f t="shared" si="1"/>
        <v>3.7</v>
      </c>
      <c r="I172" s="1076"/>
      <c r="J172" s="1077"/>
      <c r="K172" s="344"/>
    </row>
    <row r="173" spans="2:11" ht="15">
      <c r="B173" s="1081"/>
      <c r="C173" s="790"/>
      <c r="D173" s="1074"/>
      <c r="E173" s="1075"/>
      <c r="F173" s="1075"/>
      <c r="G173" s="1075"/>
      <c r="H173" s="1075"/>
      <c r="I173" s="1076"/>
      <c r="J173" s="1077"/>
      <c r="K173" s="344"/>
    </row>
    <row r="174" spans="2:11" s="465" customFormat="1" ht="38.25">
      <c r="B174" s="494" t="s">
        <v>1134</v>
      </c>
      <c r="C174" s="461" t="s">
        <v>1304</v>
      </c>
      <c r="D174" s="1078"/>
      <c r="E174" s="1079"/>
      <c r="F174" s="1079"/>
      <c r="G174" s="1079"/>
      <c r="H174" s="1079"/>
      <c r="I174" s="1080">
        <f>SUM(H177:H325)</f>
        <v>663.49000000000024</v>
      </c>
      <c r="J174" s="1071" t="s">
        <v>3</v>
      </c>
    </row>
    <row r="175" spans="2:11" ht="15">
      <c r="B175" s="1081"/>
      <c r="C175" s="791" t="s">
        <v>64</v>
      </c>
      <c r="D175" s="1074"/>
      <c r="E175" s="1075"/>
      <c r="F175" s="1075"/>
      <c r="G175" s="1075"/>
      <c r="H175" s="1075"/>
      <c r="I175" s="1076"/>
      <c r="J175" s="1077"/>
      <c r="K175" s="344"/>
    </row>
    <row r="176" spans="2:11" ht="15">
      <c r="B176" s="1081"/>
      <c r="C176" s="790" t="s">
        <v>892</v>
      </c>
      <c r="D176" s="1074" t="s">
        <v>635</v>
      </c>
      <c r="E176" s="1075" t="s">
        <v>928</v>
      </c>
      <c r="F176" s="1075" t="s">
        <v>587</v>
      </c>
      <c r="G176" s="1075"/>
      <c r="H176" s="1075" t="s">
        <v>623</v>
      </c>
      <c r="I176" s="1076"/>
      <c r="J176" s="1077"/>
      <c r="K176" s="344"/>
    </row>
    <row r="177" spans="2:11" ht="15">
      <c r="B177" s="1081"/>
      <c r="C177" s="790" t="s">
        <v>929</v>
      </c>
      <c r="D177" s="1074">
        <v>2</v>
      </c>
      <c r="E177" s="1075">
        <v>9.5299999999999994</v>
      </c>
      <c r="F177" s="1075">
        <v>1.1000000000000001</v>
      </c>
      <c r="G177" s="1075"/>
      <c r="H177" s="1075">
        <f>ROUND(F177*E177*D177,2)</f>
        <v>20.97</v>
      </c>
      <c r="I177" s="1076"/>
      <c r="J177" s="1077"/>
      <c r="K177" s="344"/>
    </row>
    <row r="178" spans="2:11" ht="15">
      <c r="B178" s="1081"/>
      <c r="C178" s="790" t="s">
        <v>930</v>
      </c>
      <c r="D178" s="1074">
        <v>2</v>
      </c>
      <c r="E178" s="1075">
        <v>9.5299999999999994</v>
      </c>
      <c r="F178" s="1075">
        <v>1</v>
      </c>
      <c r="G178" s="1075"/>
      <c r="H178" s="1075">
        <f>ROUND(F178*E178*D178,2)</f>
        <v>19.059999999999999</v>
      </c>
      <c r="I178" s="1076"/>
      <c r="J178" s="1077"/>
      <c r="K178" s="344"/>
    </row>
    <row r="179" spans="2:11" ht="15">
      <c r="B179" s="1081"/>
      <c r="C179" s="790" t="s">
        <v>931</v>
      </c>
      <c r="D179" s="1074">
        <v>1</v>
      </c>
      <c r="E179" s="1075">
        <v>1.2</v>
      </c>
      <c r="F179" s="1075">
        <v>1.1000000000000001</v>
      </c>
      <c r="G179" s="1075"/>
      <c r="H179" s="1075">
        <f>ROUND(F179*E179*D179,2)</f>
        <v>1.32</v>
      </c>
      <c r="I179" s="1076"/>
      <c r="J179" s="1077"/>
      <c r="K179" s="344"/>
    </row>
    <row r="180" spans="2:11" ht="15">
      <c r="B180" s="1081"/>
      <c r="C180" s="790" t="s">
        <v>932</v>
      </c>
      <c r="D180" s="1074">
        <v>1</v>
      </c>
      <c r="E180" s="1075">
        <v>1</v>
      </c>
      <c r="F180" s="1075">
        <v>1</v>
      </c>
      <c r="G180" s="1075"/>
      <c r="H180" s="1075">
        <f>ROUND(F180*E180*D180,2)</f>
        <v>1</v>
      </c>
      <c r="I180" s="1076"/>
      <c r="J180" s="1077"/>
      <c r="K180" s="344"/>
    </row>
    <row r="181" spans="2:11" ht="15">
      <c r="B181" s="1081"/>
      <c r="C181" s="790" t="s">
        <v>893</v>
      </c>
      <c r="D181" s="1074"/>
      <c r="E181" s="1075"/>
      <c r="F181" s="1075"/>
      <c r="G181" s="1075"/>
      <c r="H181" s="1075"/>
      <c r="I181" s="1076"/>
      <c r="J181" s="1077"/>
      <c r="K181" s="344"/>
    </row>
    <row r="182" spans="2:11" ht="15">
      <c r="B182" s="1081"/>
      <c r="C182" s="790" t="s">
        <v>929</v>
      </c>
      <c r="D182" s="1074">
        <v>2</v>
      </c>
      <c r="E182" s="1075">
        <v>1.51</v>
      </c>
      <c r="F182" s="1075">
        <v>1.1000000000000001</v>
      </c>
      <c r="G182" s="1075"/>
      <c r="H182" s="1075">
        <f>ROUND(F182*E182*D182,2)</f>
        <v>3.32</v>
      </c>
      <c r="I182" s="1076"/>
      <c r="J182" s="1077"/>
      <c r="K182" s="344"/>
    </row>
    <row r="183" spans="2:11" ht="15">
      <c r="B183" s="1081"/>
      <c r="C183" s="790" t="s">
        <v>930</v>
      </c>
      <c r="D183" s="1074">
        <v>2</v>
      </c>
      <c r="E183" s="1075">
        <v>1.51</v>
      </c>
      <c r="F183" s="1075">
        <v>1</v>
      </c>
      <c r="G183" s="1075"/>
      <c r="H183" s="1075">
        <f>ROUND(F183*E183*D183,2)</f>
        <v>3.02</v>
      </c>
      <c r="I183" s="1076"/>
      <c r="J183" s="1077"/>
      <c r="K183" s="344"/>
    </row>
    <row r="184" spans="2:11" ht="15">
      <c r="B184" s="1081"/>
      <c r="C184" s="790" t="s">
        <v>931</v>
      </c>
      <c r="D184" s="1074">
        <v>1</v>
      </c>
      <c r="E184" s="1075">
        <v>1.2</v>
      </c>
      <c r="F184" s="1075">
        <v>1.1000000000000001</v>
      </c>
      <c r="G184" s="1075"/>
      <c r="H184" s="1075">
        <f>ROUND(F184*E184*D184,2)</f>
        <v>1.32</v>
      </c>
      <c r="I184" s="1076"/>
      <c r="J184" s="1077"/>
      <c r="K184" s="344"/>
    </row>
    <row r="185" spans="2:11" ht="15">
      <c r="B185" s="1081"/>
      <c r="C185" s="790" t="s">
        <v>932</v>
      </c>
      <c r="D185" s="1074">
        <v>1</v>
      </c>
      <c r="E185" s="1075">
        <v>1</v>
      </c>
      <c r="F185" s="1075">
        <v>1</v>
      </c>
      <c r="G185" s="1075"/>
      <c r="H185" s="1075">
        <f>ROUND(F185*E185*D185,2)</f>
        <v>1</v>
      </c>
      <c r="I185" s="1076"/>
      <c r="J185" s="1077"/>
      <c r="K185" s="344"/>
    </row>
    <row r="186" spans="2:11" ht="15">
      <c r="B186" s="1081"/>
      <c r="C186" s="790" t="s">
        <v>894</v>
      </c>
      <c r="D186" s="1074"/>
      <c r="E186" s="1075"/>
      <c r="F186" s="1075"/>
      <c r="G186" s="1075"/>
      <c r="H186" s="1075"/>
      <c r="I186" s="1076"/>
      <c r="J186" s="1077"/>
      <c r="K186" s="344"/>
    </row>
    <row r="187" spans="2:11" ht="15">
      <c r="B187" s="1081"/>
      <c r="C187" s="790" t="s">
        <v>929</v>
      </c>
      <c r="D187" s="1074">
        <v>2</v>
      </c>
      <c r="E187" s="1075">
        <v>12.16</v>
      </c>
      <c r="F187" s="1075">
        <v>1.1000000000000001</v>
      </c>
      <c r="G187" s="1075"/>
      <c r="H187" s="1075">
        <f>ROUND(F187*E187*D187,2)</f>
        <v>26.75</v>
      </c>
      <c r="I187" s="1076"/>
      <c r="J187" s="1077"/>
      <c r="K187" s="344"/>
    </row>
    <row r="188" spans="2:11" ht="15">
      <c r="B188" s="1081"/>
      <c r="C188" s="790" t="s">
        <v>930</v>
      </c>
      <c r="D188" s="1074">
        <v>2</v>
      </c>
      <c r="E188" s="1075">
        <v>12.16</v>
      </c>
      <c r="F188" s="1075">
        <v>1</v>
      </c>
      <c r="G188" s="1075"/>
      <c r="H188" s="1075">
        <f>ROUND(F188*E188*D188,2)</f>
        <v>24.32</v>
      </c>
      <c r="I188" s="1076"/>
      <c r="J188" s="1077"/>
      <c r="K188" s="344"/>
    </row>
    <row r="189" spans="2:11" ht="15">
      <c r="B189" s="1081"/>
      <c r="C189" s="790" t="s">
        <v>931</v>
      </c>
      <c r="D189" s="1074">
        <v>1</v>
      </c>
      <c r="E189" s="1075">
        <v>1.2</v>
      </c>
      <c r="F189" s="1075">
        <v>1.1000000000000001</v>
      </c>
      <c r="G189" s="1075"/>
      <c r="H189" s="1075">
        <f>ROUND(F189*E189*D189,2)</f>
        <v>1.32</v>
      </c>
      <c r="I189" s="1076"/>
      <c r="J189" s="1077"/>
      <c r="K189" s="344"/>
    </row>
    <row r="190" spans="2:11" ht="15">
      <c r="B190" s="1081"/>
      <c r="C190" s="790" t="s">
        <v>932</v>
      </c>
      <c r="D190" s="1074">
        <v>1</v>
      </c>
      <c r="E190" s="1075">
        <v>1</v>
      </c>
      <c r="F190" s="1075">
        <v>1</v>
      </c>
      <c r="G190" s="1075"/>
      <c r="H190" s="1075">
        <f>ROUND(F190*E190*D190,2)</f>
        <v>1</v>
      </c>
      <c r="I190" s="1076"/>
      <c r="J190" s="1077"/>
      <c r="K190" s="344"/>
    </row>
    <row r="191" spans="2:11" ht="15">
      <c r="B191" s="1081"/>
      <c r="C191" s="790" t="s">
        <v>895</v>
      </c>
      <c r="D191" s="1074"/>
      <c r="E191" s="1075"/>
      <c r="F191" s="1075"/>
      <c r="G191" s="1075"/>
      <c r="H191" s="1075"/>
      <c r="I191" s="1076"/>
      <c r="J191" s="1077"/>
      <c r="K191" s="344"/>
    </row>
    <row r="192" spans="2:11" ht="15">
      <c r="B192" s="1081"/>
      <c r="C192" s="790" t="s">
        <v>929</v>
      </c>
      <c r="D192" s="1074">
        <v>2</v>
      </c>
      <c r="E192" s="1075">
        <v>1.93</v>
      </c>
      <c r="F192" s="1075">
        <v>1.1000000000000001</v>
      </c>
      <c r="G192" s="1075"/>
      <c r="H192" s="1075">
        <f>ROUND(F192*E192*D192,2)</f>
        <v>4.25</v>
      </c>
      <c r="I192" s="1076"/>
      <c r="J192" s="1077"/>
      <c r="K192" s="344"/>
    </row>
    <row r="193" spans="2:11" ht="15">
      <c r="B193" s="1081"/>
      <c r="C193" s="790" t="s">
        <v>930</v>
      </c>
      <c r="D193" s="1074">
        <v>2</v>
      </c>
      <c r="E193" s="1075">
        <v>1.93</v>
      </c>
      <c r="F193" s="1075">
        <v>1</v>
      </c>
      <c r="G193" s="1075"/>
      <c r="H193" s="1075">
        <f>ROUND(F193*E193*D193,2)</f>
        <v>3.86</v>
      </c>
      <c r="I193" s="1076"/>
      <c r="J193" s="1077"/>
      <c r="K193" s="344"/>
    </row>
    <row r="194" spans="2:11" ht="15">
      <c r="B194" s="1081"/>
      <c r="C194" s="790" t="s">
        <v>931</v>
      </c>
      <c r="D194" s="1074">
        <v>1</v>
      </c>
      <c r="E194" s="1075">
        <v>1.2</v>
      </c>
      <c r="F194" s="1075">
        <v>1.1000000000000001</v>
      </c>
      <c r="G194" s="1075"/>
      <c r="H194" s="1075">
        <f>ROUND(F194*E194*D194,2)</f>
        <v>1.32</v>
      </c>
      <c r="I194" s="1076"/>
      <c r="J194" s="1077"/>
      <c r="K194" s="344"/>
    </row>
    <row r="195" spans="2:11" ht="15">
      <c r="B195" s="1081"/>
      <c r="C195" s="790" t="s">
        <v>932</v>
      </c>
      <c r="D195" s="1074">
        <v>1</v>
      </c>
      <c r="E195" s="1075">
        <v>1</v>
      </c>
      <c r="F195" s="1075">
        <v>1</v>
      </c>
      <c r="G195" s="1075"/>
      <c r="H195" s="1075">
        <f>ROUND(F195*E195*D195,2)</f>
        <v>1</v>
      </c>
      <c r="I195" s="1076"/>
      <c r="J195" s="1077"/>
      <c r="K195" s="344"/>
    </row>
    <row r="196" spans="2:11" ht="15">
      <c r="B196" s="1081"/>
      <c r="C196" s="790" t="s">
        <v>896</v>
      </c>
      <c r="D196" s="1074"/>
      <c r="E196" s="1075"/>
      <c r="F196" s="1075"/>
      <c r="G196" s="1075"/>
      <c r="H196" s="1075"/>
      <c r="I196" s="1076"/>
      <c r="J196" s="1077"/>
      <c r="K196" s="344"/>
    </row>
    <row r="197" spans="2:11" ht="15">
      <c r="B197" s="1081"/>
      <c r="C197" s="790" t="s">
        <v>929</v>
      </c>
      <c r="D197" s="1074">
        <v>2</v>
      </c>
      <c r="E197" s="1075">
        <v>1.62</v>
      </c>
      <c r="F197" s="1075">
        <v>1.1000000000000001</v>
      </c>
      <c r="G197" s="1075"/>
      <c r="H197" s="1075">
        <f>ROUND(F197*E197*D197,2)</f>
        <v>3.56</v>
      </c>
      <c r="I197" s="1076"/>
      <c r="J197" s="1077"/>
      <c r="K197" s="344"/>
    </row>
    <row r="198" spans="2:11" ht="15">
      <c r="B198" s="1081"/>
      <c r="C198" s="790" t="s">
        <v>930</v>
      </c>
      <c r="D198" s="1074">
        <v>2</v>
      </c>
      <c r="E198" s="1075">
        <v>1.62</v>
      </c>
      <c r="F198" s="1075">
        <v>1</v>
      </c>
      <c r="G198" s="1075"/>
      <c r="H198" s="1075">
        <f>ROUND(F198*E198*D198,2)</f>
        <v>3.24</v>
      </c>
      <c r="I198" s="1076"/>
      <c r="J198" s="1077"/>
      <c r="K198" s="344"/>
    </row>
    <row r="199" spans="2:11" ht="15">
      <c r="B199" s="1081"/>
      <c r="C199" s="790" t="s">
        <v>931</v>
      </c>
      <c r="D199" s="1074">
        <v>1</v>
      </c>
      <c r="E199" s="1075">
        <v>1.2</v>
      </c>
      <c r="F199" s="1075">
        <v>1.1000000000000001</v>
      </c>
      <c r="G199" s="1075"/>
      <c r="H199" s="1075">
        <f>ROUND(F199*E199*D199,2)</f>
        <v>1.32</v>
      </c>
      <c r="I199" s="1076"/>
      <c r="J199" s="1077"/>
      <c r="K199" s="344"/>
    </row>
    <row r="200" spans="2:11" ht="15">
      <c r="B200" s="1081"/>
      <c r="C200" s="790" t="s">
        <v>932</v>
      </c>
      <c r="D200" s="1074">
        <v>1</v>
      </c>
      <c r="E200" s="1075">
        <v>1</v>
      </c>
      <c r="F200" s="1075">
        <v>1</v>
      </c>
      <c r="G200" s="1075"/>
      <c r="H200" s="1075">
        <f>ROUND(F200*E200*D200,2)</f>
        <v>1</v>
      </c>
      <c r="I200" s="1076"/>
      <c r="J200" s="1077"/>
      <c r="K200" s="344"/>
    </row>
    <row r="201" spans="2:11" ht="15">
      <c r="B201" s="1081"/>
      <c r="C201" s="790" t="s">
        <v>897</v>
      </c>
      <c r="D201" s="1074"/>
      <c r="E201" s="1075"/>
      <c r="F201" s="1075"/>
      <c r="G201" s="1075"/>
      <c r="H201" s="1075"/>
      <c r="I201" s="1076"/>
      <c r="J201" s="1077"/>
      <c r="K201" s="344"/>
    </row>
    <row r="202" spans="2:11" ht="15">
      <c r="B202" s="1081"/>
      <c r="C202" s="790" t="s">
        <v>929</v>
      </c>
      <c r="D202" s="1074">
        <v>2</v>
      </c>
      <c r="E202" s="1075">
        <v>12.11</v>
      </c>
      <c r="F202" s="1075">
        <v>1.1000000000000001</v>
      </c>
      <c r="G202" s="1075"/>
      <c r="H202" s="1075">
        <f>ROUND(F202*E202*D202,2)</f>
        <v>26.64</v>
      </c>
      <c r="I202" s="1076"/>
      <c r="J202" s="1077"/>
      <c r="K202" s="344"/>
    </row>
    <row r="203" spans="2:11" ht="15">
      <c r="B203" s="1081"/>
      <c r="C203" s="790" t="s">
        <v>930</v>
      </c>
      <c r="D203" s="1074">
        <v>2</v>
      </c>
      <c r="E203" s="1075">
        <v>12.11</v>
      </c>
      <c r="F203" s="1075">
        <v>1</v>
      </c>
      <c r="G203" s="1075"/>
      <c r="H203" s="1075">
        <f>ROUND(F203*E203*D203,2)</f>
        <v>24.22</v>
      </c>
      <c r="I203" s="1076"/>
      <c r="J203" s="1077"/>
      <c r="K203" s="344"/>
    </row>
    <row r="204" spans="2:11" ht="15">
      <c r="B204" s="1081"/>
      <c r="C204" s="790" t="s">
        <v>931</v>
      </c>
      <c r="D204" s="1074">
        <v>1</v>
      </c>
      <c r="E204" s="1075">
        <v>1.2</v>
      </c>
      <c r="F204" s="1075">
        <v>1.1000000000000001</v>
      </c>
      <c r="G204" s="1075"/>
      <c r="H204" s="1075">
        <f>ROUND(F204*E204*D204,2)</f>
        <v>1.32</v>
      </c>
      <c r="I204" s="1076"/>
      <c r="J204" s="1077"/>
      <c r="K204" s="344"/>
    </row>
    <row r="205" spans="2:11" ht="15">
      <c r="B205" s="1081"/>
      <c r="C205" s="790" t="s">
        <v>932</v>
      </c>
      <c r="D205" s="1074">
        <v>1</v>
      </c>
      <c r="E205" s="1075">
        <v>1</v>
      </c>
      <c r="F205" s="1075">
        <v>1</v>
      </c>
      <c r="G205" s="1075"/>
      <c r="H205" s="1075">
        <f>ROUND(F205*E205*D205,2)</f>
        <v>1</v>
      </c>
      <c r="I205" s="1076"/>
      <c r="J205" s="1077"/>
      <c r="K205" s="344"/>
    </row>
    <row r="206" spans="2:11" ht="15">
      <c r="B206" s="1081"/>
      <c r="C206" s="790" t="s">
        <v>898</v>
      </c>
      <c r="D206" s="1074"/>
      <c r="E206" s="1075"/>
      <c r="F206" s="1075"/>
      <c r="G206" s="1075"/>
      <c r="H206" s="1075"/>
      <c r="I206" s="1076"/>
      <c r="J206" s="1077"/>
      <c r="K206" s="344"/>
    </row>
    <row r="207" spans="2:11" ht="15">
      <c r="B207" s="1081"/>
      <c r="C207" s="790" t="s">
        <v>929</v>
      </c>
      <c r="D207" s="1074">
        <v>2</v>
      </c>
      <c r="E207" s="1075">
        <v>1.94</v>
      </c>
      <c r="F207" s="1075">
        <v>1.1000000000000001</v>
      </c>
      <c r="G207" s="1075"/>
      <c r="H207" s="1075">
        <f>ROUND(F207*E207*D207,2)</f>
        <v>4.2699999999999996</v>
      </c>
      <c r="I207" s="1076"/>
      <c r="J207" s="1077"/>
      <c r="K207" s="344"/>
    </row>
    <row r="208" spans="2:11" ht="15">
      <c r="B208" s="1081"/>
      <c r="C208" s="790" t="s">
        <v>930</v>
      </c>
      <c r="D208" s="1074">
        <v>2</v>
      </c>
      <c r="E208" s="1075">
        <v>1.94</v>
      </c>
      <c r="F208" s="1075">
        <v>1</v>
      </c>
      <c r="G208" s="1075"/>
      <c r="H208" s="1075">
        <f>ROUND(F208*E208*D208,2)</f>
        <v>3.88</v>
      </c>
      <c r="I208" s="1076"/>
      <c r="J208" s="1077"/>
      <c r="K208" s="344"/>
    </row>
    <row r="209" spans="2:11" ht="15">
      <c r="B209" s="1081"/>
      <c r="C209" s="790" t="s">
        <v>931</v>
      </c>
      <c r="D209" s="1074">
        <v>1</v>
      </c>
      <c r="E209" s="1075">
        <v>1.2</v>
      </c>
      <c r="F209" s="1075">
        <v>1.1000000000000001</v>
      </c>
      <c r="G209" s="1075"/>
      <c r="H209" s="1075">
        <f>ROUND(F209*E209*D209,2)</f>
        <v>1.32</v>
      </c>
      <c r="I209" s="1076"/>
      <c r="J209" s="1077"/>
      <c r="K209" s="344"/>
    </row>
    <row r="210" spans="2:11" ht="15">
      <c r="B210" s="1081"/>
      <c r="C210" s="790" t="s">
        <v>932</v>
      </c>
      <c r="D210" s="1074">
        <v>1</v>
      </c>
      <c r="E210" s="1075">
        <v>1</v>
      </c>
      <c r="F210" s="1075">
        <v>1</v>
      </c>
      <c r="G210" s="1075"/>
      <c r="H210" s="1075">
        <f>ROUND(F210*E210*D210,2)</f>
        <v>1</v>
      </c>
      <c r="I210" s="1076"/>
      <c r="J210" s="1077"/>
      <c r="K210" s="344"/>
    </row>
    <row r="211" spans="2:11" ht="15">
      <c r="B211" s="1081"/>
      <c r="C211" s="790" t="s">
        <v>899</v>
      </c>
      <c r="D211" s="1074"/>
      <c r="E211" s="1075"/>
      <c r="F211" s="1075"/>
      <c r="G211" s="1075"/>
      <c r="H211" s="1075"/>
      <c r="I211" s="1076"/>
      <c r="J211" s="1077"/>
      <c r="K211" s="344"/>
    </row>
    <row r="212" spans="2:11" ht="15">
      <c r="B212" s="1081"/>
      <c r="C212" s="790" t="s">
        <v>929</v>
      </c>
      <c r="D212" s="1074">
        <v>2</v>
      </c>
      <c r="E212" s="1075">
        <v>0.87</v>
      </c>
      <c r="F212" s="1075">
        <v>1.1000000000000001</v>
      </c>
      <c r="G212" s="1075"/>
      <c r="H212" s="1075">
        <f>ROUND(F212*E212*D212,2)</f>
        <v>1.91</v>
      </c>
      <c r="I212" s="1076"/>
      <c r="J212" s="1077"/>
      <c r="K212" s="344"/>
    </row>
    <row r="213" spans="2:11" ht="15">
      <c r="B213" s="1081"/>
      <c r="C213" s="790" t="s">
        <v>930</v>
      </c>
      <c r="D213" s="1074">
        <v>2</v>
      </c>
      <c r="E213" s="1075">
        <v>0.87</v>
      </c>
      <c r="F213" s="1075">
        <v>1</v>
      </c>
      <c r="G213" s="1075"/>
      <c r="H213" s="1075">
        <f>ROUND(F213*E213*D213,2)</f>
        <v>1.74</v>
      </c>
      <c r="I213" s="1076"/>
      <c r="J213" s="1077"/>
      <c r="K213" s="344"/>
    </row>
    <row r="214" spans="2:11" ht="15">
      <c r="B214" s="1081"/>
      <c r="C214" s="790" t="s">
        <v>931</v>
      </c>
      <c r="D214" s="1074">
        <v>1</v>
      </c>
      <c r="E214" s="1075">
        <v>1.2</v>
      </c>
      <c r="F214" s="1075">
        <v>1.1000000000000001</v>
      </c>
      <c r="G214" s="1075"/>
      <c r="H214" s="1075">
        <f>ROUND(F214*E214*D214,2)</f>
        <v>1.32</v>
      </c>
      <c r="I214" s="1076"/>
      <c r="J214" s="1077"/>
      <c r="K214" s="344"/>
    </row>
    <row r="215" spans="2:11" ht="15">
      <c r="B215" s="1081"/>
      <c r="C215" s="790" t="s">
        <v>932</v>
      </c>
      <c r="D215" s="1074">
        <v>1</v>
      </c>
      <c r="E215" s="1075">
        <v>1</v>
      </c>
      <c r="F215" s="1075">
        <v>1</v>
      </c>
      <c r="G215" s="1075"/>
      <c r="H215" s="1075">
        <f>ROUND(F215*E215*D215,2)</f>
        <v>1</v>
      </c>
      <c r="I215" s="1076"/>
      <c r="J215" s="1077"/>
      <c r="K215" s="344"/>
    </row>
    <row r="216" spans="2:11" ht="15">
      <c r="B216" s="1081"/>
      <c r="C216" s="790" t="s">
        <v>900</v>
      </c>
      <c r="D216" s="1074"/>
      <c r="E216" s="1075"/>
      <c r="F216" s="1075"/>
      <c r="G216" s="1075"/>
      <c r="H216" s="1075"/>
      <c r="I216" s="1076"/>
      <c r="J216" s="1077"/>
      <c r="K216" s="344"/>
    </row>
    <row r="217" spans="2:11" ht="15">
      <c r="B217" s="1081"/>
      <c r="C217" s="790" t="s">
        <v>929</v>
      </c>
      <c r="D217" s="1074">
        <v>2</v>
      </c>
      <c r="E217" s="1075">
        <v>1.03</v>
      </c>
      <c r="F217" s="1075">
        <v>1.1000000000000001</v>
      </c>
      <c r="G217" s="1075"/>
      <c r="H217" s="1075">
        <f>ROUND(F217*E217*D217,2)</f>
        <v>2.27</v>
      </c>
      <c r="I217" s="1076"/>
      <c r="J217" s="1077"/>
      <c r="K217" s="344"/>
    </row>
    <row r="218" spans="2:11" ht="15">
      <c r="B218" s="1081"/>
      <c r="C218" s="790" t="s">
        <v>930</v>
      </c>
      <c r="D218" s="1074">
        <v>2</v>
      </c>
      <c r="E218" s="1075">
        <v>1.03</v>
      </c>
      <c r="F218" s="1075">
        <v>1</v>
      </c>
      <c r="G218" s="1075"/>
      <c r="H218" s="1075">
        <f>ROUND(F218*E218*D218,2)</f>
        <v>2.06</v>
      </c>
      <c r="I218" s="1076"/>
      <c r="J218" s="1077"/>
      <c r="K218" s="344"/>
    </row>
    <row r="219" spans="2:11" ht="15">
      <c r="B219" s="1081"/>
      <c r="C219" s="790" t="s">
        <v>931</v>
      </c>
      <c r="D219" s="1074">
        <v>1</v>
      </c>
      <c r="E219" s="1075">
        <v>1.2</v>
      </c>
      <c r="F219" s="1075">
        <v>1.1000000000000001</v>
      </c>
      <c r="G219" s="1075"/>
      <c r="H219" s="1075">
        <f>ROUND(F219*E219*D219,2)</f>
        <v>1.32</v>
      </c>
      <c r="I219" s="1076"/>
      <c r="J219" s="1077"/>
      <c r="K219" s="344"/>
    </row>
    <row r="220" spans="2:11" ht="15">
      <c r="B220" s="1081"/>
      <c r="C220" s="790" t="s">
        <v>932</v>
      </c>
      <c r="D220" s="1074">
        <v>1</v>
      </c>
      <c r="E220" s="1075">
        <v>1</v>
      </c>
      <c r="F220" s="1075">
        <v>1</v>
      </c>
      <c r="G220" s="1075"/>
      <c r="H220" s="1075">
        <f>ROUND(F220*E220*D220,2)</f>
        <v>1</v>
      </c>
      <c r="I220" s="1076"/>
      <c r="J220" s="1077"/>
      <c r="K220" s="344"/>
    </row>
    <row r="221" spans="2:11" ht="15">
      <c r="B221" s="1081"/>
      <c r="C221" s="790" t="s">
        <v>901</v>
      </c>
      <c r="D221" s="1074"/>
      <c r="E221" s="1075"/>
      <c r="F221" s="1075"/>
      <c r="G221" s="1075"/>
      <c r="H221" s="1075"/>
      <c r="I221" s="1076"/>
      <c r="J221" s="1077"/>
      <c r="K221" s="344"/>
    </row>
    <row r="222" spans="2:11" ht="15">
      <c r="B222" s="1081"/>
      <c r="C222" s="790" t="s">
        <v>929</v>
      </c>
      <c r="D222" s="1074">
        <v>2</v>
      </c>
      <c r="E222" s="1075">
        <v>1.35</v>
      </c>
      <c r="F222" s="1075">
        <v>1.1000000000000001</v>
      </c>
      <c r="G222" s="1075"/>
      <c r="H222" s="1075">
        <f>ROUND(F222*E222*D222,2)</f>
        <v>2.97</v>
      </c>
      <c r="I222" s="1076"/>
      <c r="J222" s="1077"/>
      <c r="K222" s="344"/>
    </row>
    <row r="223" spans="2:11" ht="15">
      <c r="B223" s="1081"/>
      <c r="C223" s="790" t="s">
        <v>930</v>
      </c>
      <c r="D223" s="1074">
        <v>2</v>
      </c>
      <c r="E223" s="1075">
        <v>1.35</v>
      </c>
      <c r="F223" s="1075">
        <v>1</v>
      </c>
      <c r="G223" s="1075"/>
      <c r="H223" s="1075">
        <f>ROUND(F223*E223*D223,2)</f>
        <v>2.7</v>
      </c>
      <c r="I223" s="1076"/>
      <c r="J223" s="1077"/>
      <c r="K223" s="344"/>
    </row>
    <row r="224" spans="2:11" ht="15">
      <c r="B224" s="1081"/>
      <c r="C224" s="790" t="s">
        <v>931</v>
      </c>
      <c r="D224" s="1074">
        <v>1</v>
      </c>
      <c r="E224" s="1075">
        <v>1.2</v>
      </c>
      <c r="F224" s="1075">
        <v>1.1000000000000001</v>
      </c>
      <c r="G224" s="1075"/>
      <c r="H224" s="1075">
        <f>ROUND(F224*E224*D224,2)</f>
        <v>1.32</v>
      </c>
      <c r="I224" s="1076"/>
      <c r="J224" s="1077"/>
      <c r="K224" s="344"/>
    </row>
    <row r="225" spans="2:11" ht="15">
      <c r="B225" s="1081"/>
      <c r="C225" s="790" t="s">
        <v>932</v>
      </c>
      <c r="D225" s="1074">
        <v>1</v>
      </c>
      <c r="E225" s="1075">
        <v>1</v>
      </c>
      <c r="F225" s="1075">
        <v>1</v>
      </c>
      <c r="G225" s="1075"/>
      <c r="H225" s="1075">
        <f>ROUND(F225*E225*D225,2)</f>
        <v>1</v>
      </c>
      <c r="I225" s="1076"/>
      <c r="J225" s="1077"/>
      <c r="K225" s="344"/>
    </row>
    <row r="226" spans="2:11" ht="15">
      <c r="B226" s="1081"/>
      <c r="C226" s="790" t="s">
        <v>902</v>
      </c>
      <c r="D226" s="1074"/>
      <c r="E226" s="1075"/>
      <c r="F226" s="1075"/>
      <c r="G226" s="1075"/>
      <c r="H226" s="1075"/>
      <c r="I226" s="1076"/>
      <c r="J226" s="1077"/>
      <c r="K226" s="344"/>
    </row>
    <row r="227" spans="2:11" ht="15">
      <c r="B227" s="1081"/>
      <c r="C227" s="790" t="s">
        <v>929</v>
      </c>
      <c r="D227" s="1074">
        <v>2</v>
      </c>
      <c r="E227" s="1075">
        <v>0.98</v>
      </c>
      <c r="F227" s="1075">
        <v>1.1000000000000001</v>
      </c>
      <c r="G227" s="1075"/>
      <c r="H227" s="1075">
        <f>ROUND(F227*E227*D227,2)</f>
        <v>2.16</v>
      </c>
      <c r="I227" s="1076"/>
      <c r="J227" s="1077"/>
      <c r="K227" s="344"/>
    </row>
    <row r="228" spans="2:11" ht="15">
      <c r="B228" s="1081"/>
      <c r="C228" s="790" t="s">
        <v>930</v>
      </c>
      <c r="D228" s="1074">
        <v>2</v>
      </c>
      <c r="E228" s="1075">
        <v>0.98</v>
      </c>
      <c r="F228" s="1075">
        <v>1</v>
      </c>
      <c r="G228" s="1075"/>
      <c r="H228" s="1075">
        <f>ROUND(F228*E228*D228,2)</f>
        <v>1.96</v>
      </c>
      <c r="I228" s="1076"/>
      <c r="J228" s="1077"/>
      <c r="K228" s="344"/>
    </row>
    <row r="229" spans="2:11" ht="15">
      <c r="B229" s="1081"/>
      <c r="C229" s="790" t="s">
        <v>931</v>
      </c>
      <c r="D229" s="1074">
        <v>1</v>
      </c>
      <c r="E229" s="1075">
        <v>1.2</v>
      </c>
      <c r="F229" s="1075">
        <v>1.1000000000000001</v>
      </c>
      <c r="G229" s="1075"/>
      <c r="H229" s="1075">
        <f>ROUND(F229*E229*D229,2)</f>
        <v>1.32</v>
      </c>
      <c r="I229" s="1076"/>
      <c r="J229" s="1077"/>
      <c r="K229" s="344"/>
    </row>
    <row r="230" spans="2:11" ht="15">
      <c r="B230" s="1081"/>
      <c r="C230" s="790" t="s">
        <v>932</v>
      </c>
      <c r="D230" s="1074">
        <v>1</v>
      </c>
      <c r="E230" s="1075">
        <v>1</v>
      </c>
      <c r="F230" s="1075">
        <v>1</v>
      </c>
      <c r="G230" s="1075"/>
      <c r="H230" s="1075">
        <f>ROUND(F230*E230*D230,2)</f>
        <v>1</v>
      </c>
      <c r="I230" s="1076"/>
      <c r="J230" s="1077"/>
      <c r="K230" s="344"/>
    </row>
    <row r="231" spans="2:11" ht="15">
      <c r="B231" s="1081"/>
      <c r="C231" s="790" t="s">
        <v>903</v>
      </c>
      <c r="D231" s="1074"/>
      <c r="E231" s="1075"/>
      <c r="F231" s="1075"/>
      <c r="G231" s="1075"/>
      <c r="H231" s="1075"/>
      <c r="I231" s="1076"/>
      <c r="J231" s="1077"/>
      <c r="K231" s="344"/>
    </row>
    <row r="232" spans="2:11" ht="15">
      <c r="B232" s="1081"/>
      <c r="C232" s="790" t="s">
        <v>929</v>
      </c>
      <c r="D232" s="1074">
        <v>2</v>
      </c>
      <c r="E232" s="1075">
        <v>0.79</v>
      </c>
      <c r="F232" s="1075">
        <v>1.1000000000000001</v>
      </c>
      <c r="G232" s="1075"/>
      <c r="H232" s="1075">
        <f>ROUND(F232*E232*D232,2)</f>
        <v>1.74</v>
      </c>
      <c r="I232" s="1076"/>
      <c r="J232" s="1077"/>
      <c r="K232" s="344"/>
    </row>
    <row r="233" spans="2:11" ht="15">
      <c r="B233" s="1081"/>
      <c r="C233" s="790" t="s">
        <v>930</v>
      </c>
      <c r="D233" s="1074">
        <v>2</v>
      </c>
      <c r="E233" s="1075">
        <v>0.79</v>
      </c>
      <c r="F233" s="1075">
        <v>1</v>
      </c>
      <c r="G233" s="1075"/>
      <c r="H233" s="1075">
        <f>ROUND(F233*E233*D233,2)</f>
        <v>1.58</v>
      </c>
      <c r="I233" s="1076"/>
      <c r="J233" s="1077"/>
      <c r="K233" s="344"/>
    </row>
    <row r="234" spans="2:11" ht="15">
      <c r="B234" s="1081"/>
      <c r="C234" s="790" t="s">
        <v>931</v>
      </c>
      <c r="D234" s="1074">
        <v>1</v>
      </c>
      <c r="E234" s="1075">
        <v>1.2</v>
      </c>
      <c r="F234" s="1075">
        <v>1.1000000000000001</v>
      </c>
      <c r="G234" s="1075"/>
      <c r="H234" s="1075">
        <f>ROUND(F234*E234*D234,2)</f>
        <v>1.32</v>
      </c>
      <c r="I234" s="1076"/>
      <c r="J234" s="1077"/>
      <c r="K234" s="344"/>
    </row>
    <row r="235" spans="2:11" ht="15">
      <c r="B235" s="1081"/>
      <c r="C235" s="790" t="s">
        <v>932</v>
      </c>
      <c r="D235" s="1074">
        <v>1</v>
      </c>
      <c r="E235" s="1075">
        <v>1</v>
      </c>
      <c r="F235" s="1075">
        <v>1</v>
      </c>
      <c r="G235" s="1075"/>
      <c r="H235" s="1075">
        <f>ROUND(F235*E235*D235,2)</f>
        <v>1</v>
      </c>
      <c r="I235" s="1076"/>
      <c r="J235" s="1077"/>
      <c r="K235" s="344"/>
    </row>
    <row r="236" spans="2:11" ht="15">
      <c r="B236" s="1081"/>
      <c r="C236" s="790" t="s">
        <v>904</v>
      </c>
      <c r="D236" s="1074"/>
      <c r="E236" s="1075"/>
      <c r="F236" s="1075"/>
      <c r="G236" s="1075"/>
      <c r="H236" s="1075"/>
      <c r="I236" s="1076"/>
      <c r="J236" s="1077"/>
      <c r="K236" s="344"/>
    </row>
    <row r="237" spans="2:11" ht="15">
      <c r="B237" s="1081"/>
      <c r="C237" s="790" t="s">
        <v>929</v>
      </c>
      <c r="D237" s="1074">
        <v>2</v>
      </c>
      <c r="E237" s="1075">
        <v>0.97</v>
      </c>
      <c r="F237" s="1075">
        <v>1.1000000000000001</v>
      </c>
      <c r="G237" s="1075"/>
      <c r="H237" s="1075">
        <f>ROUND(F237*E237*D237,2)</f>
        <v>2.13</v>
      </c>
      <c r="I237" s="1076"/>
      <c r="J237" s="1077"/>
      <c r="K237" s="344"/>
    </row>
    <row r="238" spans="2:11" ht="15">
      <c r="B238" s="1081"/>
      <c r="C238" s="790" t="s">
        <v>930</v>
      </c>
      <c r="D238" s="1074">
        <v>2</v>
      </c>
      <c r="E238" s="1075">
        <v>0.97</v>
      </c>
      <c r="F238" s="1075">
        <v>1</v>
      </c>
      <c r="G238" s="1075"/>
      <c r="H238" s="1075">
        <f>ROUND(F238*E238*D238,2)</f>
        <v>1.94</v>
      </c>
      <c r="I238" s="1076"/>
      <c r="J238" s="1077"/>
      <c r="K238" s="344"/>
    </row>
    <row r="239" spans="2:11" ht="15">
      <c r="B239" s="1081"/>
      <c r="C239" s="790" t="s">
        <v>931</v>
      </c>
      <c r="D239" s="1074">
        <v>1</v>
      </c>
      <c r="E239" s="1075">
        <v>1.2</v>
      </c>
      <c r="F239" s="1075">
        <v>1.1000000000000001</v>
      </c>
      <c r="G239" s="1075"/>
      <c r="H239" s="1075">
        <f>ROUND(F239*E239*D239,2)</f>
        <v>1.32</v>
      </c>
      <c r="I239" s="1076"/>
      <c r="J239" s="1077"/>
      <c r="K239" s="344"/>
    </row>
    <row r="240" spans="2:11" ht="15">
      <c r="B240" s="1081"/>
      <c r="C240" s="790" t="s">
        <v>932</v>
      </c>
      <c r="D240" s="1074">
        <v>1</v>
      </c>
      <c r="E240" s="1075">
        <v>1</v>
      </c>
      <c r="F240" s="1075">
        <v>1</v>
      </c>
      <c r="G240" s="1075"/>
      <c r="H240" s="1075">
        <f>ROUND(F240*E240*D240,2)</f>
        <v>1</v>
      </c>
      <c r="I240" s="1076"/>
      <c r="J240" s="1077"/>
      <c r="K240" s="344"/>
    </row>
    <row r="241" spans="2:11" ht="15">
      <c r="B241" s="1081"/>
      <c r="C241" s="790" t="s">
        <v>905</v>
      </c>
      <c r="D241" s="1074"/>
      <c r="E241" s="1075"/>
      <c r="F241" s="1075"/>
      <c r="G241" s="1075"/>
      <c r="H241" s="1075"/>
      <c r="I241" s="1076"/>
      <c r="J241" s="1077"/>
      <c r="K241" s="344"/>
    </row>
    <row r="242" spans="2:11" ht="15">
      <c r="B242" s="1081"/>
      <c r="C242" s="790" t="s">
        <v>929</v>
      </c>
      <c r="D242" s="1074">
        <v>2</v>
      </c>
      <c r="E242" s="1075">
        <v>0.83</v>
      </c>
      <c r="F242" s="1075">
        <v>1.1000000000000001</v>
      </c>
      <c r="G242" s="1075"/>
      <c r="H242" s="1075">
        <f>ROUND(F242*E242*D242,2)</f>
        <v>1.83</v>
      </c>
      <c r="I242" s="1076"/>
      <c r="J242" s="1077"/>
      <c r="K242" s="344"/>
    </row>
    <row r="243" spans="2:11" ht="15">
      <c r="B243" s="1081"/>
      <c r="C243" s="790" t="s">
        <v>930</v>
      </c>
      <c r="D243" s="1074">
        <v>2</v>
      </c>
      <c r="E243" s="1075">
        <v>0.83</v>
      </c>
      <c r="F243" s="1075">
        <v>1</v>
      </c>
      <c r="G243" s="1075"/>
      <c r="H243" s="1075">
        <f>ROUND(F243*E243*D243,2)</f>
        <v>1.66</v>
      </c>
      <c r="I243" s="1076"/>
      <c r="J243" s="1077"/>
      <c r="K243" s="344"/>
    </row>
    <row r="244" spans="2:11" ht="15">
      <c r="B244" s="1081"/>
      <c r="C244" s="790" t="s">
        <v>931</v>
      </c>
      <c r="D244" s="1074">
        <v>1</v>
      </c>
      <c r="E244" s="1075">
        <v>1.2</v>
      </c>
      <c r="F244" s="1075">
        <v>1.1000000000000001</v>
      </c>
      <c r="G244" s="1075"/>
      <c r="H244" s="1075">
        <f>ROUND(F244*E244*D244,2)</f>
        <v>1.32</v>
      </c>
      <c r="I244" s="1076"/>
      <c r="J244" s="1077"/>
      <c r="K244" s="344"/>
    </row>
    <row r="245" spans="2:11" ht="15">
      <c r="B245" s="1081"/>
      <c r="C245" s="790" t="s">
        <v>932</v>
      </c>
      <c r="D245" s="1074">
        <v>1</v>
      </c>
      <c r="E245" s="1075">
        <v>1</v>
      </c>
      <c r="F245" s="1075">
        <v>1</v>
      </c>
      <c r="G245" s="1075"/>
      <c r="H245" s="1075">
        <f>ROUND(F245*E245*D245,2)</f>
        <v>1</v>
      </c>
      <c r="I245" s="1076"/>
      <c r="J245" s="1077"/>
      <c r="K245" s="344"/>
    </row>
    <row r="246" spans="2:11" ht="15">
      <c r="B246" s="1081"/>
      <c r="C246" s="790" t="s">
        <v>906</v>
      </c>
      <c r="D246" s="1074"/>
      <c r="E246" s="1075"/>
      <c r="F246" s="1075"/>
      <c r="G246" s="1075"/>
      <c r="H246" s="1075"/>
      <c r="I246" s="1076"/>
      <c r="J246" s="1077"/>
      <c r="K246" s="344"/>
    </row>
    <row r="247" spans="2:11" ht="15">
      <c r="B247" s="1081"/>
      <c r="C247" s="790" t="s">
        <v>929</v>
      </c>
      <c r="D247" s="1074">
        <v>2</v>
      </c>
      <c r="E247" s="1075">
        <v>0.61</v>
      </c>
      <c r="F247" s="1075">
        <v>1.1000000000000001</v>
      </c>
      <c r="G247" s="1075"/>
      <c r="H247" s="1075">
        <f>ROUND(F247*E247*D247,2)</f>
        <v>1.34</v>
      </c>
      <c r="I247" s="1076"/>
      <c r="J247" s="1077"/>
      <c r="K247" s="344"/>
    </row>
    <row r="248" spans="2:11" ht="15">
      <c r="B248" s="1081"/>
      <c r="C248" s="790" t="s">
        <v>930</v>
      </c>
      <c r="D248" s="1074">
        <v>2</v>
      </c>
      <c r="E248" s="1075">
        <v>0.61</v>
      </c>
      <c r="F248" s="1075">
        <v>1</v>
      </c>
      <c r="G248" s="1075"/>
      <c r="H248" s="1075">
        <f>ROUND(F248*E248*D248,2)</f>
        <v>1.22</v>
      </c>
      <c r="I248" s="1076"/>
      <c r="J248" s="1077"/>
      <c r="K248" s="344"/>
    </row>
    <row r="249" spans="2:11" ht="15">
      <c r="B249" s="1081"/>
      <c r="C249" s="790" t="s">
        <v>931</v>
      </c>
      <c r="D249" s="1074">
        <v>1</v>
      </c>
      <c r="E249" s="1075">
        <v>1.2</v>
      </c>
      <c r="F249" s="1075">
        <v>1.1000000000000001</v>
      </c>
      <c r="G249" s="1075"/>
      <c r="H249" s="1075">
        <f>ROUND(F249*E249*D249,2)</f>
        <v>1.32</v>
      </c>
      <c r="I249" s="1076"/>
      <c r="J249" s="1077"/>
      <c r="K249" s="344"/>
    </row>
    <row r="250" spans="2:11" ht="15">
      <c r="B250" s="1081"/>
      <c r="C250" s="790" t="s">
        <v>932</v>
      </c>
      <c r="D250" s="1074">
        <v>1</v>
      </c>
      <c r="E250" s="1075">
        <v>1</v>
      </c>
      <c r="F250" s="1075">
        <v>1</v>
      </c>
      <c r="G250" s="1075"/>
      <c r="H250" s="1075">
        <f>ROUND(F250*E250*D250,2)</f>
        <v>1</v>
      </c>
      <c r="I250" s="1076"/>
      <c r="J250" s="1077"/>
      <c r="K250" s="344"/>
    </row>
    <row r="251" spans="2:11" ht="15">
      <c r="B251" s="1081"/>
      <c r="C251" s="790" t="s">
        <v>907</v>
      </c>
      <c r="D251" s="1074"/>
      <c r="E251" s="1075"/>
      <c r="F251" s="1075"/>
      <c r="G251" s="1075"/>
      <c r="H251" s="1075"/>
      <c r="I251" s="1076"/>
      <c r="J251" s="1077"/>
      <c r="K251" s="344"/>
    </row>
    <row r="252" spans="2:11" ht="15">
      <c r="B252" s="1081"/>
      <c r="C252" s="790" t="s">
        <v>929</v>
      </c>
      <c r="D252" s="1074">
        <v>2</v>
      </c>
      <c r="E252" s="1075">
        <v>0.87</v>
      </c>
      <c r="F252" s="1075">
        <v>1.1000000000000001</v>
      </c>
      <c r="G252" s="1075"/>
      <c r="H252" s="1075">
        <f>ROUND(F252*E252*D252,2)</f>
        <v>1.91</v>
      </c>
      <c r="I252" s="1076"/>
      <c r="J252" s="1077"/>
      <c r="K252" s="344"/>
    </row>
    <row r="253" spans="2:11" ht="15">
      <c r="B253" s="1081"/>
      <c r="C253" s="790" t="s">
        <v>930</v>
      </c>
      <c r="D253" s="1074">
        <v>2</v>
      </c>
      <c r="E253" s="1075">
        <v>0.87</v>
      </c>
      <c r="F253" s="1075">
        <v>1</v>
      </c>
      <c r="G253" s="1075"/>
      <c r="H253" s="1075">
        <f>ROUND(F253*E253*D253,2)</f>
        <v>1.74</v>
      </c>
      <c r="I253" s="1076"/>
      <c r="J253" s="1077"/>
      <c r="K253" s="344"/>
    </row>
    <row r="254" spans="2:11" ht="15">
      <c r="B254" s="1081"/>
      <c r="C254" s="790" t="s">
        <v>931</v>
      </c>
      <c r="D254" s="1074">
        <v>1</v>
      </c>
      <c r="E254" s="1075">
        <v>1.2</v>
      </c>
      <c r="F254" s="1075">
        <v>1.1000000000000001</v>
      </c>
      <c r="G254" s="1075"/>
      <c r="H254" s="1075">
        <f>ROUND(F254*E254*D254,2)</f>
        <v>1.32</v>
      </c>
      <c r="I254" s="1076"/>
      <c r="J254" s="1077"/>
      <c r="K254" s="344"/>
    </row>
    <row r="255" spans="2:11" ht="15">
      <c r="B255" s="1081"/>
      <c r="C255" s="790" t="s">
        <v>932</v>
      </c>
      <c r="D255" s="1074">
        <v>1</v>
      </c>
      <c r="E255" s="1075">
        <v>1</v>
      </c>
      <c r="F255" s="1075">
        <v>1</v>
      </c>
      <c r="G255" s="1075"/>
      <c r="H255" s="1075">
        <f>ROUND(F255*E255*D255,2)</f>
        <v>1</v>
      </c>
      <c r="I255" s="1076"/>
      <c r="J255" s="1077"/>
      <c r="K255" s="344"/>
    </row>
    <row r="256" spans="2:11" ht="15">
      <c r="B256" s="1081"/>
      <c r="C256" s="790" t="s">
        <v>908</v>
      </c>
      <c r="D256" s="1074"/>
      <c r="E256" s="1075"/>
      <c r="F256" s="1075"/>
      <c r="G256" s="1075"/>
      <c r="H256" s="1075"/>
      <c r="I256" s="1076"/>
      <c r="J256" s="1077"/>
      <c r="K256" s="344"/>
    </row>
    <row r="257" spans="2:11" ht="15">
      <c r="B257" s="1081"/>
      <c r="C257" s="790" t="s">
        <v>929</v>
      </c>
      <c r="D257" s="1074">
        <v>2</v>
      </c>
      <c r="E257" s="1075">
        <v>2.93</v>
      </c>
      <c r="F257" s="1075">
        <v>1.1000000000000001</v>
      </c>
      <c r="G257" s="1075"/>
      <c r="H257" s="1075">
        <f>ROUND(F257*E257*D257,2)</f>
        <v>6.45</v>
      </c>
      <c r="I257" s="1076"/>
      <c r="J257" s="1077"/>
      <c r="K257" s="344"/>
    </row>
    <row r="258" spans="2:11" ht="15">
      <c r="B258" s="1081"/>
      <c r="C258" s="790" t="s">
        <v>930</v>
      </c>
      <c r="D258" s="1074">
        <v>2</v>
      </c>
      <c r="E258" s="1075">
        <v>2.93</v>
      </c>
      <c r="F258" s="1075">
        <v>1</v>
      </c>
      <c r="G258" s="1075"/>
      <c r="H258" s="1075">
        <f>ROUND(F258*E258*D258,2)</f>
        <v>5.86</v>
      </c>
      <c r="I258" s="1076"/>
      <c r="J258" s="1077"/>
      <c r="K258" s="344"/>
    </row>
    <row r="259" spans="2:11" ht="15">
      <c r="B259" s="1081"/>
      <c r="C259" s="790" t="s">
        <v>931</v>
      </c>
      <c r="D259" s="1074">
        <v>1</v>
      </c>
      <c r="E259" s="1075">
        <v>1.2</v>
      </c>
      <c r="F259" s="1075">
        <v>1.1000000000000001</v>
      </c>
      <c r="G259" s="1075"/>
      <c r="H259" s="1075">
        <f>ROUND(F259*E259*D259,2)</f>
        <v>1.32</v>
      </c>
      <c r="I259" s="1076"/>
      <c r="J259" s="1077"/>
      <c r="K259" s="344"/>
    </row>
    <row r="260" spans="2:11" ht="15">
      <c r="B260" s="1081"/>
      <c r="C260" s="790" t="s">
        <v>932</v>
      </c>
      <c r="D260" s="1074">
        <v>1</v>
      </c>
      <c r="E260" s="1075">
        <v>1</v>
      </c>
      <c r="F260" s="1075">
        <v>1</v>
      </c>
      <c r="G260" s="1075"/>
      <c r="H260" s="1075">
        <f>ROUND(F260*E260*D260,2)</f>
        <v>1</v>
      </c>
      <c r="I260" s="1076"/>
      <c r="J260" s="1077"/>
      <c r="K260" s="344"/>
    </row>
    <row r="261" spans="2:11" ht="15">
      <c r="B261" s="1081"/>
      <c r="C261" s="790" t="s">
        <v>909</v>
      </c>
      <c r="D261" s="1074"/>
      <c r="E261" s="1075"/>
      <c r="F261" s="1075"/>
      <c r="G261" s="1075"/>
      <c r="H261" s="1075"/>
      <c r="I261" s="1076"/>
      <c r="J261" s="1077"/>
      <c r="K261" s="344"/>
    </row>
    <row r="262" spans="2:11" ht="15">
      <c r="B262" s="1081"/>
      <c r="C262" s="790" t="s">
        <v>929</v>
      </c>
      <c r="D262" s="1074">
        <v>2</v>
      </c>
      <c r="E262" s="1075">
        <v>1.6</v>
      </c>
      <c r="F262" s="1075">
        <v>1.1000000000000001</v>
      </c>
      <c r="G262" s="1075"/>
      <c r="H262" s="1075">
        <f>ROUND(F262*E262*D262,2)</f>
        <v>3.52</v>
      </c>
      <c r="I262" s="1076"/>
      <c r="J262" s="1077"/>
      <c r="K262" s="344"/>
    </row>
    <row r="263" spans="2:11" ht="15">
      <c r="B263" s="1081"/>
      <c r="C263" s="790" t="s">
        <v>930</v>
      </c>
      <c r="D263" s="1074">
        <v>2</v>
      </c>
      <c r="E263" s="1075">
        <v>1.6</v>
      </c>
      <c r="F263" s="1075">
        <v>1</v>
      </c>
      <c r="G263" s="1075"/>
      <c r="H263" s="1075">
        <f>ROUND(F263*E263*D263,2)</f>
        <v>3.2</v>
      </c>
      <c r="I263" s="1076"/>
      <c r="J263" s="1077"/>
      <c r="K263" s="344"/>
    </row>
    <row r="264" spans="2:11" ht="15">
      <c r="B264" s="1081"/>
      <c r="C264" s="790" t="s">
        <v>931</v>
      </c>
      <c r="D264" s="1074">
        <v>1</v>
      </c>
      <c r="E264" s="1075">
        <v>1.2</v>
      </c>
      <c r="F264" s="1075">
        <v>1.1000000000000001</v>
      </c>
      <c r="G264" s="1075"/>
      <c r="H264" s="1075">
        <f>ROUND(F264*E264*D264,2)</f>
        <v>1.32</v>
      </c>
      <c r="I264" s="1076"/>
      <c r="J264" s="1077"/>
      <c r="K264" s="344"/>
    </row>
    <row r="265" spans="2:11" ht="15">
      <c r="B265" s="1081"/>
      <c r="C265" s="790" t="s">
        <v>932</v>
      </c>
      <c r="D265" s="1074">
        <v>1</v>
      </c>
      <c r="E265" s="1075">
        <v>1</v>
      </c>
      <c r="F265" s="1075">
        <v>1</v>
      </c>
      <c r="G265" s="1075"/>
      <c r="H265" s="1075">
        <f>ROUND(F265*E265*D265,2)</f>
        <v>1</v>
      </c>
      <c r="I265" s="1076"/>
      <c r="J265" s="1077"/>
      <c r="K265" s="344"/>
    </row>
    <row r="266" spans="2:11" ht="15">
      <c r="B266" s="1081"/>
      <c r="C266" s="790" t="s">
        <v>910</v>
      </c>
      <c r="D266" s="1074"/>
      <c r="E266" s="1075"/>
      <c r="F266" s="1075"/>
      <c r="G266" s="1075"/>
      <c r="H266" s="1075"/>
      <c r="I266" s="1076"/>
      <c r="J266" s="1077"/>
      <c r="K266" s="344"/>
    </row>
    <row r="267" spans="2:11" ht="15">
      <c r="B267" s="1081"/>
      <c r="C267" s="790" t="s">
        <v>929</v>
      </c>
      <c r="D267" s="1074">
        <v>2</v>
      </c>
      <c r="E267" s="1075">
        <v>14.6</v>
      </c>
      <c r="F267" s="1075">
        <v>1.1000000000000001</v>
      </c>
      <c r="G267" s="1075"/>
      <c r="H267" s="1075">
        <f>ROUND(F267*E267*D267,2)</f>
        <v>32.119999999999997</v>
      </c>
      <c r="I267" s="1076"/>
      <c r="J267" s="1077"/>
      <c r="K267" s="344"/>
    </row>
    <row r="268" spans="2:11" ht="15">
      <c r="B268" s="1081"/>
      <c r="C268" s="790" t="s">
        <v>930</v>
      </c>
      <c r="D268" s="1074">
        <v>2</v>
      </c>
      <c r="E268" s="1075">
        <v>14.6</v>
      </c>
      <c r="F268" s="1075">
        <v>1</v>
      </c>
      <c r="G268" s="1075"/>
      <c r="H268" s="1075">
        <f>ROUND(F268*E268*D268,2)</f>
        <v>29.2</v>
      </c>
      <c r="I268" s="1076"/>
      <c r="J268" s="1077"/>
      <c r="K268" s="344"/>
    </row>
    <row r="269" spans="2:11" ht="15">
      <c r="B269" s="1081"/>
      <c r="C269" s="790" t="s">
        <v>931</v>
      </c>
      <c r="D269" s="1074">
        <v>1</v>
      </c>
      <c r="E269" s="1075">
        <v>1.2</v>
      </c>
      <c r="F269" s="1075">
        <v>1.1000000000000001</v>
      </c>
      <c r="G269" s="1075"/>
      <c r="H269" s="1075">
        <f>ROUND(F269*E269*D269,2)</f>
        <v>1.32</v>
      </c>
      <c r="I269" s="1076"/>
      <c r="J269" s="1077"/>
      <c r="K269" s="344"/>
    </row>
    <row r="270" spans="2:11" ht="15">
      <c r="B270" s="1081"/>
      <c r="C270" s="790" t="s">
        <v>932</v>
      </c>
      <c r="D270" s="1074">
        <v>1</v>
      </c>
      <c r="E270" s="1075">
        <v>1</v>
      </c>
      <c r="F270" s="1075">
        <v>1</v>
      </c>
      <c r="G270" s="1075"/>
      <c r="H270" s="1075">
        <f>ROUND(F270*E270*D270,2)</f>
        <v>1</v>
      </c>
      <c r="I270" s="1076"/>
      <c r="J270" s="1077"/>
      <c r="K270" s="344"/>
    </row>
    <row r="271" spans="2:11" ht="15">
      <c r="B271" s="1081"/>
      <c r="C271" s="790" t="s">
        <v>911</v>
      </c>
      <c r="D271" s="1074"/>
      <c r="E271" s="1075"/>
      <c r="F271" s="1075"/>
      <c r="G271" s="1075"/>
      <c r="H271" s="1075"/>
      <c r="I271" s="1076"/>
      <c r="J271" s="1077"/>
      <c r="K271" s="344"/>
    </row>
    <row r="272" spans="2:11" ht="15">
      <c r="B272" s="1081"/>
      <c r="C272" s="790" t="s">
        <v>929</v>
      </c>
      <c r="D272" s="1074">
        <v>2</v>
      </c>
      <c r="E272" s="1075">
        <v>10.18</v>
      </c>
      <c r="F272" s="1075">
        <v>1.1000000000000001</v>
      </c>
      <c r="G272" s="1075"/>
      <c r="H272" s="1075">
        <f>ROUND(F272*E272*D272,2)</f>
        <v>22.4</v>
      </c>
      <c r="I272" s="1076"/>
      <c r="J272" s="1077"/>
      <c r="K272" s="344"/>
    </row>
    <row r="273" spans="2:11" ht="15">
      <c r="B273" s="1081"/>
      <c r="C273" s="790" t="s">
        <v>930</v>
      </c>
      <c r="D273" s="1074">
        <v>2</v>
      </c>
      <c r="E273" s="1075">
        <v>10.18</v>
      </c>
      <c r="F273" s="1075">
        <v>1</v>
      </c>
      <c r="G273" s="1075"/>
      <c r="H273" s="1075">
        <f>ROUND(F273*E273*D273,2)</f>
        <v>20.36</v>
      </c>
      <c r="I273" s="1076"/>
      <c r="J273" s="1077"/>
      <c r="K273" s="344"/>
    </row>
    <row r="274" spans="2:11" ht="15">
      <c r="B274" s="1081"/>
      <c r="C274" s="790" t="s">
        <v>931</v>
      </c>
      <c r="D274" s="1074">
        <v>1</v>
      </c>
      <c r="E274" s="1075">
        <v>1.2</v>
      </c>
      <c r="F274" s="1075">
        <v>1.1000000000000001</v>
      </c>
      <c r="G274" s="1075"/>
      <c r="H274" s="1075">
        <f>ROUND(F274*E274*D274,2)</f>
        <v>1.32</v>
      </c>
      <c r="I274" s="1076"/>
      <c r="J274" s="1077"/>
      <c r="K274" s="344"/>
    </row>
    <row r="275" spans="2:11" ht="15">
      <c r="B275" s="1081"/>
      <c r="C275" s="790" t="s">
        <v>932</v>
      </c>
      <c r="D275" s="1074">
        <v>1</v>
      </c>
      <c r="E275" s="1075">
        <v>1</v>
      </c>
      <c r="F275" s="1075">
        <v>1</v>
      </c>
      <c r="G275" s="1075"/>
      <c r="H275" s="1075">
        <f>ROUND(F275*E275*D275,2)</f>
        <v>1</v>
      </c>
      <c r="I275" s="1076"/>
      <c r="J275" s="1077"/>
      <c r="K275" s="344"/>
    </row>
    <row r="276" spans="2:11" ht="15">
      <c r="B276" s="1081"/>
      <c r="C276" s="790" t="s">
        <v>912</v>
      </c>
      <c r="D276" s="1074"/>
      <c r="E276" s="1075"/>
      <c r="F276" s="1075"/>
      <c r="G276" s="1075"/>
      <c r="H276" s="1075"/>
      <c r="I276" s="1076"/>
      <c r="J276" s="1077"/>
      <c r="K276" s="344"/>
    </row>
    <row r="277" spans="2:11" ht="15">
      <c r="B277" s="1081"/>
      <c r="C277" s="790" t="s">
        <v>929</v>
      </c>
      <c r="D277" s="1074">
        <v>2</v>
      </c>
      <c r="E277" s="1075">
        <v>4.37</v>
      </c>
      <c r="F277" s="1075">
        <v>1.1000000000000001</v>
      </c>
      <c r="G277" s="1075"/>
      <c r="H277" s="1075">
        <f>ROUND(F277*E277*D277,2)</f>
        <v>9.61</v>
      </c>
      <c r="I277" s="1076"/>
      <c r="J277" s="1077"/>
      <c r="K277" s="344"/>
    </row>
    <row r="278" spans="2:11" ht="15">
      <c r="B278" s="1081"/>
      <c r="C278" s="790" t="s">
        <v>930</v>
      </c>
      <c r="D278" s="1074">
        <v>2</v>
      </c>
      <c r="E278" s="1075">
        <v>4.37</v>
      </c>
      <c r="F278" s="1075">
        <v>1</v>
      </c>
      <c r="G278" s="1075"/>
      <c r="H278" s="1075">
        <f>ROUND(F278*E278*D278,2)</f>
        <v>8.74</v>
      </c>
      <c r="I278" s="1076"/>
      <c r="J278" s="1077"/>
      <c r="K278" s="344"/>
    </row>
    <row r="279" spans="2:11" ht="15">
      <c r="B279" s="1081"/>
      <c r="C279" s="790" t="s">
        <v>931</v>
      </c>
      <c r="D279" s="1074">
        <v>1</v>
      </c>
      <c r="E279" s="1075">
        <v>1.2</v>
      </c>
      <c r="F279" s="1075">
        <v>1.1000000000000001</v>
      </c>
      <c r="G279" s="1075"/>
      <c r="H279" s="1075">
        <f>ROUND(F279*E279*D279,2)</f>
        <v>1.32</v>
      </c>
      <c r="I279" s="1076"/>
      <c r="J279" s="1077"/>
      <c r="K279" s="344"/>
    </row>
    <row r="280" spans="2:11" ht="15">
      <c r="B280" s="1081"/>
      <c r="C280" s="790" t="s">
        <v>932</v>
      </c>
      <c r="D280" s="1074">
        <v>1</v>
      </c>
      <c r="E280" s="1075">
        <v>1</v>
      </c>
      <c r="F280" s="1075">
        <v>1</v>
      </c>
      <c r="G280" s="1075"/>
      <c r="H280" s="1075">
        <f>ROUND(F280*E280*D280,2)</f>
        <v>1</v>
      </c>
      <c r="I280" s="1076"/>
      <c r="J280" s="1077"/>
      <c r="K280" s="344"/>
    </row>
    <row r="281" spans="2:11" ht="15">
      <c r="B281" s="1081"/>
      <c r="C281" s="790" t="s">
        <v>913</v>
      </c>
      <c r="D281" s="1074"/>
      <c r="E281" s="1075"/>
      <c r="F281" s="1075"/>
      <c r="G281" s="1075"/>
      <c r="H281" s="1075"/>
      <c r="I281" s="1076"/>
      <c r="J281" s="1077"/>
      <c r="K281" s="344"/>
    </row>
    <row r="282" spans="2:11" ht="15">
      <c r="B282" s="1081"/>
      <c r="C282" s="790" t="s">
        <v>929</v>
      </c>
      <c r="D282" s="1074">
        <v>2</v>
      </c>
      <c r="E282" s="1075">
        <v>7.69</v>
      </c>
      <c r="F282" s="1075">
        <v>1.1000000000000001</v>
      </c>
      <c r="G282" s="1075"/>
      <c r="H282" s="1075">
        <f>ROUND(F282*E282*D282,2)</f>
        <v>16.920000000000002</v>
      </c>
      <c r="I282" s="1076"/>
      <c r="J282" s="1077"/>
      <c r="K282" s="344"/>
    </row>
    <row r="283" spans="2:11" ht="15">
      <c r="B283" s="1081"/>
      <c r="C283" s="790" t="s">
        <v>930</v>
      </c>
      <c r="D283" s="1074">
        <v>2</v>
      </c>
      <c r="E283" s="1075">
        <v>7.69</v>
      </c>
      <c r="F283" s="1075">
        <v>1</v>
      </c>
      <c r="G283" s="1075"/>
      <c r="H283" s="1075">
        <f>ROUND(F283*E283*D283,2)</f>
        <v>15.38</v>
      </c>
      <c r="I283" s="1076"/>
      <c r="J283" s="1077"/>
      <c r="K283" s="344"/>
    </row>
    <row r="284" spans="2:11" ht="15">
      <c r="B284" s="1081"/>
      <c r="C284" s="790" t="s">
        <v>931</v>
      </c>
      <c r="D284" s="1074">
        <v>1</v>
      </c>
      <c r="E284" s="1075">
        <v>1.2</v>
      </c>
      <c r="F284" s="1075">
        <v>1.1000000000000001</v>
      </c>
      <c r="G284" s="1075"/>
      <c r="H284" s="1075">
        <f>ROUND(F284*E284*D284,2)</f>
        <v>1.32</v>
      </c>
      <c r="I284" s="1076"/>
      <c r="J284" s="1077"/>
      <c r="K284" s="344"/>
    </row>
    <row r="285" spans="2:11" ht="15">
      <c r="B285" s="1081"/>
      <c r="C285" s="790" t="s">
        <v>932</v>
      </c>
      <c r="D285" s="1074">
        <v>1</v>
      </c>
      <c r="E285" s="1075">
        <v>1</v>
      </c>
      <c r="F285" s="1075">
        <v>1</v>
      </c>
      <c r="G285" s="1075"/>
      <c r="H285" s="1075">
        <f>ROUND(F285*E285*D285,2)</f>
        <v>1</v>
      </c>
      <c r="I285" s="1076"/>
      <c r="J285" s="1077"/>
      <c r="K285" s="344"/>
    </row>
    <row r="286" spans="2:11" ht="15">
      <c r="B286" s="1081"/>
      <c r="C286" s="790" t="s">
        <v>914</v>
      </c>
      <c r="D286" s="1074"/>
      <c r="E286" s="1075"/>
      <c r="F286" s="1075"/>
      <c r="G286" s="1075"/>
      <c r="H286" s="1075"/>
      <c r="I286" s="1076"/>
      <c r="J286" s="1077"/>
      <c r="K286" s="344"/>
    </row>
    <row r="287" spans="2:11" ht="15">
      <c r="B287" s="1081"/>
      <c r="C287" s="790" t="s">
        <v>929</v>
      </c>
      <c r="D287" s="1074">
        <v>2</v>
      </c>
      <c r="E287" s="1075">
        <v>12.51</v>
      </c>
      <c r="F287" s="1075">
        <v>1.1000000000000001</v>
      </c>
      <c r="G287" s="1075"/>
      <c r="H287" s="1075">
        <f>ROUND(F287*E287*D287,2)</f>
        <v>27.52</v>
      </c>
      <c r="I287" s="1076"/>
      <c r="J287" s="1077"/>
      <c r="K287" s="344"/>
    </row>
    <row r="288" spans="2:11" ht="15">
      <c r="B288" s="1081"/>
      <c r="C288" s="790" t="s">
        <v>930</v>
      </c>
      <c r="D288" s="1074">
        <v>2</v>
      </c>
      <c r="E288" s="1075">
        <v>12.51</v>
      </c>
      <c r="F288" s="1075">
        <v>1</v>
      </c>
      <c r="G288" s="1075"/>
      <c r="H288" s="1075">
        <f>ROUND(F288*E288*D288,2)</f>
        <v>25.02</v>
      </c>
      <c r="I288" s="1076"/>
      <c r="J288" s="1077"/>
      <c r="K288" s="344"/>
    </row>
    <row r="289" spans="2:11" ht="15">
      <c r="B289" s="1081"/>
      <c r="C289" s="790" t="s">
        <v>931</v>
      </c>
      <c r="D289" s="1074">
        <v>1</v>
      </c>
      <c r="E289" s="1075">
        <v>1.2</v>
      </c>
      <c r="F289" s="1075">
        <v>1.1000000000000001</v>
      </c>
      <c r="G289" s="1075"/>
      <c r="H289" s="1075">
        <f>ROUND(F289*E289*D289,2)</f>
        <v>1.32</v>
      </c>
      <c r="I289" s="1076"/>
      <c r="J289" s="1077"/>
      <c r="K289" s="344"/>
    </row>
    <row r="290" spans="2:11" ht="15">
      <c r="B290" s="1081"/>
      <c r="C290" s="790" t="s">
        <v>932</v>
      </c>
      <c r="D290" s="1074">
        <v>1</v>
      </c>
      <c r="E290" s="1075">
        <v>1</v>
      </c>
      <c r="F290" s="1075">
        <v>1</v>
      </c>
      <c r="G290" s="1075"/>
      <c r="H290" s="1075">
        <f>ROUND(F290*E290*D290,2)</f>
        <v>1</v>
      </c>
      <c r="I290" s="1076"/>
      <c r="J290" s="1077"/>
      <c r="K290" s="344"/>
    </row>
    <row r="291" spans="2:11" ht="15">
      <c r="B291" s="1081"/>
      <c r="C291" s="790" t="s">
        <v>915</v>
      </c>
      <c r="D291" s="1074"/>
      <c r="E291" s="1075"/>
      <c r="F291" s="1075"/>
      <c r="G291" s="1075"/>
      <c r="H291" s="1075"/>
      <c r="I291" s="1076"/>
      <c r="J291" s="1077"/>
      <c r="K291" s="344"/>
    </row>
    <row r="292" spans="2:11" ht="15">
      <c r="B292" s="1081"/>
      <c r="C292" s="790" t="s">
        <v>929</v>
      </c>
      <c r="D292" s="1074">
        <v>2</v>
      </c>
      <c r="E292" s="1075">
        <v>3.07</v>
      </c>
      <c r="F292" s="1075">
        <v>1.1000000000000001</v>
      </c>
      <c r="G292" s="1075"/>
      <c r="H292" s="1075">
        <f>ROUND(F292*E292*D292,2)</f>
        <v>6.75</v>
      </c>
      <c r="I292" s="1076"/>
      <c r="J292" s="1077"/>
      <c r="K292" s="344"/>
    </row>
    <row r="293" spans="2:11" ht="15">
      <c r="B293" s="1081"/>
      <c r="C293" s="790" t="s">
        <v>930</v>
      </c>
      <c r="D293" s="1074">
        <v>2</v>
      </c>
      <c r="E293" s="1075">
        <v>3.07</v>
      </c>
      <c r="F293" s="1075">
        <v>1</v>
      </c>
      <c r="G293" s="1075"/>
      <c r="H293" s="1075">
        <f>ROUND(F293*E293*D293,2)</f>
        <v>6.14</v>
      </c>
      <c r="I293" s="1076"/>
      <c r="J293" s="1077"/>
      <c r="K293" s="344"/>
    </row>
    <row r="294" spans="2:11" ht="15">
      <c r="B294" s="1081"/>
      <c r="C294" s="790" t="s">
        <v>931</v>
      </c>
      <c r="D294" s="1074">
        <v>1</v>
      </c>
      <c r="E294" s="1075">
        <v>1.2</v>
      </c>
      <c r="F294" s="1075">
        <v>1.1000000000000001</v>
      </c>
      <c r="G294" s="1075"/>
      <c r="H294" s="1075">
        <f>ROUND(F294*E294*D294,2)</f>
        <v>1.32</v>
      </c>
      <c r="I294" s="1076"/>
      <c r="J294" s="1077"/>
      <c r="K294" s="344"/>
    </row>
    <row r="295" spans="2:11" ht="15">
      <c r="B295" s="1081"/>
      <c r="C295" s="790" t="s">
        <v>932</v>
      </c>
      <c r="D295" s="1074">
        <v>1</v>
      </c>
      <c r="E295" s="1075">
        <v>1</v>
      </c>
      <c r="F295" s="1075">
        <v>1</v>
      </c>
      <c r="G295" s="1075"/>
      <c r="H295" s="1075">
        <f>ROUND(F295*E295*D295,2)</f>
        <v>1</v>
      </c>
      <c r="I295" s="1076"/>
      <c r="J295" s="1077"/>
      <c r="K295" s="344"/>
    </row>
    <row r="296" spans="2:11" ht="15">
      <c r="B296" s="1081"/>
      <c r="C296" s="790" t="s">
        <v>916</v>
      </c>
      <c r="D296" s="1074"/>
      <c r="E296" s="1075"/>
      <c r="F296" s="1075"/>
      <c r="G296" s="1075"/>
      <c r="H296" s="1075"/>
      <c r="I296" s="1076"/>
      <c r="J296" s="1077"/>
      <c r="K296" s="344"/>
    </row>
    <row r="297" spans="2:11" ht="15">
      <c r="B297" s="1081"/>
      <c r="C297" s="790" t="s">
        <v>929</v>
      </c>
      <c r="D297" s="1074">
        <v>2</v>
      </c>
      <c r="E297" s="1075">
        <v>20.03</v>
      </c>
      <c r="F297" s="1075">
        <v>1.1000000000000001</v>
      </c>
      <c r="G297" s="1075"/>
      <c r="H297" s="1075">
        <f>ROUND(F297*E297*D297,2)</f>
        <v>44.07</v>
      </c>
      <c r="I297" s="1076"/>
      <c r="J297" s="1077"/>
      <c r="K297" s="344"/>
    </row>
    <row r="298" spans="2:11" ht="15">
      <c r="B298" s="1081"/>
      <c r="C298" s="790" t="s">
        <v>930</v>
      </c>
      <c r="D298" s="1074">
        <v>2</v>
      </c>
      <c r="E298" s="1075">
        <v>20.03</v>
      </c>
      <c r="F298" s="1075">
        <v>1</v>
      </c>
      <c r="G298" s="1075"/>
      <c r="H298" s="1075">
        <f>ROUND(F298*E298*D298,2)</f>
        <v>40.06</v>
      </c>
      <c r="I298" s="1076"/>
      <c r="J298" s="1077"/>
      <c r="K298" s="344"/>
    </row>
    <row r="299" spans="2:11" ht="15">
      <c r="B299" s="1081"/>
      <c r="C299" s="790" t="s">
        <v>931</v>
      </c>
      <c r="D299" s="1074">
        <v>1</v>
      </c>
      <c r="E299" s="1075">
        <v>1.2</v>
      </c>
      <c r="F299" s="1075">
        <v>1.1000000000000001</v>
      </c>
      <c r="G299" s="1075"/>
      <c r="H299" s="1075">
        <f>ROUND(F299*E299*D299,2)</f>
        <v>1.32</v>
      </c>
      <c r="I299" s="1076"/>
      <c r="J299" s="1077"/>
      <c r="K299" s="344"/>
    </row>
    <row r="300" spans="2:11" ht="15">
      <c r="B300" s="1081"/>
      <c r="C300" s="790" t="s">
        <v>932</v>
      </c>
      <c r="D300" s="1074">
        <v>1</v>
      </c>
      <c r="E300" s="1075">
        <v>1</v>
      </c>
      <c r="F300" s="1075">
        <v>1</v>
      </c>
      <c r="G300" s="1075"/>
      <c r="H300" s="1075">
        <f>ROUND(F300*E300*D300,2)</f>
        <v>1</v>
      </c>
      <c r="I300" s="1076"/>
      <c r="J300" s="1077"/>
      <c r="K300" s="344"/>
    </row>
    <row r="301" spans="2:11" ht="15">
      <c r="B301" s="1081"/>
      <c r="C301" s="790" t="s">
        <v>917</v>
      </c>
      <c r="D301" s="1074"/>
      <c r="E301" s="1075"/>
      <c r="F301" s="1075"/>
      <c r="G301" s="1075"/>
      <c r="H301" s="1075"/>
      <c r="I301" s="1076"/>
      <c r="J301" s="1077"/>
      <c r="K301" s="344"/>
    </row>
    <row r="302" spans="2:11" ht="15">
      <c r="B302" s="1081"/>
      <c r="C302" s="790" t="s">
        <v>929</v>
      </c>
      <c r="D302" s="1074">
        <v>2</v>
      </c>
      <c r="E302" s="1075">
        <v>2.4300000000000002</v>
      </c>
      <c r="F302" s="1075">
        <v>1.1000000000000001</v>
      </c>
      <c r="G302" s="1075"/>
      <c r="H302" s="1075">
        <f>ROUND(F302*E302*D302,2)</f>
        <v>5.35</v>
      </c>
      <c r="I302" s="1076"/>
      <c r="J302" s="1077"/>
      <c r="K302" s="344"/>
    </row>
    <row r="303" spans="2:11" ht="15">
      <c r="B303" s="1081"/>
      <c r="C303" s="790" t="s">
        <v>930</v>
      </c>
      <c r="D303" s="1074">
        <v>2</v>
      </c>
      <c r="E303" s="1075">
        <v>2.4300000000000002</v>
      </c>
      <c r="F303" s="1075">
        <v>1</v>
      </c>
      <c r="G303" s="1075"/>
      <c r="H303" s="1075">
        <f>ROUND(F303*E303*D303,2)</f>
        <v>4.8600000000000003</v>
      </c>
      <c r="I303" s="1076"/>
      <c r="J303" s="1077"/>
      <c r="K303" s="344"/>
    </row>
    <row r="304" spans="2:11" ht="15">
      <c r="B304" s="1081"/>
      <c r="C304" s="790" t="s">
        <v>931</v>
      </c>
      <c r="D304" s="1074">
        <v>1</v>
      </c>
      <c r="E304" s="1075">
        <v>1.2</v>
      </c>
      <c r="F304" s="1075">
        <v>1.1000000000000001</v>
      </c>
      <c r="G304" s="1075"/>
      <c r="H304" s="1075">
        <f>ROUND(F304*E304*D304,2)</f>
        <v>1.32</v>
      </c>
      <c r="I304" s="1076"/>
      <c r="J304" s="1077"/>
      <c r="K304" s="344"/>
    </row>
    <row r="305" spans="2:11" ht="15">
      <c r="B305" s="1081"/>
      <c r="C305" s="790" t="s">
        <v>932</v>
      </c>
      <c r="D305" s="1074">
        <v>1</v>
      </c>
      <c r="E305" s="1075">
        <v>1</v>
      </c>
      <c r="F305" s="1075">
        <v>1</v>
      </c>
      <c r="G305" s="1075"/>
      <c r="H305" s="1075">
        <f>ROUND(F305*E305*D305,2)</f>
        <v>1</v>
      </c>
      <c r="I305" s="1076"/>
      <c r="J305" s="1077"/>
      <c r="K305" s="344"/>
    </row>
    <row r="306" spans="2:11" ht="15">
      <c r="B306" s="1081"/>
      <c r="C306" s="790" t="s">
        <v>918</v>
      </c>
      <c r="D306" s="1074"/>
      <c r="E306" s="1075"/>
      <c r="F306" s="1075"/>
      <c r="G306" s="1075"/>
      <c r="H306" s="1075"/>
      <c r="I306" s="1076"/>
      <c r="J306" s="1077"/>
      <c r="K306" s="344"/>
    </row>
    <row r="307" spans="2:11" ht="15">
      <c r="B307" s="1081"/>
      <c r="C307" s="790" t="s">
        <v>929</v>
      </c>
      <c r="D307" s="1074">
        <v>2</v>
      </c>
      <c r="E307" s="1075">
        <v>3.1</v>
      </c>
      <c r="F307" s="1075">
        <v>1.1000000000000001</v>
      </c>
      <c r="G307" s="1075"/>
      <c r="H307" s="1075">
        <f>ROUND(F307*E307*D307,2)</f>
        <v>6.82</v>
      </c>
      <c r="I307" s="1076"/>
      <c r="J307" s="1077"/>
      <c r="K307" s="344"/>
    </row>
    <row r="308" spans="2:11" ht="15">
      <c r="B308" s="1081"/>
      <c r="C308" s="790" t="s">
        <v>930</v>
      </c>
      <c r="D308" s="1074">
        <v>2</v>
      </c>
      <c r="E308" s="1075">
        <v>3.1</v>
      </c>
      <c r="F308" s="1075">
        <v>1</v>
      </c>
      <c r="G308" s="1075"/>
      <c r="H308" s="1075">
        <f>ROUND(F308*E308*D308,2)</f>
        <v>6.2</v>
      </c>
      <c r="I308" s="1076"/>
      <c r="J308" s="1077"/>
      <c r="K308" s="344"/>
    </row>
    <row r="309" spans="2:11" ht="15">
      <c r="B309" s="1081"/>
      <c r="C309" s="790" t="s">
        <v>931</v>
      </c>
      <c r="D309" s="1074">
        <v>1</v>
      </c>
      <c r="E309" s="1075">
        <v>1.2</v>
      </c>
      <c r="F309" s="1075">
        <v>1.1000000000000001</v>
      </c>
      <c r="G309" s="1075"/>
      <c r="H309" s="1075">
        <f>ROUND(F309*E309*D309,2)</f>
        <v>1.32</v>
      </c>
      <c r="I309" s="1076"/>
      <c r="J309" s="1077"/>
      <c r="K309" s="344"/>
    </row>
    <row r="310" spans="2:11" ht="15">
      <c r="B310" s="1081"/>
      <c r="C310" s="790" t="s">
        <v>932</v>
      </c>
      <c r="D310" s="1074">
        <v>1</v>
      </c>
      <c r="E310" s="1075">
        <v>1</v>
      </c>
      <c r="F310" s="1075">
        <v>1</v>
      </c>
      <c r="G310" s="1075"/>
      <c r="H310" s="1075">
        <f>ROUND(F310*E310*D310,2)</f>
        <v>1</v>
      </c>
      <c r="I310" s="1076"/>
      <c r="J310" s="1077"/>
      <c r="K310" s="344"/>
    </row>
    <row r="311" spans="2:11" ht="15">
      <c r="B311" s="1081"/>
      <c r="C311" s="790" t="s">
        <v>919</v>
      </c>
      <c r="D311" s="1074"/>
      <c r="E311" s="1075"/>
      <c r="F311" s="1075"/>
      <c r="G311" s="1075"/>
      <c r="H311" s="1075"/>
      <c r="I311" s="1076"/>
      <c r="J311" s="1077"/>
      <c r="K311" s="344"/>
    </row>
    <row r="312" spans="2:11" ht="15">
      <c r="B312" s="1081"/>
      <c r="C312" s="790" t="s">
        <v>929</v>
      </c>
      <c r="D312" s="1074">
        <v>2</v>
      </c>
      <c r="E312" s="1075">
        <v>1.04</v>
      </c>
      <c r="F312" s="1075">
        <v>1.1000000000000001</v>
      </c>
      <c r="G312" s="1075"/>
      <c r="H312" s="1075">
        <f>ROUND(F312*E312*D312,2)</f>
        <v>2.29</v>
      </c>
      <c r="I312" s="1076"/>
      <c r="J312" s="1077"/>
      <c r="K312" s="344"/>
    </row>
    <row r="313" spans="2:11" ht="15">
      <c r="B313" s="1081"/>
      <c r="C313" s="790" t="s">
        <v>930</v>
      </c>
      <c r="D313" s="1074">
        <v>2</v>
      </c>
      <c r="E313" s="1075">
        <v>1.04</v>
      </c>
      <c r="F313" s="1075">
        <v>1</v>
      </c>
      <c r="G313" s="1075"/>
      <c r="H313" s="1075">
        <f>ROUND(F313*E313*D313,2)</f>
        <v>2.08</v>
      </c>
      <c r="I313" s="1076"/>
      <c r="J313" s="1077"/>
      <c r="K313" s="344"/>
    </row>
    <row r="314" spans="2:11" ht="15">
      <c r="B314" s="1081"/>
      <c r="C314" s="790" t="s">
        <v>931</v>
      </c>
      <c r="D314" s="1074">
        <v>1</v>
      </c>
      <c r="E314" s="1075">
        <v>1.2</v>
      </c>
      <c r="F314" s="1075">
        <v>1.1000000000000001</v>
      </c>
      <c r="G314" s="1075"/>
      <c r="H314" s="1075">
        <f>ROUND(F314*E314*D314,2)</f>
        <v>1.32</v>
      </c>
      <c r="I314" s="1076"/>
      <c r="J314" s="1077"/>
      <c r="K314" s="344"/>
    </row>
    <row r="315" spans="2:11" ht="15">
      <c r="B315" s="1081"/>
      <c r="C315" s="790" t="s">
        <v>932</v>
      </c>
      <c r="D315" s="1074">
        <v>1</v>
      </c>
      <c r="E315" s="1075">
        <v>1</v>
      </c>
      <c r="F315" s="1075">
        <v>1</v>
      </c>
      <c r="G315" s="1075"/>
      <c r="H315" s="1075">
        <f>ROUND(F315*E315*D315,2)</f>
        <v>1</v>
      </c>
      <c r="I315" s="1076"/>
      <c r="J315" s="1077"/>
      <c r="K315" s="344"/>
    </row>
    <row r="316" spans="2:11" ht="15">
      <c r="B316" s="1081"/>
      <c r="C316" s="790" t="s">
        <v>920</v>
      </c>
      <c r="D316" s="1074"/>
      <c r="E316" s="1075"/>
      <c r="F316" s="1075"/>
      <c r="G316" s="1075"/>
      <c r="H316" s="1075"/>
      <c r="I316" s="1076"/>
      <c r="J316" s="1077"/>
      <c r="K316" s="344"/>
    </row>
    <row r="317" spans="2:11" ht="15">
      <c r="B317" s="1081"/>
      <c r="C317" s="790" t="s">
        <v>929</v>
      </c>
      <c r="D317" s="1074">
        <v>2</v>
      </c>
      <c r="E317" s="1075">
        <v>1.04</v>
      </c>
      <c r="F317" s="1075">
        <v>1.1000000000000001</v>
      </c>
      <c r="G317" s="1075"/>
      <c r="H317" s="1075">
        <f>ROUND(F317*E317*D317,2)</f>
        <v>2.29</v>
      </c>
      <c r="I317" s="1076"/>
      <c r="J317" s="1077"/>
      <c r="K317" s="344"/>
    </row>
    <row r="318" spans="2:11" ht="15">
      <c r="B318" s="1081"/>
      <c r="C318" s="790" t="s">
        <v>930</v>
      </c>
      <c r="D318" s="1074">
        <v>2</v>
      </c>
      <c r="E318" s="1075">
        <v>1.04</v>
      </c>
      <c r="F318" s="1075">
        <v>1</v>
      </c>
      <c r="G318" s="1075"/>
      <c r="H318" s="1075">
        <f>ROUND(F318*E318*D318,2)</f>
        <v>2.08</v>
      </c>
      <c r="I318" s="1076"/>
      <c r="J318" s="1077"/>
      <c r="K318" s="344"/>
    </row>
    <row r="319" spans="2:11" ht="15">
      <c r="B319" s="1081"/>
      <c r="C319" s="790" t="s">
        <v>931</v>
      </c>
      <c r="D319" s="1074">
        <v>1</v>
      </c>
      <c r="E319" s="1075">
        <v>1.2</v>
      </c>
      <c r="F319" s="1075">
        <v>1.1000000000000001</v>
      </c>
      <c r="G319" s="1075"/>
      <c r="H319" s="1075">
        <f>ROUND(F319*E319*D319,2)</f>
        <v>1.32</v>
      </c>
      <c r="I319" s="1076"/>
      <c r="J319" s="1077"/>
      <c r="K319" s="344"/>
    </row>
    <row r="320" spans="2:11" ht="15">
      <c r="B320" s="1081"/>
      <c r="C320" s="790" t="s">
        <v>932</v>
      </c>
      <c r="D320" s="1074">
        <v>1</v>
      </c>
      <c r="E320" s="1075">
        <v>1</v>
      </c>
      <c r="F320" s="1075">
        <v>1</v>
      </c>
      <c r="G320" s="1075"/>
      <c r="H320" s="1075">
        <f>ROUND(F320*E320*D320,2)</f>
        <v>1</v>
      </c>
      <c r="I320" s="1076"/>
      <c r="J320" s="1077"/>
      <c r="K320" s="344"/>
    </row>
    <row r="321" spans="2:11" ht="15">
      <c r="B321" s="1081"/>
      <c r="C321" s="790" t="s">
        <v>921</v>
      </c>
      <c r="D321" s="1074"/>
      <c r="E321" s="1075"/>
      <c r="F321" s="1075"/>
      <c r="G321" s="1075"/>
      <c r="H321" s="1075"/>
      <c r="I321" s="1076"/>
      <c r="J321" s="1077"/>
      <c r="K321" s="344"/>
    </row>
    <row r="322" spans="2:11" ht="15">
      <c r="B322" s="1081"/>
      <c r="C322" s="790" t="s">
        <v>929</v>
      </c>
      <c r="D322" s="1074">
        <v>2</v>
      </c>
      <c r="E322" s="1075">
        <v>7.71</v>
      </c>
      <c r="F322" s="1075">
        <v>1.1000000000000001</v>
      </c>
      <c r="G322" s="1075"/>
      <c r="H322" s="1075">
        <f>ROUND(F322*E322*D322,2)</f>
        <v>16.96</v>
      </c>
      <c r="I322" s="1076"/>
      <c r="J322" s="1077"/>
      <c r="K322" s="344"/>
    </row>
    <row r="323" spans="2:11" ht="15">
      <c r="B323" s="1081"/>
      <c r="C323" s="790" t="s">
        <v>930</v>
      </c>
      <c r="D323" s="1074">
        <v>2</v>
      </c>
      <c r="E323" s="1075">
        <v>7.71</v>
      </c>
      <c r="F323" s="1075">
        <v>1</v>
      </c>
      <c r="G323" s="1075"/>
      <c r="H323" s="1075">
        <f>ROUND(F323*E323*D323,2)</f>
        <v>15.42</v>
      </c>
      <c r="I323" s="1076"/>
      <c r="J323" s="1077"/>
      <c r="K323" s="344"/>
    </row>
    <row r="324" spans="2:11" ht="15">
      <c r="B324" s="1081"/>
      <c r="C324" s="790" t="s">
        <v>931</v>
      </c>
      <c r="D324" s="1074">
        <v>1</v>
      </c>
      <c r="E324" s="1075">
        <v>1.2</v>
      </c>
      <c r="F324" s="1075">
        <v>1.1000000000000001</v>
      </c>
      <c r="G324" s="1075"/>
      <c r="H324" s="1075">
        <f>ROUND(F324*E324*D324,2)</f>
        <v>1.32</v>
      </c>
      <c r="I324" s="1076"/>
      <c r="J324" s="1077"/>
      <c r="K324" s="344"/>
    </row>
    <row r="325" spans="2:11" ht="15">
      <c r="B325" s="1081"/>
      <c r="C325" s="790" t="s">
        <v>932</v>
      </c>
      <c r="D325" s="1074">
        <v>1</v>
      </c>
      <c r="E325" s="1075">
        <v>1</v>
      </c>
      <c r="F325" s="1075">
        <v>1</v>
      </c>
      <c r="G325" s="1075"/>
      <c r="H325" s="1075">
        <f>ROUND(F325*E325*D325,2)</f>
        <v>1</v>
      </c>
      <c r="I325" s="1076"/>
      <c r="J325" s="1077"/>
      <c r="K325" s="344"/>
    </row>
    <row r="326" spans="2:11" ht="15">
      <c r="B326" s="1081"/>
      <c r="C326" s="790"/>
      <c r="D326" s="1074"/>
      <c r="E326" s="1075"/>
      <c r="F326" s="1075"/>
      <c r="G326" s="1075"/>
      <c r="H326" s="1075"/>
      <c r="I326" s="1076"/>
      <c r="J326" s="1077"/>
      <c r="K326" s="344"/>
    </row>
    <row r="327" spans="2:11" s="465" customFormat="1" ht="38.25">
      <c r="B327" s="494" t="s">
        <v>1136</v>
      </c>
      <c r="C327" s="461" t="s">
        <v>1254</v>
      </c>
      <c r="D327" s="1078"/>
      <c r="E327" s="1079"/>
      <c r="F327" s="1079"/>
      <c r="G327" s="1079"/>
      <c r="H327" s="1079"/>
      <c r="I327" s="1080">
        <f>SUM(H330:H448)</f>
        <v>49.100000000000009</v>
      </c>
      <c r="J327" s="1071" t="s">
        <v>28</v>
      </c>
    </row>
    <row r="328" spans="2:11" ht="15">
      <c r="B328" s="1081"/>
      <c r="C328" s="791" t="s">
        <v>64</v>
      </c>
      <c r="D328" s="1074"/>
      <c r="E328" s="1075"/>
      <c r="F328" s="1075"/>
      <c r="G328" s="1075"/>
      <c r="H328" s="1075"/>
      <c r="I328" s="1076"/>
      <c r="J328" s="1077"/>
      <c r="K328" s="344"/>
    </row>
    <row r="329" spans="2:11" ht="15">
      <c r="B329" s="1081"/>
      <c r="C329" s="790" t="s">
        <v>892</v>
      </c>
      <c r="D329" s="1074" t="s">
        <v>635</v>
      </c>
      <c r="E329" s="1075" t="s">
        <v>928</v>
      </c>
      <c r="F329" s="1075" t="s">
        <v>652</v>
      </c>
      <c r="G329" s="1075" t="s">
        <v>587</v>
      </c>
      <c r="H329" s="1075" t="s">
        <v>632</v>
      </c>
      <c r="I329" s="1076"/>
      <c r="J329" s="1077"/>
      <c r="K329" s="344"/>
    </row>
    <row r="330" spans="2:11" ht="15">
      <c r="B330" s="1081"/>
      <c r="C330" s="790" t="s">
        <v>933</v>
      </c>
      <c r="D330" s="1074">
        <v>1</v>
      </c>
      <c r="E330" s="1075">
        <v>9.5299999999999994</v>
      </c>
      <c r="F330" s="1075">
        <v>1.2</v>
      </c>
      <c r="G330" s="1075">
        <v>0.1</v>
      </c>
      <c r="H330" s="1075">
        <f>ROUND(F330*E330*D330*G330,2)</f>
        <v>1.1399999999999999</v>
      </c>
      <c r="I330" s="1076"/>
      <c r="J330" s="1077"/>
      <c r="K330" s="344"/>
    </row>
    <row r="331" spans="2:11" ht="15">
      <c r="B331" s="1081"/>
      <c r="C331" s="790" t="s">
        <v>934</v>
      </c>
      <c r="D331" s="1074">
        <v>2</v>
      </c>
      <c r="E331" s="1075">
        <v>9.5299999999999994</v>
      </c>
      <c r="F331" s="1075">
        <v>0.1</v>
      </c>
      <c r="G331" s="1075">
        <v>1</v>
      </c>
      <c r="H331" s="1075">
        <f>ROUND(F331*E331*D331*G331,2)</f>
        <v>1.91</v>
      </c>
      <c r="I331" s="1076"/>
      <c r="J331" s="1077"/>
      <c r="K331" s="344"/>
    </row>
    <row r="332" spans="2:11" ht="15">
      <c r="B332" s="1081"/>
      <c r="C332" s="790" t="s">
        <v>935</v>
      </c>
      <c r="D332" s="1074">
        <v>1</v>
      </c>
      <c r="E332" s="1075">
        <v>1.2</v>
      </c>
      <c r="F332" s="1075">
        <v>0.1</v>
      </c>
      <c r="G332" s="1075">
        <v>1.1000000000000001</v>
      </c>
      <c r="H332" s="1075">
        <f>ROUND(F332*E332*D332*G332,2)</f>
        <v>0.13</v>
      </c>
      <c r="I332" s="1076"/>
      <c r="J332" s="1077"/>
      <c r="K332" s="344"/>
    </row>
    <row r="333" spans="2:11" ht="15">
      <c r="B333" s="1081"/>
      <c r="C333" s="790" t="s">
        <v>893</v>
      </c>
      <c r="D333" s="1074"/>
      <c r="E333" s="1075"/>
      <c r="F333" s="1075"/>
      <c r="G333" s="1075"/>
      <c r="H333" s="1075"/>
      <c r="I333" s="1076"/>
      <c r="J333" s="1077"/>
      <c r="K333" s="344"/>
    </row>
    <row r="334" spans="2:11" ht="15">
      <c r="B334" s="1081"/>
      <c r="C334" s="790" t="s">
        <v>933</v>
      </c>
      <c r="D334" s="1074">
        <v>1</v>
      </c>
      <c r="E334" s="1075">
        <v>1.51</v>
      </c>
      <c r="F334" s="1075">
        <v>1.2</v>
      </c>
      <c r="G334" s="1075">
        <v>0.1</v>
      </c>
      <c r="H334" s="1075">
        <f>ROUND(F334*E334*D334*G334,2)</f>
        <v>0.18</v>
      </c>
      <c r="I334" s="1076"/>
      <c r="J334" s="1077"/>
      <c r="K334" s="344"/>
    </row>
    <row r="335" spans="2:11" ht="15">
      <c r="B335" s="1081"/>
      <c r="C335" s="790" t="s">
        <v>934</v>
      </c>
      <c r="D335" s="1074">
        <v>2</v>
      </c>
      <c r="E335" s="1075">
        <v>1.51</v>
      </c>
      <c r="F335" s="1075">
        <v>0.1</v>
      </c>
      <c r="G335" s="1075">
        <v>1</v>
      </c>
      <c r="H335" s="1075">
        <f>ROUND(F335*E335*D335*G335,2)</f>
        <v>0.3</v>
      </c>
      <c r="I335" s="1076"/>
      <c r="J335" s="1077"/>
      <c r="K335" s="344"/>
    </row>
    <row r="336" spans="2:11" ht="15">
      <c r="B336" s="1081"/>
      <c r="C336" s="790" t="s">
        <v>935</v>
      </c>
      <c r="D336" s="1074">
        <v>1</v>
      </c>
      <c r="E336" s="1075">
        <v>1.2</v>
      </c>
      <c r="F336" s="1075">
        <v>0.1</v>
      </c>
      <c r="G336" s="1075">
        <v>1.1000000000000001</v>
      </c>
      <c r="H336" s="1075">
        <f>ROUND(F336*E336*D336*G336,2)</f>
        <v>0.13</v>
      </c>
      <c r="I336" s="1076"/>
      <c r="J336" s="1077"/>
      <c r="K336" s="344"/>
    </row>
    <row r="337" spans="2:11" ht="15">
      <c r="B337" s="1081"/>
      <c r="C337" s="790" t="s">
        <v>894</v>
      </c>
      <c r="D337" s="1074"/>
      <c r="E337" s="1075"/>
      <c r="F337" s="1075"/>
      <c r="G337" s="1075"/>
      <c r="H337" s="1075"/>
      <c r="I337" s="1076"/>
      <c r="J337" s="1077"/>
      <c r="K337" s="344"/>
    </row>
    <row r="338" spans="2:11" ht="15">
      <c r="B338" s="1081"/>
      <c r="C338" s="790" t="s">
        <v>933</v>
      </c>
      <c r="D338" s="1074">
        <v>1</v>
      </c>
      <c r="E338" s="1075">
        <v>12.16</v>
      </c>
      <c r="F338" s="1075">
        <v>1.2</v>
      </c>
      <c r="G338" s="1075">
        <v>0.1</v>
      </c>
      <c r="H338" s="1075">
        <f>ROUND(F338*E338*D338*G338,2)</f>
        <v>1.46</v>
      </c>
      <c r="I338" s="1076"/>
      <c r="J338" s="1077"/>
      <c r="K338" s="344"/>
    </row>
    <row r="339" spans="2:11" ht="15">
      <c r="B339" s="1081"/>
      <c r="C339" s="790" t="s">
        <v>934</v>
      </c>
      <c r="D339" s="1074">
        <v>2</v>
      </c>
      <c r="E339" s="1075">
        <v>12.16</v>
      </c>
      <c r="F339" s="1075">
        <v>0.1</v>
      </c>
      <c r="G339" s="1075">
        <v>1</v>
      </c>
      <c r="H339" s="1075">
        <f>ROUND(F339*E339*D339*G339,2)</f>
        <v>2.4300000000000002</v>
      </c>
      <c r="I339" s="1076"/>
      <c r="J339" s="1077"/>
      <c r="K339" s="344"/>
    </row>
    <row r="340" spans="2:11" ht="15">
      <c r="B340" s="1081"/>
      <c r="C340" s="790" t="s">
        <v>935</v>
      </c>
      <c r="D340" s="1074">
        <v>1</v>
      </c>
      <c r="E340" s="1075">
        <v>1.2</v>
      </c>
      <c r="F340" s="1075">
        <v>0.1</v>
      </c>
      <c r="G340" s="1075">
        <v>1.1000000000000001</v>
      </c>
      <c r="H340" s="1075">
        <f>ROUND(F340*E340*D340*G340,2)</f>
        <v>0.13</v>
      </c>
      <c r="I340" s="1076"/>
      <c r="J340" s="1077"/>
      <c r="K340" s="344"/>
    </row>
    <row r="341" spans="2:11" ht="15">
      <c r="B341" s="1081"/>
      <c r="C341" s="790" t="s">
        <v>895</v>
      </c>
      <c r="D341" s="1074"/>
      <c r="E341" s="1075"/>
      <c r="F341" s="1075"/>
      <c r="G341" s="1075"/>
      <c r="H341" s="1075"/>
      <c r="I341" s="1076"/>
      <c r="J341" s="1077"/>
      <c r="K341" s="344"/>
    </row>
    <row r="342" spans="2:11" ht="15">
      <c r="B342" s="1081"/>
      <c r="C342" s="790" t="s">
        <v>933</v>
      </c>
      <c r="D342" s="1074">
        <v>1</v>
      </c>
      <c r="E342" s="1075">
        <v>1.93</v>
      </c>
      <c r="F342" s="1075">
        <v>1.2</v>
      </c>
      <c r="G342" s="1075">
        <v>0.1</v>
      </c>
      <c r="H342" s="1075">
        <f>ROUND(F342*E342*D342*G342,2)</f>
        <v>0.23</v>
      </c>
      <c r="I342" s="1076"/>
      <c r="J342" s="1077"/>
      <c r="K342" s="344"/>
    </row>
    <row r="343" spans="2:11" ht="15">
      <c r="B343" s="1081"/>
      <c r="C343" s="790" t="s">
        <v>934</v>
      </c>
      <c r="D343" s="1074">
        <v>2</v>
      </c>
      <c r="E343" s="1075">
        <v>1.93</v>
      </c>
      <c r="F343" s="1075">
        <v>0.1</v>
      </c>
      <c r="G343" s="1075">
        <v>1</v>
      </c>
      <c r="H343" s="1075">
        <f>ROUND(F343*E343*D343*G343,2)</f>
        <v>0.39</v>
      </c>
      <c r="I343" s="1076"/>
      <c r="J343" s="1077"/>
      <c r="K343" s="344"/>
    </row>
    <row r="344" spans="2:11" ht="15">
      <c r="B344" s="1081"/>
      <c r="C344" s="790" t="s">
        <v>935</v>
      </c>
      <c r="D344" s="1074">
        <v>1</v>
      </c>
      <c r="E344" s="1075">
        <v>1.2</v>
      </c>
      <c r="F344" s="1075">
        <v>0.1</v>
      </c>
      <c r="G344" s="1075">
        <v>1.1000000000000001</v>
      </c>
      <c r="H344" s="1075">
        <f>ROUND(F344*E344*D344*G344,2)</f>
        <v>0.13</v>
      </c>
      <c r="I344" s="1076"/>
      <c r="J344" s="1077"/>
      <c r="K344" s="344"/>
    </row>
    <row r="345" spans="2:11" ht="15">
      <c r="B345" s="1081"/>
      <c r="C345" s="790" t="s">
        <v>896</v>
      </c>
      <c r="D345" s="1074"/>
      <c r="E345" s="1075"/>
      <c r="F345" s="1075"/>
      <c r="G345" s="1075"/>
      <c r="H345" s="1075"/>
      <c r="I345" s="1076"/>
      <c r="J345" s="1077"/>
      <c r="K345" s="344"/>
    </row>
    <row r="346" spans="2:11" ht="15">
      <c r="B346" s="1081"/>
      <c r="C346" s="790" t="s">
        <v>933</v>
      </c>
      <c r="D346" s="1074">
        <v>1</v>
      </c>
      <c r="E346" s="1075">
        <v>1.62</v>
      </c>
      <c r="F346" s="1075">
        <v>1.2</v>
      </c>
      <c r="G346" s="1075">
        <v>0.1</v>
      </c>
      <c r="H346" s="1075">
        <f>ROUND(F346*E346*D346*G346,2)</f>
        <v>0.19</v>
      </c>
      <c r="I346" s="1076"/>
      <c r="J346" s="1077"/>
      <c r="K346" s="344"/>
    </row>
    <row r="347" spans="2:11" ht="15">
      <c r="B347" s="1081"/>
      <c r="C347" s="790" t="s">
        <v>934</v>
      </c>
      <c r="D347" s="1074">
        <v>2</v>
      </c>
      <c r="E347" s="1075">
        <v>1.62</v>
      </c>
      <c r="F347" s="1075">
        <v>0.1</v>
      </c>
      <c r="G347" s="1075">
        <v>1</v>
      </c>
      <c r="H347" s="1075">
        <f>ROUND(F347*E347*D347*G347,2)</f>
        <v>0.32</v>
      </c>
      <c r="I347" s="1076"/>
      <c r="J347" s="1077"/>
      <c r="K347" s="344"/>
    </row>
    <row r="348" spans="2:11" ht="15">
      <c r="B348" s="1081"/>
      <c r="C348" s="790" t="s">
        <v>935</v>
      </c>
      <c r="D348" s="1074">
        <v>1</v>
      </c>
      <c r="E348" s="1075">
        <v>1.2</v>
      </c>
      <c r="F348" s="1075">
        <v>0.1</v>
      </c>
      <c r="G348" s="1075">
        <v>1.1000000000000001</v>
      </c>
      <c r="H348" s="1075">
        <f>ROUND(F348*E348*D348*G348,2)</f>
        <v>0.13</v>
      </c>
      <c r="I348" s="1076"/>
      <c r="J348" s="1077"/>
      <c r="K348" s="344"/>
    </row>
    <row r="349" spans="2:11" ht="15">
      <c r="B349" s="1081"/>
      <c r="C349" s="790" t="s">
        <v>897</v>
      </c>
      <c r="D349" s="1074"/>
      <c r="E349" s="1075"/>
      <c r="F349" s="1075"/>
      <c r="G349" s="1075"/>
      <c r="H349" s="1075"/>
      <c r="I349" s="1076"/>
      <c r="J349" s="1077"/>
      <c r="K349" s="344"/>
    </row>
    <row r="350" spans="2:11" ht="15">
      <c r="B350" s="1081"/>
      <c r="C350" s="790" t="s">
        <v>933</v>
      </c>
      <c r="D350" s="1074">
        <v>1</v>
      </c>
      <c r="E350" s="1075">
        <v>12.11</v>
      </c>
      <c r="F350" s="1075">
        <v>1.2</v>
      </c>
      <c r="G350" s="1075">
        <v>0.1</v>
      </c>
      <c r="H350" s="1075">
        <f>ROUND(F350*E350*D350*G350,2)</f>
        <v>1.45</v>
      </c>
      <c r="I350" s="1076"/>
      <c r="J350" s="1077"/>
      <c r="K350" s="344"/>
    </row>
    <row r="351" spans="2:11" ht="15">
      <c r="B351" s="1081"/>
      <c r="C351" s="790" t="s">
        <v>934</v>
      </c>
      <c r="D351" s="1074">
        <v>2</v>
      </c>
      <c r="E351" s="1075">
        <v>12.11</v>
      </c>
      <c r="F351" s="1075">
        <v>0.1</v>
      </c>
      <c r="G351" s="1075">
        <v>1</v>
      </c>
      <c r="H351" s="1075">
        <f>ROUND(F351*E351*D351*G351,2)</f>
        <v>2.42</v>
      </c>
      <c r="I351" s="1076"/>
      <c r="J351" s="1077"/>
      <c r="K351" s="344"/>
    </row>
    <row r="352" spans="2:11" ht="15">
      <c r="B352" s="1081"/>
      <c r="C352" s="790" t="s">
        <v>935</v>
      </c>
      <c r="D352" s="1074">
        <v>1</v>
      </c>
      <c r="E352" s="1075">
        <v>1.2</v>
      </c>
      <c r="F352" s="1075">
        <v>0.1</v>
      </c>
      <c r="G352" s="1075">
        <v>1.1000000000000001</v>
      </c>
      <c r="H352" s="1075">
        <f>ROUND(F352*E352*D352*G352,2)</f>
        <v>0.13</v>
      </c>
      <c r="I352" s="1076"/>
      <c r="J352" s="1077"/>
      <c r="K352" s="344"/>
    </row>
    <row r="353" spans="2:11" ht="15">
      <c r="B353" s="1081"/>
      <c r="C353" s="790" t="s">
        <v>898</v>
      </c>
      <c r="D353" s="1074"/>
      <c r="E353" s="1075"/>
      <c r="F353" s="1075"/>
      <c r="G353" s="1075"/>
      <c r="H353" s="1075"/>
      <c r="I353" s="1076"/>
      <c r="J353" s="1077"/>
      <c r="K353" s="344"/>
    </row>
    <row r="354" spans="2:11" ht="15">
      <c r="B354" s="1081"/>
      <c r="C354" s="790" t="s">
        <v>933</v>
      </c>
      <c r="D354" s="1074">
        <v>1</v>
      </c>
      <c r="E354" s="1075">
        <v>1.94</v>
      </c>
      <c r="F354" s="1075">
        <v>1.2</v>
      </c>
      <c r="G354" s="1075">
        <v>0.1</v>
      </c>
      <c r="H354" s="1075">
        <f>ROUND(F354*E354*D354*G354,2)</f>
        <v>0.23</v>
      </c>
      <c r="I354" s="1076"/>
      <c r="J354" s="1077"/>
      <c r="K354" s="344"/>
    </row>
    <row r="355" spans="2:11" ht="15">
      <c r="B355" s="1081"/>
      <c r="C355" s="790" t="s">
        <v>934</v>
      </c>
      <c r="D355" s="1074">
        <v>2</v>
      </c>
      <c r="E355" s="1075">
        <v>1.94</v>
      </c>
      <c r="F355" s="1075">
        <v>0.1</v>
      </c>
      <c r="G355" s="1075">
        <v>1</v>
      </c>
      <c r="H355" s="1075">
        <f>ROUND(F355*E355*D355*G355,2)</f>
        <v>0.39</v>
      </c>
      <c r="I355" s="1076"/>
      <c r="J355" s="1077"/>
      <c r="K355" s="344"/>
    </row>
    <row r="356" spans="2:11" ht="15">
      <c r="B356" s="1081"/>
      <c r="C356" s="790" t="s">
        <v>935</v>
      </c>
      <c r="D356" s="1074">
        <v>1</v>
      </c>
      <c r="E356" s="1075">
        <v>1.2</v>
      </c>
      <c r="F356" s="1075">
        <v>0.1</v>
      </c>
      <c r="G356" s="1075">
        <v>1.1000000000000001</v>
      </c>
      <c r="H356" s="1075">
        <f>ROUND(F356*E356*D356*G356,2)</f>
        <v>0.13</v>
      </c>
      <c r="I356" s="1076"/>
      <c r="J356" s="1077"/>
      <c r="K356" s="344"/>
    </row>
    <row r="357" spans="2:11" ht="15">
      <c r="B357" s="1081"/>
      <c r="C357" s="790" t="s">
        <v>899</v>
      </c>
      <c r="D357" s="1074"/>
      <c r="E357" s="1075"/>
      <c r="F357" s="1075"/>
      <c r="G357" s="1075"/>
      <c r="H357" s="1075"/>
      <c r="I357" s="1076"/>
      <c r="J357" s="1077"/>
      <c r="K357" s="344"/>
    </row>
    <row r="358" spans="2:11" ht="15">
      <c r="B358" s="1081"/>
      <c r="C358" s="790" t="s">
        <v>933</v>
      </c>
      <c r="D358" s="1074">
        <v>1</v>
      </c>
      <c r="E358" s="1075">
        <v>0.87</v>
      </c>
      <c r="F358" s="1075">
        <v>1.2</v>
      </c>
      <c r="G358" s="1075">
        <v>0.1</v>
      </c>
      <c r="H358" s="1075">
        <f>ROUND(F358*E358*D358*G358,2)</f>
        <v>0.1</v>
      </c>
      <c r="I358" s="1076"/>
      <c r="J358" s="1077"/>
      <c r="K358" s="344"/>
    </row>
    <row r="359" spans="2:11" ht="15">
      <c r="B359" s="1081"/>
      <c r="C359" s="790" t="s">
        <v>934</v>
      </c>
      <c r="D359" s="1074">
        <v>2</v>
      </c>
      <c r="E359" s="1075">
        <v>0.87</v>
      </c>
      <c r="F359" s="1075">
        <v>0.1</v>
      </c>
      <c r="G359" s="1075">
        <v>1</v>
      </c>
      <c r="H359" s="1075">
        <f>ROUND(F359*E359*D359*G359,2)</f>
        <v>0.17</v>
      </c>
      <c r="I359" s="1076"/>
      <c r="J359" s="1077"/>
      <c r="K359" s="344"/>
    </row>
    <row r="360" spans="2:11" ht="15">
      <c r="B360" s="1081"/>
      <c r="C360" s="790" t="s">
        <v>935</v>
      </c>
      <c r="D360" s="1074">
        <v>1</v>
      </c>
      <c r="E360" s="1075">
        <v>1.2</v>
      </c>
      <c r="F360" s="1075">
        <v>0.1</v>
      </c>
      <c r="G360" s="1075">
        <v>1.1000000000000001</v>
      </c>
      <c r="H360" s="1075">
        <f>ROUND(F360*E360*D360*G360,2)</f>
        <v>0.13</v>
      </c>
      <c r="I360" s="1076"/>
      <c r="J360" s="1077"/>
      <c r="K360" s="344"/>
    </row>
    <row r="361" spans="2:11" ht="15">
      <c r="B361" s="1081"/>
      <c r="C361" s="790" t="s">
        <v>900</v>
      </c>
      <c r="D361" s="1074"/>
      <c r="E361" s="1075"/>
      <c r="F361" s="1075"/>
      <c r="G361" s="1075"/>
      <c r="H361" s="1075"/>
      <c r="I361" s="1076"/>
      <c r="J361" s="1077"/>
      <c r="K361" s="344"/>
    </row>
    <row r="362" spans="2:11" ht="15">
      <c r="B362" s="1081"/>
      <c r="C362" s="790" t="s">
        <v>933</v>
      </c>
      <c r="D362" s="1074">
        <v>1</v>
      </c>
      <c r="E362" s="1075">
        <v>1.03</v>
      </c>
      <c r="F362" s="1075">
        <v>1.2</v>
      </c>
      <c r="G362" s="1075">
        <v>0.1</v>
      </c>
      <c r="H362" s="1075">
        <f>ROUND(F362*E362*D362*G362,2)</f>
        <v>0.12</v>
      </c>
      <c r="I362" s="1076"/>
      <c r="J362" s="1077"/>
      <c r="K362" s="344"/>
    </row>
    <row r="363" spans="2:11" ht="15">
      <c r="B363" s="1081"/>
      <c r="C363" s="790" t="s">
        <v>934</v>
      </c>
      <c r="D363" s="1074">
        <v>2</v>
      </c>
      <c r="E363" s="1075">
        <v>1.03</v>
      </c>
      <c r="F363" s="1075">
        <v>0.1</v>
      </c>
      <c r="G363" s="1075">
        <v>1</v>
      </c>
      <c r="H363" s="1075">
        <f>ROUND(F363*E363*D363*G363,2)</f>
        <v>0.21</v>
      </c>
      <c r="I363" s="1076"/>
      <c r="J363" s="1077"/>
      <c r="K363" s="344"/>
    </row>
    <row r="364" spans="2:11" ht="15">
      <c r="B364" s="1081"/>
      <c r="C364" s="790" t="s">
        <v>935</v>
      </c>
      <c r="D364" s="1074">
        <v>1</v>
      </c>
      <c r="E364" s="1075">
        <v>1.2</v>
      </c>
      <c r="F364" s="1075">
        <v>0.1</v>
      </c>
      <c r="G364" s="1075">
        <v>1.1000000000000001</v>
      </c>
      <c r="H364" s="1075">
        <f>ROUND(F364*E364*D364*G364,2)</f>
        <v>0.13</v>
      </c>
      <c r="I364" s="1076"/>
      <c r="J364" s="1077"/>
      <c r="K364" s="344"/>
    </row>
    <row r="365" spans="2:11" ht="15">
      <c r="B365" s="1081"/>
      <c r="C365" s="790" t="s">
        <v>901</v>
      </c>
      <c r="D365" s="1074"/>
      <c r="E365" s="1075"/>
      <c r="F365" s="1075"/>
      <c r="G365" s="1075"/>
      <c r="H365" s="1075"/>
      <c r="I365" s="1076"/>
      <c r="J365" s="1077"/>
      <c r="K365" s="344"/>
    </row>
    <row r="366" spans="2:11" ht="15">
      <c r="B366" s="1081"/>
      <c r="C366" s="790" t="s">
        <v>933</v>
      </c>
      <c r="D366" s="1074">
        <v>1</v>
      </c>
      <c r="E366" s="1075">
        <v>1.35</v>
      </c>
      <c r="F366" s="1075">
        <v>1.2</v>
      </c>
      <c r="G366" s="1075">
        <v>0.1</v>
      </c>
      <c r="H366" s="1075">
        <f>ROUND(F366*E366*D366*G366,2)</f>
        <v>0.16</v>
      </c>
      <c r="I366" s="1076"/>
      <c r="J366" s="1077"/>
      <c r="K366" s="344"/>
    </row>
    <row r="367" spans="2:11" ht="15">
      <c r="B367" s="1081"/>
      <c r="C367" s="790" t="s">
        <v>934</v>
      </c>
      <c r="D367" s="1074">
        <v>2</v>
      </c>
      <c r="E367" s="1075">
        <v>1.35</v>
      </c>
      <c r="F367" s="1075">
        <v>0.1</v>
      </c>
      <c r="G367" s="1075">
        <v>1</v>
      </c>
      <c r="H367" s="1075">
        <f>ROUND(F367*E367*D367*G367,2)</f>
        <v>0.27</v>
      </c>
      <c r="I367" s="1076"/>
      <c r="J367" s="1077"/>
      <c r="K367" s="344"/>
    </row>
    <row r="368" spans="2:11" ht="15">
      <c r="B368" s="1081"/>
      <c r="C368" s="790" t="s">
        <v>935</v>
      </c>
      <c r="D368" s="1074">
        <v>1</v>
      </c>
      <c r="E368" s="1075">
        <v>1.2</v>
      </c>
      <c r="F368" s="1075">
        <v>0.1</v>
      </c>
      <c r="G368" s="1075">
        <v>1.1000000000000001</v>
      </c>
      <c r="H368" s="1075">
        <f>ROUND(F368*E368*D368*G368,2)</f>
        <v>0.13</v>
      </c>
      <c r="I368" s="1076"/>
      <c r="J368" s="1077"/>
      <c r="K368" s="344"/>
    </row>
    <row r="369" spans="2:11" ht="15">
      <c r="B369" s="1081"/>
      <c r="C369" s="790" t="s">
        <v>902</v>
      </c>
      <c r="D369" s="1074"/>
      <c r="E369" s="1075"/>
      <c r="F369" s="1075"/>
      <c r="G369" s="1075"/>
      <c r="H369" s="1075"/>
      <c r="I369" s="1076"/>
      <c r="J369" s="1077"/>
      <c r="K369" s="344"/>
    </row>
    <row r="370" spans="2:11" ht="15">
      <c r="B370" s="1081"/>
      <c r="C370" s="790" t="s">
        <v>933</v>
      </c>
      <c r="D370" s="1074">
        <v>1</v>
      </c>
      <c r="E370" s="1075">
        <v>0.98</v>
      </c>
      <c r="F370" s="1075">
        <v>1.2</v>
      </c>
      <c r="G370" s="1075">
        <v>0.1</v>
      </c>
      <c r="H370" s="1075">
        <f>ROUND(F370*E370*D370*G370,2)</f>
        <v>0.12</v>
      </c>
      <c r="I370" s="1076"/>
      <c r="J370" s="1077"/>
      <c r="K370" s="344"/>
    </row>
    <row r="371" spans="2:11" ht="15">
      <c r="B371" s="1081"/>
      <c r="C371" s="790" t="s">
        <v>934</v>
      </c>
      <c r="D371" s="1074">
        <v>2</v>
      </c>
      <c r="E371" s="1075">
        <v>0.98</v>
      </c>
      <c r="F371" s="1075">
        <v>0.1</v>
      </c>
      <c r="G371" s="1075">
        <v>1</v>
      </c>
      <c r="H371" s="1075">
        <f>ROUND(F371*E371*D371*G371,2)</f>
        <v>0.2</v>
      </c>
      <c r="I371" s="1076"/>
      <c r="J371" s="1077"/>
      <c r="K371" s="344"/>
    </row>
    <row r="372" spans="2:11" ht="15">
      <c r="B372" s="1081"/>
      <c r="C372" s="790" t="s">
        <v>935</v>
      </c>
      <c r="D372" s="1074">
        <v>1</v>
      </c>
      <c r="E372" s="1075">
        <v>1.2</v>
      </c>
      <c r="F372" s="1075">
        <v>0.1</v>
      </c>
      <c r="G372" s="1075">
        <v>1.1000000000000001</v>
      </c>
      <c r="H372" s="1075">
        <f>ROUND(F372*E372*D372*G372,2)</f>
        <v>0.13</v>
      </c>
      <c r="I372" s="1076"/>
      <c r="J372" s="1077"/>
      <c r="K372" s="344"/>
    </row>
    <row r="373" spans="2:11" ht="15">
      <c r="B373" s="1081"/>
      <c r="C373" s="790" t="s">
        <v>903</v>
      </c>
      <c r="D373" s="1074"/>
      <c r="E373" s="1075"/>
      <c r="F373" s="1075"/>
      <c r="G373" s="1075"/>
      <c r="H373" s="1075"/>
      <c r="I373" s="1076"/>
      <c r="J373" s="1077"/>
      <c r="K373" s="344"/>
    </row>
    <row r="374" spans="2:11" ht="15">
      <c r="B374" s="1081"/>
      <c r="C374" s="790" t="s">
        <v>933</v>
      </c>
      <c r="D374" s="1074">
        <v>1</v>
      </c>
      <c r="E374" s="1075">
        <v>0.79</v>
      </c>
      <c r="F374" s="1075">
        <v>1.2</v>
      </c>
      <c r="G374" s="1075">
        <v>0.1</v>
      </c>
      <c r="H374" s="1075">
        <f>ROUND(F374*E374*D374*G374,2)</f>
        <v>0.09</v>
      </c>
      <c r="I374" s="1076"/>
      <c r="J374" s="1077"/>
      <c r="K374" s="344"/>
    </row>
    <row r="375" spans="2:11" ht="15">
      <c r="B375" s="1081"/>
      <c r="C375" s="790" t="s">
        <v>934</v>
      </c>
      <c r="D375" s="1074">
        <v>2</v>
      </c>
      <c r="E375" s="1075">
        <v>0.79</v>
      </c>
      <c r="F375" s="1075">
        <v>0.1</v>
      </c>
      <c r="G375" s="1075">
        <v>1</v>
      </c>
      <c r="H375" s="1075">
        <f>ROUND(F375*E375*D375*G375,2)</f>
        <v>0.16</v>
      </c>
      <c r="I375" s="1076"/>
      <c r="J375" s="1077"/>
      <c r="K375" s="344"/>
    </row>
    <row r="376" spans="2:11" ht="15">
      <c r="B376" s="1081"/>
      <c r="C376" s="790" t="s">
        <v>935</v>
      </c>
      <c r="D376" s="1074">
        <v>1</v>
      </c>
      <c r="E376" s="1075">
        <v>1.2</v>
      </c>
      <c r="F376" s="1075">
        <v>0.1</v>
      </c>
      <c r="G376" s="1075">
        <v>1.1000000000000001</v>
      </c>
      <c r="H376" s="1075">
        <f>ROUND(F376*E376*D376*G376,2)</f>
        <v>0.13</v>
      </c>
      <c r="I376" s="1076"/>
      <c r="J376" s="1077"/>
      <c r="K376" s="344"/>
    </row>
    <row r="377" spans="2:11" ht="15">
      <c r="B377" s="1081"/>
      <c r="C377" s="790" t="s">
        <v>904</v>
      </c>
      <c r="D377" s="1074"/>
      <c r="E377" s="1075"/>
      <c r="F377" s="1075"/>
      <c r="G377" s="1075"/>
      <c r="H377" s="1075"/>
      <c r="I377" s="1076"/>
      <c r="J377" s="1077"/>
      <c r="K377" s="344"/>
    </row>
    <row r="378" spans="2:11" ht="15">
      <c r="B378" s="1081"/>
      <c r="C378" s="790" t="s">
        <v>933</v>
      </c>
      <c r="D378" s="1074">
        <v>1</v>
      </c>
      <c r="E378" s="1075">
        <v>0.97</v>
      </c>
      <c r="F378" s="1075">
        <v>1.2</v>
      </c>
      <c r="G378" s="1075">
        <v>0.1</v>
      </c>
      <c r="H378" s="1075">
        <f>ROUND(F378*E378*D378*G378,2)</f>
        <v>0.12</v>
      </c>
      <c r="I378" s="1076"/>
      <c r="J378" s="1077"/>
      <c r="K378" s="344"/>
    </row>
    <row r="379" spans="2:11" ht="15">
      <c r="B379" s="1081"/>
      <c r="C379" s="790" t="s">
        <v>934</v>
      </c>
      <c r="D379" s="1074">
        <v>2</v>
      </c>
      <c r="E379" s="1075">
        <v>0.97</v>
      </c>
      <c r="F379" s="1075">
        <v>0.1</v>
      </c>
      <c r="G379" s="1075">
        <v>1</v>
      </c>
      <c r="H379" s="1075">
        <f>ROUND(F379*E379*D379*G379,2)</f>
        <v>0.19</v>
      </c>
      <c r="I379" s="1076"/>
      <c r="J379" s="1077"/>
      <c r="K379" s="344"/>
    </row>
    <row r="380" spans="2:11" ht="15">
      <c r="B380" s="1081"/>
      <c r="C380" s="790" t="s">
        <v>935</v>
      </c>
      <c r="D380" s="1074">
        <v>1</v>
      </c>
      <c r="E380" s="1075">
        <v>1.2</v>
      </c>
      <c r="F380" s="1075">
        <v>0.1</v>
      </c>
      <c r="G380" s="1075">
        <v>1.1000000000000001</v>
      </c>
      <c r="H380" s="1075">
        <f>ROUND(F380*E380*D380*G380,2)</f>
        <v>0.13</v>
      </c>
      <c r="I380" s="1076"/>
      <c r="J380" s="1077"/>
      <c r="K380" s="344"/>
    </row>
    <row r="381" spans="2:11" ht="15">
      <c r="B381" s="1081"/>
      <c r="C381" s="790" t="s">
        <v>905</v>
      </c>
      <c r="D381" s="1074"/>
      <c r="E381" s="1075"/>
      <c r="F381" s="1075"/>
      <c r="G381" s="1075"/>
      <c r="H381" s="1075"/>
      <c r="I381" s="1076"/>
      <c r="J381" s="1077"/>
      <c r="K381" s="344"/>
    </row>
    <row r="382" spans="2:11" ht="15">
      <c r="B382" s="1081"/>
      <c r="C382" s="790" t="s">
        <v>933</v>
      </c>
      <c r="D382" s="1074">
        <v>1</v>
      </c>
      <c r="E382" s="1075">
        <v>0.83</v>
      </c>
      <c r="F382" s="1075">
        <v>1.2</v>
      </c>
      <c r="G382" s="1075">
        <v>0.1</v>
      </c>
      <c r="H382" s="1075">
        <f>ROUND(F382*E382*D382*G382,2)</f>
        <v>0.1</v>
      </c>
      <c r="I382" s="1076"/>
      <c r="J382" s="1077"/>
      <c r="K382" s="344"/>
    </row>
    <row r="383" spans="2:11" ht="15">
      <c r="B383" s="1081"/>
      <c r="C383" s="790" t="s">
        <v>934</v>
      </c>
      <c r="D383" s="1074">
        <v>2</v>
      </c>
      <c r="E383" s="1075">
        <v>0.83</v>
      </c>
      <c r="F383" s="1075">
        <v>0.1</v>
      </c>
      <c r="G383" s="1075">
        <v>1</v>
      </c>
      <c r="H383" s="1075">
        <f>ROUND(F383*E383*D383*G383,2)</f>
        <v>0.17</v>
      </c>
      <c r="I383" s="1076"/>
      <c r="J383" s="1077"/>
      <c r="K383" s="344"/>
    </row>
    <row r="384" spans="2:11" ht="15">
      <c r="B384" s="1081"/>
      <c r="C384" s="790" t="s">
        <v>935</v>
      </c>
      <c r="D384" s="1074">
        <v>1</v>
      </c>
      <c r="E384" s="1075">
        <v>1.2</v>
      </c>
      <c r="F384" s="1075">
        <v>0.1</v>
      </c>
      <c r="G384" s="1075">
        <v>1.1000000000000001</v>
      </c>
      <c r="H384" s="1075">
        <f>ROUND(F384*E384*D384*G384,2)</f>
        <v>0.13</v>
      </c>
      <c r="I384" s="1076"/>
      <c r="J384" s="1077"/>
      <c r="K384" s="344"/>
    </row>
    <row r="385" spans="2:11" ht="15">
      <c r="B385" s="1081"/>
      <c r="C385" s="790" t="s">
        <v>906</v>
      </c>
      <c r="D385" s="1074"/>
      <c r="E385" s="1075"/>
      <c r="F385" s="1075"/>
      <c r="G385" s="1075"/>
      <c r="H385" s="1075"/>
      <c r="I385" s="1076"/>
      <c r="J385" s="1077"/>
      <c r="K385" s="344"/>
    </row>
    <row r="386" spans="2:11" ht="15">
      <c r="B386" s="1081"/>
      <c r="C386" s="790" t="s">
        <v>933</v>
      </c>
      <c r="D386" s="1074">
        <v>1</v>
      </c>
      <c r="E386" s="1075">
        <v>0.61</v>
      </c>
      <c r="F386" s="1075">
        <v>1.2</v>
      </c>
      <c r="G386" s="1075">
        <v>0.1</v>
      </c>
      <c r="H386" s="1075">
        <f>ROUND(F386*E386*D386*G386,2)</f>
        <v>7.0000000000000007E-2</v>
      </c>
      <c r="I386" s="1076"/>
      <c r="J386" s="1077"/>
      <c r="K386" s="344"/>
    </row>
    <row r="387" spans="2:11" ht="15">
      <c r="B387" s="1081"/>
      <c r="C387" s="790" t="s">
        <v>934</v>
      </c>
      <c r="D387" s="1074">
        <v>2</v>
      </c>
      <c r="E387" s="1075">
        <v>0.61</v>
      </c>
      <c r="F387" s="1075">
        <v>0.1</v>
      </c>
      <c r="G387" s="1075">
        <v>1</v>
      </c>
      <c r="H387" s="1075">
        <f>ROUND(F387*E387*D387*G387,2)</f>
        <v>0.12</v>
      </c>
      <c r="I387" s="1076"/>
      <c r="J387" s="1077"/>
      <c r="K387" s="344"/>
    </row>
    <row r="388" spans="2:11" ht="15">
      <c r="B388" s="1081"/>
      <c r="C388" s="790" t="s">
        <v>935</v>
      </c>
      <c r="D388" s="1074">
        <v>1</v>
      </c>
      <c r="E388" s="1075">
        <v>1.2</v>
      </c>
      <c r="F388" s="1075">
        <v>0.1</v>
      </c>
      <c r="G388" s="1075">
        <v>1.1000000000000001</v>
      </c>
      <c r="H388" s="1075">
        <f>ROUND(F388*E388*D388*G388,2)</f>
        <v>0.13</v>
      </c>
      <c r="I388" s="1076"/>
      <c r="J388" s="1077"/>
      <c r="K388" s="344"/>
    </row>
    <row r="389" spans="2:11" ht="15">
      <c r="B389" s="1081"/>
      <c r="C389" s="790" t="s">
        <v>907</v>
      </c>
      <c r="D389" s="1074"/>
      <c r="E389" s="1075"/>
      <c r="F389" s="1075"/>
      <c r="G389" s="1075"/>
      <c r="H389" s="1075"/>
      <c r="I389" s="1076"/>
      <c r="J389" s="1077"/>
      <c r="K389" s="344"/>
    </row>
    <row r="390" spans="2:11" ht="15">
      <c r="B390" s="1081"/>
      <c r="C390" s="790" t="s">
        <v>933</v>
      </c>
      <c r="D390" s="1074">
        <v>1</v>
      </c>
      <c r="E390" s="1075">
        <v>0.87</v>
      </c>
      <c r="F390" s="1075">
        <v>1.2</v>
      </c>
      <c r="G390" s="1075">
        <v>0.1</v>
      </c>
      <c r="H390" s="1075">
        <f>ROUND(F390*E390*D390*G390,2)</f>
        <v>0.1</v>
      </c>
      <c r="I390" s="1076"/>
      <c r="J390" s="1077"/>
      <c r="K390" s="344"/>
    </row>
    <row r="391" spans="2:11" ht="15">
      <c r="B391" s="1081"/>
      <c r="C391" s="790" t="s">
        <v>934</v>
      </c>
      <c r="D391" s="1074">
        <v>2</v>
      </c>
      <c r="E391" s="1075">
        <v>0.87</v>
      </c>
      <c r="F391" s="1075">
        <v>0.1</v>
      </c>
      <c r="G391" s="1075">
        <v>1</v>
      </c>
      <c r="H391" s="1075">
        <f>ROUND(F391*E391*D391*G391,2)</f>
        <v>0.17</v>
      </c>
      <c r="I391" s="1076"/>
      <c r="J391" s="1077"/>
      <c r="K391" s="344"/>
    </row>
    <row r="392" spans="2:11" ht="15">
      <c r="B392" s="1081"/>
      <c r="C392" s="790" t="s">
        <v>935</v>
      </c>
      <c r="D392" s="1074">
        <v>1</v>
      </c>
      <c r="E392" s="1075">
        <v>1.2</v>
      </c>
      <c r="F392" s="1075">
        <v>0.1</v>
      </c>
      <c r="G392" s="1075">
        <v>1.1000000000000001</v>
      </c>
      <c r="H392" s="1075">
        <f>ROUND(F392*E392*D392*G392,2)</f>
        <v>0.13</v>
      </c>
      <c r="I392" s="1076"/>
      <c r="J392" s="1077"/>
      <c r="K392" s="344"/>
    </row>
    <row r="393" spans="2:11" ht="15">
      <c r="B393" s="1081"/>
      <c r="C393" s="790" t="s">
        <v>908</v>
      </c>
      <c r="D393" s="1074"/>
      <c r="E393" s="1075"/>
      <c r="F393" s="1075"/>
      <c r="G393" s="1075"/>
      <c r="H393" s="1075"/>
      <c r="I393" s="1076"/>
      <c r="J393" s="1077"/>
      <c r="K393" s="344"/>
    </row>
    <row r="394" spans="2:11" ht="15">
      <c r="B394" s="1081"/>
      <c r="C394" s="790" t="s">
        <v>933</v>
      </c>
      <c r="D394" s="1074">
        <v>1</v>
      </c>
      <c r="E394" s="1075">
        <v>2.93</v>
      </c>
      <c r="F394" s="1075">
        <v>1.2</v>
      </c>
      <c r="G394" s="1075">
        <v>0.1</v>
      </c>
      <c r="H394" s="1075">
        <f>ROUND(F394*E394*D394*G394,2)</f>
        <v>0.35</v>
      </c>
      <c r="I394" s="1076"/>
      <c r="J394" s="1077"/>
      <c r="K394" s="344"/>
    </row>
    <row r="395" spans="2:11" ht="15">
      <c r="B395" s="1081"/>
      <c r="C395" s="790" t="s">
        <v>934</v>
      </c>
      <c r="D395" s="1074">
        <v>2</v>
      </c>
      <c r="E395" s="1075">
        <v>2.93</v>
      </c>
      <c r="F395" s="1075">
        <v>0.1</v>
      </c>
      <c r="G395" s="1075">
        <v>1</v>
      </c>
      <c r="H395" s="1075">
        <f>ROUND(F395*E395*D395*G395,2)</f>
        <v>0.59</v>
      </c>
      <c r="I395" s="1076"/>
      <c r="J395" s="1077"/>
      <c r="K395" s="344"/>
    </row>
    <row r="396" spans="2:11" ht="15">
      <c r="B396" s="1081"/>
      <c r="C396" s="790" t="s">
        <v>935</v>
      </c>
      <c r="D396" s="1074">
        <v>1</v>
      </c>
      <c r="E396" s="1075">
        <v>1.2</v>
      </c>
      <c r="F396" s="1075">
        <v>0.1</v>
      </c>
      <c r="G396" s="1075">
        <v>1.1000000000000001</v>
      </c>
      <c r="H396" s="1075">
        <f>ROUND(F396*E396*D396*G396,2)</f>
        <v>0.13</v>
      </c>
      <c r="I396" s="1076"/>
      <c r="J396" s="1077"/>
      <c r="K396" s="344"/>
    </row>
    <row r="397" spans="2:11" ht="15">
      <c r="B397" s="1081"/>
      <c r="C397" s="790" t="s">
        <v>909</v>
      </c>
      <c r="D397" s="1074"/>
      <c r="E397" s="1075"/>
      <c r="F397" s="1075"/>
      <c r="G397" s="1075"/>
      <c r="H397" s="1075"/>
      <c r="I397" s="1076"/>
      <c r="J397" s="1077"/>
      <c r="K397" s="344"/>
    </row>
    <row r="398" spans="2:11" ht="15">
      <c r="B398" s="1081"/>
      <c r="C398" s="790" t="s">
        <v>933</v>
      </c>
      <c r="D398" s="1074">
        <v>1</v>
      </c>
      <c r="E398" s="1075">
        <v>1.6</v>
      </c>
      <c r="F398" s="1075">
        <v>1.2</v>
      </c>
      <c r="G398" s="1075">
        <v>0.1</v>
      </c>
      <c r="H398" s="1075">
        <f>ROUND(F398*E398*D398*G398,2)</f>
        <v>0.19</v>
      </c>
      <c r="I398" s="1076"/>
      <c r="J398" s="1077"/>
      <c r="K398" s="344"/>
    </row>
    <row r="399" spans="2:11" ht="15">
      <c r="B399" s="1081"/>
      <c r="C399" s="790" t="s">
        <v>934</v>
      </c>
      <c r="D399" s="1074">
        <v>2</v>
      </c>
      <c r="E399" s="1075">
        <v>1.6</v>
      </c>
      <c r="F399" s="1075">
        <v>0.1</v>
      </c>
      <c r="G399" s="1075">
        <v>1</v>
      </c>
      <c r="H399" s="1075">
        <f>ROUND(F399*E399*D399*G399,2)</f>
        <v>0.32</v>
      </c>
      <c r="I399" s="1076"/>
      <c r="J399" s="1077"/>
      <c r="K399" s="344"/>
    </row>
    <row r="400" spans="2:11" ht="15">
      <c r="B400" s="1081"/>
      <c r="C400" s="790" t="s">
        <v>935</v>
      </c>
      <c r="D400" s="1074">
        <v>1</v>
      </c>
      <c r="E400" s="1075">
        <v>1.2</v>
      </c>
      <c r="F400" s="1075">
        <v>0.1</v>
      </c>
      <c r="G400" s="1075">
        <v>1.1000000000000001</v>
      </c>
      <c r="H400" s="1075">
        <f>ROUND(F400*E400*D400*G400,2)</f>
        <v>0.13</v>
      </c>
      <c r="I400" s="1076"/>
      <c r="J400" s="1077"/>
      <c r="K400" s="344"/>
    </row>
    <row r="401" spans="2:11" ht="15">
      <c r="B401" s="1081"/>
      <c r="C401" s="790" t="s">
        <v>910</v>
      </c>
      <c r="D401" s="1074"/>
      <c r="E401" s="1075"/>
      <c r="F401" s="1075"/>
      <c r="G401" s="1075"/>
      <c r="H401" s="1075"/>
      <c r="I401" s="1076"/>
      <c r="J401" s="1077"/>
      <c r="K401" s="344"/>
    </row>
    <row r="402" spans="2:11" ht="15">
      <c r="B402" s="1081"/>
      <c r="C402" s="790" t="s">
        <v>933</v>
      </c>
      <c r="D402" s="1074">
        <v>1</v>
      </c>
      <c r="E402" s="1075">
        <v>14.6</v>
      </c>
      <c r="F402" s="1075">
        <v>1.2</v>
      </c>
      <c r="G402" s="1075">
        <v>0.1</v>
      </c>
      <c r="H402" s="1075">
        <f>ROUND(F402*E402*D402*G402,2)</f>
        <v>1.75</v>
      </c>
      <c r="I402" s="1076"/>
      <c r="J402" s="1077"/>
      <c r="K402" s="344"/>
    </row>
    <row r="403" spans="2:11" ht="15">
      <c r="B403" s="1081"/>
      <c r="C403" s="790" t="s">
        <v>934</v>
      </c>
      <c r="D403" s="1074">
        <v>2</v>
      </c>
      <c r="E403" s="1075">
        <v>14.6</v>
      </c>
      <c r="F403" s="1075">
        <v>0.1</v>
      </c>
      <c r="G403" s="1075">
        <v>1</v>
      </c>
      <c r="H403" s="1075">
        <f>ROUND(F403*E403*D403*G403,2)</f>
        <v>2.92</v>
      </c>
      <c r="I403" s="1076"/>
      <c r="J403" s="1077"/>
      <c r="K403" s="344"/>
    </row>
    <row r="404" spans="2:11" ht="15">
      <c r="B404" s="1081"/>
      <c r="C404" s="790" t="s">
        <v>935</v>
      </c>
      <c r="D404" s="1074">
        <v>1</v>
      </c>
      <c r="E404" s="1075">
        <v>1.2</v>
      </c>
      <c r="F404" s="1075">
        <v>0.1</v>
      </c>
      <c r="G404" s="1075">
        <v>1.1000000000000001</v>
      </c>
      <c r="H404" s="1075">
        <f>ROUND(F404*E404*D404*G404,2)</f>
        <v>0.13</v>
      </c>
      <c r="I404" s="1076"/>
      <c r="J404" s="1077"/>
      <c r="K404" s="344"/>
    </row>
    <row r="405" spans="2:11" ht="15">
      <c r="B405" s="1081"/>
      <c r="C405" s="790" t="s">
        <v>911</v>
      </c>
      <c r="D405" s="1074"/>
      <c r="E405" s="1075"/>
      <c r="F405" s="1075"/>
      <c r="G405" s="1075"/>
      <c r="H405" s="1075"/>
      <c r="I405" s="1076"/>
      <c r="J405" s="1077"/>
      <c r="K405" s="344"/>
    </row>
    <row r="406" spans="2:11" ht="15">
      <c r="B406" s="1081"/>
      <c r="C406" s="790" t="s">
        <v>933</v>
      </c>
      <c r="D406" s="1074">
        <v>1</v>
      </c>
      <c r="E406" s="1075">
        <v>10.18</v>
      </c>
      <c r="F406" s="1075">
        <v>1.2</v>
      </c>
      <c r="G406" s="1075">
        <v>0.1</v>
      </c>
      <c r="H406" s="1075">
        <f>ROUND(F406*E406*D406*G406,2)</f>
        <v>1.22</v>
      </c>
      <c r="I406" s="1076"/>
      <c r="J406" s="1077"/>
      <c r="K406" s="344"/>
    </row>
    <row r="407" spans="2:11" ht="15">
      <c r="B407" s="1081"/>
      <c r="C407" s="790" t="s">
        <v>934</v>
      </c>
      <c r="D407" s="1074">
        <v>2</v>
      </c>
      <c r="E407" s="1075">
        <v>10.18</v>
      </c>
      <c r="F407" s="1075">
        <v>0.1</v>
      </c>
      <c r="G407" s="1075">
        <v>1</v>
      </c>
      <c r="H407" s="1075">
        <f>ROUND(F407*E407*D407*G407,2)</f>
        <v>2.04</v>
      </c>
      <c r="I407" s="1076"/>
      <c r="J407" s="1077"/>
      <c r="K407" s="344"/>
    </row>
    <row r="408" spans="2:11" ht="15">
      <c r="B408" s="1081"/>
      <c r="C408" s="790" t="s">
        <v>935</v>
      </c>
      <c r="D408" s="1074">
        <v>1</v>
      </c>
      <c r="E408" s="1075">
        <v>1.2</v>
      </c>
      <c r="F408" s="1075">
        <v>0.1</v>
      </c>
      <c r="G408" s="1075">
        <v>1.1000000000000001</v>
      </c>
      <c r="H408" s="1075">
        <f>ROUND(F408*E408*D408*G408,2)</f>
        <v>0.13</v>
      </c>
      <c r="I408" s="1076"/>
      <c r="J408" s="1077"/>
      <c r="K408" s="344"/>
    </row>
    <row r="409" spans="2:11" ht="15">
      <c r="B409" s="1081"/>
      <c r="C409" s="790" t="s">
        <v>912</v>
      </c>
      <c r="D409" s="1074"/>
      <c r="E409" s="1075"/>
      <c r="F409" s="1075"/>
      <c r="G409" s="1075"/>
      <c r="H409" s="1075"/>
      <c r="I409" s="1076"/>
      <c r="J409" s="1077"/>
      <c r="K409" s="344"/>
    </row>
    <row r="410" spans="2:11" ht="15">
      <c r="B410" s="1081"/>
      <c r="C410" s="790" t="s">
        <v>933</v>
      </c>
      <c r="D410" s="1074">
        <v>1</v>
      </c>
      <c r="E410" s="1075">
        <v>4.37</v>
      </c>
      <c r="F410" s="1075">
        <v>1.2</v>
      </c>
      <c r="G410" s="1075">
        <v>0.1</v>
      </c>
      <c r="H410" s="1075">
        <f>ROUND(F410*E410*D410*G410,2)</f>
        <v>0.52</v>
      </c>
      <c r="I410" s="1076"/>
      <c r="J410" s="1077"/>
      <c r="K410" s="344"/>
    </row>
    <row r="411" spans="2:11" ht="15">
      <c r="B411" s="1081"/>
      <c r="C411" s="790" t="s">
        <v>934</v>
      </c>
      <c r="D411" s="1074">
        <v>2</v>
      </c>
      <c r="E411" s="1075">
        <v>4.37</v>
      </c>
      <c r="F411" s="1075">
        <v>0.1</v>
      </c>
      <c r="G411" s="1075">
        <v>1</v>
      </c>
      <c r="H411" s="1075">
        <f>ROUND(F411*E411*D411*G411,2)</f>
        <v>0.87</v>
      </c>
      <c r="I411" s="1076"/>
      <c r="J411" s="1077"/>
      <c r="K411" s="344"/>
    </row>
    <row r="412" spans="2:11" ht="15">
      <c r="B412" s="1081"/>
      <c r="C412" s="790" t="s">
        <v>935</v>
      </c>
      <c r="D412" s="1074">
        <v>1</v>
      </c>
      <c r="E412" s="1075">
        <v>1.2</v>
      </c>
      <c r="F412" s="1075">
        <v>0.1</v>
      </c>
      <c r="G412" s="1075">
        <v>1.1000000000000001</v>
      </c>
      <c r="H412" s="1075">
        <f>ROUND(F412*E412*D412*G412,2)</f>
        <v>0.13</v>
      </c>
      <c r="I412" s="1076"/>
      <c r="J412" s="1077"/>
      <c r="K412" s="344"/>
    </row>
    <row r="413" spans="2:11" ht="15">
      <c r="B413" s="1081"/>
      <c r="C413" s="790" t="s">
        <v>913</v>
      </c>
      <c r="D413" s="1074"/>
      <c r="E413" s="1075"/>
      <c r="F413" s="1075"/>
      <c r="G413" s="1075"/>
      <c r="H413" s="1075"/>
      <c r="I413" s="1076"/>
      <c r="J413" s="1077"/>
      <c r="K413" s="344"/>
    </row>
    <row r="414" spans="2:11" ht="15">
      <c r="B414" s="1081"/>
      <c r="C414" s="790" t="s">
        <v>933</v>
      </c>
      <c r="D414" s="1074">
        <v>1</v>
      </c>
      <c r="E414" s="1075">
        <v>7.69</v>
      </c>
      <c r="F414" s="1075">
        <v>1.2</v>
      </c>
      <c r="G414" s="1075">
        <v>0.1</v>
      </c>
      <c r="H414" s="1075">
        <f>ROUND(F414*E414*D414*G414,2)</f>
        <v>0.92</v>
      </c>
      <c r="I414" s="1076"/>
      <c r="J414" s="1077"/>
      <c r="K414" s="344"/>
    </row>
    <row r="415" spans="2:11" ht="15">
      <c r="B415" s="1081"/>
      <c r="C415" s="790" t="s">
        <v>934</v>
      </c>
      <c r="D415" s="1074">
        <v>2</v>
      </c>
      <c r="E415" s="1075">
        <v>7.69</v>
      </c>
      <c r="F415" s="1075">
        <v>0.1</v>
      </c>
      <c r="G415" s="1075">
        <v>1</v>
      </c>
      <c r="H415" s="1075">
        <f>ROUND(F415*E415*D415*G415,2)</f>
        <v>1.54</v>
      </c>
      <c r="I415" s="1076"/>
      <c r="J415" s="1077"/>
      <c r="K415" s="344"/>
    </row>
    <row r="416" spans="2:11" ht="15">
      <c r="B416" s="1081"/>
      <c r="C416" s="790" t="s">
        <v>935</v>
      </c>
      <c r="D416" s="1074">
        <v>1</v>
      </c>
      <c r="E416" s="1075">
        <v>1.2</v>
      </c>
      <c r="F416" s="1075">
        <v>0.1</v>
      </c>
      <c r="G416" s="1075">
        <v>1.1000000000000001</v>
      </c>
      <c r="H416" s="1075">
        <f>ROUND(F416*E416*D416*G416,2)</f>
        <v>0.13</v>
      </c>
      <c r="I416" s="1076"/>
      <c r="J416" s="1077"/>
      <c r="K416" s="344"/>
    </row>
    <row r="417" spans="2:11" ht="15">
      <c r="B417" s="1081"/>
      <c r="C417" s="790" t="s">
        <v>914</v>
      </c>
      <c r="D417" s="1074"/>
      <c r="E417" s="1075"/>
      <c r="F417" s="1075"/>
      <c r="G417" s="1075"/>
      <c r="H417" s="1075"/>
      <c r="I417" s="1076"/>
      <c r="J417" s="1077"/>
      <c r="K417" s="344"/>
    </row>
    <row r="418" spans="2:11" ht="15">
      <c r="B418" s="1081"/>
      <c r="C418" s="790" t="s">
        <v>933</v>
      </c>
      <c r="D418" s="1074">
        <v>1</v>
      </c>
      <c r="E418" s="1075">
        <v>12.51</v>
      </c>
      <c r="F418" s="1075">
        <v>1.2</v>
      </c>
      <c r="G418" s="1075">
        <v>0.1</v>
      </c>
      <c r="H418" s="1075">
        <f>ROUND(F418*E418*D418*G418,2)</f>
        <v>1.5</v>
      </c>
      <c r="I418" s="1076"/>
      <c r="J418" s="1077"/>
      <c r="K418" s="344"/>
    </row>
    <row r="419" spans="2:11" ht="15">
      <c r="B419" s="1081"/>
      <c r="C419" s="790" t="s">
        <v>934</v>
      </c>
      <c r="D419" s="1074">
        <v>2</v>
      </c>
      <c r="E419" s="1075">
        <v>12.51</v>
      </c>
      <c r="F419" s="1075">
        <v>0.1</v>
      </c>
      <c r="G419" s="1075">
        <v>1</v>
      </c>
      <c r="H419" s="1075">
        <f>ROUND(F419*E419*D419*G419,2)</f>
        <v>2.5</v>
      </c>
      <c r="I419" s="1076"/>
      <c r="J419" s="1077"/>
      <c r="K419" s="344"/>
    </row>
    <row r="420" spans="2:11" ht="15">
      <c r="B420" s="1081"/>
      <c r="C420" s="790" t="s">
        <v>935</v>
      </c>
      <c r="D420" s="1074">
        <v>1</v>
      </c>
      <c r="E420" s="1075">
        <v>1.2</v>
      </c>
      <c r="F420" s="1075">
        <v>0.1</v>
      </c>
      <c r="G420" s="1075">
        <v>1.1000000000000001</v>
      </c>
      <c r="H420" s="1075">
        <f>ROUND(F420*E420*D420*G420,2)</f>
        <v>0.13</v>
      </c>
      <c r="I420" s="1076"/>
      <c r="J420" s="1077"/>
      <c r="K420" s="344"/>
    </row>
    <row r="421" spans="2:11" ht="15">
      <c r="B421" s="1081"/>
      <c r="C421" s="790" t="s">
        <v>915</v>
      </c>
      <c r="D421" s="1074"/>
      <c r="E421" s="1075"/>
      <c r="F421" s="1075"/>
      <c r="G421" s="1075"/>
      <c r="H421" s="1075"/>
      <c r="I421" s="1076"/>
      <c r="J421" s="1077"/>
      <c r="K421" s="344"/>
    </row>
    <row r="422" spans="2:11" ht="15">
      <c r="B422" s="1081"/>
      <c r="C422" s="790" t="s">
        <v>933</v>
      </c>
      <c r="D422" s="1074">
        <v>1</v>
      </c>
      <c r="E422" s="1075">
        <v>3.07</v>
      </c>
      <c r="F422" s="1075">
        <v>1.2</v>
      </c>
      <c r="G422" s="1075">
        <v>0.1</v>
      </c>
      <c r="H422" s="1075">
        <f>ROUND(F422*E422*D422*G422,2)</f>
        <v>0.37</v>
      </c>
      <c r="I422" s="1076"/>
      <c r="J422" s="1077"/>
      <c r="K422" s="344"/>
    </row>
    <row r="423" spans="2:11" ht="15">
      <c r="B423" s="1081"/>
      <c r="C423" s="790" t="s">
        <v>934</v>
      </c>
      <c r="D423" s="1074">
        <v>2</v>
      </c>
      <c r="E423" s="1075">
        <v>3.07</v>
      </c>
      <c r="F423" s="1075">
        <v>0.1</v>
      </c>
      <c r="G423" s="1075">
        <v>1</v>
      </c>
      <c r="H423" s="1075">
        <f>ROUND(F423*E423*D423*G423,2)</f>
        <v>0.61</v>
      </c>
      <c r="I423" s="1076"/>
      <c r="J423" s="1077"/>
      <c r="K423" s="344"/>
    </row>
    <row r="424" spans="2:11" ht="15">
      <c r="B424" s="1081"/>
      <c r="C424" s="790" t="s">
        <v>935</v>
      </c>
      <c r="D424" s="1074">
        <v>1</v>
      </c>
      <c r="E424" s="1075">
        <v>1.2</v>
      </c>
      <c r="F424" s="1075">
        <v>0.1</v>
      </c>
      <c r="G424" s="1075">
        <v>1.1000000000000001</v>
      </c>
      <c r="H424" s="1075">
        <f>ROUND(F424*E424*D424*G424,2)</f>
        <v>0.13</v>
      </c>
      <c r="I424" s="1076"/>
      <c r="J424" s="1077"/>
      <c r="K424" s="344"/>
    </row>
    <row r="425" spans="2:11" ht="15">
      <c r="B425" s="1081"/>
      <c r="C425" s="790" t="s">
        <v>916</v>
      </c>
      <c r="D425" s="1074"/>
      <c r="E425" s="1075"/>
      <c r="F425" s="1075"/>
      <c r="G425" s="1075"/>
      <c r="H425" s="1075"/>
      <c r="I425" s="1076"/>
      <c r="J425" s="1077"/>
      <c r="K425" s="344"/>
    </row>
    <row r="426" spans="2:11" ht="15">
      <c r="B426" s="1081"/>
      <c r="C426" s="790" t="s">
        <v>933</v>
      </c>
      <c r="D426" s="1074">
        <v>1</v>
      </c>
      <c r="E426" s="1075">
        <v>20.03</v>
      </c>
      <c r="F426" s="1075">
        <v>1.2</v>
      </c>
      <c r="G426" s="1075">
        <v>0.1</v>
      </c>
      <c r="H426" s="1075">
        <f>ROUND(F426*E426*D426*G426,2)</f>
        <v>2.4</v>
      </c>
      <c r="I426" s="1076"/>
      <c r="J426" s="1077"/>
      <c r="K426" s="344"/>
    </row>
    <row r="427" spans="2:11" ht="15">
      <c r="B427" s="1081"/>
      <c r="C427" s="790" t="s">
        <v>934</v>
      </c>
      <c r="D427" s="1074">
        <v>2</v>
      </c>
      <c r="E427" s="1075">
        <v>20.03</v>
      </c>
      <c r="F427" s="1075">
        <v>0.1</v>
      </c>
      <c r="G427" s="1075">
        <v>1</v>
      </c>
      <c r="H427" s="1075">
        <f>ROUND(F427*E427*D427*G427,2)</f>
        <v>4.01</v>
      </c>
      <c r="I427" s="1076"/>
      <c r="J427" s="1077"/>
      <c r="K427" s="344"/>
    </row>
    <row r="428" spans="2:11" ht="15">
      <c r="B428" s="1081"/>
      <c r="C428" s="790" t="s">
        <v>935</v>
      </c>
      <c r="D428" s="1074">
        <v>1</v>
      </c>
      <c r="E428" s="1075">
        <v>1.2</v>
      </c>
      <c r="F428" s="1075">
        <v>0.1</v>
      </c>
      <c r="G428" s="1075">
        <v>1.1000000000000001</v>
      </c>
      <c r="H428" s="1075">
        <f>ROUND(F428*E428*D428*G428,2)</f>
        <v>0.13</v>
      </c>
      <c r="I428" s="1076"/>
      <c r="J428" s="1077"/>
      <c r="K428" s="344"/>
    </row>
    <row r="429" spans="2:11" ht="15">
      <c r="B429" s="1081"/>
      <c r="C429" s="790" t="s">
        <v>917</v>
      </c>
      <c r="D429" s="1074"/>
      <c r="E429" s="1075"/>
      <c r="F429" s="1075"/>
      <c r="G429" s="1075"/>
      <c r="H429" s="1075"/>
      <c r="I429" s="1076"/>
      <c r="J429" s="1077"/>
      <c r="K429" s="344"/>
    </row>
    <row r="430" spans="2:11" ht="15">
      <c r="B430" s="1081"/>
      <c r="C430" s="790" t="s">
        <v>933</v>
      </c>
      <c r="D430" s="1074">
        <v>1</v>
      </c>
      <c r="E430" s="1075">
        <v>2.4300000000000002</v>
      </c>
      <c r="F430" s="1075">
        <v>1.2</v>
      </c>
      <c r="G430" s="1075">
        <v>0.1</v>
      </c>
      <c r="H430" s="1075">
        <f>ROUND(F430*E430*D430*G430,2)</f>
        <v>0.28999999999999998</v>
      </c>
      <c r="I430" s="1076"/>
      <c r="J430" s="1077"/>
      <c r="K430" s="344"/>
    </row>
    <row r="431" spans="2:11" ht="15">
      <c r="B431" s="1081"/>
      <c r="C431" s="790" t="s">
        <v>934</v>
      </c>
      <c r="D431" s="1074">
        <v>2</v>
      </c>
      <c r="E431" s="1075">
        <v>2.4300000000000002</v>
      </c>
      <c r="F431" s="1075">
        <v>0.1</v>
      </c>
      <c r="G431" s="1075">
        <v>1</v>
      </c>
      <c r="H431" s="1075">
        <f>ROUND(F431*E431*D431*G431,2)</f>
        <v>0.49</v>
      </c>
      <c r="I431" s="1076"/>
      <c r="J431" s="1077"/>
      <c r="K431" s="344"/>
    </row>
    <row r="432" spans="2:11" ht="15">
      <c r="B432" s="1081"/>
      <c r="C432" s="790" t="s">
        <v>935</v>
      </c>
      <c r="D432" s="1074">
        <v>1</v>
      </c>
      <c r="E432" s="1075">
        <v>1.2</v>
      </c>
      <c r="F432" s="1075">
        <v>0.1</v>
      </c>
      <c r="G432" s="1075">
        <v>1.1000000000000001</v>
      </c>
      <c r="H432" s="1075">
        <f>ROUND(F432*E432*D432*G432,2)</f>
        <v>0.13</v>
      </c>
      <c r="I432" s="1076"/>
      <c r="J432" s="1077"/>
      <c r="K432" s="344"/>
    </row>
    <row r="433" spans="2:11" ht="15">
      <c r="B433" s="1081"/>
      <c r="C433" s="790" t="s">
        <v>918</v>
      </c>
      <c r="D433" s="1074"/>
      <c r="E433" s="1075"/>
      <c r="F433" s="1075"/>
      <c r="G433" s="1075"/>
      <c r="H433" s="1075"/>
      <c r="I433" s="1076"/>
      <c r="J433" s="1077"/>
      <c r="K433" s="344"/>
    </row>
    <row r="434" spans="2:11" ht="15">
      <c r="B434" s="1081"/>
      <c r="C434" s="790" t="s">
        <v>933</v>
      </c>
      <c r="D434" s="1074">
        <v>1</v>
      </c>
      <c r="E434" s="1075">
        <v>3.1</v>
      </c>
      <c r="F434" s="1075">
        <v>1.2</v>
      </c>
      <c r="G434" s="1075">
        <v>0.1</v>
      </c>
      <c r="H434" s="1075">
        <f>ROUND(F434*E434*D434*G434,2)</f>
        <v>0.37</v>
      </c>
      <c r="I434" s="1076"/>
      <c r="J434" s="1077"/>
      <c r="K434" s="344"/>
    </row>
    <row r="435" spans="2:11" ht="15">
      <c r="B435" s="1081"/>
      <c r="C435" s="790" t="s">
        <v>934</v>
      </c>
      <c r="D435" s="1074">
        <v>2</v>
      </c>
      <c r="E435" s="1075">
        <v>3.1</v>
      </c>
      <c r="F435" s="1075">
        <v>0.1</v>
      </c>
      <c r="G435" s="1075">
        <v>1</v>
      </c>
      <c r="H435" s="1075">
        <f>ROUND(F435*E435*D435*G435,2)</f>
        <v>0.62</v>
      </c>
      <c r="I435" s="1076"/>
      <c r="J435" s="1077"/>
      <c r="K435" s="344"/>
    </row>
    <row r="436" spans="2:11" ht="15">
      <c r="B436" s="1081"/>
      <c r="C436" s="790" t="s">
        <v>935</v>
      </c>
      <c r="D436" s="1074">
        <v>1</v>
      </c>
      <c r="E436" s="1075">
        <v>1.2</v>
      </c>
      <c r="F436" s="1075">
        <v>0.1</v>
      </c>
      <c r="G436" s="1075">
        <v>1.1000000000000001</v>
      </c>
      <c r="H436" s="1075">
        <f>ROUND(F436*E436*D436*G436,2)</f>
        <v>0.13</v>
      </c>
      <c r="I436" s="1076"/>
      <c r="J436" s="1077"/>
      <c r="K436" s="344"/>
    </row>
    <row r="437" spans="2:11" ht="15">
      <c r="B437" s="1081"/>
      <c r="C437" s="790" t="s">
        <v>919</v>
      </c>
      <c r="D437" s="1074"/>
      <c r="E437" s="1075"/>
      <c r="F437" s="1075"/>
      <c r="G437" s="1075"/>
      <c r="H437" s="1075"/>
      <c r="I437" s="1076"/>
      <c r="J437" s="1077"/>
      <c r="K437" s="344"/>
    </row>
    <row r="438" spans="2:11" ht="15">
      <c r="B438" s="1081"/>
      <c r="C438" s="790" t="s">
        <v>933</v>
      </c>
      <c r="D438" s="1074">
        <v>1</v>
      </c>
      <c r="E438" s="1075">
        <v>1.04</v>
      </c>
      <c r="F438" s="1075">
        <v>1.2</v>
      </c>
      <c r="G438" s="1075">
        <v>0.1</v>
      </c>
      <c r="H438" s="1075">
        <f>ROUND(F438*E438*D438*G438,2)</f>
        <v>0.12</v>
      </c>
      <c r="I438" s="1076"/>
      <c r="J438" s="1077"/>
      <c r="K438" s="344"/>
    </row>
    <row r="439" spans="2:11" ht="15">
      <c r="B439" s="1081"/>
      <c r="C439" s="790" t="s">
        <v>934</v>
      </c>
      <c r="D439" s="1074">
        <v>2</v>
      </c>
      <c r="E439" s="1075">
        <v>1.04</v>
      </c>
      <c r="F439" s="1075">
        <v>0.1</v>
      </c>
      <c r="G439" s="1075">
        <v>1</v>
      </c>
      <c r="H439" s="1075">
        <f>ROUND(F439*E439*D439*G439,2)</f>
        <v>0.21</v>
      </c>
      <c r="I439" s="1076"/>
      <c r="J439" s="1077"/>
      <c r="K439" s="344"/>
    </row>
    <row r="440" spans="2:11" ht="15">
      <c r="B440" s="1081"/>
      <c r="C440" s="790" t="s">
        <v>935</v>
      </c>
      <c r="D440" s="1074">
        <v>1</v>
      </c>
      <c r="E440" s="1075">
        <v>1.2</v>
      </c>
      <c r="F440" s="1075">
        <v>0.1</v>
      </c>
      <c r="G440" s="1075">
        <v>1.1000000000000001</v>
      </c>
      <c r="H440" s="1075">
        <f>ROUND(F440*E440*D440*G440,2)</f>
        <v>0.13</v>
      </c>
      <c r="I440" s="1076"/>
      <c r="J440" s="1077"/>
      <c r="K440" s="344"/>
    </row>
    <row r="441" spans="2:11" ht="15">
      <c r="B441" s="1081"/>
      <c r="C441" s="790" t="s">
        <v>920</v>
      </c>
      <c r="D441" s="1074"/>
      <c r="E441" s="1075"/>
      <c r="F441" s="1075"/>
      <c r="G441" s="1075"/>
      <c r="H441" s="1075"/>
      <c r="I441" s="1076"/>
      <c r="J441" s="1077"/>
      <c r="K441" s="344"/>
    </row>
    <row r="442" spans="2:11" ht="15">
      <c r="B442" s="1081"/>
      <c r="C442" s="790" t="s">
        <v>933</v>
      </c>
      <c r="D442" s="1074">
        <v>1</v>
      </c>
      <c r="E442" s="1075">
        <v>1.04</v>
      </c>
      <c r="F442" s="1075">
        <v>1.2</v>
      </c>
      <c r="G442" s="1075">
        <v>0.1</v>
      </c>
      <c r="H442" s="1075">
        <f>ROUND(F442*E442*D442*G442,2)</f>
        <v>0.12</v>
      </c>
      <c r="I442" s="1076"/>
      <c r="J442" s="1077"/>
      <c r="K442" s="344"/>
    </row>
    <row r="443" spans="2:11" ht="15">
      <c r="B443" s="1081"/>
      <c r="C443" s="790" t="s">
        <v>934</v>
      </c>
      <c r="D443" s="1074">
        <v>2</v>
      </c>
      <c r="E443" s="1075">
        <v>1.04</v>
      </c>
      <c r="F443" s="1075">
        <v>0.1</v>
      </c>
      <c r="G443" s="1075">
        <v>1</v>
      </c>
      <c r="H443" s="1075">
        <f>ROUND(F443*E443*D443*G443,2)</f>
        <v>0.21</v>
      </c>
      <c r="I443" s="1076"/>
      <c r="J443" s="1077"/>
      <c r="K443" s="344"/>
    </row>
    <row r="444" spans="2:11" ht="15">
      <c r="B444" s="1081"/>
      <c r="C444" s="790" t="s">
        <v>935</v>
      </c>
      <c r="D444" s="1074">
        <v>1</v>
      </c>
      <c r="E444" s="1075">
        <v>1.2</v>
      </c>
      <c r="F444" s="1075">
        <v>0.1</v>
      </c>
      <c r="G444" s="1075">
        <v>1.1000000000000001</v>
      </c>
      <c r="H444" s="1075">
        <f>ROUND(F444*E444*D444*G444,2)</f>
        <v>0.13</v>
      </c>
      <c r="I444" s="1076"/>
      <c r="J444" s="1077"/>
      <c r="K444" s="344"/>
    </row>
    <row r="445" spans="2:11" ht="15">
      <c r="B445" s="1081"/>
      <c r="C445" s="790" t="s">
        <v>921</v>
      </c>
      <c r="D445" s="1074"/>
      <c r="E445" s="1075"/>
      <c r="F445" s="1075"/>
      <c r="G445" s="1075"/>
      <c r="H445" s="1075"/>
      <c r="I445" s="1076"/>
      <c r="J445" s="1077"/>
      <c r="K445" s="344"/>
    </row>
    <row r="446" spans="2:11" ht="15">
      <c r="B446" s="1081"/>
      <c r="C446" s="790" t="s">
        <v>933</v>
      </c>
      <c r="D446" s="1074">
        <v>1</v>
      </c>
      <c r="E446" s="1075">
        <v>7.71</v>
      </c>
      <c r="F446" s="1075">
        <v>1.2</v>
      </c>
      <c r="G446" s="1075">
        <v>0.1</v>
      </c>
      <c r="H446" s="1075">
        <f>ROUND(F446*E446*D446*G446,2)</f>
        <v>0.93</v>
      </c>
      <c r="I446" s="1076"/>
      <c r="J446" s="1077"/>
      <c r="K446" s="344"/>
    </row>
    <row r="447" spans="2:11" ht="15">
      <c r="B447" s="1081"/>
      <c r="C447" s="790" t="s">
        <v>934</v>
      </c>
      <c r="D447" s="1074">
        <v>2</v>
      </c>
      <c r="E447" s="1075">
        <v>7.71</v>
      </c>
      <c r="F447" s="1075">
        <v>0.1</v>
      </c>
      <c r="G447" s="1075">
        <v>1</v>
      </c>
      <c r="H447" s="1075">
        <f>ROUND(F447*E447*D447*G447,2)</f>
        <v>1.54</v>
      </c>
      <c r="I447" s="1076"/>
      <c r="J447" s="1077"/>
      <c r="K447" s="344"/>
    </row>
    <row r="448" spans="2:11" ht="15">
      <c r="B448" s="1081"/>
      <c r="C448" s="790" t="s">
        <v>935</v>
      </c>
      <c r="D448" s="1074">
        <v>1</v>
      </c>
      <c r="E448" s="1075">
        <v>1.2</v>
      </c>
      <c r="F448" s="1075">
        <v>0.1</v>
      </c>
      <c r="G448" s="1075">
        <v>1.1000000000000001</v>
      </c>
      <c r="H448" s="1075">
        <f>ROUND(F448*E448*D448*G448,2)</f>
        <v>0.13</v>
      </c>
      <c r="I448" s="1076"/>
      <c r="J448" s="1077"/>
      <c r="K448" s="344"/>
    </row>
    <row r="449" spans="2:11" ht="15">
      <c r="B449" s="1081"/>
      <c r="C449" s="790"/>
      <c r="D449" s="1074"/>
      <c r="E449" s="1075"/>
      <c r="F449" s="1075"/>
      <c r="G449" s="1075"/>
      <c r="H449" s="1075"/>
      <c r="I449" s="1076"/>
      <c r="J449" s="1077"/>
      <c r="K449" s="344"/>
    </row>
    <row r="450" spans="2:11" s="465" customFormat="1" ht="51">
      <c r="B450" s="494" t="s">
        <v>1139</v>
      </c>
      <c r="C450" s="461" t="s">
        <v>517</v>
      </c>
      <c r="D450" s="1078"/>
      <c r="E450" s="1079"/>
      <c r="F450" s="1079"/>
      <c r="G450" s="1079"/>
      <c r="H450" s="1079"/>
      <c r="I450" s="1080">
        <f>SUM(H453:H571)</f>
        <v>8094.5999999999976</v>
      </c>
      <c r="J450" s="1071" t="s">
        <v>36</v>
      </c>
    </row>
    <row r="451" spans="2:11" ht="15">
      <c r="B451" s="1081"/>
      <c r="C451" s="791" t="s">
        <v>64</v>
      </c>
      <c r="D451" s="1074"/>
      <c r="E451" s="1075"/>
      <c r="F451" s="1075"/>
      <c r="G451" s="1075"/>
      <c r="H451" s="1075"/>
      <c r="I451" s="1076"/>
      <c r="J451" s="1077"/>
      <c r="K451" s="344"/>
    </row>
    <row r="452" spans="2:11" ht="15">
      <c r="B452" s="1081"/>
      <c r="C452" s="790" t="s">
        <v>892</v>
      </c>
      <c r="D452" s="1074" t="s">
        <v>922</v>
      </c>
      <c r="E452" s="1074" t="s">
        <v>923</v>
      </c>
      <c r="F452" s="1075" t="s">
        <v>924</v>
      </c>
      <c r="G452" s="1075" t="s">
        <v>711</v>
      </c>
      <c r="H452" s="1075" t="s">
        <v>824</v>
      </c>
      <c r="I452" s="1076"/>
      <c r="J452" s="1077"/>
      <c r="K452" s="344"/>
    </row>
    <row r="453" spans="2:11" ht="15">
      <c r="B453" s="1081"/>
      <c r="C453" s="790" t="s">
        <v>925</v>
      </c>
      <c r="D453" s="1074">
        <v>30</v>
      </c>
      <c r="E453" s="1202">
        <v>9.5299999999999994</v>
      </c>
      <c r="F453" s="1075">
        <f>1.1-0.08+0.14</f>
        <v>1.1600000000000001</v>
      </c>
      <c r="G453" s="1191">
        <v>0.245</v>
      </c>
      <c r="H453" s="1075">
        <f>ROUND(D453*G453*F453*E453,2)</f>
        <v>81.25</v>
      </c>
      <c r="I453" s="1076"/>
      <c r="J453" s="1077"/>
      <c r="K453" s="344"/>
    </row>
    <row r="454" spans="2:11" ht="15">
      <c r="B454" s="1081"/>
      <c r="C454" s="790" t="s">
        <v>926</v>
      </c>
      <c r="D454" s="1074">
        <v>22</v>
      </c>
      <c r="E454" s="1202">
        <v>1.2</v>
      </c>
      <c r="F454" s="1075">
        <f>1.2-0.08+0.14</f>
        <v>1.2599999999999998</v>
      </c>
      <c r="G454" s="1191">
        <v>0.245</v>
      </c>
      <c r="H454" s="1075">
        <f>ROUND(D454*G454*F454*E454,2)</f>
        <v>8.15</v>
      </c>
      <c r="I454" s="1076"/>
      <c r="J454" s="1077"/>
      <c r="K454" s="344"/>
    </row>
    <row r="455" spans="2:11" ht="15">
      <c r="B455" s="1081"/>
      <c r="C455" s="790" t="s">
        <v>927</v>
      </c>
      <c r="D455" s="1074">
        <v>20</v>
      </c>
      <c r="E455" s="1202">
        <v>9.5299999999999994</v>
      </c>
      <c r="F455" s="1075">
        <f>9.53-0.08+0.14</f>
        <v>9.59</v>
      </c>
      <c r="G455" s="1191">
        <v>0.245</v>
      </c>
      <c r="H455" s="1075">
        <f>ROUND(D455*G455*F455*E455,2)</f>
        <v>447.82</v>
      </c>
      <c r="I455" s="1076"/>
      <c r="J455" s="1077"/>
      <c r="K455" s="344"/>
    </row>
    <row r="456" spans="2:11" ht="15">
      <c r="B456" s="1081"/>
      <c r="C456" s="790" t="s">
        <v>893</v>
      </c>
      <c r="D456" s="1074"/>
      <c r="E456" s="1202"/>
      <c r="F456" s="1075"/>
      <c r="G456" s="1191"/>
      <c r="H456" s="1075"/>
      <c r="I456" s="1076"/>
      <c r="J456" s="1077"/>
      <c r="K456" s="344"/>
    </row>
    <row r="457" spans="2:11" ht="15">
      <c r="B457" s="1081"/>
      <c r="C457" s="790" t="s">
        <v>925</v>
      </c>
      <c r="D457" s="1074">
        <v>30</v>
      </c>
      <c r="E457" s="1202">
        <v>1.51</v>
      </c>
      <c r="F457" s="1075">
        <f>1.1-0.08+0.14</f>
        <v>1.1600000000000001</v>
      </c>
      <c r="G457" s="1191">
        <v>0.245</v>
      </c>
      <c r="H457" s="1075">
        <f>ROUND(D457*G457*F457*E457,2)</f>
        <v>12.87</v>
      </c>
      <c r="I457" s="1076"/>
      <c r="J457" s="1077"/>
      <c r="K457" s="344"/>
    </row>
    <row r="458" spans="2:11" ht="15">
      <c r="B458" s="1081"/>
      <c r="C458" s="790" t="s">
        <v>926</v>
      </c>
      <c r="D458" s="1074">
        <v>22</v>
      </c>
      <c r="E458" s="1202">
        <v>1.2</v>
      </c>
      <c r="F458" s="1075">
        <f>1.2-0.08+0.14</f>
        <v>1.2599999999999998</v>
      </c>
      <c r="G458" s="1191">
        <v>0.245</v>
      </c>
      <c r="H458" s="1075">
        <f>ROUND(D458*G458*F458*E458,2)</f>
        <v>8.15</v>
      </c>
      <c r="I458" s="1076"/>
      <c r="J458" s="1077"/>
      <c r="K458" s="344"/>
    </row>
    <row r="459" spans="2:11" ht="15">
      <c r="B459" s="1081"/>
      <c r="C459" s="790" t="s">
        <v>927</v>
      </c>
      <c r="D459" s="1074">
        <v>20</v>
      </c>
      <c r="E459" s="1202">
        <v>1.51</v>
      </c>
      <c r="F459" s="1075">
        <f>9.53-0.08+0.14</f>
        <v>9.59</v>
      </c>
      <c r="G459" s="1191">
        <v>0.245</v>
      </c>
      <c r="H459" s="1075">
        <f>ROUND(D459*G459*F459*E459,2)</f>
        <v>70.959999999999994</v>
      </c>
      <c r="I459" s="1076"/>
      <c r="J459" s="1077"/>
      <c r="K459" s="344"/>
    </row>
    <row r="460" spans="2:11" ht="15">
      <c r="B460" s="1081"/>
      <c r="C460" s="790" t="s">
        <v>894</v>
      </c>
      <c r="D460" s="1074"/>
      <c r="E460" s="1202"/>
      <c r="F460" s="1075"/>
      <c r="G460" s="1191"/>
      <c r="H460" s="1075"/>
      <c r="I460" s="1076"/>
      <c r="J460" s="1077"/>
      <c r="K460" s="344"/>
    </row>
    <row r="461" spans="2:11" ht="15">
      <c r="B461" s="1081"/>
      <c r="C461" s="790" t="s">
        <v>925</v>
      </c>
      <c r="D461" s="1074">
        <v>30</v>
      </c>
      <c r="E461" s="1202">
        <v>12.16</v>
      </c>
      <c r="F461" s="1075">
        <f>1.1-0.08+0.14</f>
        <v>1.1600000000000001</v>
      </c>
      <c r="G461" s="1191">
        <v>0.245</v>
      </c>
      <c r="H461" s="1075">
        <f>ROUND(D461*G461*F461*E461,2)</f>
        <v>103.68</v>
      </c>
      <c r="I461" s="1076"/>
      <c r="J461" s="1077"/>
      <c r="K461" s="344"/>
    </row>
    <row r="462" spans="2:11" ht="15">
      <c r="B462" s="1081"/>
      <c r="C462" s="790" t="s">
        <v>926</v>
      </c>
      <c r="D462" s="1074">
        <v>22</v>
      </c>
      <c r="E462" s="1202">
        <v>1.2</v>
      </c>
      <c r="F462" s="1075">
        <f>1.2-0.08+0.14</f>
        <v>1.2599999999999998</v>
      </c>
      <c r="G462" s="1191">
        <v>0.245</v>
      </c>
      <c r="H462" s="1075">
        <f>ROUND(D462*G462*F462*E462,2)</f>
        <v>8.15</v>
      </c>
      <c r="I462" s="1076"/>
      <c r="J462" s="1077"/>
      <c r="K462" s="344"/>
    </row>
    <row r="463" spans="2:11" ht="15">
      <c r="B463" s="1081"/>
      <c r="C463" s="790" t="s">
        <v>927</v>
      </c>
      <c r="D463" s="1074">
        <v>20</v>
      </c>
      <c r="E463" s="1202">
        <v>12.16</v>
      </c>
      <c r="F463" s="1075">
        <f>9.53-0.08+0.14</f>
        <v>9.59</v>
      </c>
      <c r="G463" s="1191">
        <v>0.245</v>
      </c>
      <c r="H463" s="1075">
        <f>ROUND(D463*G463*F463*E463,2)</f>
        <v>571.41</v>
      </c>
      <c r="I463" s="1076"/>
      <c r="J463" s="1077"/>
      <c r="K463" s="344"/>
    </row>
    <row r="464" spans="2:11" ht="15">
      <c r="B464" s="1081"/>
      <c r="C464" s="790" t="s">
        <v>895</v>
      </c>
      <c r="D464" s="1074"/>
      <c r="E464" s="1202"/>
      <c r="F464" s="1075"/>
      <c r="G464" s="1191"/>
      <c r="H464" s="1075"/>
      <c r="I464" s="1076"/>
      <c r="J464" s="1077"/>
      <c r="K464" s="344"/>
    </row>
    <row r="465" spans="2:11" ht="15">
      <c r="B465" s="1081"/>
      <c r="C465" s="790" t="s">
        <v>925</v>
      </c>
      <c r="D465" s="1074">
        <v>30</v>
      </c>
      <c r="E465" s="1202">
        <v>1.93</v>
      </c>
      <c r="F465" s="1075">
        <f>1.1-0.08+0.14</f>
        <v>1.1600000000000001</v>
      </c>
      <c r="G465" s="1191">
        <v>0.245</v>
      </c>
      <c r="H465" s="1075">
        <f>ROUND(D465*G465*F465*E465,2)</f>
        <v>16.46</v>
      </c>
      <c r="I465" s="1076"/>
      <c r="J465" s="1077"/>
      <c r="K465" s="344"/>
    </row>
    <row r="466" spans="2:11" ht="15">
      <c r="B466" s="1081"/>
      <c r="C466" s="790" t="s">
        <v>926</v>
      </c>
      <c r="D466" s="1074">
        <v>22</v>
      </c>
      <c r="E466" s="1202">
        <v>1.2</v>
      </c>
      <c r="F466" s="1075">
        <f>1.2-0.08+0.14</f>
        <v>1.2599999999999998</v>
      </c>
      <c r="G466" s="1191">
        <v>0.245</v>
      </c>
      <c r="H466" s="1075">
        <f>ROUND(D466*G466*F466*E466,2)</f>
        <v>8.15</v>
      </c>
      <c r="I466" s="1076"/>
      <c r="J466" s="1077"/>
      <c r="K466" s="344"/>
    </row>
    <row r="467" spans="2:11" ht="15">
      <c r="B467" s="1081"/>
      <c r="C467" s="790" t="s">
        <v>927</v>
      </c>
      <c r="D467" s="1074">
        <v>20</v>
      </c>
      <c r="E467" s="1202">
        <v>1.93</v>
      </c>
      <c r="F467" s="1075">
        <f>9.53-0.08+0.14</f>
        <v>9.59</v>
      </c>
      <c r="G467" s="1191">
        <v>0.245</v>
      </c>
      <c r="H467" s="1075">
        <f>ROUND(D467*G467*F467*E467,2)</f>
        <v>90.69</v>
      </c>
      <c r="I467" s="1076"/>
      <c r="J467" s="1077"/>
      <c r="K467" s="344"/>
    </row>
    <row r="468" spans="2:11" ht="15">
      <c r="B468" s="1081"/>
      <c r="C468" s="790" t="s">
        <v>896</v>
      </c>
      <c r="D468" s="1074"/>
      <c r="E468" s="1202"/>
      <c r="F468" s="1075"/>
      <c r="G468" s="1191"/>
      <c r="H468" s="1075"/>
      <c r="I468" s="1076"/>
      <c r="J468" s="1077"/>
      <c r="K468" s="344"/>
    </row>
    <row r="469" spans="2:11" ht="15">
      <c r="B469" s="1081"/>
      <c r="C469" s="790" t="s">
        <v>925</v>
      </c>
      <c r="D469" s="1074">
        <v>30</v>
      </c>
      <c r="E469" s="1202">
        <v>1.62</v>
      </c>
      <c r="F469" s="1075">
        <f>1.1-0.08+0.14</f>
        <v>1.1600000000000001</v>
      </c>
      <c r="G469" s="1191">
        <v>0.245</v>
      </c>
      <c r="H469" s="1075">
        <f>ROUND(D469*G469*F469*E469,2)</f>
        <v>13.81</v>
      </c>
      <c r="I469" s="1076"/>
      <c r="J469" s="1077"/>
      <c r="K469" s="344"/>
    </row>
    <row r="470" spans="2:11" ht="15">
      <c r="B470" s="1081"/>
      <c r="C470" s="790" t="s">
        <v>926</v>
      </c>
      <c r="D470" s="1074">
        <v>22</v>
      </c>
      <c r="E470" s="1202">
        <v>1.2</v>
      </c>
      <c r="F470" s="1075">
        <f>1.2-0.08+0.14</f>
        <v>1.2599999999999998</v>
      </c>
      <c r="G470" s="1191">
        <v>0.245</v>
      </c>
      <c r="H470" s="1075">
        <f>ROUND(D470*G470*F470*E470,2)</f>
        <v>8.15</v>
      </c>
      <c r="I470" s="1076"/>
      <c r="J470" s="1077"/>
      <c r="K470" s="344"/>
    </row>
    <row r="471" spans="2:11" ht="15">
      <c r="B471" s="1081"/>
      <c r="C471" s="790" t="s">
        <v>927</v>
      </c>
      <c r="D471" s="1074">
        <v>20</v>
      </c>
      <c r="E471" s="1202">
        <v>1.62</v>
      </c>
      <c r="F471" s="1075">
        <f>9.53-0.08+0.14</f>
        <v>9.59</v>
      </c>
      <c r="G471" s="1191">
        <v>0.245</v>
      </c>
      <c r="H471" s="1075">
        <f>ROUND(D471*G471*F471*E471,2)</f>
        <v>76.13</v>
      </c>
      <c r="I471" s="1076"/>
      <c r="J471" s="1077"/>
      <c r="K471" s="344"/>
    </row>
    <row r="472" spans="2:11" ht="15">
      <c r="B472" s="1081"/>
      <c r="C472" s="790" t="s">
        <v>897</v>
      </c>
      <c r="D472" s="1074"/>
      <c r="E472" s="1202"/>
      <c r="F472" s="1075"/>
      <c r="G472" s="1191"/>
      <c r="H472" s="1075"/>
      <c r="I472" s="1076"/>
      <c r="J472" s="1077"/>
      <c r="K472" s="344"/>
    </row>
    <row r="473" spans="2:11" ht="15">
      <c r="B473" s="1081"/>
      <c r="C473" s="790" t="s">
        <v>925</v>
      </c>
      <c r="D473" s="1074">
        <v>30</v>
      </c>
      <c r="E473" s="1202">
        <v>12.11</v>
      </c>
      <c r="F473" s="1075">
        <f>1.1-0.08+0.14</f>
        <v>1.1600000000000001</v>
      </c>
      <c r="G473" s="1191">
        <v>0.245</v>
      </c>
      <c r="H473" s="1075">
        <f>ROUND(D473*G473*F473*E473,2)</f>
        <v>103.25</v>
      </c>
      <c r="I473" s="1076"/>
      <c r="J473" s="1077"/>
      <c r="K473" s="344"/>
    </row>
    <row r="474" spans="2:11" ht="15">
      <c r="B474" s="1081"/>
      <c r="C474" s="790" t="s">
        <v>926</v>
      </c>
      <c r="D474" s="1074">
        <v>22</v>
      </c>
      <c r="E474" s="1202">
        <v>1.2</v>
      </c>
      <c r="F474" s="1075">
        <f>1.2-0.08+0.14</f>
        <v>1.2599999999999998</v>
      </c>
      <c r="G474" s="1191">
        <v>0.245</v>
      </c>
      <c r="H474" s="1075">
        <f>ROUND(D474*G474*F474*E474,2)</f>
        <v>8.15</v>
      </c>
      <c r="I474" s="1076"/>
      <c r="J474" s="1077"/>
      <c r="K474" s="344"/>
    </row>
    <row r="475" spans="2:11" ht="15">
      <c r="B475" s="1081"/>
      <c r="C475" s="790" t="s">
        <v>927</v>
      </c>
      <c r="D475" s="1074">
        <v>20</v>
      </c>
      <c r="E475" s="1202">
        <v>12.11</v>
      </c>
      <c r="F475" s="1075">
        <f>9.53-0.08+0.14</f>
        <v>9.59</v>
      </c>
      <c r="G475" s="1191">
        <v>0.245</v>
      </c>
      <c r="H475" s="1075">
        <f>ROUND(D475*G475*F475*E475,2)</f>
        <v>569.05999999999995</v>
      </c>
      <c r="I475" s="1076"/>
      <c r="J475" s="1077"/>
      <c r="K475" s="344"/>
    </row>
    <row r="476" spans="2:11" ht="15">
      <c r="B476" s="1081"/>
      <c r="C476" s="790" t="s">
        <v>898</v>
      </c>
      <c r="D476" s="1074"/>
      <c r="E476" s="1202"/>
      <c r="F476" s="1075"/>
      <c r="G476" s="1191"/>
      <c r="H476" s="1075"/>
      <c r="I476" s="1076"/>
      <c r="J476" s="1077"/>
      <c r="K476" s="344"/>
    </row>
    <row r="477" spans="2:11" ht="15">
      <c r="B477" s="1081"/>
      <c r="C477" s="790" t="s">
        <v>925</v>
      </c>
      <c r="D477" s="1074">
        <v>30</v>
      </c>
      <c r="E477" s="1202">
        <v>1.94</v>
      </c>
      <c r="F477" s="1075">
        <f>1.1-0.08+0.14</f>
        <v>1.1600000000000001</v>
      </c>
      <c r="G477" s="1191">
        <v>0.245</v>
      </c>
      <c r="H477" s="1075">
        <f>ROUND(D477*G477*F477*E477,2)</f>
        <v>16.54</v>
      </c>
      <c r="I477" s="1076"/>
      <c r="J477" s="1077"/>
      <c r="K477" s="344"/>
    </row>
    <row r="478" spans="2:11" ht="15">
      <c r="B478" s="1081"/>
      <c r="C478" s="790" t="s">
        <v>926</v>
      </c>
      <c r="D478" s="1074">
        <v>22</v>
      </c>
      <c r="E478" s="1202">
        <v>1.2</v>
      </c>
      <c r="F478" s="1075">
        <f>1.2-0.08+0.14</f>
        <v>1.2599999999999998</v>
      </c>
      <c r="G478" s="1191">
        <v>0.245</v>
      </c>
      <c r="H478" s="1075">
        <f>ROUND(D478*G478*F478*E478,2)</f>
        <v>8.15</v>
      </c>
      <c r="I478" s="1076"/>
      <c r="J478" s="1077"/>
      <c r="K478" s="344"/>
    </row>
    <row r="479" spans="2:11" ht="15">
      <c r="B479" s="1081"/>
      <c r="C479" s="790" t="s">
        <v>927</v>
      </c>
      <c r="D479" s="1074">
        <v>20</v>
      </c>
      <c r="E479" s="1202">
        <v>1.94</v>
      </c>
      <c r="F479" s="1075">
        <f>9.53-0.08+0.14</f>
        <v>9.59</v>
      </c>
      <c r="G479" s="1191">
        <v>0.245</v>
      </c>
      <c r="H479" s="1075">
        <f>ROUND(D479*G479*F479*E479,2)</f>
        <v>91.16</v>
      </c>
      <c r="I479" s="1076"/>
      <c r="J479" s="1077"/>
      <c r="K479" s="344"/>
    </row>
    <row r="480" spans="2:11" ht="15">
      <c r="B480" s="1081"/>
      <c r="C480" s="790" t="s">
        <v>899</v>
      </c>
      <c r="D480" s="1074"/>
      <c r="E480" s="1202"/>
      <c r="F480" s="1075"/>
      <c r="G480" s="1191"/>
      <c r="H480" s="1075"/>
      <c r="I480" s="1076"/>
      <c r="J480" s="1077"/>
      <c r="K480" s="344"/>
    </row>
    <row r="481" spans="2:11" ht="15">
      <c r="B481" s="1081"/>
      <c r="C481" s="790" t="s">
        <v>925</v>
      </c>
      <c r="D481" s="1074">
        <v>30</v>
      </c>
      <c r="E481" s="1202">
        <v>0.87</v>
      </c>
      <c r="F481" s="1075">
        <f>1.1-0.08+0.14</f>
        <v>1.1600000000000001</v>
      </c>
      <c r="G481" s="1191">
        <v>0.245</v>
      </c>
      <c r="H481" s="1075">
        <f>ROUND(D481*G481*F481*E481,2)</f>
        <v>7.42</v>
      </c>
      <c r="I481" s="1076"/>
      <c r="J481" s="1077"/>
      <c r="K481" s="344"/>
    </row>
    <row r="482" spans="2:11" ht="15">
      <c r="B482" s="1081"/>
      <c r="C482" s="790" t="s">
        <v>926</v>
      </c>
      <c r="D482" s="1074">
        <v>22</v>
      </c>
      <c r="E482" s="1202">
        <v>1.2</v>
      </c>
      <c r="F482" s="1075">
        <f>1.2-0.08+0.14</f>
        <v>1.2599999999999998</v>
      </c>
      <c r="G482" s="1191">
        <v>0.245</v>
      </c>
      <c r="H482" s="1075">
        <f>ROUND(D482*G482*F482*E482,2)</f>
        <v>8.15</v>
      </c>
      <c r="I482" s="1076"/>
      <c r="J482" s="1077"/>
      <c r="K482" s="344"/>
    </row>
    <row r="483" spans="2:11" ht="15">
      <c r="B483" s="1081"/>
      <c r="C483" s="790" t="s">
        <v>927</v>
      </c>
      <c r="D483" s="1074">
        <v>20</v>
      </c>
      <c r="E483" s="1202">
        <v>0.87</v>
      </c>
      <c r="F483" s="1075">
        <f>9.53-0.08+0.14</f>
        <v>9.59</v>
      </c>
      <c r="G483" s="1191">
        <v>0.245</v>
      </c>
      <c r="H483" s="1075">
        <f>ROUND(D483*G483*F483*E483,2)</f>
        <v>40.880000000000003</v>
      </c>
      <c r="I483" s="1076"/>
      <c r="J483" s="1077"/>
      <c r="K483" s="344"/>
    </row>
    <row r="484" spans="2:11" ht="15">
      <c r="B484" s="1081"/>
      <c r="C484" s="790" t="s">
        <v>900</v>
      </c>
      <c r="D484" s="1074"/>
      <c r="E484" s="1202"/>
      <c r="F484" s="1075"/>
      <c r="G484" s="1191"/>
      <c r="H484" s="1075"/>
      <c r="I484" s="1076"/>
      <c r="J484" s="1077"/>
      <c r="K484" s="344"/>
    </row>
    <row r="485" spans="2:11" ht="15">
      <c r="B485" s="1081"/>
      <c r="C485" s="790" t="s">
        <v>925</v>
      </c>
      <c r="D485" s="1074">
        <v>30</v>
      </c>
      <c r="E485" s="1202">
        <v>1.03</v>
      </c>
      <c r="F485" s="1075">
        <f>1.1-0.08+0.14</f>
        <v>1.1600000000000001</v>
      </c>
      <c r="G485" s="1191">
        <v>0.245</v>
      </c>
      <c r="H485" s="1075">
        <f>ROUND(D485*G485*F485*E485,2)</f>
        <v>8.7799999999999994</v>
      </c>
      <c r="I485" s="1076"/>
      <c r="J485" s="1077"/>
      <c r="K485" s="344"/>
    </row>
    <row r="486" spans="2:11" ht="15">
      <c r="B486" s="1081"/>
      <c r="C486" s="790" t="s">
        <v>926</v>
      </c>
      <c r="D486" s="1074">
        <v>22</v>
      </c>
      <c r="E486" s="1202">
        <v>1.2</v>
      </c>
      <c r="F486" s="1075">
        <f>1.2-0.08+0.14</f>
        <v>1.2599999999999998</v>
      </c>
      <c r="G486" s="1191">
        <v>0.245</v>
      </c>
      <c r="H486" s="1075">
        <f>ROUND(D486*G486*F486*E486,2)</f>
        <v>8.15</v>
      </c>
      <c r="I486" s="1076"/>
      <c r="J486" s="1077"/>
      <c r="K486" s="344"/>
    </row>
    <row r="487" spans="2:11" ht="15">
      <c r="B487" s="1081"/>
      <c r="C487" s="790" t="s">
        <v>927</v>
      </c>
      <c r="D487" s="1074">
        <v>20</v>
      </c>
      <c r="E487" s="1202">
        <v>1.03</v>
      </c>
      <c r="F487" s="1075">
        <f>9.53-0.08+0.14</f>
        <v>9.59</v>
      </c>
      <c r="G487" s="1191">
        <v>0.245</v>
      </c>
      <c r="H487" s="1075">
        <f>ROUND(D487*G487*F487*E487,2)</f>
        <v>48.4</v>
      </c>
      <c r="I487" s="1076"/>
      <c r="J487" s="1077"/>
      <c r="K487" s="344"/>
    </row>
    <row r="488" spans="2:11" ht="15">
      <c r="B488" s="1081"/>
      <c r="C488" s="790" t="s">
        <v>901</v>
      </c>
      <c r="D488" s="1074"/>
      <c r="E488" s="1202"/>
      <c r="F488" s="1075"/>
      <c r="G488" s="1191"/>
      <c r="H488" s="1075"/>
      <c r="I488" s="1076"/>
      <c r="J488" s="1077"/>
      <c r="K488" s="344"/>
    </row>
    <row r="489" spans="2:11" ht="15">
      <c r="B489" s="1081"/>
      <c r="C489" s="790" t="s">
        <v>925</v>
      </c>
      <c r="D489" s="1074">
        <v>30</v>
      </c>
      <c r="E489" s="1202">
        <v>1.35</v>
      </c>
      <c r="F489" s="1075">
        <f>1.1-0.08+0.14</f>
        <v>1.1600000000000001</v>
      </c>
      <c r="G489" s="1191">
        <v>0.245</v>
      </c>
      <c r="H489" s="1075">
        <f>ROUND(D489*G489*F489*E489,2)</f>
        <v>11.51</v>
      </c>
      <c r="I489" s="1076"/>
      <c r="J489" s="1077"/>
      <c r="K489" s="344"/>
    </row>
    <row r="490" spans="2:11" ht="15">
      <c r="B490" s="1081"/>
      <c r="C490" s="790" t="s">
        <v>926</v>
      </c>
      <c r="D490" s="1074">
        <v>22</v>
      </c>
      <c r="E490" s="1202">
        <v>1.2</v>
      </c>
      <c r="F490" s="1075">
        <f>1.2-0.08+0.14</f>
        <v>1.2599999999999998</v>
      </c>
      <c r="G490" s="1191">
        <v>0.245</v>
      </c>
      <c r="H490" s="1075">
        <f>ROUND(D490*G490*F490*E490,2)</f>
        <v>8.15</v>
      </c>
      <c r="I490" s="1076"/>
      <c r="J490" s="1077"/>
      <c r="K490" s="344"/>
    </row>
    <row r="491" spans="2:11" ht="15">
      <c r="B491" s="1081"/>
      <c r="C491" s="790" t="s">
        <v>927</v>
      </c>
      <c r="D491" s="1074">
        <v>20</v>
      </c>
      <c r="E491" s="1202">
        <v>1.35</v>
      </c>
      <c r="F491" s="1075">
        <f>9.53-0.08+0.14</f>
        <v>9.59</v>
      </c>
      <c r="G491" s="1191">
        <v>0.245</v>
      </c>
      <c r="H491" s="1075">
        <f>ROUND(D491*G491*F491*E491,2)</f>
        <v>63.44</v>
      </c>
      <c r="I491" s="1076"/>
      <c r="J491" s="1077"/>
      <c r="K491" s="344"/>
    </row>
    <row r="492" spans="2:11" ht="15">
      <c r="B492" s="1081"/>
      <c r="C492" s="790" t="s">
        <v>902</v>
      </c>
      <c r="D492" s="1074"/>
      <c r="E492" s="1202"/>
      <c r="F492" s="1075"/>
      <c r="G492" s="1191"/>
      <c r="H492" s="1075"/>
      <c r="I492" s="1076"/>
      <c r="J492" s="1077"/>
      <c r="K492" s="344"/>
    </row>
    <row r="493" spans="2:11" ht="15">
      <c r="B493" s="1081"/>
      <c r="C493" s="790" t="s">
        <v>925</v>
      </c>
      <c r="D493" s="1074">
        <v>30</v>
      </c>
      <c r="E493" s="1202">
        <v>0.98</v>
      </c>
      <c r="F493" s="1075">
        <f>1.1-0.08+0.14</f>
        <v>1.1600000000000001</v>
      </c>
      <c r="G493" s="1191">
        <v>0.245</v>
      </c>
      <c r="H493" s="1075">
        <f>ROUND(D493*G493*F493*E493,2)</f>
        <v>8.36</v>
      </c>
      <c r="I493" s="1076"/>
      <c r="J493" s="1077"/>
      <c r="K493" s="344"/>
    </row>
    <row r="494" spans="2:11" ht="15">
      <c r="B494" s="1081"/>
      <c r="C494" s="790" t="s">
        <v>926</v>
      </c>
      <c r="D494" s="1074">
        <v>22</v>
      </c>
      <c r="E494" s="1202">
        <v>1.2</v>
      </c>
      <c r="F494" s="1075">
        <f>1.2-0.08+0.14</f>
        <v>1.2599999999999998</v>
      </c>
      <c r="G494" s="1191">
        <v>0.245</v>
      </c>
      <c r="H494" s="1075">
        <f>ROUND(D494*G494*F494*E494,2)</f>
        <v>8.15</v>
      </c>
      <c r="I494" s="1076"/>
      <c r="J494" s="1077"/>
      <c r="K494" s="344"/>
    </row>
    <row r="495" spans="2:11" ht="15">
      <c r="B495" s="1081"/>
      <c r="C495" s="790" t="s">
        <v>927</v>
      </c>
      <c r="D495" s="1074">
        <v>20</v>
      </c>
      <c r="E495" s="1202">
        <v>0.98</v>
      </c>
      <c r="F495" s="1075">
        <f>9.53-0.08+0.14</f>
        <v>9.59</v>
      </c>
      <c r="G495" s="1191">
        <v>0.245</v>
      </c>
      <c r="H495" s="1075">
        <f>ROUND(D495*G495*F495*E495,2)</f>
        <v>46.05</v>
      </c>
      <c r="I495" s="1076"/>
      <c r="J495" s="1077"/>
      <c r="K495" s="344"/>
    </row>
    <row r="496" spans="2:11" ht="15">
      <c r="B496" s="1081"/>
      <c r="C496" s="790" t="s">
        <v>903</v>
      </c>
      <c r="D496" s="1074"/>
      <c r="E496" s="1202"/>
      <c r="F496" s="1075"/>
      <c r="G496" s="1191"/>
      <c r="H496" s="1075"/>
      <c r="I496" s="1076"/>
      <c r="J496" s="1077"/>
      <c r="K496" s="344"/>
    </row>
    <row r="497" spans="2:11" ht="15">
      <c r="B497" s="1081"/>
      <c r="C497" s="790" t="s">
        <v>925</v>
      </c>
      <c r="D497" s="1074">
        <v>30</v>
      </c>
      <c r="E497" s="1202">
        <v>0.79</v>
      </c>
      <c r="F497" s="1075">
        <f>1.1-0.08+0.14</f>
        <v>1.1600000000000001</v>
      </c>
      <c r="G497" s="1191">
        <v>0.245</v>
      </c>
      <c r="H497" s="1075">
        <f>ROUND(D497*G497*F497*E497,2)</f>
        <v>6.74</v>
      </c>
      <c r="I497" s="1076"/>
      <c r="J497" s="1077"/>
      <c r="K497" s="344"/>
    </row>
    <row r="498" spans="2:11" ht="15">
      <c r="B498" s="1081"/>
      <c r="C498" s="790" t="s">
        <v>926</v>
      </c>
      <c r="D498" s="1074">
        <v>22</v>
      </c>
      <c r="E498" s="1202">
        <v>1.2</v>
      </c>
      <c r="F498" s="1075">
        <f>1.2-0.08+0.14</f>
        <v>1.2599999999999998</v>
      </c>
      <c r="G498" s="1191">
        <v>0.245</v>
      </c>
      <c r="H498" s="1075">
        <f>ROUND(D498*G498*F498*E498,2)</f>
        <v>8.15</v>
      </c>
      <c r="I498" s="1076"/>
      <c r="J498" s="1077"/>
      <c r="K498" s="344"/>
    </row>
    <row r="499" spans="2:11" ht="15">
      <c r="B499" s="1081"/>
      <c r="C499" s="790" t="s">
        <v>927</v>
      </c>
      <c r="D499" s="1074">
        <v>20</v>
      </c>
      <c r="E499" s="1202">
        <v>0.79</v>
      </c>
      <c r="F499" s="1075">
        <f>9.53-0.08+0.14</f>
        <v>9.59</v>
      </c>
      <c r="G499" s="1191">
        <v>0.245</v>
      </c>
      <c r="H499" s="1075">
        <f>ROUND(D499*G499*F499*E499,2)</f>
        <v>37.119999999999997</v>
      </c>
      <c r="I499" s="1076"/>
      <c r="J499" s="1077"/>
      <c r="K499" s="344"/>
    </row>
    <row r="500" spans="2:11" ht="15">
      <c r="B500" s="1081"/>
      <c r="C500" s="790" t="s">
        <v>904</v>
      </c>
      <c r="D500" s="1074"/>
      <c r="E500" s="1202"/>
      <c r="F500" s="1075"/>
      <c r="G500" s="1191"/>
      <c r="H500" s="1075"/>
      <c r="I500" s="1076"/>
      <c r="J500" s="1077"/>
      <c r="K500" s="344"/>
    </row>
    <row r="501" spans="2:11" ht="15">
      <c r="B501" s="1081"/>
      <c r="C501" s="790" t="s">
        <v>925</v>
      </c>
      <c r="D501" s="1074">
        <v>30</v>
      </c>
      <c r="E501" s="1202">
        <v>0.97</v>
      </c>
      <c r="F501" s="1075">
        <f>1.1-0.08+0.14</f>
        <v>1.1600000000000001</v>
      </c>
      <c r="G501" s="1191">
        <v>0.245</v>
      </c>
      <c r="H501" s="1075">
        <f>ROUND(D501*G501*F501*E501,2)</f>
        <v>8.27</v>
      </c>
      <c r="I501" s="1076"/>
      <c r="J501" s="1077"/>
      <c r="K501" s="344"/>
    </row>
    <row r="502" spans="2:11" ht="15">
      <c r="B502" s="1081"/>
      <c r="C502" s="790" t="s">
        <v>926</v>
      </c>
      <c r="D502" s="1074">
        <v>22</v>
      </c>
      <c r="E502" s="1202">
        <v>1.2</v>
      </c>
      <c r="F502" s="1075">
        <f>1.2-0.08+0.14</f>
        <v>1.2599999999999998</v>
      </c>
      <c r="G502" s="1191">
        <v>0.245</v>
      </c>
      <c r="H502" s="1075">
        <f>ROUND(D502*G502*F502*E502,2)</f>
        <v>8.15</v>
      </c>
      <c r="I502" s="1076"/>
      <c r="J502" s="1077"/>
      <c r="K502" s="344"/>
    </row>
    <row r="503" spans="2:11" ht="15">
      <c r="B503" s="1081"/>
      <c r="C503" s="790" t="s">
        <v>927</v>
      </c>
      <c r="D503" s="1074">
        <v>20</v>
      </c>
      <c r="E503" s="1202">
        <v>0.97</v>
      </c>
      <c r="F503" s="1075">
        <f>9.53-0.08+0.14</f>
        <v>9.59</v>
      </c>
      <c r="G503" s="1191">
        <v>0.245</v>
      </c>
      <c r="H503" s="1075">
        <f>ROUND(D503*G503*F503*E503,2)</f>
        <v>45.58</v>
      </c>
      <c r="I503" s="1076"/>
      <c r="J503" s="1077"/>
      <c r="K503" s="344"/>
    </row>
    <row r="504" spans="2:11" ht="15">
      <c r="B504" s="1081"/>
      <c r="C504" s="790" t="s">
        <v>905</v>
      </c>
      <c r="D504" s="1074"/>
      <c r="E504" s="1202"/>
      <c r="F504" s="1075"/>
      <c r="G504" s="1191"/>
      <c r="H504" s="1075"/>
      <c r="I504" s="1076"/>
      <c r="J504" s="1077"/>
      <c r="K504" s="344"/>
    </row>
    <row r="505" spans="2:11" ht="15">
      <c r="B505" s="1081"/>
      <c r="C505" s="790" t="s">
        <v>925</v>
      </c>
      <c r="D505" s="1074">
        <v>30</v>
      </c>
      <c r="E505" s="1202">
        <v>0.83</v>
      </c>
      <c r="F505" s="1075">
        <f>1.1-0.08+0.14</f>
        <v>1.1600000000000001</v>
      </c>
      <c r="G505" s="1191">
        <v>0.245</v>
      </c>
      <c r="H505" s="1075">
        <f>ROUND(D505*G505*F505*E505,2)</f>
        <v>7.08</v>
      </c>
      <c r="I505" s="1076"/>
      <c r="J505" s="1077"/>
      <c r="K505" s="344"/>
    </row>
    <row r="506" spans="2:11" ht="15">
      <c r="B506" s="1081"/>
      <c r="C506" s="790" t="s">
        <v>926</v>
      </c>
      <c r="D506" s="1074">
        <v>22</v>
      </c>
      <c r="E506" s="1202">
        <v>1.2</v>
      </c>
      <c r="F506" s="1075">
        <f>1.2-0.08+0.14</f>
        <v>1.2599999999999998</v>
      </c>
      <c r="G506" s="1191">
        <v>0.245</v>
      </c>
      <c r="H506" s="1075">
        <f>ROUND(D506*G506*F506*E506,2)</f>
        <v>8.15</v>
      </c>
      <c r="I506" s="1076"/>
      <c r="J506" s="1077"/>
      <c r="K506" s="344"/>
    </row>
    <row r="507" spans="2:11" ht="15">
      <c r="B507" s="1081"/>
      <c r="C507" s="790" t="s">
        <v>927</v>
      </c>
      <c r="D507" s="1074">
        <v>20</v>
      </c>
      <c r="E507" s="1202">
        <v>0.83</v>
      </c>
      <c r="F507" s="1075">
        <f>9.53-0.08+0.14</f>
        <v>9.59</v>
      </c>
      <c r="G507" s="1191">
        <v>0.245</v>
      </c>
      <c r="H507" s="1075">
        <f>ROUND(D507*G507*F507*E507,2)</f>
        <v>39</v>
      </c>
      <c r="I507" s="1076"/>
      <c r="J507" s="1077"/>
      <c r="K507" s="344"/>
    </row>
    <row r="508" spans="2:11" ht="15">
      <c r="B508" s="1081"/>
      <c r="C508" s="790" t="s">
        <v>906</v>
      </c>
      <c r="D508" s="1074"/>
      <c r="E508" s="1202"/>
      <c r="F508" s="1075"/>
      <c r="G508" s="1191"/>
      <c r="H508" s="1075"/>
      <c r="I508" s="1076"/>
      <c r="J508" s="1077"/>
      <c r="K508" s="344"/>
    </row>
    <row r="509" spans="2:11" ht="15">
      <c r="B509" s="1081"/>
      <c r="C509" s="790" t="s">
        <v>925</v>
      </c>
      <c r="D509" s="1074">
        <v>30</v>
      </c>
      <c r="E509" s="1202">
        <v>0.61</v>
      </c>
      <c r="F509" s="1075">
        <f>1.1-0.08+0.14</f>
        <v>1.1600000000000001</v>
      </c>
      <c r="G509" s="1191">
        <v>0.245</v>
      </c>
      <c r="H509" s="1075">
        <f>ROUND(D509*G509*F509*E509,2)</f>
        <v>5.2</v>
      </c>
      <c r="I509" s="1076"/>
      <c r="J509" s="1077"/>
      <c r="K509" s="344"/>
    </row>
    <row r="510" spans="2:11" ht="15">
      <c r="B510" s="1081"/>
      <c r="C510" s="790" t="s">
        <v>926</v>
      </c>
      <c r="D510" s="1074">
        <v>22</v>
      </c>
      <c r="E510" s="1202">
        <v>1.2</v>
      </c>
      <c r="F510" s="1075">
        <f>1.2-0.08+0.14</f>
        <v>1.2599999999999998</v>
      </c>
      <c r="G510" s="1191">
        <v>0.245</v>
      </c>
      <c r="H510" s="1075">
        <f>ROUND(D510*G510*F510*E510,2)</f>
        <v>8.15</v>
      </c>
      <c r="I510" s="1076"/>
      <c r="J510" s="1077"/>
      <c r="K510" s="344"/>
    </row>
    <row r="511" spans="2:11" ht="15">
      <c r="B511" s="1081"/>
      <c r="C511" s="790" t="s">
        <v>927</v>
      </c>
      <c r="D511" s="1074">
        <v>20</v>
      </c>
      <c r="E511" s="1202">
        <v>0.61</v>
      </c>
      <c r="F511" s="1075">
        <f>9.53-0.08+0.14</f>
        <v>9.59</v>
      </c>
      <c r="G511" s="1191">
        <v>0.245</v>
      </c>
      <c r="H511" s="1075">
        <f>ROUND(D511*G511*F511*E511,2)</f>
        <v>28.66</v>
      </c>
      <c r="I511" s="1076"/>
      <c r="J511" s="1077"/>
      <c r="K511" s="344"/>
    </row>
    <row r="512" spans="2:11" ht="15">
      <c r="B512" s="1081"/>
      <c r="C512" s="790" t="s">
        <v>907</v>
      </c>
      <c r="D512" s="1074"/>
      <c r="E512" s="1202"/>
      <c r="F512" s="1075"/>
      <c r="G512" s="1191"/>
      <c r="H512" s="1075"/>
      <c r="I512" s="1076"/>
      <c r="J512" s="1077"/>
      <c r="K512" s="344"/>
    </row>
    <row r="513" spans="2:11" ht="15">
      <c r="B513" s="1081"/>
      <c r="C513" s="790" t="s">
        <v>925</v>
      </c>
      <c r="D513" s="1074">
        <v>30</v>
      </c>
      <c r="E513" s="1202">
        <v>0.87</v>
      </c>
      <c r="F513" s="1075">
        <f>1.1-0.08+0.14</f>
        <v>1.1600000000000001</v>
      </c>
      <c r="G513" s="1191">
        <v>0.245</v>
      </c>
      <c r="H513" s="1075">
        <f>ROUND(D513*G513*F513*E513,2)</f>
        <v>7.42</v>
      </c>
      <c r="I513" s="1076"/>
      <c r="J513" s="1077"/>
      <c r="K513" s="344"/>
    </row>
    <row r="514" spans="2:11" ht="15">
      <c r="B514" s="1081"/>
      <c r="C514" s="790" t="s">
        <v>926</v>
      </c>
      <c r="D514" s="1074">
        <v>22</v>
      </c>
      <c r="E514" s="1202">
        <v>1.2</v>
      </c>
      <c r="F514" s="1075">
        <f>1.2-0.08+0.14</f>
        <v>1.2599999999999998</v>
      </c>
      <c r="G514" s="1191">
        <v>0.245</v>
      </c>
      <c r="H514" s="1075">
        <f>ROUND(D514*G514*F514*E514,2)</f>
        <v>8.15</v>
      </c>
      <c r="I514" s="1076"/>
      <c r="J514" s="1077"/>
      <c r="K514" s="344"/>
    </row>
    <row r="515" spans="2:11" ht="15">
      <c r="B515" s="1081"/>
      <c r="C515" s="790" t="s">
        <v>927</v>
      </c>
      <c r="D515" s="1074">
        <v>20</v>
      </c>
      <c r="E515" s="1202">
        <v>0.87</v>
      </c>
      <c r="F515" s="1075">
        <f>9.53-0.08+0.14</f>
        <v>9.59</v>
      </c>
      <c r="G515" s="1191">
        <v>0.245</v>
      </c>
      <c r="H515" s="1075">
        <f>ROUND(D515*G515*F515*E515,2)</f>
        <v>40.880000000000003</v>
      </c>
      <c r="I515" s="1076"/>
      <c r="J515" s="1077"/>
      <c r="K515" s="344"/>
    </row>
    <row r="516" spans="2:11" ht="15">
      <c r="B516" s="1081"/>
      <c r="C516" s="790" t="s">
        <v>908</v>
      </c>
      <c r="D516" s="1074"/>
      <c r="E516" s="1075"/>
      <c r="F516" s="1075"/>
      <c r="G516" s="1075"/>
      <c r="H516" s="1075"/>
      <c r="I516" s="1076"/>
      <c r="J516" s="1077"/>
      <c r="K516" s="344"/>
    </row>
    <row r="517" spans="2:11" ht="15">
      <c r="B517" s="1081"/>
      <c r="C517" s="790" t="s">
        <v>925</v>
      </c>
      <c r="D517" s="1074">
        <v>30</v>
      </c>
      <c r="E517" s="1202">
        <v>2.93</v>
      </c>
      <c r="F517" s="1075">
        <f>1.1-0.08+0.14</f>
        <v>1.1600000000000001</v>
      </c>
      <c r="G517" s="1191">
        <v>0.245</v>
      </c>
      <c r="H517" s="1075">
        <f>ROUND(D517*G517*F517*E517,2)</f>
        <v>24.98</v>
      </c>
      <c r="I517" s="1076"/>
      <c r="J517" s="1077"/>
      <c r="K517" s="344"/>
    </row>
    <row r="518" spans="2:11" ht="15">
      <c r="B518" s="1081"/>
      <c r="C518" s="790" t="s">
        <v>926</v>
      </c>
      <c r="D518" s="1074">
        <v>22</v>
      </c>
      <c r="E518" s="1202">
        <v>1.2</v>
      </c>
      <c r="F518" s="1075">
        <f>1.2-0.08+0.14</f>
        <v>1.2599999999999998</v>
      </c>
      <c r="G518" s="1191">
        <v>0.245</v>
      </c>
      <c r="H518" s="1075">
        <f>ROUND(D518*G518*F518*E518,2)</f>
        <v>8.15</v>
      </c>
      <c r="I518" s="1076"/>
      <c r="J518" s="1077"/>
      <c r="K518" s="344"/>
    </row>
    <row r="519" spans="2:11" ht="15">
      <c r="B519" s="1081"/>
      <c r="C519" s="790" t="s">
        <v>927</v>
      </c>
      <c r="D519" s="1074">
        <v>20</v>
      </c>
      <c r="E519" s="1202">
        <v>2.93</v>
      </c>
      <c r="F519" s="1075">
        <f>9.53-0.08+0.14</f>
        <v>9.59</v>
      </c>
      <c r="G519" s="1191">
        <v>0.245</v>
      </c>
      <c r="H519" s="1075">
        <f>ROUND(D519*G519*F519*E519,2)</f>
        <v>137.68</v>
      </c>
      <c r="I519" s="1076"/>
      <c r="J519" s="1077"/>
      <c r="K519" s="344"/>
    </row>
    <row r="520" spans="2:11" ht="15">
      <c r="B520" s="1081"/>
      <c r="C520" s="790" t="s">
        <v>909</v>
      </c>
      <c r="D520" s="1074"/>
      <c r="E520" s="1075"/>
      <c r="F520" s="1075"/>
      <c r="G520" s="1075"/>
      <c r="H520" s="1075"/>
      <c r="I520" s="1076"/>
      <c r="J520" s="1077"/>
      <c r="K520" s="344"/>
    </row>
    <row r="521" spans="2:11" ht="15">
      <c r="B521" s="1081"/>
      <c r="C521" s="790" t="s">
        <v>925</v>
      </c>
      <c r="D521" s="1074">
        <v>30</v>
      </c>
      <c r="E521" s="1202">
        <v>1.6</v>
      </c>
      <c r="F521" s="1075">
        <f>1.1-0.08+0.14</f>
        <v>1.1600000000000001</v>
      </c>
      <c r="G521" s="1191">
        <v>0.245</v>
      </c>
      <c r="H521" s="1075">
        <f>ROUND(D521*G521*F521*E521,2)</f>
        <v>13.64</v>
      </c>
      <c r="I521" s="1076"/>
      <c r="J521" s="1077"/>
      <c r="K521" s="344"/>
    </row>
    <row r="522" spans="2:11" ht="15">
      <c r="B522" s="1081"/>
      <c r="C522" s="790" t="s">
        <v>926</v>
      </c>
      <c r="D522" s="1074">
        <v>22</v>
      </c>
      <c r="E522" s="1202">
        <v>1.2</v>
      </c>
      <c r="F522" s="1075">
        <f>1.2-0.08+0.14</f>
        <v>1.2599999999999998</v>
      </c>
      <c r="G522" s="1191">
        <v>0.245</v>
      </c>
      <c r="H522" s="1075">
        <f>ROUND(D522*G522*F522*E522,2)</f>
        <v>8.15</v>
      </c>
      <c r="I522" s="1076"/>
      <c r="J522" s="1077"/>
      <c r="K522" s="344"/>
    </row>
    <row r="523" spans="2:11" ht="15">
      <c r="B523" s="1081"/>
      <c r="C523" s="790" t="s">
        <v>927</v>
      </c>
      <c r="D523" s="1074">
        <v>20</v>
      </c>
      <c r="E523" s="1202">
        <v>1.6</v>
      </c>
      <c r="F523" s="1075">
        <f>9.53-0.08+0.14</f>
        <v>9.59</v>
      </c>
      <c r="G523" s="1191">
        <v>0.245</v>
      </c>
      <c r="H523" s="1075">
        <f>ROUND(D523*G523*F523*E523,2)</f>
        <v>75.19</v>
      </c>
      <c r="I523" s="1076"/>
      <c r="J523" s="1077"/>
      <c r="K523" s="344"/>
    </row>
    <row r="524" spans="2:11" ht="15">
      <c r="B524" s="1081"/>
      <c r="C524" s="790" t="s">
        <v>910</v>
      </c>
      <c r="D524" s="1074"/>
      <c r="E524" s="1075"/>
      <c r="F524" s="1075"/>
      <c r="G524" s="1075"/>
      <c r="H524" s="1075"/>
      <c r="I524" s="1076"/>
      <c r="J524" s="1077"/>
      <c r="K524" s="344"/>
    </row>
    <row r="525" spans="2:11" ht="15">
      <c r="B525" s="1081"/>
      <c r="C525" s="790" t="s">
        <v>925</v>
      </c>
      <c r="D525" s="1074">
        <v>30</v>
      </c>
      <c r="E525" s="1202">
        <v>14.6</v>
      </c>
      <c r="F525" s="1075">
        <f>1.1-0.08+0.14</f>
        <v>1.1600000000000001</v>
      </c>
      <c r="G525" s="1191">
        <v>0.245</v>
      </c>
      <c r="H525" s="1075">
        <f>ROUND(D525*G525*F525*E525,2)</f>
        <v>124.48</v>
      </c>
      <c r="I525" s="1076"/>
      <c r="J525" s="1077"/>
      <c r="K525" s="344"/>
    </row>
    <row r="526" spans="2:11" ht="15">
      <c r="B526" s="1081"/>
      <c r="C526" s="790" t="s">
        <v>926</v>
      </c>
      <c r="D526" s="1074">
        <v>22</v>
      </c>
      <c r="E526" s="1202">
        <v>1.2</v>
      </c>
      <c r="F526" s="1075">
        <f>1.2-0.08+0.14</f>
        <v>1.2599999999999998</v>
      </c>
      <c r="G526" s="1191">
        <v>0.245</v>
      </c>
      <c r="H526" s="1075">
        <f>ROUND(D526*G526*F526*E526,2)</f>
        <v>8.15</v>
      </c>
      <c r="I526" s="1076"/>
      <c r="J526" s="1077"/>
      <c r="K526" s="344"/>
    </row>
    <row r="527" spans="2:11" ht="15">
      <c r="B527" s="1081"/>
      <c r="C527" s="790" t="s">
        <v>927</v>
      </c>
      <c r="D527" s="1074">
        <v>20</v>
      </c>
      <c r="E527" s="1202">
        <v>14.6</v>
      </c>
      <c r="F527" s="1075">
        <f>9.53-0.08+0.14</f>
        <v>9.59</v>
      </c>
      <c r="G527" s="1191">
        <v>0.245</v>
      </c>
      <c r="H527" s="1075">
        <f>ROUND(D527*G527*F527*E527,2)</f>
        <v>686.07</v>
      </c>
      <c r="I527" s="1076"/>
      <c r="J527" s="1077"/>
      <c r="K527" s="344"/>
    </row>
    <row r="528" spans="2:11" ht="15">
      <c r="B528" s="1081"/>
      <c r="C528" s="790" t="s">
        <v>911</v>
      </c>
      <c r="D528" s="1074"/>
      <c r="E528" s="1075"/>
      <c r="F528" s="1075"/>
      <c r="G528" s="1075"/>
      <c r="H528" s="1075"/>
      <c r="I528" s="1076"/>
      <c r="J528" s="1077"/>
      <c r="K528" s="344"/>
    </row>
    <row r="529" spans="2:11" ht="15">
      <c r="B529" s="1081"/>
      <c r="C529" s="790" t="s">
        <v>925</v>
      </c>
      <c r="D529" s="1074">
        <v>30</v>
      </c>
      <c r="E529" s="1202">
        <v>10.18</v>
      </c>
      <c r="F529" s="1075">
        <f>1.1-0.08+0.14</f>
        <v>1.1600000000000001</v>
      </c>
      <c r="G529" s="1191">
        <v>0.245</v>
      </c>
      <c r="H529" s="1075">
        <f>ROUND(D529*G529*F529*E529,2)</f>
        <v>86.79</v>
      </c>
      <c r="I529" s="1076"/>
      <c r="J529" s="1077"/>
      <c r="K529" s="344"/>
    </row>
    <row r="530" spans="2:11" ht="15">
      <c r="B530" s="1081"/>
      <c r="C530" s="790" t="s">
        <v>926</v>
      </c>
      <c r="D530" s="1074">
        <v>22</v>
      </c>
      <c r="E530" s="1202">
        <v>1.2</v>
      </c>
      <c r="F530" s="1075">
        <f>1.2-0.08+0.14</f>
        <v>1.2599999999999998</v>
      </c>
      <c r="G530" s="1191">
        <v>0.245</v>
      </c>
      <c r="H530" s="1075">
        <f>ROUND(D530*G530*F530*E530,2)</f>
        <v>8.15</v>
      </c>
      <c r="I530" s="1076"/>
      <c r="J530" s="1077"/>
      <c r="K530" s="344"/>
    </row>
    <row r="531" spans="2:11" ht="15">
      <c r="B531" s="1081"/>
      <c r="C531" s="790" t="s">
        <v>927</v>
      </c>
      <c r="D531" s="1074">
        <v>20</v>
      </c>
      <c r="E531" s="1202">
        <v>10.18</v>
      </c>
      <c r="F531" s="1075">
        <f>9.53-0.08+0.14</f>
        <v>9.59</v>
      </c>
      <c r="G531" s="1191">
        <v>0.245</v>
      </c>
      <c r="H531" s="1075">
        <f>ROUND(D531*G531*F531*E531,2)</f>
        <v>478.37</v>
      </c>
      <c r="I531" s="1076"/>
      <c r="J531" s="1077"/>
      <c r="K531" s="344"/>
    </row>
    <row r="532" spans="2:11" ht="15">
      <c r="B532" s="1081"/>
      <c r="C532" s="790" t="s">
        <v>912</v>
      </c>
      <c r="D532" s="1074"/>
      <c r="E532" s="1075"/>
      <c r="F532" s="1075"/>
      <c r="G532" s="1075"/>
      <c r="H532" s="1075"/>
      <c r="I532" s="1076"/>
      <c r="J532" s="1077"/>
      <c r="K532" s="344"/>
    </row>
    <row r="533" spans="2:11" ht="15">
      <c r="B533" s="1081"/>
      <c r="C533" s="790" t="s">
        <v>925</v>
      </c>
      <c r="D533" s="1074">
        <v>30</v>
      </c>
      <c r="E533" s="1202">
        <v>4.37</v>
      </c>
      <c r="F533" s="1075">
        <f>1.1-0.08+0.14</f>
        <v>1.1600000000000001</v>
      </c>
      <c r="G533" s="1191">
        <v>0.245</v>
      </c>
      <c r="H533" s="1075">
        <f>ROUND(D533*G533*F533*E533,2)</f>
        <v>37.26</v>
      </c>
      <c r="I533" s="1076"/>
      <c r="J533" s="1077"/>
      <c r="K533" s="344"/>
    </row>
    <row r="534" spans="2:11" ht="15">
      <c r="B534" s="1081"/>
      <c r="C534" s="790" t="s">
        <v>926</v>
      </c>
      <c r="D534" s="1074">
        <v>22</v>
      </c>
      <c r="E534" s="1202">
        <v>1.2</v>
      </c>
      <c r="F534" s="1075">
        <f>1.2-0.08+0.14</f>
        <v>1.2599999999999998</v>
      </c>
      <c r="G534" s="1191">
        <v>0.245</v>
      </c>
      <c r="H534" s="1075">
        <f>ROUND(D534*G534*F534*E534,2)</f>
        <v>8.15</v>
      </c>
      <c r="I534" s="1076"/>
      <c r="J534" s="1077"/>
      <c r="K534" s="344"/>
    </row>
    <row r="535" spans="2:11" ht="15">
      <c r="B535" s="1081"/>
      <c r="C535" s="790" t="s">
        <v>927</v>
      </c>
      <c r="D535" s="1074">
        <v>20</v>
      </c>
      <c r="E535" s="1202">
        <v>4.37</v>
      </c>
      <c r="F535" s="1075">
        <f>9.53-0.08+0.14</f>
        <v>9.59</v>
      </c>
      <c r="G535" s="1191">
        <v>0.245</v>
      </c>
      <c r="H535" s="1075">
        <f>ROUND(D535*G535*F535*E535,2)</f>
        <v>205.35</v>
      </c>
      <c r="I535" s="1076"/>
      <c r="J535" s="1077"/>
      <c r="K535" s="344"/>
    </row>
    <row r="536" spans="2:11" ht="15">
      <c r="B536" s="1081"/>
      <c r="C536" s="790" t="s">
        <v>913</v>
      </c>
      <c r="D536" s="1074"/>
      <c r="E536" s="1075"/>
      <c r="F536" s="1075"/>
      <c r="G536" s="1075"/>
      <c r="H536" s="1075"/>
      <c r="I536" s="1076"/>
      <c r="J536" s="1077"/>
      <c r="K536" s="344"/>
    </row>
    <row r="537" spans="2:11" ht="15">
      <c r="B537" s="1081"/>
      <c r="C537" s="790" t="s">
        <v>925</v>
      </c>
      <c r="D537" s="1074">
        <v>30</v>
      </c>
      <c r="E537" s="1202">
        <v>7.69</v>
      </c>
      <c r="F537" s="1075">
        <f>1.1-0.08+0.14</f>
        <v>1.1600000000000001</v>
      </c>
      <c r="G537" s="1191">
        <v>0.245</v>
      </c>
      <c r="H537" s="1075">
        <f>ROUND(D537*G537*F537*E537,2)</f>
        <v>65.56</v>
      </c>
      <c r="I537" s="1076"/>
      <c r="J537" s="1077"/>
      <c r="K537" s="344"/>
    </row>
    <row r="538" spans="2:11" ht="15">
      <c r="B538" s="1081"/>
      <c r="C538" s="790" t="s">
        <v>926</v>
      </c>
      <c r="D538" s="1074">
        <v>22</v>
      </c>
      <c r="E538" s="1202">
        <v>1.2</v>
      </c>
      <c r="F538" s="1075">
        <f>1.2-0.08+0.14</f>
        <v>1.2599999999999998</v>
      </c>
      <c r="G538" s="1191">
        <v>0.245</v>
      </c>
      <c r="H538" s="1075">
        <f>ROUND(D538*G538*F538*E538,2)</f>
        <v>8.15</v>
      </c>
      <c r="I538" s="1076"/>
      <c r="J538" s="1077"/>
      <c r="K538" s="344"/>
    </row>
    <row r="539" spans="2:11" ht="15">
      <c r="B539" s="1081"/>
      <c r="C539" s="790" t="s">
        <v>927</v>
      </c>
      <c r="D539" s="1074">
        <v>20</v>
      </c>
      <c r="E539" s="1202">
        <v>7.69</v>
      </c>
      <c r="F539" s="1075">
        <f>9.53-0.08+0.14</f>
        <v>9.59</v>
      </c>
      <c r="G539" s="1191">
        <v>0.245</v>
      </c>
      <c r="H539" s="1075">
        <f>ROUND(D539*G539*F539*E539,2)</f>
        <v>361.36</v>
      </c>
      <c r="I539" s="1076"/>
      <c r="J539" s="1077"/>
      <c r="K539" s="344"/>
    </row>
    <row r="540" spans="2:11" ht="15">
      <c r="B540" s="1081"/>
      <c r="C540" s="790" t="s">
        <v>914</v>
      </c>
      <c r="D540" s="1074"/>
      <c r="E540" s="1075"/>
      <c r="F540" s="1075"/>
      <c r="G540" s="1075"/>
      <c r="H540" s="1075"/>
      <c r="I540" s="1076"/>
      <c r="J540" s="1077"/>
      <c r="K540" s="344"/>
    </row>
    <row r="541" spans="2:11" ht="15">
      <c r="B541" s="1081"/>
      <c r="C541" s="790" t="s">
        <v>925</v>
      </c>
      <c r="D541" s="1074">
        <v>30</v>
      </c>
      <c r="E541" s="1202">
        <v>12.51</v>
      </c>
      <c r="F541" s="1075">
        <f>1.1-0.08+0.14</f>
        <v>1.1600000000000001</v>
      </c>
      <c r="G541" s="1191">
        <v>0.245</v>
      </c>
      <c r="H541" s="1075">
        <f>ROUND(D541*G541*F541*E541,2)</f>
        <v>106.66</v>
      </c>
      <c r="I541" s="1076"/>
      <c r="J541" s="1077"/>
      <c r="K541" s="344"/>
    </row>
    <row r="542" spans="2:11" ht="15">
      <c r="B542" s="1081"/>
      <c r="C542" s="790" t="s">
        <v>926</v>
      </c>
      <c r="D542" s="1074">
        <v>22</v>
      </c>
      <c r="E542" s="1202">
        <v>1.2</v>
      </c>
      <c r="F542" s="1075">
        <f>1.2-0.08+0.14</f>
        <v>1.2599999999999998</v>
      </c>
      <c r="G542" s="1191">
        <v>0.245</v>
      </c>
      <c r="H542" s="1075">
        <f>ROUND(D542*G542*F542*E542,2)</f>
        <v>8.15</v>
      </c>
      <c r="I542" s="1076"/>
      <c r="J542" s="1077"/>
      <c r="K542" s="344"/>
    </row>
    <row r="543" spans="2:11" ht="15">
      <c r="B543" s="1081"/>
      <c r="C543" s="790" t="s">
        <v>927</v>
      </c>
      <c r="D543" s="1074">
        <v>20</v>
      </c>
      <c r="E543" s="1202">
        <v>12.51</v>
      </c>
      <c r="F543" s="1075">
        <f>9.53-0.08+0.14</f>
        <v>9.59</v>
      </c>
      <c r="G543" s="1191">
        <v>0.245</v>
      </c>
      <c r="H543" s="1075">
        <f>ROUND(D543*G543*F543*E543,2)</f>
        <v>587.86</v>
      </c>
      <c r="I543" s="1076"/>
      <c r="J543" s="1077"/>
      <c r="K543" s="344"/>
    </row>
    <row r="544" spans="2:11" ht="15">
      <c r="B544" s="1081"/>
      <c r="C544" s="790" t="s">
        <v>915</v>
      </c>
      <c r="D544" s="1074"/>
      <c r="E544" s="1075"/>
      <c r="F544" s="1075"/>
      <c r="G544" s="1075"/>
      <c r="H544" s="1075"/>
      <c r="I544" s="1076"/>
      <c r="J544" s="1077"/>
      <c r="K544" s="344"/>
    </row>
    <row r="545" spans="2:11" ht="15">
      <c r="B545" s="1081"/>
      <c r="C545" s="790" t="s">
        <v>925</v>
      </c>
      <c r="D545" s="1074">
        <v>30</v>
      </c>
      <c r="E545" s="1202">
        <v>3.07</v>
      </c>
      <c r="F545" s="1075">
        <f>1.1-0.08+0.14</f>
        <v>1.1600000000000001</v>
      </c>
      <c r="G545" s="1191">
        <v>0.245</v>
      </c>
      <c r="H545" s="1075">
        <f>ROUND(D545*G545*F545*E545,2)</f>
        <v>26.17</v>
      </c>
      <c r="I545" s="1076"/>
      <c r="J545" s="1077"/>
      <c r="K545" s="344"/>
    </row>
    <row r="546" spans="2:11" ht="15">
      <c r="B546" s="1081"/>
      <c r="C546" s="790" t="s">
        <v>926</v>
      </c>
      <c r="D546" s="1074">
        <v>22</v>
      </c>
      <c r="E546" s="1202">
        <v>1.2</v>
      </c>
      <c r="F546" s="1075">
        <f>1.2-0.08+0.14</f>
        <v>1.2599999999999998</v>
      </c>
      <c r="G546" s="1191">
        <v>0.245</v>
      </c>
      <c r="H546" s="1075">
        <f>ROUND(D546*G546*F546*E546,2)</f>
        <v>8.15</v>
      </c>
      <c r="I546" s="1076"/>
      <c r="J546" s="1077"/>
      <c r="K546" s="344"/>
    </row>
    <row r="547" spans="2:11" ht="15">
      <c r="B547" s="1081"/>
      <c r="C547" s="790" t="s">
        <v>927</v>
      </c>
      <c r="D547" s="1074">
        <v>20</v>
      </c>
      <c r="E547" s="1202">
        <v>3.07</v>
      </c>
      <c r="F547" s="1075">
        <f>9.53-0.08+0.14</f>
        <v>9.59</v>
      </c>
      <c r="G547" s="1191">
        <v>0.245</v>
      </c>
      <c r="H547" s="1075">
        <f>ROUND(D547*G547*F547*E547,2)</f>
        <v>144.26</v>
      </c>
      <c r="I547" s="1076"/>
      <c r="J547" s="1077"/>
      <c r="K547" s="344"/>
    </row>
    <row r="548" spans="2:11" ht="15">
      <c r="B548" s="1081"/>
      <c r="C548" s="790" t="s">
        <v>916</v>
      </c>
      <c r="D548" s="1074"/>
      <c r="E548" s="1075"/>
      <c r="F548" s="1075"/>
      <c r="G548" s="1075"/>
      <c r="H548" s="1075"/>
      <c r="I548" s="1076"/>
      <c r="J548" s="1077"/>
      <c r="K548" s="344"/>
    </row>
    <row r="549" spans="2:11" ht="15">
      <c r="B549" s="1081"/>
      <c r="C549" s="790" t="s">
        <v>925</v>
      </c>
      <c r="D549" s="1074">
        <v>30</v>
      </c>
      <c r="E549" s="1202">
        <v>20.03</v>
      </c>
      <c r="F549" s="1075">
        <f>1.1-0.08+0.14</f>
        <v>1.1600000000000001</v>
      </c>
      <c r="G549" s="1191">
        <v>0.245</v>
      </c>
      <c r="H549" s="1075">
        <f>ROUND(D549*G549*F549*E549,2)</f>
        <v>170.78</v>
      </c>
      <c r="I549" s="1076"/>
      <c r="J549" s="1077"/>
      <c r="K549" s="344"/>
    </row>
    <row r="550" spans="2:11" ht="15">
      <c r="B550" s="1081"/>
      <c r="C550" s="790" t="s">
        <v>926</v>
      </c>
      <c r="D550" s="1074">
        <v>22</v>
      </c>
      <c r="E550" s="1202">
        <v>1.2</v>
      </c>
      <c r="F550" s="1075">
        <f>1.2-0.08+0.14</f>
        <v>1.2599999999999998</v>
      </c>
      <c r="G550" s="1191">
        <v>0.245</v>
      </c>
      <c r="H550" s="1075">
        <f>ROUND(D550*G550*F550*E550,2)</f>
        <v>8.15</v>
      </c>
      <c r="I550" s="1076"/>
      <c r="J550" s="1077"/>
      <c r="K550" s="344"/>
    </row>
    <row r="551" spans="2:11" ht="15">
      <c r="B551" s="1081"/>
      <c r="C551" s="790" t="s">
        <v>927</v>
      </c>
      <c r="D551" s="1074">
        <v>20</v>
      </c>
      <c r="E551" s="1202">
        <v>20.03</v>
      </c>
      <c r="F551" s="1075">
        <f>9.53-0.08+0.14</f>
        <v>9.59</v>
      </c>
      <c r="G551" s="1191">
        <v>0.245</v>
      </c>
      <c r="H551" s="1075">
        <f>ROUND(D551*G551*F551*E551,2)</f>
        <v>941.23</v>
      </c>
      <c r="I551" s="1076"/>
      <c r="J551" s="1077"/>
      <c r="K551" s="344"/>
    </row>
    <row r="552" spans="2:11" ht="15">
      <c r="B552" s="1081"/>
      <c r="C552" s="790" t="s">
        <v>917</v>
      </c>
      <c r="D552" s="1074"/>
      <c r="E552" s="1075"/>
      <c r="F552" s="1075"/>
      <c r="G552" s="1075"/>
      <c r="H552" s="1075"/>
      <c r="I552" s="1076"/>
      <c r="J552" s="1077"/>
      <c r="K552" s="344"/>
    </row>
    <row r="553" spans="2:11" ht="15">
      <c r="B553" s="1081"/>
      <c r="C553" s="790" t="s">
        <v>925</v>
      </c>
      <c r="D553" s="1074">
        <v>30</v>
      </c>
      <c r="E553" s="1202">
        <v>2.4300000000000002</v>
      </c>
      <c r="F553" s="1075">
        <f>1.1-0.08+0.14</f>
        <v>1.1600000000000001</v>
      </c>
      <c r="G553" s="1191">
        <v>0.245</v>
      </c>
      <c r="H553" s="1075">
        <f>ROUND(D553*G553*F553*E553,2)</f>
        <v>20.72</v>
      </c>
      <c r="I553" s="1076"/>
      <c r="J553" s="1077"/>
      <c r="K553" s="344"/>
    </row>
    <row r="554" spans="2:11" ht="15">
      <c r="B554" s="1081"/>
      <c r="C554" s="790" t="s">
        <v>926</v>
      </c>
      <c r="D554" s="1074">
        <v>22</v>
      </c>
      <c r="E554" s="1202">
        <v>1.2</v>
      </c>
      <c r="F554" s="1075">
        <f>1.2-0.08+0.14</f>
        <v>1.2599999999999998</v>
      </c>
      <c r="G554" s="1191">
        <v>0.245</v>
      </c>
      <c r="H554" s="1075">
        <f>ROUND(D554*G554*F554*E554,2)</f>
        <v>8.15</v>
      </c>
      <c r="I554" s="1076"/>
      <c r="J554" s="1077"/>
      <c r="K554" s="344"/>
    </row>
    <row r="555" spans="2:11" ht="15">
      <c r="B555" s="1081"/>
      <c r="C555" s="790" t="s">
        <v>927</v>
      </c>
      <c r="D555" s="1074">
        <v>20</v>
      </c>
      <c r="E555" s="1202">
        <v>2.4300000000000002</v>
      </c>
      <c r="F555" s="1075">
        <f>9.53-0.08+0.14</f>
        <v>9.59</v>
      </c>
      <c r="G555" s="1191">
        <v>0.245</v>
      </c>
      <c r="H555" s="1075">
        <f>ROUND(D555*G555*F555*E555,2)</f>
        <v>114.19</v>
      </c>
      <c r="I555" s="1076"/>
      <c r="J555" s="1077"/>
      <c r="K555" s="344"/>
    </row>
    <row r="556" spans="2:11" ht="15">
      <c r="B556" s="1081"/>
      <c r="C556" s="790" t="s">
        <v>918</v>
      </c>
      <c r="D556" s="1074"/>
      <c r="E556" s="1075"/>
      <c r="F556" s="1075"/>
      <c r="G556" s="1075"/>
      <c r="H556" s="1075"/>
      <c r="I556" s="1076"/>
      <c r="J556" s="1077"/>
      <c r="K556" s="344"/>
    </row>
    <row r="557" spans="2:11" ht="15">
      <c r="B557" s="1081"/>
      <c r="C557" s="790" t="s">
        <v>925</v>
      </c>
      <c r="D557" s="1074">
        <v>30</v>
      </c>
      <c r="E557" s="1202">
        <v>3.1</v>
      </c>
      <c r="F557" s="1075">
        <f>1.1-0.08+0.14</f>
        <v>1.1600000000000001</v>
      </c>
      <c r="G557" s="1191">
        <v>0.245</v>
      </c>
      <c r="H557" s="1075">
        <f>ROUND(D557*G557*F557*E557,2)</f>
        <v>26.43</v>
      </c>
      <c r="I557" s="1076"/>
      <c r="J557" s="1077"/>
      <c r="K557" s="344"/>
    </row>
    <row r="558" spans="2:11" ht="15">
      <c r="B558" s="1081"/>
      <c r="C558" s="790" t="s">
        <v>926</v>
      </c>
      <c r="D558" s="1074">
        <v>22</v>
      </c>
      <c r="E558" s="1202">
        <v>1.2</v>
      </c>
      <c r="F558" s="1075">
        <f>1.2-0.08+0.14</f>
        <v>1.2599999999999998</v>
      </c>
      <c r="G558" s="1191">
        <v>0.245</v>
      </c>
      <c r="H558" s="1075">
        <f>ROUND(D558*G558*F558*E558,2)</f>
        <v>8.15</v>
      </c>
      <c r="I558" s="1076"/>
      <c r="J558" s="1077"/>
      <c r="K558" s="344"/>
    </row>
    <row r="559" spans="2:11" ht="15">
      <c r="B559" s="1081"/>
      <c r="C559" s="790" t="s">
        <v>927</v>
      </c>
      <c r="D559" s="1074">
        <v>20</v>
      </c>
      <c r="E559" s="1202">
        <v>3.1</v>
      </c>
      <c r="F559" s="1075">
        <f>9.53-0.08+0.14</f>
        <v>9.59</v>
      </c>
      <c r="G559" s="1191">
        <v>0.245</v>
      </c>
      <c r="H559" s="1075">
        <f>ROUND(D559*G559*F559*E559,2)</f>
        <v>145.66999999999999</v>
      </c>
      <c r="I559" s="1076"/>
      <c r="J559" s="1077"/>
      <c r="K559" s="344"/>
    </row>
    <row r="560" spans="2:11" ht="15">
      <c r="B560" s="1081"/>
      <c r="C560" s="790" t="s">
        <v>919</v>
      </c>
      <c r="D560" s="1074"/>
      <c r="E560" s="1075"/>
      <c r="F560" s="1075"/>
      <c r="G560" s="1075"/>
      <c r="H560" s="1075"/>
      <c r="I560" s="1076"/>
      <c r="J560" s="1077"/>
      <c r="K560" s="344"/>
    </row>
    <row r="561" spans="2:11" ht="15">
      <c r="B561" s="1081"/>
      <c r="C561" s="790" t="s">
        <v>925</v>
      </c>
      <c r="D561" s="1074">
        <v>30</v>
      </c>
      <c r="E561" s="1202">
        <v>1.04</v>
      </c>
      <c r="F561" s="1075">
        <f>1.1-0.08+0.14</f>
        <v>1.1600000000000001</v>
      </c>
      <c r="G561" s="1191">
        <v>0.245</v>
      </c>
      <c r="H561" s="1075">
        <f>ROUND(D561*G561*F561*E561,2)</f>
        <v>8.8699999999999992</v>
      </c>
      <c r="I561" s="1076"/>
      <c r="J561" s="1077"/>
      <c r="K561" s="344"/>
    </row>
    <row r="562" spans="2:11" ht="15">
      <c r="B562" s="1081"/>
      <c r="C562" s="790" t="s">
        <v>926</v>
      </c>
      <c r="D562" s="1074">
        <v>22</v>
      </c>
      <c r="E562" s="1202">
        <v>1.2</v>
      </c>
      <c r="F562" s="1075">
        <f>1.2-0.08+0.14</f>
        <v>1.2599999999999998</v>
      </c>
      <c r="G562" s="1191">
        <v>0.245</v>
      </c>
      <c r="H562" s="1075">
        <f>ROUND(D562*G562*F562*E562,2)</f>
        <v>8.15</v>
      </c>
      <c r="I562" s="1076"/>
      <c r="J562" s="1077"/>
      <c r="K562" s="344"/>
    </row>
    <row r="563" spans="2:11" ht="15">
      <c r="B563" s="1081"/>
      <c r="C563" s="790" t="s">
        <v>927</v>
      </c>
      <c r="D563" s="1074">
        <v>20</v>
      </c>
      <c r="E563" s="1202">
        <v>1.04</v>
      </c>
      <c r="F563" s="1075">
        <f>9.53-0.08+0.14</f>
        <v>9.59</v>
      </c>
      <c r="G563" s="1191">
        <v>0.245</v>
      </c>
      <c r="H563" s="1075">
        <f>ROUND(D563*G563*F563*E563,2)</f>
        <v>48.87</v>
      </c>
      <c r="I563" s="1076"/>
      <c r="J563" s="1077"/>
      <c r="K563" s="344"/>
    </row>
    <row r="564" spans="2:11" ht="15">
      <c r="B564" s="1081"/>
      <c r="C564" s="790" t="s">
        <v>920</v>
      </c>
      <c r="D564" s="1074"/>
      <c r="E564" s="1075"/>
      <c r="F564" s="1075"/>
      <c r="G564" s="1075"/>
      <c r="H564" s="1075"/>
      <c r="I564" s="1076"/>
      <c r="J564" s="1077"/>
      <c r="K564" s="344"/>
    </row>
    <row r="565" spans="2:11" ht="15">
      <c r="B565" s="1081"/>
      <c r="C565" s="790" t="s">
        <v>925</v>
      </c>
      <c r="D565" s="1074">
        <v>30</v>
      </c>
      <c r="E565" s="1202">
        <v>1.04</v>
      </c>
      <c r="F565" s="1075">
        <f>1.1-0.08+0.14</f>
        <v>1.1600000000000001</v>
      </c>
      <c r="G565" s="1191">
        <v>0.245</v>
      </c>
      <c r="H565" s="1075">
        <f>ROUND(D565*G565*F565*E565,2)</f>
        <v>8.8699999999999992</v>
      </c>
      <c r="I565" s="1076"/>
      <c r="J565" s="1077"/>
      <c r="K565" s="344"/>
    </row>
    <row r="566" spans="2:11" ht="15">
      <c r="B566" s="1081"/>
      <c r="C566" s="790" t="s">
        <v>926</v>
      </c>
      <c r="D566" s="1074">
        <v>22</v>
      </c>
      <c r="E566" s="1202">
        <v>1.2</v>
      </c>
      <c r="F566" s="1075">
        <f>1.2-0.08+0.14</f>
        <v>1.2599999999999998</v>
      </c>
      <c r="G566" s="1191">
        <v>0.245</v>
      </c>
      <c r="H566" s="1075">
        <f>ROUND(D566*G566*F566*E566,2)</f>
        <v>8.15</v>
      </c>
      <c r="I566" s="1076"/>
      <c r="J566" s="1077"/>
      <c r="K566" s="344"/>
    </row>
    <row r="567" spans="2:11" ht="15">
      <c r="B567" s="1081"/>
      <c r="C567" s="790" t="s">
        <v>927</v>
      </c>
      <c r="D567" s="1074">
        <v>20</v>
      </c>
      <c r="E567" s="1202">
        <v>1.04</v>
      </c>
      <c r="F567" s="1075">
        <f>9.53-0.08+0.14</f>
        <v>9.59</v>
      </c>
      <c r="G567" s="1191">
        <v>0.245</v>
      </c>
      <c r="H567" s="1075">
        <f>ROUND(D567*G567*F567*E567,2)</f>
        <v>48.87</v>
      </c>
      <c r="I567" s="1076"/>
      <c r="J567" s="1077"/>
      <c r="K567" s="344"/>
    </row>
    <row r="568" spans="2:11" ht="15">
      <c r="B568" s="1081"/>
      <c r="C568" s="790" t="s">
        <v>921</v>
      </c>
      <c r="D568" s="1074"/>
      <c r="E568" s="1075"/>
      <c r="F568" s="1075"/>
      <c r="G568" s="1075"/>
      <c r="H568" s="1075"/>
      <c r="I568" s="1076"/>
      <c r="J568" s="1077"/>
      <c r="K568" s="344"/>
    </row>
    <row r="569" spans="2:11" ht="15">
      <c r="B569" s="1081"/>
      <c r="C569" s="790" t="s">
        <v>925</v>
      </c>
      <c r="D569" s="1074">
        <v>30</v>
      </c>
      <c r="E569" s="1202">
        <v>7.71</v>
      </c>
      <c r="F569" s="1075">
        <f>1.1-0.08+0.14</f>
        <v>1.1600000000000001</v>
      </c>
      <c r="G569" s="1191">
        <v>0.245</v>
      </c>
      <c r="H569" s="1075">
        <f>ROUND(D569*G569*F569*E569,2)</f>
        <v>65.739999999999995</v>
      </c>
      <c r="I569" s="1076"/>
      <c r="J569" s="1077"/>
      <c r="K569" s="344"/>
    </row>
    <row r="570" spans="2:11" ht="15">
      <c r="B570" s="1081"/>
      <c r="C570" s="790" t="s">
        <v>926</v>
      </c>
      <c r="D570" s="1074">
        <v>22</v>
      </c>
      <c r="E570" s="1202">
        <v>1.2</v>
      </c>
      <c r="F570" s="1075">
        <f>1.2-0.08+0.14</f>
        <v>1.2599999999999998</v>
      </c>
      <c r="G570" s="1191">
        <v>0.245</v>
      </c>
      <c r="H570" s="1075">
        <f>ROUND(D570*G570*F570*E570,2)</f>
        <v>8.15</v>
      </c>
      <c r="I570" s="1076"/>
      <c r="J570" s="1077"/>
      <c r="K570" s="344"/>
    </row>
    <row r="571" spans="2:11" ht="15">
      <c r="B571" s="1081"/>
      <c r="C571" s="790" t="s">
        <v>927</v>
      </c>
      <c r="D571" s="1074">
        <v>20</v>
      </c>
      <c r="E571" s="1202">
        <v>7.71</v>
      </c>
      <c r="F571" s="1075">
        <f>9.53-0.08+0.14</f>
        <v>9.59</v>
      </c>
      <c r="G571" s="1191">
        <v>0.245</v>
      </c>
      <c r="H571" s="1075">
        <f>ROUND(D571*G571*F571*E571,2)</f>
        <v>362.3</v>
      </c>
      <c r="I571" s="1076"/>
      <c r="J571" s="1077"/>
      <c r="K571" s="344"/>
    </row>
    <row r="572" spans="2:11" ht="15">
      <c r="B572" s="1081"/>
      <c r="C572" s="790"/>
      <c r="D572" s="1074"/>
      <c r="E572" s="1075"/>
      <c r="F572" s="1075"/>
      <c r="G572" s="1075"/>
      <c r="H572" s="1075"/>
      <c r="I572" s="1076"/>
      <c r="J572" s="1077"/>
      <c r="K572" s="344"/>
    </row>
    <row r="573" spans="2:11" ht="15">
      <c r="B573" s="1081"/>
      <c r="C573" s="790"/>
      <c r="D573" s="1074"/>
      <c r="E573" s="1075"/>
      <c r="F573" s="1075"/>
      <c r="G573" s="1075"/>
      <c r="H573" s="1075"/>
      <c r="I573" s="1076"/>
      <c r="J573" s="1077"/>
      <c r="K573" s="344"/>
    </row>
    <row r="574" spans="2:11" s="465" customFormat="1" ht="38.25">
      <c r="B574" s="494" t="s">
        <v>1292</v>
      </c>
      <c r="C574" s="461" t="s">
        <v>1291</v>
      </c>
      <c r="D574" s="1078"/>
      <c r="E574" s="1079" t="s">
        <v>632</v>
      </c>
      <c r="F574" s="1079" t="s">
        <v>1289</v>
      </c>
      <c r="G574" s="1079"/>
      <c r="H574" s="1079" t="s">
        <v>632</v>
      </c>
      <c r="I574" s="1080">
        <f>H575</f>
        <v>80.099999999999994</v>
      </c>
      <c r="J574" s="1071" t="s">
        <v>28</v>
      </c>
      <c r="K574" s="465" t="s">
        <v>1301</v>
      </c>
    </row>
    <row r="575" spans="2:11" s="333" customFormat="1" ht="15">
      <c r="B575" s="792"/>
      <c r="C575" s="791" t="s">
        <v>1288</v>
      </c>
      <c r="D575" s="1074"/>
      <c r="E575" s="1075">
        <f>I141</f>
        <v>67.88</v>
      </c>
      <c r="F575" s="1075">
        <v>1.18</v>
      </c>
      <c r="G575" s="1075"/>
      <c r="H575" s="1075">
        <f>ROUND(E575*F575,2)</f>
        <v>80.099999999999994</v>
      </c>
      <c r="I575" s="1076"/>
      <c r="J575" s="1077"/>
      <c r="K575" s="344"/>
    </row>
    <row r="576" spans="2:11" s="333" customFormat="1" ht="15">
      <c r="B576" s="792"/>
      <c r="C576" s="1201"/>
      <c r="D576" s="1074"/>
      <c r="E576" s="1075"/>
      <c r="F576" s="1075"/>
      <c r="G576" s="1075"/>
      <c r="H576" s="1075"/>
      <c r="I576" s="1076"/>
      <c r="J576" s="1077"/>
      <c r="K576" s="344"/>
    </row>
    <row r="577" spans="2:11" s="465" customFormat="1" ht="63.75">
      <c r="B577" s="494" t="s">
        <v>1293</v>
      </c>
      <c r="C577" s="461" t="s">
        <v>1266</v>
      </c>
      <c r="D577" s="1078"/>
      <c r="E577" s="1079" t="s">
        <v>632</v>
      </c>
      <c r="F577" s="1079" t="s">
        <v>1289</v>
      </c>
      <c r="G577" s="1079" t="s">
        <v>889</v>
      </c>
      <c r="H577" s="1079" t="s">
        <v>632</v>
      </c>
      <c r="I577" s="1080">
        <f>H578</f>
        <v>100.12</v>
      </c>
      <c r="J577" s="1071" t="s">
        <v>28</v>
      </c>
      <c r="K577" s="465" t="s">
        <v>1301</v>
      </c>
    </row>
    <row r="578" spans="2:11" s="333" customFormat="1" ht="15">
      <c r="B578" s="792"/>
      <c r="C578" s="791" t="s">
        <v>1288</v>
      </c>
      <c r="D578" s="1074"/>
      <c r="E578" s="1075">
        <f>I141</f>
        <v>67.88</v>
      </c>
      <c r="F578" s="1075">
        <v>1.18</v>
      </c>
      <c r="G578" s="1075">
        <v>1.25</v>
      </c>
      <c r="H578" s="1075">
        <f>ROUND(E578*F578*G578,2)</f>
        <v>100.12</v>
      </c>
      <c r="I578" s="1076"/>
      <c r="J578" s="1077"/>
      <c r="K578" s="344"/>
    </row>
    <row r="579" spans="2:11" s="333" customFormat="1" ht="15">
      <c r="B579" s="792"/>
      <c r="C579" s="1201"/>
      <c r="D579" s="1074"/>
      <c r="E579" s="1075"/>
      <c r="F579" s="1075"/>
      <c r="G579" s="1075"/>
      <c r="H579" s="1075"/>
      <c r="I579" s="1076"/>
      <c r="J579" s="1077"/>
      <c r="K579" s="344"/>
    </row>
    <row r="580" spans="2:11" s="465" customFormat="1" ht="38.25">
      <c r="B580" s="494" t="s">
        <v>1294</v>
      </c>
      <c r="C580" s="461" t="s">
        <v>107</v>
      </c>
      <c r="D580" s="1078"/>
      <c r="E580" s="1079" t="s">
        <v>632</v>
      </c>
      <c r="F580" s="1079"/>
      <c r="G580" s="1079" t="s">
        <v>889</v>
      </c>
      <c r="H580" s="1079" t="s">
        <v>632</v>
      </c>
      <c r="I580" s="1080">
        <f>H581</f>
        <v>452.53</v>
      </c>
      <c r="J580" s="1071" t="s">
        <v>28</v>
      </c>
      <c r="K580" s="465" t="s">
        <v>1301</v>
      </c>
    </row>
    <row r="581" spans="2:11" s="333" customFormat="1" ht="15">
      <c r="B581" s="792"/>
      <c r="C581" s="791" t="s">
        <v>1290</v>
      </c>
      <c r="D581" s="1074"/>
      <c r="E581" s="1075">
        <f>I107</f>
        <v>362.02000000000015</v>
      </c>
      <c r="F581" s="1075"/>
      <c r="G581" s="1075">
        <v>1.25</v>
      </c>
      <c r="H581" s="1075">
        <f>ROUND(E581*G581,2)</f>
        <v>452.53</v>
      </c>
      <c r="I581" s="1076"/>
      <c r="J581" s="1077"/>
      <c r="K581" s="344"/>
    </row>
    <row r="582" spans="2:11" s="333" customFormat="1" ht="15">
      <c r="B582" s="792"/>
      <c r="C582" s="1201"/>
      <c r="D582" s="1074"/>
      <c r="E582" s="1075"/>
      <c r="F582" s="1075"/>
      <c r="G582" s="1075"/>
      <c r="H582" s="1075"/>
      <c r="I582" s="1076"/>
      <c r="J582" s="1077"/>
      <c r="K582" s="344"/>
    </row>
    <row r="583" spans="2:11" s="465" customFormat="1" ht="38.25">
      <c r="B583" s="494" t="s">
        <v>1295</v>
      </c>
      <c r="C583" s="461" t="s">
        <v>1265</v>
      </c>
      <c r="D583" s="1078"/>
      <c r="E583" s="1079" t="s">
        <v>632</v>
      </c>
      <c r="F583" s="1079" t="s">
        <v>890</v>
      </c>
      <c r="G583" s="1079"/>
      <c r="H583" s="1079" t="s">
        <v>660</v>
      </c>
      <c r="I583" s="1080">
        <f>H584</f>
        <v>1431.72</v>
      </c>
      <c r="J583" s="1071" t="s">
        <v>34</v>
      </c>
      <c r="K583" s="465" t="s">
        <v>1301</v>
      </c>
    </row>
    <row r="584" spans="2:11" s="333" customFormat="1" ht="15">
      <c r="B584" s="792"/>
      <c r="C584" s="791" t="s">
        <v>1288</v>
      </c>
      <c r="D584" s="1074"/>
      <c r="E584" s="1075">
        <f>H578</f>
        <v>100.12</v>
      </c>
      <c r="F584" s="1075">
        <v>14.3</v>
      </c>
      <c r="G584" s="1075"/>
      <c r="H584" s="1075">
        <f>ROUND(F584*E584,2)</f>
        <v>1431.72</v>
      </c>
      <c r="I584" s="1076"/>
      <c r="J584" s="1077"/>
      <c r="K584" s="344"/>
    </row>
    <row r="585" spans="2:11" s="333" customFormat="1" ht="15">
      <c r="B585" s="1072"/>
      <c r="C585" s="791" t="s">
        <v>1290</v>
      </c>
      <c r="D585" s="1067"/>
      <c r="E585" s="1068">
        <f>H581</f>
        <v>452.53</v>
      </c>
      <c r="F585" s="1075">
        <v>14.3</v>
      </c>
      <c r="G585" s="1068"/>
      <c r="H585" s="1075">
        <f>ROUND(F585*E585,2)</f>
        <v>6471.18</v>
      </c>
      <c r="I585" s="1069"/>
      <c r="J585" s="1070"/>
      <c r="K585" s="344"/>
    </row>
    <row r="586" spans="2:11" s="333" customFormat="1" ht="15">
      <c r="B586" s="1081"/>
      <c r="C586" s="790"/>
      <c r="D586" s="1074"/>
      <c r="E586" s="1075"/>
      <c r="F586" s="1075"/>
      <c r="G586" s="1075"/>
      <c r="H586" s="1075"/>
      <c r="I586" s="1076"/>
      <c r="J586" s="1077"/>
      <c r="K586" s="344"/>
    </row>
    <row r="587" spans="2:11" s="465" customFormat="1" ht="41.25" customHeight="1">
      <c r="B587" s="494" t="s">
        <v>1296</v>
      </c>
      <c r="C587" s="461" t="s">
        <v>1280</v>
      </c>
      <c r="D587" s="1079" t="s">
        <v>824</v>
      </c>
      <c r="E587" s="1079" t="s">
        <v>632</v>
      </c>
      <c r="F587" s="1079"/>
      <c r="G587" s="1079"/>
      <c r="H587" s="1079" t="s">
        <v>660</v>
      </c>
      <c r="I587" s="1080">
        <f>H588</f>
        <v>259.93</v>
      </c>
      <c r="J587" s="1071" t="s">
        <v>28</v>
      </c>
      <c r="K587" s="465" t="s">
        <v>1301</v>
      </c>
    </row>
    <row r="588" spans="2:11" s="333" customFormat="1" ht="15">
      <c r="B588" s="792"/>
      <c r="C588" s="791" t="s">
        <v>1290</v>
      </c>
      <c r="D588" s="1203">
        <f>100/174.1</f>
        <v>0.57438253877082135</v>
      </c>
      <c r="E588" s="1075">
        <f>H581</f>
        <v>452.53</v>
      </c>
      <c r="F588" s="1075"/>
      <c r="G588" s="1075"/>
      <c r="H588" s="1068">
        <f>ROUND(E588*D588,2)</f>
        <v>259.93</v>
      </c>
      <c r="I588" s="1076"/>
      <c r="J588" s="1077"/>
      <c r="K588" s="344"/>
    </row>
    <row r="589" spans="2:11" s="333" customFormat="1" ht="15">
      <c r="B589" s="1072"/>
      <c r="C589" s="1073"/>
      <c r="D589" s="1090"/>
      <c r="E589" s="1091"/>
      <c r="F589" s="1068"/>
      <c r="G589" s="1068"/>
      <c r="H589" s="1068"/>
      <c r="I589" s="1069"/>
      <c r="J589" s="1070"/>
      <c r="K589" s="344"/>
    </row>
    <row r="590" spans="2:11" s="333" customFormat="1" ht="15">
      <c r="B590" s="1081"/>
      <c r="C590" s="790"/>
      <c r="D590" s="1074"/>
      <c r="E590" s="1075"/>
      <c r="F590" s="1075"/>
      <c r="G590" s="1075"/>
      <c r="H590" s="1075"/>
      <c r="I590" s="1076"/>
      <c r="J590" s="1077"/>
      <c r="K590" s="344"/>
    </row>
    <row r="591" spans="2:11" s="465" customFormat="1" ht="41.25" customHeight="1">
      <c r="B591" s="494" t="s">
        <v>1297</v>
      </c>
      <c r="C591" s="461" t="s">
        <v>1283</v>
      </c>
      <c r="D591" s="1079" t="s">
        <v>824</v>
      </c>
      <c r="E591" s="1079" t="s">
        <v>632</v>
      </c>
      <c r="F591" s="1079"/>
      <c r="G591" s="1079"/>
      <c r="H591" s="1079" t="s">
        <v>660</v>
      </c>
      <c r="I591" s="1080">
        <f>H592</f>
        <v>192.6</v>
      </c>
      <c r="J591" s="1071" t="s">
        <v>28</v>
      </c>
      <c r="K591" s="465" t="s">
        <v>1301</v>
      </c>
    </row>
    <row r="592" spans="2:11" s="333" customFormat="1" ht="15">
      <c r="B592" s="792"/>
      <c r="C592" s="791" t="s">
        <v>1290</v>
      </c>
      <c r="D592" s="1203">
        <f>100%-D588</f>
        <v>0.42561746122917865</v>
      </c>
      <c r="E592" s="1075">
        <f>H581</f>
        <v>452.53</v>
      </c>
      <c r="F592" s="1075"/>
      <c r="G592" s="1075"/>
      <c r="H592" s="1068">
        <f>ROUND(E592*D592,2)</f>
        <v>192.6</v>
      </c>
      <c r="I592" s="1076"/>
      <c r="J592" s="1077"/>
      <c r="K592" s="344"/>
    </row>
    <row r="593" spans="2:11" s="333" customFormat="1" ht="15">
      <c r="B593" s="1072"/>
      <c r="C593" s="1073"/>
      <c r="D593" s="1090"/>
      <c r="E593" s="1068"/>
      <c r="F593" s="1068"/>
      <c r="G593" s="1068"/>
      <c r="H593" s="1068"/>
      <c r="I593" s="1069"/>
      <c r="J593" s="1070"/>
      <c r="K593" s="344"/>
    </row>
    <row r="594" spans="2:11" s="333" customFormat="1" ht="15">
      <c r="B594" s="1081"/>
      <c r="C594" s="790"/>
      <c r="D594" s="1074"/>
      <c r="E594" s="1075"/>
      <c r="F594" s="1075"/>
      <c r="G594" s="1075"/>
      <c r="H594" s="1075"/>
      <c r="I594" s="1076"/>
      <c r="J594" s="1077"/>
      <c r="K594" s="344"/>
    </row>
    <row r="595" spans="2:11" s="465" customFormat="1" ht="12.75">
      <c r="B595" s="492" t="s">
        <v>335</v>
      </c>
      <c r="C595" s="470" t="s">
        <v>51</v>
      </c>
      <c r="D595" s="1078"/>
      <c r="E595" s="1079"/>
      <c r="F595" s="1079"/>
      <c r="G595" s="1079"/>
      <c r="H595" s="1079"/>
      <c r="I595" s="1080"/>
      <c r="J595" s="1071"/>
    </row>
    <row r="596" spans="2:11" s="465" customFormat="1" ht="12.75">
      <c r="B596" s="492" t="s">
        <v>346</v>
      </c>
      <c r="C596" s="470" t="s">
        <v>67</v>
      </c>
      <c r="D596" s="1078"/>
      <c r="E596" s="1079"/>
      <c r="F596" s="1079"/>
      <c r="G596" s="1079"/>
      <c r="H596" s="1079"/>
      <c r="I596" s="1080"/>
      <c r="J596" s="1071"/>
    </row>
    <row r="597" spans="2:11" s="465" customFormat="1" ht="51">
      <c r="B597" s="494" t="s">
        <v>347</v>
      </c>
      <c r="C597" s="461" t="s">
        <v>521</v>
      </c>
      <c r="D597" s="1078"/>
      <c r="E597" s="1079"/>
      <c r="F597" s="1079"/>
      <c r="G597" s="1079"/>
      <c r="H597" s="1079"/>
      <c r="I597" s="1080">
        <f>SUM(H599:H600)</f>
        <v>565.6</v>
      </c>
      <c r="J597" s="1071" t="s">
        <v>3</v>
      </c>
    </row>
    <row r="598" spans="2:11" ht="15">
      <c r="B598" s="1081"/>
      <c r="C598" s="791" t="s">
        <v>64</v>
      </c>
      <c r="D598" s="1074"/>
      <c r="E598" s="1075" t="s">
        <v>585</v>
      </c>
      <c r="F598" s="1075" t="s">
        <v>652</v>
      </c>
      <c r="G598" s="1075"/>
      <c r="H598" s="1075" t="s">
        <v>623</v>
      </c>
      <c r="I598" s="1076"/>
      <c r="J598" s="1077"/>
      <c r="K598" s="344"/>
    </row>
    <row r="599" spans="2:11" ht="15">
      <c r="B599" s="1081"/>
      <c r="C599" s="790" t="s">
        <v>936</v>
      </c>
      <c r="D599" s="1074"/>
      <c r="E599" s="1075">
        <v>141.4</v>
      </c>
      <c r="F599" s="1075">
        <v>2</v>
      </c>
      <c r="G599" s="1075"/>
      <c r="H599" s="1075">
        <f>ROUND(F599*E599,2)</f>
        <v>282.8</v>
      </c>
      <c r="I599" s="1076"/>
      <c r="J599" s="1077"/>
      <c r="K599" s="344"/>
    </row>
    <row r="600" spans="2:11" ht="15">
      <c r="B600" s="1081"/>
      <c r="C600" s="790" t="s">
        <v>937</v>
      </c>
      <c r="D600" s="1074"/>
      <c r="E600" s="1075">
        <v>141.4</v>
      </c>
      <c r="F600" s="1075">
        <v>2</v>
      </c>
      <c r="G600" s="1075"/>
      <c r="H600" s="1075">
        <f>ROUND(F600*E600,2)</f>
        <v>282.8</v>
      </c>
      <c r="I600" s="1076"/>
      <c r="J600" s="1077"/>
      <c r="K600" s="344"/>
    </row>
    <row r="601" spans="2:11" ht="15">
      <c r="B601" s="1081"/>
      <c r="C601" s="790"/>
      <c r="D601" s="1074"/>
      <c r="E601" s="1075"/>
      <c r="F601" s="1075"/>
      <c r="G601" s="1075"/>
      <c r="H601" s="1075"/>
      <c r="I601" s="1076"/>
      <c r="J601" s="1077"/>
      <c r="K601" s="344"/>
    </row>
    <row r="602" spans="2:11" s="465" customFormat="1" ht="51">
      <c r="B602" s="494" t="s">
        <v>1203</v>
      </c>
      <c r="C602" s="461" t="s">
        <v>151</v>
      </c>
      <c r="D602" s="1078"/>
      <c r="E602" s="1079"/>
      <c r="F602" s="1079"/>
      <c r="G602" s="1079"/>
      <c r="H602" s="1079"/>
      <c r="I602" s="1080">
        <f>SUM(H604:H605)</f>
        <v>565.6</v>
      </c>
      <c r="J602" s="1071" t="s">
        <v>3</v>
      </c>
    </row>
    <row r="603" spans="2:11" ht="15">
      <c r="B603" s="1081"/>
      <c r="C603" s="791" t="s">
        <v>64</v>
      </c>
      <c r="D603" s="1074"/>
      <c r="E603" s="1075" t="s">
        <v>585</v>
      </c>
      <c r="F603" s="1075" t="s">
        <v>652</v>
      </c>
      <c r="G603" s="1075"/>
      <c r="H603" s="1075" t="s">
        <v>623</v>
      </c>
      <c r="I603" s="1076"/>
      <c r="J603" s="1077"/>
      <c r="K603" s="344"/>
    </row>
    <row r="604" spans="2:11" ht="15">
      <c r="B604" s="1081"/>
      <c r="C604" s="790" t="s">
        <v>936</v>
      </c>
      <c r="D604" s="1074"/>
      <c r="E604" s="1075">
        <v>141.4</v>
      </c>
      <c r="F604" s="1075">
        <v>2</v>
      </c>
      <c r="G604" s="1075"/>
      <c r="H604" s="1075">
        <f>ROUND(F604*E604,2)</f>
        <v>282.8</v>
      </c>
      <c r="I604" s="1076"/>
      <c r="J604" s="1077"/>
      <c r="K604" s="344"/>
    </row>
    <row r="605" spans="2:11" ht="15">
      <c r="B605" s="1081"/>
      <c r="C605" s="790" t="s">
        <v>937</v>
      </c>
      <c r="D605" s="1074"/>
      <c r="E605" s="1075">
        <v>141.4</v>
      </c>
      <c r="F605" s="1075">
        <v>2</v>
      </c>
      <c r="G605" s="1075"/>
      <c r="H605" s="1075">
        <f>ROUND(F605*E605,2)</f>
        <v>282.8</v>
      </c>
      <c r="I605" s="1076"/>
      <c r="J605" s="1077"/>
      <c r="K605" s="344"/>
    </row>
    <row r="606" spans="2:11" ht="15">
      <c r="B606" s="1081"/>
      <c r="C606" s="790"/>
      <c r="D606" s="1074"/>
      <c r="E606" s="1075"/>
      <c r="F606" s="1075"/>
      <c r="G606" s="1075"/>
      <c r="H606" s="1075"/>
      <c r="I606" s="1076"/>
      <c r="J606" s="1077"/>
      <c r="K606" s="344"/>
    </row>
    <row r="607" spans="2:11" s="465" customFormat="1" ht="12.75">
      <c r="B607" s="492" t="s">
        <v>1256</v>
      </c>
      <c r="C607" s="470" t="s">
        <v>1257</v>
      </c>
      <c r="D607" s="1078"/>
      <c r="E607" s="1079"/>
      <c r="F607" s="1079"/>
      <c r="G607" s="1079"/>
      <c r="H607" s="1079"/>
      <c r="I607" s="1080"/>
      <c r="J607" s="1071"/>
    </row>
    <row r="608" spans="2:11" s="465" customFormat="1" ht="63.75">
      <c r="B608" s="494" t="s">
        <v>1258</v>
      </c>
      <c r="C608" s="461" t="s">
        <v>550</v>
      </c>
      <c r="D608" s="1078"/>
      <c r="E608" s="1079"/>
      <c r="F608" s="1079"/>
      <c r="G608" s="1079"/>
      <c r="H608" s="1079"/>
      <c r="I608" s="1080">
        <f>SUM(H610:H611)</f>
        <v>282.8</v>
      </c>
      <c r="J608" s="1071" t="s">
        <v>2</v>
      </c>
    </row>
    <row r="609" spans="2:11" ht="15">
      <c r="B609" s="1081"/>
      <c r="C609" s="791" t="s">
        <v>64</v>
      </c>
      <c r="D609" s="1074"/>
      <c r="E609" s="1075" t="s">
        <v>585</v>
      </c>
      <c r="F609" s="1075"/>
      <c r="G609" s="1075"/>
      <c r="H609" s="1075" t="s">
        <v>660</v>
      </c>
      <c r="I609" s="1076"/>
      <c r="J609" s="1077"/>
      <c r="K609" s="344"/>
    </row>
    <row r="610" spans="2:11" ht="15">
      <c r="B610" s="1081"/>
      <c r="C610" s="790" t="s">
        <v>936</v>
      </c>
      <c r="D610" s="1074"/>
      <c r="E610" s="1075">
        <v>141.4</v>
      </c>
      <c r="F610" s="1075"/>
      <c r="G610" s="1075"/>
      <c r="H610" s="1075">
        <f>E610</f>
        <v>141.4</v>
      </c>
      <c r="I610" s="1076"/>
      <c r="J610" s="1077"/>
      <c r="K610" s="344"/>
    </row>
    <row r="611" spans="2:11" ht="15">
      <c r="B611" s="1081"/>
      <c r="C611" s="790" t="s">
        <v>937</v>
      </c>
      <c r="D611" s="1074"/>
      <c r="E611" s="1075">
        <v>141.4</v>
      </c>
      <c r="F611" s="1075"/>
      <c r="G611" s="1075"/>
      <c r="H611" s="1075">
        <f>E611</f>
        <v>141.4</v>
      </c>
      <c r="I611" s="1076"/>
      <c r="J611" s="1077"/>
      <c r="K611" s="344"/>
    </row>
    <row r="612" spans="2:11" ht="15">
      <c r="B612" s="1081"/>
      <c r="C612" s="790"/>
      <c r="D612" s="1074"/>
      <c r="E612" s="1075"/>
      <c r="F612" s="1075"/>
      <c r="G612" s="1075"/>
      <c r="H612" s="1075"/>
      <c r="I612" s="1076"/>
      <c r="J612" s="1077"/>
      <c r="K612" s="344"/>
    </row>
    <row r="613" spans="2:11" s="472" customFormat="1" ht="51">
      <c r="B613" s="515" t="s">
        <v>1260</v>
      </c>
      <c r="C613" s="461" t="s">
        <v>213</v>
      </c>
      <c r="D613" s="1078"/>
      <c r="E613" s="1079"/>
      <c r="F613" s="1079"/>
      <c r="G613" s="1079"/>
      <c r="H613" s="1079"/>
      <c r="I613" s="1080">
        <f>SUM(H615)</f>
        <v>622.16</v>
      </c>
      <c r="J613" s="1071" t="s">
        <v>3</v>
      </c>
    </row>
    <row r="614" spans="2:11" ht="15">
      <c r="B614" s="516"/>
      <c r="C614" s="435" t="s">
        <v>62</v>
      </c>
      <c r="D614" s="1074"/>
      <c r="E614" s="1075" t="s">
        <v>597</v>
      </c>
      <c r="F614" s="1075" t="s">
        <v>757</v>
      </c>
      <c r="G614" s="1075" t="s">
        <v>650</v>
      </c>
      <c r="H614" s="1075" t="s">
        <v>758</v>
      </c>
      <c r="I614" s="1076"/>
      <c r="J614" s="1077"/>
      <c r="K614" s="440"/>
    </row>
    <row r="615" spans="2:11" ht="15">
      <c r="B615" s="516"/>
      <c r="C615" s="438" t="s">
        <v>759</v>
      </c>
      <c r="D615" s="1074"/>
      <c r="E615" s="1075">
        <f>I608</f>
        <v>282.8</v>
      </c>
      <c r="F615" s="1075">
        <v>2</v>
      </c>
      <c r="G615" s="1075">
        <v>1.1000000000000001</v>
      </c>
      <c r="H615" s="1075">
        <f>ROUND(E615*F615*G615,2)</f>
        <v>622.16</v>
      </c>
      <c r="I615" s="1076"/>
      <c r="J615" s="1077"/>
    </row>
    <row r="616" spans="2:11" ht="15">
      <c r="B616" s="516"/>
      <c r="C616" s="438"/>
      <c r="D616" s="1074"/>
      <c r="E616" s="1075"/>
      <c r="F616" s="1075"/>
      <c r="G616" s="1075"/>
      <c r="H616" s="1075"/>
      <c r="I616" s="1076"/>
      <c r="J616" s="1077"/>
    </row>
    <row r="617" spans="2:11" s="465" customFormat="1" ht="12.75">
      <c r="B617" s="793" t="s">
        <v>349</v>
      </c>
      <c r="C617" s="470" t="s">
        <v>14</v>
      </c>
      <c r="D617" s="1078"/>
      <c r="E617" s="1079"/>
      <c r="F617" s="1079"/>
      <c r="G617" s="1079"/>
      <c r="H617" s="1079"/>
      <c r="I617" s="1080"/>
      <c r="J617" s="1071"/>
    </row>
    <row r="618" spans="2:11" s="465" customFormat="1" ht="12.75">
      <c r="B618" s="492" t="s">
        <v>352</v>
      </c>
      <c r="C618" s="470" t="s">
        <v>52</v>
      </c>
      <c r="D618" s="1078"/>
      <c r="E618" s="1079"/>
      <c r="F618" s="1079"/>
      <c r="G618" s="1079"/>
      <c r="H618" s="1079"/>
      <c r="I618" s="1080"/>
      <c r="J618" s="1071"/>
    </row>
    <row r="619" spans="2:11" s="465" customFormat="1" ht="12.75">
      <c r="B619" s="494" t="s">
        <v>353</v>
      </c>
      <c r="C619" s="461" t="s">
        <v>1164</v>
      </c>
      <c r="D619" s="1078"/>
      <c r="E619" s="1079"/>
      <c r="F619" s="1079"/>
      <c r="G619" s="1079"/>
      <c r="H619" s="1079"/>
      <c r="I619" s="1080">
        <f>SUM(H622:H716)</f>
        <v>282.45999999999998</v>
      </c>
      <c r="J619" s="1071" t="s">
        <v>28</v>
      </c>
    </row>
    <row r="620" spans="2:11" ht="15">
      <c r="B620" s="1081"/>
      <c r="C620" s="791" t="s">
        <v>64</v>
      </c>
      <c r="D620" s="1074"/>
      <c r="E620" s="1075"/>
      <c r="F620" s="1075"/>
      <c r="G620" s="1075"/>
      <c r="H620" s="1075"/>
      <c r="I620" s="1076"/>
      <c r="J620" s="1077"/>
      <c r="K620" s="344"/>
    </row>
    <row r="621" spans="2:11" ht="15">
      <c r="B621" s="1081"/>
      <c r="C621" s="791" t="s">
        <v>938</v>
      </c>
      <c r="D621" s="1074"/>
      <c r="E621" s="1075" t="s">
        <v>928</v>
      </c>
      <c r="F621" s="1075" t="s">
        <v>652</v>
      </c>
      <c r="G621" s="1075" t="s">
        <v>587</v>
      </c>
      <c r="H621" s="1075" t="s">
        <v>632</v>
      </c>
      <c r="I621" s="1076"/>
      <c r="J621" s="1077"/>
      <c r="K621" s="344"/>
    </row>
    <row r="622" spans="2:11" ht="15">
      <c r="B622" s="1081"/>
      <c r="C622" s="791" t="s">
        <v>939</v>
      </c>
      <c r="D622" s="1074"/>
      <c r="E622" s="1075"/>
      <c r="F622" s="1075"/>
      <c r="G622" s="1075"/>
      <c r="H622" s="1075"/>
      <c r="I622" s="1076"/>
      <c r="J622" s="1077"/>
      <c r="K622" s="344"/>
    </row>
    <row r="623" spans="2:11" ht="15">
      <c r="B623" s="1081"/>
      <c r="C623" s="790" t="s">
        <v>940</v>
      </c>
      <c r="D623" s="1074"/>
      <c r="E623" s="1075">
        <v>3</v>
      </c>
      <c r="F623" s="1075">
        <v>0.4</v>
      </c>
      <c r="G623" s="1075">
        <v>0.6</v>
      </c>
      <c r="H623" s="1075">
        <f>ROUND(G623*F623*E623,2)</f>
        <v>0.72</v>
      </c>
      <c r="I623" s="1076"/>
      <c r="J623" s="1077"/>
      <c r="K623" s="344"/>
    </row>
    <row r="624" spans="2:11" ht="15">
      <c r="B624" s="1081"/>
      <c r="C624" s="790" t="s">
        <v>941</v>
      </c>
      <c r="D624" s="1074"/>
      <c r="E624" s="1075">
        <v>5</v>
      </c>
      <c r="F624" s="1075">
        <v>0.4</v>
      </c>
      <c r="G624" s="1075">
        <v>0.6</v>
      </c>
      <c r="H624" s="1075">
        <f t="shared" ref="H624:H687" si="2">ROUND(G624*F624*E624,2)</f>
        <v>1.2</v>
      </c>
      <c r="I624" s="1076"/>
      <c r="J624" s="1077"/>
      <c r="K624" s="344"/>
    </row>
    <row r="625" spans="2:11" ht="15">
      <c r="B625" s="1081"/>
      <c r="C625" s="790" t="s">
        <v>942</v>
      </c>
      <c r="D625" s="1074"/>
      <c r="E625" s="1075">
        <v>4.5</v>
      </c>
      <c r="F625" s="1075">
        <v>0.4</v>
      </c>
      <c r="G625" s="1075">
        <v>0.6</v>
      </c>
      <c r="H625" s="1075">
        <f t="shared" si="2"/>
        <v>1.08</v>
      </c>
      <c r="I625" s="1076"/>
      <c r="J625" s="1077"/>
      <c r="K625" s="344"/>
    </row>
    <row r="626" spans="2:11" ht="15">
      <c r="B626" s="1081"/>
      <c r="C626" s="790" t="s">
        <v>943</v>
      </c>
      <c r="D626" s="1074"/>
      <c r="E626" s="1075">
        <v>5</v>
      </c>
      <c r="F626" s="1075">
        <v>0.4</v>
      </c>
      <c r="G626" s="1075">
        <v>0.6</v>
      </c>
      <c r="H626" s="1075">
        <f t="shared" si="2"/>
        <v>1.2</v>
      </c>
      <c r="I626" s="1076"/>
      <c r="J626" s="1077"/>
      <c r="K626" s="344"/>
    </row>
    <row r="627" spans="2:11" ht="15">
      <c r="B627" s="1081"/>
      <c r="C627" s="791" t="s">
        <v>944</v>
      </c>
      <c r="D627" s="1074"/>
      <c r="E627" s="1075"/>
      <c r="F627" s="1075"/>
      <c r="G627" s="1075"/>
      <c r="H627" s="1075"/>
      <c r="I627" s="1076"/>
      <c r="J627" s="1077"/>
      <c r="K627" s="344"/>
    </row>
    <row r="628" spans="2:11" ht="15">
      <c r="B628" s="1081"/>
      <c r="C628" s="790" t="s">
        <v>945</v>
      </c>
      <c r="D628" s="1074"/>
      <c r="E628" s="1075">
        <v>8</v>
      </c>
      <c r="F628" s="1075">
        <v>0.4</v>
      </c>
      <c r="G628" s="1075">
        <v>0.6</v>
      </c>
      <c r="H628" s="1075">
        <f t="shared" si="2"/>
        <v>1.92</v>
      </c>
      <c r="I628" s="1076"/>
      <c r="J628" s="1077"/>
      <c r="K628" s="344"/>
    </row>
    <row r="629" spans="2:11" ht="15">
      <c r="B629" s="1081"/>
      <c r="C629" s="790" t="s">
        <v>946</v>
      </c>
      <c r="D629" s="1074"/>
      <c r="E629" s="1075">
        <v>4.5</v>
      </c>
      <c r="F629" s="1075">
        <v>0.4</v>
      </c>
      <c r="G629" s="1075">
        <v>0.6</v>
      </c>
      <c r="H629" s="1075">
        <f t="shared" si="2"/>
        <v>1.08</v>
      </c>
      <c r="I629" s="1076"/>
      <c r="J629" s="1077"/>
      <c r="K629" s="344"/>
    </row>
    <row r="630" spans="2:11" ht="15">
      <c r="B630" s="1081"/>
      <c r="C630" s="790" t="s">
        <v>947</v>
      </c>
      <c r="D630" s="1074"/>
      <c r="E630" s="1075">
        <v>20</v>
      </c>
      <c r="F630" s="1075">
        <v>0.4</v>
      </c>
      <c r="G630" s="1075">
        <v>0.6</v>
      </c>
      <c r="H630" s="1075">
        <f t="shared" si="2"/>
        <v>4.8</v>
      </c>
      <c r="I630" s="1076"/>
      <c r="J630" s="1077"/>
      <c r="K630" s="344"/>
    </row>
    <row r="631" spans="2:11" ht="15">
      <c r="B631" s="1081"/>
      <c r="C631" s="790" t="s">
        <v>948</v>
      </c>
      <c r="D631" s="1074"/>
      <c r="E631" s="1075">
        <v>13.5</v>
      </c>
      <c r="F631" s="1075">
        <v>0.4</v>
      </c>
      <c r="G631" s="1075">
        <v>0.6</v>
      </c>
      <c r="H631" s="1075">
        <f t="shared" si="2"/>
        <v>3.24</v>
      </c>
      <c r="I631" s="1076"/>
      <c r="J631" s="1077"/>
      <c r="K631" s="344"/>
    </row>
    <row r="632" spans="2:11" ht="15">
      <c r="B632" s="1081"/>
      <c r="C632" s="790" t="s">
        <v>949</v>
      </c>
      <c r="D632" s="1074"/>
      <c r="E632" s="1075">
        <v>19</v>
      </c>
      <c r="F632" s="1075">
        <v>0.4</v>
      </c>
      <c r="G632" s="1075">
        <v>0.6</v>
      </c>
      <c r="H632" s="1075">
        <f t="shared" si="2"/>
        <v>4.5599999999999996</v>
      </c>
      <c r="I632" s="1076"/>
      <c r="J632" s="1077"/>
      <c r="K632" s="344"/>
    </row>
    <row r="633" spans="2:11" ht="15">
      <c r="B633" s="1081"/>
      <c r="C633" s="790" t="s">
        <v>950</v>
      </c>
      <c r="D633" s="1074"/>
      <c r="E633" s="1075">
        <v>13</v>
      </c>
      <c r="F633" s="1075">
        <v>0.4</v>
      </c>
      <c r="G633" s="1075">
        <v>0.6</v>
      </c>
      <c r="H633" s="1075">
        <f t="shared" si="2"/>
        <v>3.12</v>
      </c>
      <c r="I633" s="1076"/>
      <c r="J633" s="1077"/>
      <c r="K633" s="344"/>
    </row>
    <row r="634" spans="2:11" ht="15">
      <c r="B634" s="1081"/>
      <c r="C634" s="790" t="s">
        <v>951</v>
      </c>
      <c r="D634" s="1074"/>
      <c r="E634" s="1075">
        <v>3</v>
      </c>
      <c r="F634" s="1075">
        <v>0.4</v>
      </c>
      <c r="G634" s="1075">
        <v>0.6</v>
      </c>
      <c r="H634" s="1075">
        <f t="shared" si="2"/>
        <v>0.72</v>
      </c>
      <c r="I634" s="1076"/>
      <c r="J634" s="1077"/>
      <c r="K634" s="344"/>
    </row>
    <row r="635" spans="2:11" ht="15">
      <c r="B635" s="1081"/>
      <c r="C635" s="790" t="s">
        <v>952</v>
      </c>
      <c r="D635" s="1074"/>
      <c r="E635" s="1075">
        <v>7</v>
      </c>
      <c r="F635" s="1075">
        <v>0.4</v>
      </c>
      <c r="G635" s="1075">
        <v>0.6</v>
      </c>
      <c r="H635" s="1075">
        <f t="shared" si="2"/>
        <v>1.68</v>
      </c>
      <c r="I635" s="1076"/>
      <c r="J635" s="1077"/>
      <c r="K635" s="344"/>
    </row>
    <row r="636" spans="2:11" ht="15">
      <c r="B636" s="1081"/>
      <c r="C636" s="790" t="s">
        <v>953</v>
      </c>
      <c r="D636" s="1074"/>
      <c r="E636" s="1075">
        <v>6.5</v>
      </c>
      <c r="F636" s="1075">
        <v>0.4</v>
      </c>
      <c r="G636" s="1075">
        <v>0.6</v>
      </c>
      <c r="H636" s="1075">
        <f t="shared" si="2"/>
        <v>1.56</v>
      </c>
      <c r="I636" s="1076"/>
      <c r="J636" s="1077"/>
      <c r="K636" s="344"/>
    </row>
    <row r="637" spans="2:11" ht="15">
      <c r="B637" s="1081"/>
      <c r="C637" s="790" t="s">
        <v>954</v>
      </c>
      <c r="D637" s="1074"/>
      <c r="E637" s="1075">
        <v>7</v>
      </c>
      <c r="F637" s="1075">
        <v>0.4</v>
      </c>
      <c r="G637" s="1075">
        <v>0.6</v>
      </c>
      <c r="H637" s="1075">
        <f t="shared" si="2"/>
        <v>1.68</v>
      </c>
      <c r="I637" s="1076"/>
      <c r="J637" s="1077"/>
      <c r="K637" s="344"/>
    </row>
    <row r="638" spans="2:11" ht="15">
      <c r="B638" s="1081"/>
      <c r="C638" s="791" t="s">
        <v>955</v>
      </c>
      <c r="D638" s="1074"/>
      <c r="E638" s="1075"/>
      <c r="F638" s="1075"/>
      <c r="G638" s="1075"/>
      <c r="H638" s="1075"/>
      <c r="I638" s="1076"/>
      <c r="J638" s="1077"/>
      <c r="K638" s="344"/>
    </row>
    <row r="639" spans="2:11" ht="15">
      <c r="B639" s="1081"/>
      <c r="C639" s="790" t="s">
        <v>956</v>
      </c>
      <c r="D639" s="1074"/>
      <c r="E639" s="1075">
        <v>28</v>
      </c>
      <c r="F639" s="1075">
        <v>0.4</v>
      </c>
      <c r="G639" s="1075">
        <v>0.6</v>
      </c>
      <c r="H639" s="1075">
        <f t="shared" si="2"/>
        <v>6.72</v>
      </c>
      <c r="I639" s="1076"/>
      <c r="J639" s="1077"/>
      <c r="K639" s="344"/>
    </row>
    <row r="640" spans="2:11" ht="15">
      <c r="B640" s="1081"/>
      <c r="C640" s="790" t="s">
        <v>957</v>
      </c>
      <c r="D640" s="1074"/>
      <c r="E640" s="1075">
        <v>2</v>
      </c>
      <c r="F640" s="1075">
        <v>0.4</v>
      </c>
      <c r="G640" s="1075">
        <v>0.6</v>
      </c>
      <c r="H640" s="1075">
        <f t="shared" si="2"/>
        <v>0.48</v>
      </c>
      <c r="I640" s="1076"/>
      <c r="J640" s="1077"/>
      <c r="K640" s="344"/>
    </row>
    <row r="641" spans="2:11" ht="15">
      <c r="B641" s="1081"/>
      <c r="C641" s="790" t="s">
        <v>958</v>
      </c>
      <c r="D641" s="1074"/>
      <c r="E641" s="1075">
        <v>3.5</v>
      </c>
      <c r="F641" s="1075">
        <v>0.4</v>
      </c>
      <c r="G641" s="1075">
        <v>0.6</v>
      </c>
      <c r="H641" s="1075">
        <f t="shared" si="2"/>
        <v>0.84</v>
      </c>
      <c r="I641" s="1076"/>
      <c r="J641" s="1077"/>
      <c r="K641" s="344"/>
    </row>
    <row r="642" spans="2:11" ht="15">
      <c r="B642" s="1081"/>
      <c r="C642" s="790" t="s">
        <v>959</v>
      </c>
      <c r="D642" s="1074"/>
      <c r="E642" s="1075">
        <v>9</v>
      </c>
      <c r="F642" s="1075">
        <v>0.4</v>
      </c>
      <c r="G642" s="1075">
        <v>0.6</v>
      </c>
      <c r="H642" s="1075">
        <f t="shared" si="2"/>
        <v>2.16</v>
      </c>
      <c r="I642" s="1076"/>
      <c r="J642" s="1077"/>
      <c r="K642" s="344"/>
    </row>
    <row r="643" spans="2:11" ht="15">
      <c r="B643" s="1081"/>
      <c r="C643" s="790" t="s">
        <v>960</v>
      </c>
      <c r="D643" s="1074"/>
      <c r="E643" s="1075">
        <v>15</v>
      </c>
      <c r="F643" s="1075">
        <v>0.4</v>
      </c>
      <c r="G643" s="1075">
        <v>0.6</v>
      </c>
      <c r="H643" s="1075">
        <f t="shared" si="2"/>
        <v>3.6</v>
      </c>
      <c r="I643" s="1076"/>
      <c r="J643" s="1077"/>
      <c r="K643" s="344"/>
    </row>
    <row r="644" spans="2:11" ht="15">
      <c r="B644" s="1081"/>
      <c r="C644" s="790" t="s">
        <v>961</v>
      </c>
      <c r="D644" s="1074"/>
      <c r="E644" s="1075">
        <v>6.5</v>
      </c>
      <c r="F644" s="1075">
        <v>0.4</v>
      </c>
      <c r="G644" s="1075">
        <v>0.6</v>
      </c>
      <c r="H644" s="1075">
        <f t="shared" si="2"/>
        <v>1.56</v>
      </c>
      <c r="I644" s="1076"/>
      <c r="J644" s="1077"/>
      <c r="K644" s="344"/>
    </row>
    <row r="645" spans="2:11" ht="15">
      <c r="B645" s="1081"/>
      <c r="C645" s="790" t="s">
        <v>962</v>
      </c>
      <c r="D645" s="1074"/>
      <c r="E645" s="1075">
        <v>2</v>
      </c>
      <c r="F645" s="1075">
        <v>0.4</v>
      </c>
      <c r="G645" s="1075">
        <v>0.6</v>
      </c>
      <c r="H645" s="1075">
        <f t="shared" si="2"/>
        <v>0.48</v>
      </c>
      <c r="I645" s="1076"/>
      <c r="J645" s="1077"/>
      <c r="K645" s="344"/>
    </row>
    <row r="646" spans="2:11" ht="15">
      <c r="B646" s="1081"/>
      <c r="C646" s="790" t="s">
        <v>963</v>
      </c>
      <c r="D646" s="1074"/>
      <c r="E646" s="1075">
        <v>2</v>
      </c>
      <c r="F646" s="1075">
        <v>0.4</v>
      </c>
      <c r="G646" s="1075">
        <v>0.6</v>
      </c>
      <c r="H646" s="1075">
        <f t="shared" si="2"/>
        <v>0.48</v>
      </c>
      <c r="I646" s="1076"/>
      <c r="J646" s="1077"/>
      <c r="K646" s="344"/>
    </row>
    <row r="647" spans="2:11" ht="15">
      <c r="B647" s="1081"/>
      <c r="C647" s="790" t="s">
        <v>964</v>
      </c>
      <c r="D647" s="1074"/>
      <c r="E647" s="1075">
        <v>2</v>
      </c>
      <c r="F647" s="1075">
        <v>0.4</v>
      </c>
      <c r="G647" s="1075">
        <v>0.6</v>
      </c>
      <c r="H647" s="1075">
        <f t="shared" si="2"/>
        <v>0.48</v>
      </c>
      <c r="I647" s="1076"/>
      <c r="J647" s="1077"/>
      <c r="K647" s="344"/>
    </row>
    <row r="648" spans="2:11" ht="15">
      <c r="B648" s="1081"/>
      <c r="C648" s="790" t="s">
        <v>965</v>
      </c>
      <c r="D648" s="1074"/>
      <c r="E648" s="1075">
        <v>2</v>
      </c>
      <c r="F648" s="1075">
        <v>0.4</v>
      </c>
      <c r="G648" s="1075">
        <v>0.6</v>
      </c>
      <c r="H648" s="1075">
        <f t="shared" si="2"/>
        <v>0.48</v>
      </c>
      <c r="I648" s="1076"/>
      <c r="J648" s="1077"/>
      <c r="K648" s="344"/>
    </row>
    <row r="649" spans="2:11" ht="15">
      <c r="B649" s="1081"/>
      <c r="C649" s="790" t="s">
        <v>966</v>
      </c>
      <c r="D649" s="1074"/>
      <c r="E649" s="1075">
        <v>5.5</v>
      </c>
      <c r="F649" s="1075">
        <v>0.4</v>
      </c>
      <c r="G649" s="1075">
        <v>0.6</v>
      </c>
      <c r="H649" s="1075">
        <f t="shared" si="2"/>
        <v>1.32</v>
      </c>
      <c r="I649" s="1076"/>
      <c r="J649" s="1077"/>
      <c r="K649" s="344"/>
    </row>
    <row r="650" spans="2:11" ht="15">
      <c r="B650" s="1081"/>
      <c r="C650" s="791" t="s">
        <v>967</v>
      </c>
      <c r="D650" s="1074"/>
      <c r="E650" s="1075"/>
      <c r="F650" s="1075"/>
      <c r="G650" s="1075"/>
      <c r="H650" s="1075"/>
      <c r="I650" s="1076"/>
      <c r="J650" s="1077"/>
      <c r="K650" s="344"/>
    </row>
    <row r="651" spans="2:11" ht="15">
      <c r="B651" s="1081"/>
      <c r="C651" s="790" t="s">
        <v>968</v>
      </c>
      <c r="D651" s="1074"/>
      <c r="E651" s="1075">
        <v>2</v>
      </c>
      <c r="F651" s="1075">
        <v>0.4</v>
      </c>
      <c r="G651" s="1075">
        <v>0.6</v>
      </c>
      <c r="H651" s="1075">
        <f t="shared" si="2"/>
        <v>0.48</v>
      </c>
      <c r="I651" s="1076"/>
      <c r="J651" s="1077"/>
      <c r="K651" s="344"/>
    </row>
    <row r="652" spans="2:11" ht="15">
      <c r="B652" s="1081"/>
      <c r="C652" s="790" t="s">
        <v>969</v>
      </c>
      <c r="D652" s="1074"/>
      <c r="E652" s="1075">
        <v>36.5</v>
      </c>
      <c r="F652" s="1075">
        <v>0.4</v>
      </c>
      <c r="G652" s="1075">
        <v>0.6</v>
      </c>
      <c r="H652" s="1075">
        <f t="shared" si="2"/>
        <v>8.76</v>
      </c>
      <c r="I652" s="1076"/>
      <c r="J652" s="1077"/>
      <c r="K652" s="344"/>
    </row>
    <row r="653" spans="2:11" ht="15">
      <c r="B653" s="1081"/>
      <c r="C653" s="790" t="s">
        <v>970</v>
      </c>
      <c r="D653" s="1074"/>
      <c r="E653" s="1075">
        <v>11</v>
      </c>
      <c r="F653" s="1075">
        <v>0.4</v>
      </c>
      <c r="G653" s="1075">
        <v>0.6</v>
      </c>
      <c r="H653" s="1075">
        <f t="shared" si="2"/>
        <v>2.64</v>
      </c>
      <c r="I653" s="1076"/>
      <c r="J653" s="1077"/>
      <c r="K653" s="344"/>
    </row>
    <row r="654" spans="2:11" ht="15">
      <c r="B654" s="1081"/>
      <c r="C654" s="790" t="s">
        <v>971</v>
      </c>
      <c r="D654" s="1074"/>
      <c r="E654" s="1075">
        <v>11</v>
      </c>
      <c r="F654" s="1075">
        <v>0.4</v>
      </c>
      <c r="G654" s="1075">
        <v>0.6</v>
      </c>
      <c r="H654" s="1075">
        <f t="shared" si="2"/>
        <v>2.64</v>
      </c>
      <c r="I654" s="1076"/>
      <c r="J654" s="1077"/>
      <c r="K654" s="344"/>
    </row>
    <row r="655" spans="2:11" ht="15">
      <c r="B655" s="1081"/>
      <c r="C655" s="790" t="s">
        <v>972</v>
      </c>
      <c r="D655" s="1074"/>
      <c r="E655" s="1075">
        <v>11.5</v>
      </c>
      <c r="F655" s="1075">
        <v>0.4</v>
      </c>
      <c r="G655" s="1075">
        <v>0.6</v>
      </c>
      <c r="H655" s="1075">
        <f t="shared" si="2"/>
        <v>2.76</v>
      </c>
      <c r="I655" s="1076"/>
      <c r="J655" s="1077"/>
      <c r="K655" s="344"/>
    </row>
    <row r="656" spans="2:11" ht="15">
      <c r="B656" s="1081"/>
      <c r="C656" s="790" t="s">
        <v>973</v>
      </c>
      <c r="D656" s="1074"/>
      <c r="E656" s="1075">
        <v>10.5</v>
      </c>
      <c r="F656" s="1075">
        <v>0.4</v>
      </c>
      <c r="G656" s="1075">
        <v>0.6</v>
      </c>
      <c r="H656" s="1075">
        <f t="shared" si="2"/>
        <v>2.52</v>
      </c>
      <c r="I656" s="1076"/>
      <c r="J656" s="1077"/>
      <c r="K656" s="344"/>
    </row>
    <row r="657" spans="2:11" ht="15">
      <c r="B657" s="1081"/>
      <c r="C657" s="790" t="s">
        <v>974</v>
      </c>
      <c r="D657" s="1074"/>
      <c r="E657" s="1075">
        <v>21</v>
      </c>
      <c r="F657" s="1075">
        <v>0.4</v>
      </c>
      <c r="G657" s="1075">
        <v>0.6</v>
      </c>
      <c r="H657" s="1075">
        <f t="shared" si="2"/>
        <v>5.04</v>
      </c>
      <c r="I657" s="1076"/>
      <c r="J657" s="1077"/>
      <c r="K657" s="344"/>
    </row>
    <row r="658" spans="2:11" ht="15">
      <c r="B658" s="1081"/>
      <c r="C658" s="790" t="s">
        <v>975</v>
      </c>
      <c r="D658" s="1074"/>
      <c r="E658" s="1075">
        <v>25.5</v>
      </c>
      <c r="F658" s="1075">
        <v>0.4</v>
      </c>
      <c r="G658" s="1075">
        <v>0.6</v>
      </c>
      <c r="H658" s="1075">
        <f t="shared" si="2"/>
        <v>6.12</v>
      </c>
      <c r="I658" s="1076"/>
      <c r="J658" s="1077"/>
      <c r="K658" s="344"/>
    </row>
    <row r="659" spans="2:11" ht="15">
      <c r="B659" s="1081"/>
      <c r="C659" s="790" t="s">
        <v>976</v>
      </c>
      <c r="D659" s="1074"/>
      <c r="E659" s="1075">
        <v>21</v>
      </c>
      <c r="F659" s="1075">
        <v>0.4</v>
      </c>
      <c r="G659" s="1075">
        <v>0.6</v>
      </c>
      <c r="H659" s="1075">
        <f t="shared" si="2"/>
        <v>5.04</v>
      </c>
      <c r="I659" s="1076"/>
      <c r="J659" s="1077"/>
      <c r="K659" s="344"/>
    </row>
    <row r="660" spans="2:11" ht="15">
      <c r="B660" s="1081"/>
      <c r="C660" s="790" t="s">
        <v>977</v>
      </c>
      <c r="D660" s="1074"/>
      <c r="E660" s="1075">
        <v>18</v>
      </c>
      <c r="F660" s="1075">
        <v>0.4</v>
      </c>
      <c r="G660" s="1075">
        <v>0.6</v>
      </c>
      <c r="H660" s="1075">
        <f t="shared" si="2"/>
        <v>4.32</v>
      </c>
      <c r="I660" s="1076"/>
      <c r="J660" s="1077"/>
      <c r="K660" s="344"/>
    </row>
    <row r="661" spans="2:11" ht="15">
      <c r="B661" s="1081"/>
      <c r="C661" s="791" t="s">
        <v>978</v>
      </c>
      <c r="D661" s="1074"/>
      <c r="E661" s="1075"/>
      <c r="F661" s="1075"/>
      <c r="G661" s="1075"/>
      <c r="H661" s="1075"/>
      <c r="I661" s="1076"/>
      <c r="J661" s="1077"/>
      <c r="K661" s="344"/>
    </row>
    <row r="662" spans="2:11" ht="15">
      <c r="B662" s="1081"/>
      <c r="C662" s="790" t="s">
        <v>979</v>
      </c>
      <c r="D662" s="1074"/>
      <c r="E662" s="1075">
        <v>4</v>
      </c>
      <c r="F662" s="1075">
        <v>0.4</v>
      </c>
      <c r="G662" s="1075">
        <v>0.6</v>
      </c>
      <c r="H662" s="1075">
        <f t="shared" si="2"/>
        <v>0.96</v>
      </c>
      <c r="I662" s="1076"/>
      <c r="J662" s="1077"/>
      <c r="K662" s="344"/>
    </row>
    <row r="663" spans="2:11" ht="15">
      <c r="B663" s="1081"/>
      <c r="C663" s="790" t="s">
        <v>980</v>
      </c>
      <c r="D663" s="1074"/>
      <c r="E663" s="1075">
        <v>15</v>
      </c>
      <c r="F663" s="1075">
        <v>0.4</v>
      </c>
      <c r="G663" s="1075">
        <v>0.6</v>
      </c>
      <c r="H663" s="1075">
        <f t="shared" si="2"/>
        <v>3.6</v>
      </c>
      <c r="I663" s="1076"/>
      <c r="J663" s="1077"/>
      <c r="K663" s="344"/>
    </row>
    <row r="664" spans="2:11" ht="15">
      <c r="B664" s="1081"/>
      <c r="C664" s="790" t="s">
        <v>981</v>
      </c>
      <c r="D664" s="1074"/>
      <c r="E664" s="1075">
        <v>2.5</v>
      </c>
      <c r="F664" s="1075">
        <v>0.4</v>
      </c>
      <c r="G664" s="1075">
        <v>0.6</v>
      </c>
      <c r="H664" s="1075">
        <f t="shared" si="2"/>
        <v>0.6</v>
      </c>
      <c r="I664" s="1076"/>
      <c r="J664" s="1077"/>
      <c r="K664" s="344"/>
    </row>
    <row r="665" spans="2:11" ht="15">
      <c r="B665" s="1081"/>
      <c r="C665" s="790" t="s">
        <v>982</v>
      </c>
      <c r="D665" s="1074"/>
      <c r="E665" s="1075">
        <v>15.5</v>
      </c>
      <c r="F665" s="1075">
        <v>0.4</v>
      </c>
      <c r="G665" s="1075">
        <v>0.6</v>
      </c>
      <c r="H665" s="1075">
        <f t="shared" si="2"/>
        <v>3.72</v>
      </c>
      <c r="I665" s="1076"/>
      <c r="J665" s="1077"/>
      <c r="K665" s="344"/>
    </row>
    <row r="666" spans="2:11" ht="15">
      <c r="B666" s="1081"/>
      <c r="C666" s="790" t="s">
        <v>983</v>
      </c>
      <c r="D666" s="1074"/>
      <c r="E666" s="1075">
        <v>3.5</v>
      </c>
      <c r="F666" s="1075">
        <v>0.4</v>
      </c>
      <c r="G666" s="1075">
        <v>0.6</v>
      </c>
      <c r="H666" s="1075">
        <f t="shared" si="2"/>
        <v>0.84</v>
      </c>
      <c r="I666" s="1076"/>
      <c r="J666" s="1077"/>
      <c r="K666" s="344"/>
    </row>
    <row r="667" spans="2:11" ht="15">
      <c r="B667" s="1081"/>
      <c r="C667" s="790" t="s">
        <v>984</v>
      </c>
      <c r="D667" s="1074"/>
      <c r="E667" s="1075">
        <v>8</v>
      </c>
      <c r="F667" s="1075">
        <v>0.4</v>
      </c>
      <c r="G667" s="1075">
        <v>0.6</v>
      </c>
      <c r="H667" s="1075">
        <f t="shared" si="2"/>
        <v>1.92</v>
      </c>
      <c r="I667" s="1076"/>
      <c r="J667" s="1077"/>
      <c r="K667" s="344"/>
    </row>
    <row r="668" spans="2:11" ht="15">
      <c r="B668" s="1081"/>
      <c r="C668" s="790" t="s">
        <v>985</v>
      </c>
      <c r="D668" s="1074"/>
      <c r="E668" s="1075">
        <v>14</v>
      </c>
      <c r="F668" s="1075">
        <v>0.4</v>
      </c>
      <c r="G668" s="1075">
        <v>0.6</v>
      </c>
      <c r="H668" s="1075">
        <f t="shared" si="2"/>
        <v>3.36</v>
      </c>
      <c r="I668" s="1076"/>
      <c r="J668" s="1077"/>
      <c r="K668" s="344"/>
    </row>
    <row r="669" spans="2:11" ht="15">
      <c r="B669" s="1081"/>
      <c r="C669" s="790" t="s">
        <v>986</v>
      </c>
      <c r="D669" s="1074"/>
      <c r="E669" s="1075">
        <v>3</v>
      </c>
      <c r="F669" s="1075">
        <v>0.4</v>
      </c>
      <c r="G669" s="1075">
        <v>0.6</v>
      </c>
      <c r="H669" s="1075">
        <f t="shared" si="2"/>
        <v>0.72</v>
      </c>
      <c r="I669" s="1076"/>
      <c r="J669" s="1077"/>
      <c r="K669" s="344"/>
    </row>
    <row r="670" spans="2:11" ht="15">
      <c r="B670" s="1081"/>
      <c r="C670" s="790" t="s">
        <v>987</v>
      </c>
      <c r="D670" s="1074"/>
      <c r="E670" s="1075">
        <v>81.5</v>
      </c>
      <c r="F670" s="1075">
        <v>0.4</v>
      </c>
      <c r="G670" s="1075">
        <v>0.6</v>
      </c>
      <c r="H670" s="1075">
        <f t="shared" si="2"/>
        <v>19.559999999999999</v>
      </c>
      <c r="I670" s="1076"/>
      <c r="J670" s="1077"/>
      <c r="K670" s="344"/>
    </row>
    <row r="671" spans="2:11" ht="15">
      <c r="B671" s="1081"/>
      <c r="C671" s="790" t="s">
        <v>988</v>
      </c>
      <c r="D671" s="1074"/>
      <c r="E671" s="1075">
        <v>2</v>
      </c>
      <c r="F671" s="1075">
        <v>0.4</v>
      </c>
      <c r="G671" s="1075">
        <v>0.6</v>
      </c>
      <c r="H671" s="1075">
        <f t="shared" si="2"/>
        <v>0.48</v>
      </c>
      <c r="I671" s="1076"/>
      <c r="J671" s="1077"/>
      <c r="K671" s="344"/>
    </row>
    <row r="672" spans="2:11" ht="15">
      <c r="B672" s="1081"/>
      <c r="C672" s="790" t="s">
        <v>989</v>
      </c>
      <c r="D672" s="1074"/>
      <c r="E672" s="1075">
        <v>11</v>
      </c>
      <c r="F672" s="1075">
        <v>0.4</v>
      </c>
      <c r="G672" s="1075">
        <v>0.6</v>
      </c>
      <c r="H672" s="1075">
        <f t="shared" si="2"/>
        <v>2.64</v>
      </c>
      <c r="I672" s="1076"/>
      <c r="J672" s="1077"/>
      <c r="K672" s="344"/>
    </row>
    <row r="673" spans="2:11" ht="15">
      <c r="B673" s="1081"/>
      <c r="C673" s="790" t="s">
        <v>990</v>
      </c>
      <c r="D673" s="1074"/>
      <c r="E673" s="1075">
        <v>12.5</v>
      </c>
      <c r="F673" s="1075">
        <v>0.4</v>
      </c>
      <c r="G673" s="1075">
        <v>0.6</v>
      </c>
      <c r="H673" s="1075">
        <f t="shared" si="2"/>
        <v>3</v>
      </c>
      <c r="I673" s="1076"/>
      <c r="J673" s="1077"/>
      <c r="K673" s="344"/>
    </row>
    <row r="674" spans="2:11" ht="15">
      <c r="B674" s="1081"/>
      <c r="C674" s="791" t="s">
        <v>991</v>
      </c>
      <c r="D674" s="1074"/>
      <c r="E674" s="1075"/>
      <c r="F674" s="1075"/>
      <c r="G674" s="1075"/>
      <c r="H674" s="1075"/>
      <c r="I674" s="1076"/>
      <c r="J674" s="1077"/>
      <c r="K674" s="344"/>
    </row>
    <row r="675" spans="2:11" ht="15">
      <c r="B675" s="1081"/>
      <c r="C675" s="790" t="s">
        <v>992</v>
      </c>
      <c r="D675" s="1074"/>
      <c r="E675" s="1075">
        <v>4.5</v>
      </c>
      <c r="F675" s="1075">
        <v>0.4</v>
      </c>
      <c r="G675" s="1075">
        <v>0.6</v>
      </c>
      <c r="H675" s="1075">
        <f t="shared" si="2"/>
        <v>1.08</v>
      </c>
      <c r="I675" s="1076"/>
      <c r="J675" s="1077"/>
      <c r="K675" s="344"/>
    </row>
    <row r="676" spans="2:11" ht="15">
      <c r="B676" s="1081"/>
      <c r="C676" s="790" t="s">
        <v>993</v>
      </c>
      <c r="D676" s="1074"/>
      <c r="E676" s="1075">
        <v>19</v>
      </c>
      <c r="F676" s="1075">
        <v>0.4</v>
      </c>
      <c r="G676" s="1075">
        <v>0.6</v>
      </c>
      <c r="H676" s="1075">
        <f t="shared" si="2"/>
        <v>4.5599999999999996</v>
      </c>
      <c r="I676" s="1076"/>
      <c r="J676" s="1077"/>
      <c r="K676" s="344"/>
    </row>
    <row r="677" spans="2:11" ht="15">
      <c r="B677" s="1081"/>
      <c r="C677" s="790" t="s">
        <v>994</v>
      </c>
      <c r="D677" s="1074"/>
      <c r="E677" s="1075">
        <v>16</v>
      </c>
      <c r="F677" s="1075">
        <v>0.4</v>
      </c>
      <c r="G677" s="1075">
        <v>0.6</v>
      </c>
      <c r="H677" s="1075">
        <f t="shared" si="2"/>
        <v>3.84</v>
      </c>
      <c r="I677" s="1076"/>
      <c r="J677" s="1077"/>
      <c r="K677" s="344"/>
    </row>
    <row r="678" spans="2:11" ht="15">
      <c r="B678" s="1081"/>
      <c r="C678" s="790" t="s">
        <v>995</v>
      </c>
      <c r="D678" s="1074"/>
      <c r="E678" s="1075">
        <v>34.5</v>
      </c>
      <c r="F678" s="1075">
        <v>0.4</v>
      </c>
      <c r="G678" s="1075">
        <v>0.6</v>
      </c>
      <c r="H678" s="1075">
        <f t="shared" si="2"/>
        <v>8.2799999999999994</v>
      </c>
      <c r="I678" s="1076"/>
      <c r="J678" s="1077"/>
      <c r="K678" s="344"/>
    </row>
    <row r="679" spans="2:11" ht="15">
      <c r="B679" s="1081"/>
      <c r="C679" s="790" t="s">
        <v>996</v>
      </c>
      <c r="D679" s="1074"/>
      <c r="E679" s="1075">
        <v>29</v>
      </c>
      <c r="F679" s="1075">
        <v>0.4</v>
      </c>
      <c r="G679" s="1075">
        <v>0.6</v>
      </c>
      <c r="H679" s="1075">
        <f t="shared" si="2"/>
        <v>6.96</v>
      </c>
      <c r="I679" s="1076"/>
      <c r="J679" s="1077"/>
      <c r="K679" s="344"/>
    </row>
    <row r="680" spans="2:11" ht="15">
      <c r="B680" s="1081"/>
      <c r="C680" s="790" t="s">
        <v>997</v>
      </c>
      <c r="D680" s="1074"/>
      <c r="E680" s="1075">
        <v>44.5</v>
      </c>
      <c r="F680" s="1075">
        <v>0.4</v>
      </c>
      <c r="G680" s="1075">
        <v>0.6</v>
      </c>
      <c r="H680" s="1075">
        <f t="shared" si="2"/>
        <v>10.68</v>
      </c>
      <c r="I680" s="1076"/>
      <c r="J680" s="1077"/>
      <c r="K680" s="344"/>
    </row>
    <row r="681" spans="2:11" ht="15">
      <c r="B681" s="1081"/>
      <c r="C681" s="790"/>
      <c r="D681" s="1074"/>
      <c r="E681" s="1075"/>
      <c r="F681" s="1075"/>
      <c r="G681" s="1075"/>
      <c r="H681" s="1075"/>
      <c r="I681" s="1076"/>
      <c r="J681" s="1077"/>
      <c r="K681" s="344"/>
    </row>
    <row r="682" spans="2:11" ht="15">
      <c r="B682" s="1081"/>
      <c r="C682" s="791" t="s">
        <v>998</v>
      </c>
      <c r="D682" s="1074"/>
      <c r="E682" s="1075"/>
      <c r="F682" s="1075"/>
      <c r="G682" s="1075"/>
      <c r="H682" s="1075"/>
      <c r="I682" s="1076"/>
      <c r="J682" s="1077"/>
      <c r="K682" s="344"/>
    </row>
    <row r="683" spans="2:11" ht="15">
      <c r="B683" s="1081"/>
      <c r="C683" s="791" t="s">
        <v>944</v>
      </c>
      <c r="D683" s="1074"/>
      <c r="E683" s="1075"/>
      <c r="F683" s="1075"/>
      <c r="G683" s="1075"/>
      <c r="H683" s="1075"/>
      <c r="I683" s="1076"/>
      <c r="J683" s="1077"/>
      <c r="K683" s="344"/>
    </row>
    <row r="684" spans="2:11" ht="15">
      <c r="B684" s="1081"/>
      <c r="C684" s="790" t="s">
        <v>950</v>
      </c>
      <c r="D684" s="1074"/>
      <c r="E684" s="1075">
        <v>16.5</v>
      </c>
      <c r="F684" s="1075">
        <v>0.5</v>
      </c>
      <c r="G684" s="1075">
        <v>0.7</v>
      </c>
      <c r="H684" s="1075">
        <f t="shared" si="2"/>
        <v>5.78</v>
      </c>
      <c r="I684" s="1076"/>
      <c r="J684" s="1077"/>
      <c r="K684" s="344"/>
    </row>
    <row r="685" spans="2:11" ht="15">
      <c r="B685" s="1081"/>
      <c r="C685" s="791" t="s">
        <v>955</v>
      </c>
      <c r="D685" s="1074"/>
      <c r="E685" s="1075"/>
      <c r="F685" s="1075"/>
      <c r="G685" s="1075"/>
      <c r="H685" s="1075">
        <f t="shared" si="2"/>
        <v>0</v>
      </c>
      <c r="I685" s="1076"/>
      <c r="J685" s="1077"/>
      <c r="K685" s="344"/>
    </row>
    <row r="686" spans="2:11" ht="15">
      <c r="B686" s="1081"/>
      <c r="C686" s="790" t="s">
        <v>956</v>
      </c>
      <c r="D686" s="1074"/>
      <c r="E686" s="1075">
        <v>18.5</v>
      </c>
      <c r="F686" s="1075">
        <v>0.5</v>
      </c>
      <c r="G686" s="1075">
        <v>0.7</v>
      </c>
      <c r="H686" s="1075">
        <f t="shared" si="2"/>
        <v>6.48</v>
      </c>
      <c r="I686" s="1076"/>
      <c r="J686" s="1077"/>
      <c r="K686" s="344"/>
    </row>
    <row r="687" spans="2:11" ht="15">
      <c r="B687" s="1081"/>
      <c r="C687" s="790" t="s">
        <v>960</v>
      </c>
      <c r="D687" s="1074"/>
      <c r="E687" s="1075">
        <v>13</v>
      </c>
      <c r="F687" s="1075">
        <v>0.5</v>
      </c>
      <c r="G687" s="1075">
        <v>0.7</v>
      </c>
      <c r="H687" s="1075">
        <f t="shared" si="2"/>
        <v>4.55</v>
      </c>
      <c r="I687" s="1076"/>
      <c r="J687" s="1077"/>
      <c r="K687" s="344"/>
    </row>
    <row r="688" spans="2:11" ht="15">
      <c r="B688" s="1081"/>
      <c r="C688" s="791" t="s">
        <v>967</v>
      </c>
      <c r="D688" s="1074"/>
      <c r="E688" s="1075"/>
      <c r="F688" s="1075"/>
      <c r="G688" s="1075"/>
      <c r="H688" s="1075"/>
      <c r="I688" s="1076"/>
      <c r="J688" s="1077"/>
      <c r="K688" s="344"/>
    </row>
    <row r="689" spans="2:11" ht="15">
      <c r="B689" s="1081"/>
      <c r="C689" s="790" t="s">
        <v>969</v>
      </c>
      <c r="D689" s="1074"/>
      <c r="E689" s="1075">
        <v>31.5</v>
      </c>
      <c r="F689" s="1075">
        <v>0.5</v>
      </c>
      <c r="G689" s="1075">
        <v>0.7</v>
      </c>
      <c r="H689" s="1075">
        <f t="shared" ref="H689:H716" si="3">ROUND(G689*F689*E689,2)</f>
        <v>11.03</v>
      </c>
      <c r="I689" s="1076"/>
      <c r="J689" s="1077"/>
      <c r="K689" s="344"/>
    </row>
    <row r="690" spans="2:11" ht="15">
      <c r="B690" s="1081"/>
      <c r="C690" s="791" t="s">
        <v>978</v>
      </c>
      <c r="D690" s="1074"/>
      <c r="E690" s="1075"/>
      <c r="F690" s="1075"/>
      <c r="G690" s="1075"/>
      <c r="H690" s="1075"/>
      <c r="I690" s="1076"/>
      <c r="J690" s="1077"/>
      <c r="K690" s="344"/>
    </row>
    <row r="691" spans="2:11" ht="15">
      <c r="B691" s="1081"/>
      <c r="C691" s="790" t="s">
        <v>999</v>
      </c>
      <c r="D691" s="1074"/>
      <c r="E691" s="1075">
        <v>3</v>
      </c>
      <c r="F691" s="1075">
        <v>0.5</v>
      </c>
      <c r="G691" s="1075">
        <v>0.7</v>
      </c>
      <c r="H691" s="1075">
        <f t="shared" si="3"/>
        <v>1.05</v>
      </c>
      <c r="I691" s="1076"/>
      <c r="J691" s="1077"/>
      <c r="K691" s="344"/>
    </row>
    <row r="692" spans="2:11" ht="15">
      <c r="B692" s="1081"/>
      <c r="C692" s="790" t="s">
        <v>1000</v>
      </c>
      <c r="D692" s="1074"/>
      <c r="E692" s="1075">
        <v>6.5</v>
      </c>
      <c r="F692" s="1075">
        <v>0.5</v>
      </c>
      <c r="G692" s="1075">
        <v>0.7</v>
      </c>
      <c r="H692" s="1075">
        <f t="shared" si="3"/>
        <v>2.2799999999999998</v>
      </c>
      <c r="I692" s="1076"/>
      <c r="J692" s="1077"/>
      <c r="K692" s="344"/>
    </row>
    <row r="693" spans="2:11" ht="15">
      <c r="B693" s="1081"/>
      <c r="C693" s="791" t="s">
        <v>991</v>
      </c>
      <c r="D693" s="1074"/>
      <c r="E693" s="1075"/>
      <c r="F693" s="1075"/>
      <c r="G693" s="1075"/>
      <c r="H693" s="1075"/>
      <c r="I693" s="1076"/>
      <c r="J693" s="1077"/>
      <c r="K693" s="344"/>
    </row>
    <row r="694" spans="2:11" ht="15">
      <c r="B694" s="1081"/>
      <c r="C694" s="790" t="s">
        <v>993</v>
      </c>
      <c r="D694" s="1074"/>
      <c r="E694" s="1075">
        <v>34.5</v>
      </c>
      <c r="F694" s="1075">
        <v>0.5</v>
      </c>
      <c r="G694" s="1075">
        <v>0.7</v>
      </c>
      <c r="H694" s="1075">
        <f t="shared" si="3"/>
        <v>12.08</v>
      </c>
      <c r="I694" s="1076"/>
      <c r="J694" s="1077"/>
      <c r="K694" s="344"/>
    </row>
    <row r="695" spans="2:11" ht="15">
      <c r="B695" s="1081"/>
      <c r="C695" s="790" t="s">
        <v>995</v>
      </c>
      <c r="D695" s="1074"/>
      <c r="E695" s="1075">
        <v>28.5</v>
      </c>
      <c r="F695" s="1075">
        <v>0.5</v>
      </c>
      <c r="G695" s="1075">
        <v>0.7</v>
      </c>
      <c r="H695" s="1075">
        <f t="shared" si="3"/>
        <v>9.98</v>
      </c>
      <c r="I695" s="1076"/>
      <c r="J695" s="1077"/>
      <c r="K695" s="344"/>
    </row>
    <row r="696" spans="2:11" ht="15">
      <c r="B696" s="1081"/>
      <c r="C696" s="790" t="s">
        <v>996</v>
      </c>
      <c r="D696" s="1074"/>
      <c r="E696" s="1075">
        <v>21</v>
      </c>
      <c r="F696" s="1075">
        <v>0.5</v>
      </c>
      <c r="G696" s="1075">
        <v>0.7</v>
      </c>
      <c r="H696" s="1075">
        <f t="shared" si="3"/>
        <v>7.35</v>
      </c>
      <c r="I696" s="1076"/>
      <c r="J696" s="1077"/>
      <c r="K696" s="344"/>
    </row>
    <row r="697" spans="2:11" ht="15">
      <c r="B697" s="1081"/>
      <c r="C697" s="790"/>
      <c r="D697" s="1074"/>
      <c r="E697" s="1075"/>
      <c r="F697" s="1075"/>
      <c r="G697" s="1075"/>
      <c r="H697" s="1075"/>
      <c r="I697" s="1076"/>
      <c r="J697" s="1077"/>
      <c r="K697" s="344"/>
    </row>
    <row r="698" spans="2:11" ht="15">
      <c r="B698" s="1081"/>
      <c r="C698" s="791" t="s">
        <v>1001</v>
      </c>
      <c r="D698" s="1074"/>
      <c r="E698" s="1075"/>
      <c r="F698" s="1075"/>
      <c r="G698" s="1075"/>
      <c r="H698" s="1075"/>
      <c r="I698" s="1076"/>
      <c r="J698" s="1077"/>
      <c r="K698" s="344"/>
    </row>
    <row r="699" spans="2:11" ht="15">
      <c r="B699" s="1081"/>
      <c r="C699" s="791" t="s">
        <v>978</v>
      </c>
      <c r="D699" s="1074"/>
      <c r="E699" s="1075"/>
      <c r="F699" s="1075"/>
      <c r="G699" s="1075"/>
      <c r="H699" s="1075"/>
      <c r="I699" s="1076"/>
      <c r="J699" s="1077"/>
      <c r="K699" s="344"/>
    </row>
    <row r="700" spans="2:11" ht="15">
      <c r="B700" s="1081"/>
      <c r="C700" s="790" t="s">
        <v>1002</v>
      </c>
      <c r="D700" s="1074"/>
      <c r="E700" s="1075">
        <v>14</v>
      </c>
      <c r="F700" s="1075">
        <v>0.6</v>
      </c>
      <c r="G700" s="1075">
        <v>0.8</v>
      </c>
      <c r="H700" s="1075">
        <f t="shared" si="3"/>
        <v>6.72</v>
      </c>
      <c r="I700" s="1076"/>
      <c r="J700" s="1077"/>
      <c r="K700" s="344"/>
    </row>
    <row r="701" spans="2:11" ht="15">
      <c r="B701" s="1081"/>
      <c r="C701" s="790" t="s">
        <v>1003</v>
      </c>
      <c r="D701" s="1074"/>
      <c r="E701" s="1075">
        <v>5.5</v>
      </c>
      <c r="F701" s="1075">
        <v>0.6</v>
      </c>
      <c r="G701" s="1075">
        <v>0.8</v>
      </c>
      <c r="H701" s="1075">
        <f t="shared" si="3"/>
        <v>2.64</v>
      </c>
      <c r="I701" s="1076"/>
      <c r="J701" s="1077"/>
      <c r="K701" s="344"/>
    </row>
    <row r="702" spans="2:11" ht="15">
      <c r="B702" s="1081"/>
      <c r="C702" s="790" t="s">
        <v>1004</v>
      </c>
      <c r="D702" s="1074"/>
      <c r="E702" s="1075">
        <v>7.5</v>
      </c>
      <c r="F702" s="1075">
        <v>0.6</v>
      </c>
      <c r="G702" s="1075">
        <v>0.8</v>
      </c>
      <c r="H702" s="1075">
        <f t="shared" si="3"/>
        <v>3.6</v>
      </c>
      <c r="I702" s="1076"/>
      <c r="J702" s="1077"/>
      <c r="K702" s="344"/>
    </row>
    <row r="703" spans="2:11" ht="15">
      <c r="B703" s="1081"/>
      <c r="C703" s="791" t="s">
        <v>991</v>
      </c>
      <c r="D703" s="1074"/>
      <c r="E703" s="1075"/>
      <c r="F703" s="1075"/>
      <c r="G703" s="1075"/>
      <c r="H703" s="1075"/>
      <c r="I703" s="1076"/>
      <c r="J703" s="1077"/>
      <c r="K703" s="344"/>
    </row>
    <row r="704" spans="2:11" ht="15">
      <c r="B704" s="1081"/>
      <c r="C704" s="790" t="s">
        <v>989</v>
      </c>
      <c r="D704" s="1074"/>
      <c r="E704" s="1075">
        <v>12</v>
      </c>
      <c r="F704" s="1075">
        <v>0.6</v>
      </c>
      <c r="G704" s="1075">
        <v>0.8</v>
      </c>
      <c r="H704" s="1075">
        <f t="shared" si="3"/>
        <v>5.76</v>
      </c>
      <c r="I704" s="1076"/>
      <c r="J704" s="1077"/>
      <c r="K704" s="344"/>
    </row>
    <row r="705" spans="2:11" ht="15">
      <c r="B705" s="1081"/>
      <c r="C705" s="790"/>
      <c r="D705" s="1074"/>
      <c r="E705" s="1075"/>
      <c r="F705" s="1075"/>
      <c r="G705" s="1075"/>
      <c r="H705" s="1075"/>
      <c r="I705" s="1076"/>
      <c r="J705" s="1077"/>
      <c r="K705" s="344"/>
    </row>
    <row r="706" spans="2:11" ht="15">
      <c r="B706" s="1081"/>
      <c r="C706" s="791" t="s">
        <v>1005</v>
      </c>
      <c r="D706" s="1074"/>
      <c r="E706" s="1075"/>
      <c r="F706" s="1075"/>
      <c r="G706" s="1075"/>
      <c r="H706" s="1075"/>
      <c r="I706" s="1076"/>
      <c r="J706" s="1077"/>
      <c r="K706" s="344"/>
    </row>
    <row r="707" spans="2:11" ht="15">
      <c r="B707" s="1081"/>
      <c r="C707" s="791" t="s">
        <v>978</v>
      </c>
      <c r="D707" s="1074"/>
      <c r="E707" s="1075"/>
      <c r="F707" s="1075"/>
      <c r="G707" s="1075"/>
      <c r="H707" s="1075"/>
      <c r="I707" s="1076"/>
      <c r="J707" s="1077"/>
      <c r="K707" s="344"/>
    </row>
    <row r="708" spans="2:11" ht="15">
      <c r="B708" s="1081"/>
      <c r="C708" s="790" t="s">
        <v>1006</v>
      </c>
      <c r="D708" s="1074"/>
      <c r="E708" s="1075">
        <v>19.5</v>
      </c>
      <c r="F708" s="1075">
        <v>0.6</v>
      </c>
      <c r="G708" s="1075">
        <v>0.8</v>
      </c>
      <c r="H708" s="1075">
        <f t="shared" si="3"/>
        <v>9.36</v>
      </c>
      <c r="I708" s="1076"/>
      <c r="J708" s="1077"/>
      <c r="K708" s="344"/>
    </row>
    <row r="709" spans="2:11" ht="15">
      <c r="B709" s="1081"/>
      <c r="C709" s="790" t="s">
        <v>1007</v>
      </c>
      <c r="D709" s="1074"/>
      <c r="E709" s="1075">
        <v>9.5</v>
      </c>
      <c r="F709" s="1075">
        <v>0.6</v>
      </c>
      <c r="G709" s="1075">
        <v>0.8</v>
      </c>
      <c r="H709" s="1075">
        <f t="shared" si="3"/>
        <v>4.5599999999999996</v>
      </c>
      <c r="I709" s="1076"/>
      <c r="J709" s="1077"/>
      <c r="K709" s="344"/>
    </row>
    <row r="710" spans="2:11" ht="15">
      <c r="B710" s="1081"/>
      <c r="C710" s="790" t="s">
        <v>1008</v>
      </c>
      <c r="D710" s="1074"/>
      <c r="E710" s="1075">
        <v>18</v>
      </c>
      <c r="F710" s="1075">
        <v>0.6</v>
      </c>
      <c r="G710" s="1075">
        <v>0.8</v>
      </c>
      <c r="H710" s="1075">
        <f t="shared" si="3"/>
        <v>8.64</v>
      </c>
      <c r="I710" s="1076"/>
      <c r="J710" s="1077"/>
      <c r="K710" s="344"/>
    </row>
    <row r="711" spans="2:11" ht="15">
      <c r="B711" s="1081"/>
      <c r="C711" s="791" t="s">
        <v>991</v>
      </c>
      <c r="D711" s="1074"/>
      <c r="E711" s="1075"/>
      <c r="F711" s="1075"/>
      <c r="G711" s="1075"/>
      <c r="H711" s="1075"/>
      <c r="I711" s="1076"/>
      <c r="J711" s="1077"/>
      <c r="K711" s="344"/>
    </row>
    <row r="712" spans="2:11" ht="15">
      <c r="B712" s="1081"/>
      <c r="C712" s="790" t="s">
        <v>990</v>
      </c>
      <c r="D712" s="1074"/>
      <c r="E712" s="1075">
        <v>11</v>
      </c>
      <c r="F712" s="1075">
        <v>0.6</v>
      </c>
      <c r="G712" s="1075">
        <v>0.8</v>
      </c>
      <c r="H712" s="1075">
        <f t="shared" si="3"/>
        <v>5.28</v>
      </c>
      <c r="I712" s="1076"/>
      <c r="J712" s="1077"/>
      <c r="K712" s="344"/>
    </row>
    <row r="713" spans="2:11" ht="15">
      <c r="B713" s="1081"/>
      <c r="C713" s="790"/>
      <c r="D713" s="1074"/>
      <c r="E713" s="1075"/>
      <c r="F713" s="1075"/>
      <c r="G713" s="1075"/>
      <c r="H713" s="1075"/>
      <c r="I713" s="1076"/>
      <c r="J713" s="1077"/>
      <c r="K713" s="344"/>
    </row>
    <row r="714" spans="2:11" ht="15">
      <c r="B714" s="1081"/>
      <c r="C714" s="791" t="s">
        <v>1009</v>
      </c>
      <c r="D714" s="1074"/>
      <c r="E714" s="1075"/>
      <c r="F714" s="1075"/>
      <c r="G714" s="1075"/>
      <c r="H714" s="1075"/>
      <c r="I714" s="1076"/>
      <c r="J714" s="1077"/>
      <c r="K714" s="344"/>
    </row>
    <row r="715" spans="2:11" ht="15">
      <c r="B715" s="1081"/>
      <c r="C715" s="791" t="s">
        <v>991</v>
      </c>
      <c r="D715" s="1074"/>
      <c r="E715" s="1075"/>
      <c r="F715" s="1075"/>
      <c r="G715" s="1075"/>
      <c r="H715" s="1075"/>
      <c r="I715" s="1076"/>
      <c r="J715" s="1077"/>
      <c r="K715" s="344"/>
    </row>
    <row r="716" spans="2:11" ht="15">
      <c r="B716" s="1081"/>
      <c r="C716" s="790" t="s">
        <v>990</v>
      </c>
      <c r="D716" s="1074"/>
      <c r="E716" s="1075">
        <v>23</v>
      </c>
      <c r="F716" s="1075">
        <v>0.6</v>
      </c>
      <c r="G716" s="1075">
        <v>0.8</v>
      </c>
      <c r="H716" s="1075">
        <f t="shared" si="3"/>
        <v>11.04</v>
      </c>
      <c r="I716" s="1076"/>
      <c r="J716" s="1077"/>
      <c r="K716" s="344"/>
    </row>
    <row r="717" spans="2:11" ht="15">
      <c r="B717" s="1081"/>
      <c r="C717" s="790"/>
      <c r="D717" s="1074"/>
      <c r="E717" s="1075"/>
      <c r="F717" s="1075"/>
      <c r="G717" s="1075"/>
      <c r="H717" s="1075"/>
      <c r="I717" s="1076"/>
      <c r="J717" s="1077"/>
      <c r="K717" s="344"/>
    </row>
    <row r="718" spans="2:11" s="465" customFormat="1" ht="12.75">
      <c r="B718" s="492" t="s">
        <v>354</v>
      </c>
      <c r="C718" s="470" t="s">
        <v>42</v>
      </c>
      <c r="D718" s="1078"/>
      <c r="E718" s="1079"/>
      <c r="F718" s="1079"/>
      <c r="G718" s="1079"/>
      <c r="H718" s="1079"/>
      <c r="I718" s="1080"/>
      <c r="J718" s="1071"/>
    </row>
    <row r="719" spans="2:11" s="465" customFormat="1" ht="38.25">
      <c r="B719" s="494" t="s">
        <v>355</v>
      </c>
      <c r="C719" s="461" t="s">
        <v>816</v>
      </c>
      <c r="D719" s="1078"/>
      <c r="E719" s="1079"/>
      <c r="F719" s="1079"/>
      <c r="G719" s="1079"/>
      <c r="H719" s="1079"/>
      <c r="I719" s="1080">
        <f>SUM(H723:H817)</f>
        <v>432.29999999999995</v>
      </c>
      <c r="J719" s="1071" t="s">
        <v>3</v>
      </c>
    </row>
    <row r="720" spans="2:11" ht="15">
      <c r="B720" s="1081"/>
      <c r="C720" s="791" t="s">
        <v>64</v>
      </c>
      <c r="D720" s="1074"/>
      <c r="E720" s="1075"/>
      <c r="F720" s="1075"/>
      <c r="G720" s="1075"/>
      <c r="H720" s="1075"/>
      <c r="I720" s="1076"/>
      <c r="J720" s="1077"/>
      <c r="K720" s="344"/>
    </row>
    <row r="721" spans="2:11" ht="15">
      <c r="B721" s="1081"/>
      <c r="C721" s="791" t="s">
        <v>938</v>
      </c>
      <c r="D721" s="1074"/>
      <c r="E721" s="1075" t="s">
        <v>928</v>
      </c>
      <c r="F721" s="1075" t="s">
        <v>652</v>
      </c>
      <c r="G721" s="1075"/>
      <c r="H721" s="1075" t="s">
        <v>632</v>
      </c>
      <c r="I721" s="1076"/>
      <c r="J721" s="1077"/>
      <c r="K721" s="344"/>
    </row>
    <row r="722" spans="2:11" ht="15">
      <c r="B722" s="1081"/>
      <c r="C722" s="791" t="s">
        <v>939</v>
      </c>
      <c r="D722" s="1074"/>
      <c r="E722" s="1075"/>
      <c r="F722" s="1075"/>
      <c r="G722" s="1075"/>
      <c r="H722" s="1075"/>
      <c r="I722" s="1076"/>
      <c r="J722" s="1077"/>
      <c r="K722" s="344"/>
    </row>
    <row r="723" spans="2:11" ht="15">
      <c r="B723" s="1081"/>
      <c r="C723" s="790" t="s">
        <v>940</v>
      </c>
      <c r="D723" s="1074"/>
      <c r="E723" s="1075">
        <v>3</v>
      </c>
      <c r="F723" s="1075">
        <v>0.4</v>
      </c>
      <c r="G723" s="1075"/>
      <c r="H723" s="1075">
        <f>ROUND(F723*E723,2)</f>
        <v>1.2</v>
      </c>
      <c r="I723" s="1076"/>
      <c r="J723" s="1077"/>
      <c r="K723" s="344"/>
    </row>
    <row r="724" spans="2:11" ht="15">
      <c r="B724" s="1081"/>
      <c r="C724" s="790" t="s">
        <v>941</v>
      </c>
      <c r="D724" s="1074"/>
      <c r="E724" s="1075">
        <v>5</v>
      </c>
      <c r="F724" s="1075">
        <v>0.4</v>
      </c>
      <c r="G724" s="1075"/>
      <c r="H724" s="1075">
        <f t="shared" ref="H724:H787" si="4">ROUND(F724*E724,2)</f>
        <v>2</v>
      </c>
      <c r="I724" s="1076"/>
      <c r="J724" s="1077"/>
      <c r="K724" s="344"/>
    </row>
    <row r="725" spans="2:11" ht="15">
      <c r="B725" s="1081"/>
      <c r="C725" s="790" t="s">
        <v>942</v>
      </c>
      <c r="D725" s="1074"/>
      <c r="E725" s="1075">
        <v>4.5</v>
      </c>
      <c r="F725" s="1075">
        <v>0.4</v>
      </c>
      <c r="G725" s="1075"/>
      <c r="H725" s="1075">
        <f t="shared" si="4"/>
        <v>1.8</v>
      </c>
      <c r="I725" s="1076"/>
      <c r="J725" s="1077"/>
      <c r="K725" s="344"/>
    </row>
    <row r="726" spans="2:11" ht="15">
      <c r="B726" s="1081"/>
      <c r="C726" s="790" t="s">
        <v>943</v>
      </c>
      <c r="D726" s="1074"/>
      <c r="E726" s="1075">
        <v>5</v>
      </c>
      <c r="F726" s="1075">
        <v>0.4</v>
      </c>
      <c r="G726" s="1075"/>
      <c r="H726" s="1075">
        <f t="shared" si="4"/>
        <v>2</v>
      </c>
      <c r="I726" s="1076"/>
      <c r="J726" s="1077"/>
      <c r="K726" s="344"/>
    </row>
    <row r="727" spans="2:11" ht="15">
      <c r="B727" s="1081"/>
      <c r="C727" s="791" t="s">
        <v>944</v>
      </c>
      <c r="D727" s="1074"/>
      <c r="E727" s="1075"/>
      <c r="F727" s="1075"/>
      <c r="G727" s="1075"/>
      <c r="H727" s="1075"/>
      <c r="I727" s="1076"/>
      <c r="J727" s="1077"/>
      <c r="K727" s="344"/>
    </row>
    <row r="728" spans="2:11" ht="15">
      <c r="B728" s="1081"/>
      <c r="C728" s="790" t="s">
        <v>945</v>
      </c>
      <c r="D728" s="1074"/>
      <c r="E728" s="1075">
        <v>8</v>
      </c>
      <c r="F728" s="1075">
        <v>0.4</v>
      </c>
      <c r="G728" s="1075"/>
      <c r="H728" s="1075">
        <f t="shared" si="4"/>
        <v>3.2</v>
      </c>
      <c r="I728" s="1076"/>
      <c r="J728" s="1077"/>
      <c r="K728" s="344"/>
    </row>
    <row r="729" spans="2:11" ht="15">
      <c r="B729" s="1081"/>
      <c r="C729" s="790" t="s">
        <v>946</v>
      </c>
      <c r="D729" s="1074"/>
      <c r="E729" s="1075">
        <v>4.5</v>
      </c>
      <c r="F729" s="1075">
        <v>0.4</v>
      </c>
      <c r="G729" s="1075"/>
      <c r="H729" s="1075">
        <f t="shared" si="4"/>
        <v>1.8</v>
      </c>
      <c r="I729" s="1076"/>
      <c r="J729" s="1077"/>
      <c r="K729" s="344"/>
    </row>
    <row r="730" spans="2:11" ht="15">
      <c r="B730" s="1081"/>
      <c r="C730" s="790" t="s">
        <v>947</v>
      </c>
      <c r="D730" s="1074"/>
      <c r="E730" s="1075">
        <v>20</v>
      </c>
      <c r="F730" s="1075">
        <v>0.4</v>
      </c>
      <c r="G730" s="1075"/>
      <c r="H730" s="1075">
        <f t="shared" si="4"/>
        <v>8</v>
      </c>
      <c r="I730" s="1076"/>
      <c r="J730" s="1077"/>
      <c r="K730" s="344"/>
    </row>
    <row r="731" spans="2:11" ht="15">
      <c r="B731" s="1081"/>
      <c r="C731" s="790" t="s">
        <v>948</v>
      </c>
      <c r="D731" s="1074"/>
      <c r="E731" s="1075">
        <v>13.5</v>
      </c>
      <c r="F731" s="1075">
        <v>0.4</v>
      </c>
      <c r="G731" s="1075"/>
      <c r="H731" s="1075">
        <f t="shared" si="4"/>
        <v>5.4</v>
      </c>
      <c r="I731" s="1076"/>
      <c r="J731" s="1077"/>
      <c r="K731" s="344"/>
    </row>
    <row r="732" spans="2:11" ht="15">
      <c r="B732" s="1081"/>
      <c r="C732" s="790" t="s">
        <v>949</v>
      </c>
      <c r="D732" s="1074"/>
      <c r="E732" s="1075">
        <v>19</v>
      </c>
      <c r="F732" s="1075">
        <v>0.4</v>
      </c>
      <c r="G732" s="1075"/>
      <c r="H732" s="1075">
        <f t="shared" si="4"/>
        <v>7.6</v>
      </c>
      <c r="I732" s="1076"/>
      <c r="J732" s="1077"/>
      <c r="K732" s="344"/>
    </row>
    <row r="733" spans="2:11" ht="15">
      <c r="B733" s="1081"/>
      <c r="C733" s="790" t="s">
        <v>950</v>
      </c>
      <c r="D733" s="1074"/>
      <c r="E733" s="1075">
        <v>13</v>
      </c>
      <c r="F733" s="1075">
        <v>0.4</v>
      </c>
      <c r="G733" s="1075"/>
      <c r="H733" s="1075">
        <f t="shared" si="4"/>
        <v>5.2</v>
      </c>
      <c r="I733" s="1076"/>
      <c r="J733" s="1077"/>
      <c r="K733" s="344"/>
    </row>
    <row r="734" spans="2:11" ht="15">
      <c r="B734" s="1081"/>
      <c r="C734" s="790" t="s">
        <v>951</v>
      </c>
      <c r="D734" s="1074"/>
      <c r="E734" s="1075">
        <v>3</v>
      </c>
      <c r="F734" s="1075">
        <v>0.4</v>
      </c>
      <c r="G734" s="1075"/>
      <c r="H734" s="1075">
        <f t="shared" si="4"/>
        <v>1.2</v>
      </c>
      <c r="I734" s="1076"/>
      <c r="J734" s="1077"/>
      <c r="K734" s="344"/>
    </row>
    <row r="735" spans="2:11" ht="15">
      <c r="B735" s="1081"/>
      <c r="C735" s="790" t="s">
        <v>952</v>
      </c>
      <c r="D735" s="1074"/>
      <c r="E735" s="1075">
        <v>7</v>
      </c>
      <c r="F735" s="1075">
        <v>0.4</v>
      </c>
      <c r="G735" s="1075"/>
      <c r="H735" s="1075">
        <f t="shared" si="4"/>
        <v>2.8</v>
      </c>
      <c r="I735" s="1076"/>
      <c r="J735" s="1077"/>
      <c r="K735" s="344"/>
    </row>
    <row r="736" spans="2:11" ht="15">
      <c r="B736" s="1081"/>
      <c r="C736" s="790" t="s">
        <v>953</v>
      </c>
      <c r="D736" s="1074"/>
      <c r="E736" s="1075">
        <v>6.5</v>
      </c>
      <c r="F736" s="1075">
        <v>0.4</v>
      </c>
      <c r="G736" s="1075"/>
      <c r="H736" s="1075">
        <f t="shared" si="4"/>
        <v>2.6</v>
      </c>
      <c r="I736" s="1076"/>
      <c r="J736" s="1077"/>
      <c r="K736" s="344"/>
    </row>
    <row r="737" spans="2:11" ht="15">
      <c r="B737" s="1081"/>
      <c r="C737" s="790" t="s">
        <v>954</v>
      </c>
      <c r="D737" s="1074"/>
      <c r="E737" s="1075">
        <v>7</v>
      </c>
      <c r="F737" s="1075">
        <v>0.4</v>
      </c>
      <c r="G737" s="1075"/>
      <c r="H737" s="1075">
        <f t="shared" si="4"/>
        <v>2.8</v>
      </c>
      <c r="I737" s="1076"/>
      <c r="J737" s="1077"/>
      <c r="K737" s="344"/>
    </row>
    <row r="738" spans="2:11" ht="15">
      <c r="B738" s="1081"/>
      <c r="C738" s="791" t="s">
        <v>955</v>
      </c>
      <c r="D738" s="1074"/>
      <c r="E738" s="1075"/>
      <c r="F738" s="1075"/>
      <c r="G738" s="1075"/>
      <c r="H738" s="1075"/>
      <c r="I738" s="1076"/>
      <c r="J738" s="1077"/>
      <c r="K738" s="344"/>
    </row>
    <row r="739" spans="2:11" ht="15">
      <c r="B739" s="1081"/>
      <c r="C739" s="790" t="s">
        <v>956</v>
      </c>
      <c r="D739" s="1074"/>
      <c r="E739" s="1075">
        <v>28</v>
      </c>
      <c r="F739" s="1075">
        <v>0.4</v>
      </c>
      <c r="G739" s="1075"/>
      <c r="H739" s="1075">
        <f t="shared" si="4"/>
        <v>11.2</v>
      </c>
      <c r="I739" s="1076"/>
      <c r="J739" s="1077"/>
      <c r="K739" s="344"/>
    </row>
    <row r="740" spans="2:11" ht="15">
      <c r="B740" s="1081"/>
      <c r="C740" s="790" t="s">
        <v>957</v>
      </c>
      <c r="D740" s="1074"/>
      <c r="E740" s="1075">
        <v>2</v>
      </c>
      <c r="F740" s="1075">
        <v>0.4</v>
      </c>
      <c r="G740" s="1075"/>
      <c r="H740" s="1075">
        <f t="shared" si="4"/>
        <v>0.8</v>
      </c>
      <c r="I740" s="1076"/>
      <c r="J740" s="1077"/>
      <c r="K740" s="344"/>
    </row>
    <row r="741" spans="2:11" ht="15">
      <c r="B741" s="1081"/>
      <c r="C741" s="790" t="s">
        <v>958</v>
      </c>
      <c r="D741" s="1074"/>
      <c r="E741" s="1075">
        <v>3.5</v>
      </c>
      <c r="F741" s="1075">
        <v>0.4</v>
      </c>
      <c r="G741" s="1075"/>
      <c r="H741" s="1075">
        <f t="shared" si="4"/>
        <v>1.4</v>
      </c>
      <c r="I741" s="1076"/>
      <c r="J741" s="1077"/>
      <c r="K741" s="344"/>
    </row>
    <row r="742" spans="2:11" ht="15">
      <c r="B742" s="1081"/>
      <c r="C742" s="790" t="s">
        <v>959</v>
      </c>
      <c r="D742" s="1074"/>
      <c r="E742" s="1075">
        <v>9</v>
      </c>
      <c r="F742" s="1075">
        <v>0.4</v>
      </c>
      <c r="G742" s="1075"/>
      <c r="H742" s="1075">
        <f t="shared" si="4"/>
        <v>3.6</v>
      </c>
      <c r="I742" s="1076"/>
      <c r="J742" s="1077"/>
      <c r="K742" s="344"/>
    </row>
    <row r="743" spans="2:11" ht="15">
      <c r="B743" s="1081"/>
      <c r="C743" s="790" t="s">
        <v>960</v>
      </c>
      <c r="D743" s="1074"/>
      <c r="E743" s="1075">
        <v>15</v>
      </c>
      <c r="F743" s="1075">
        <v>0.4</v>
      </c>
      <c r="G743" s="1075"/>
      <c r="H743" s="1075">
        <f t="shared" si="4"/>
        <v>6</v>
      </c>
      <c r="I743" s="1076"/>
      <c r="J743" s="1077"/>
      <c r="K743" s="344"/>
    </row>
    <row r="744" spans="2:11" ht="15">
      <c r="B744" s="1081"/>
      <c r="C744" s="790" t="s">
        <v>961</v>
      </c>
      <c r="D744" s="1074"/>
      <c r="E744" s="1075">
        <v>6.5</v>
      </c>
      <c r="F744" s="1075">
        <v>0.4</v>
      </c>
      <c r="G744" s="1075"/>
      <c r="H744" s="1075">
        <f t="shared" si="4"/>
        <v>2.6</v>
      </c>
      <c r="I744" s="1076"/>
      <c r="J744" s="1077"/>
      <c r="K744" s="344"/>
    </row>
    <row r="745" spans="2:11" ht="15">
      <c r="B745" s="1081"/>
      <c r="C745" s="790" t="s">
        <v>962</v>
      </c>
      <c r="D745" s="1074"/>
      <c r="E745" s="1075">
        <v>2</v>
      </c>
      <c r="F745" s="1075">
        <v>0.4</v>
      </c>
      <c r="G745" s="1075"/>
      <c r="H745" s="1075">
        <f t="shared" si="4"/>
        <v>0.8</v>
      </c>
      <c r="I745" s="1076"/>
      <c r="J745" s="1077"/>
      <c r="K745" s="344"/>
    </row>
    <row r="746" spans="2:11" ht="15">
      <c r="B746" s="1081"/>
      <c r="C746" s="790" t="s">
        <v>963</v>
      </c>
      <c r="D746" s="1074"/>
      <c r="E746" s="1075">
        <v>2</v>
      </c>
      <c r="F746" s="1075">
        <v>0.4</v>
      </c>
      <c r="G746" s="1075"/>
      <c r="H746" s="1075">
        <f t="shared" si="4"/>
        <v>0.8</v>
      </c>
      <c r="I746" s="1076"/>
      <c r="J746" s="1077"/>
      <c r="K746" s="344"/>
    </row>
    <row r="747" spans="2:11" ht="15">
      <c r="B747" s="1081"/>
      <c r="C747" s="790" t="s">
        <v>964</v>
      </c>
      <c r="D747" s="1074"/>
      <c r="E747" s="1075">
        <v>2</v>
      </c>
      <c r="F747" s="1075">
        <v>0.4</v>
      </c>
      <c r="G747" s="1075"/>
      <c r="H747" s="1075">
        <f t="shared" si="4"/>
        <v>0.8</v>
      </c>
      <c r="I747" s="1076"/>
      <c r="J747" s="1077"/>
      <c r="K747" s="344"/>
    </row>
    <row r="748" spans="2:11" ht="15">
      <c r="B748" s="1081"/>
      <c r="C748" s="790" t="s">
        <v>965</v>
      </c>
      <c r="D748" s="1074"/>
      <c r="E748" s="1075">
        <v>2</v>
      </c>
      <c r="F748" s="1075">
        <v>0.4</v>
      </c>
      <c r="G748" s="1075"/>
      <c r="H748" s="1075">
        <f t="shared" si="4"/>
        <v>0.8</v>
      </c>
      <c r="I748" s="1076"/>
      <c r="J748" s="1077"/>
      <c r="K748" s="344"/>
    </row>
    <row r="749" spans="2:11" ht="15">
      <c r="B749" s="1081"/>
      <c r="C749" s="790" t="s">
        <v>966</v>
      </c>
      <c r="D749" s="1074"/>
      <c r="E749" s="1075">
        <v>5.5</v>
      </c>
      <c r="F749" s="1075">
        <v>0.4</v>
      </c>
      <c r="G749" s="1075"/>
      <c r="H749" s="1075">
        <f t="shared" si="4"/>
        <v>2.2000000000000002</v>
      </c>
      <c r="I749" s="1076"/>
      <c r="J749" s="1077"/>
      <c r="K749" s="344"/>
    </row>
    <row r="750" spans="2:11" ht="15">
      <c r="B750" s="1081"/>
      <c r="C750" s="791" t="s">
        <v>967</v>
      </c>
      <c r="D750" s="1074"/>
      <c r="E750" s="1075"/>
      <c r="F750" s="1075"/>
      <c r="G750" s="1075"/>
      <c r="H750" s="1075"/>
      <c r="I750" s="1076"/>
      <c r="J750" s="1077"/>
      <c r="K750" s="344"/>
    </row>
    <row r="751" spans="2:11" ht="15">
      <c r="B751" s="1081"/>
      <c r="C751" s="790" t="s">
        <v>968</v>
      </c>
      <c r="D751" s="1074"/>
      <c r="E751" s="1075">
        <v>2</v>
      </c>
      <c r="F751" s="1075">
        <v>0.4</v>
      </c>
      <c r="G751" s="1075"/>
      <c r="H751" s="1075">
        <f t="shared" si="4"/>
        <v>0.8</v>
      </c>
      <c r="I751" s="1076"/>
      <c r="J751" s="1077"/>
      <c r="K751" s="344"/>
    </row>
    <row r="752" spans="2:11" ht="15">
      <c r="B752" s="1081"/>
      <c r="C752" s="790" t="s">
        <v>969</v>
      </c>
      <c r="D752" s="1074"/>
      <c r="E752" s="1075">
        <v>36.5</v>
      </c>
      <c r="F752" s="1075">
        <v>0.4</v>
      </c>
      <c r="G752" s="1075"/>
      <c r="H752" s="1075">
        <f t="shared" si="4"/>
        <v>14.6</v>
      </c>
      <c r="I752" s="1076"/>
      <c r="J752" s="1077"/>
      <c r="K752" s="344"/>
    </row>
    <row r="753" spans="2:11" ht="15">
      <c r="B753" s="1081"/>
      <c r="C753" s="790" t="s">
        <v>970</v>
      </c>
      <c r="D753" s="1074"/>
      <c r="E753" s="1075">
        <v>11</v>
      </c>
      <c r="F753" s="1075">
        <v>0.4</v>
      </c>
      <c r="G753" s="1075"/>
      <c r="H753" s="1075">
        <f t="shared" si="4"/>
        <v>4.4000000000000004</v>
      </c>
      <c r="I753" s="1076"/>
      <c r="J753" s="1077"/>
      <c r="K753" s="344"/>
    </row>
    <row r="754" spans="2:11" ht="15">
      <c r="B754" s="1081"/>
      <c r="C754" s="790" t="s">
        <v>971</v>
      </c>
      <c r="D754" s="1074"/>
      <c r="E754" s="1075">
        <v>11</v>
      </c>
      <c r="F754" s="1075">
        <v>0.4</v>
      </c>
      <c r="G754" s="1075"/>
      <c r="H754" s="1075">
        <f t="shared" si="4"/>
        <v>4.4000000000000004</v>
      </c>
      <c r="I754" s="1076"/>
      <c r="J754" s="1077"/>
      <c r="K754" s="344"/>
    </row>
    <row r="755" spans="2:11" ht="15">
      <c r="B755" s="1081"/>
      <c r="C755" s="790" t="s">
        <v>972</v>
      </c>
      <c r="D755" s="1074"/>
      <c r="E755" s="1075">
        <v>11.5</v>
      </c>
      <c r="F755" s="1075">
        <v>0.4</v>
      </c>
      <c r="G755" s="1075"/>
      <c r="H755" s="1075">
        <f t="shared" si="4"/>
        <v>4.5999999999999996</v>
      </c>
      <c r="I755" s="1076"/>
      <c r="J755" s="1077"/>
      <c r="K755" s="344"/>
    </row>
    <row r="756" spans="2:11" ht="15">
      <c r="B756" s="1081"/>
      <c r="C756" s="790" t="s">
        <v>973</v>
      </c>
      <c r="D756" s="1074"/>
      <c r="E756" s="1075">
        <v>10.5</v>
      </c>
      <c r="F756" s="1075">
        <v>0.4</v>
      </c>
      <c r="G756" s="1075"/>
      <c r="H756" s="1075">
        <f t="shared" si="4"/>
        <v>4.2</v>
      </c>
      <c r="I756" s="1076"/>
      <c r="J756" s="1077"/>
      <c r="K756" s="344"/>
    </row>
    <row r="757" spans="2:11" ht="15">
      <c r="B757" s="1081"/>
      <c r="C757" s="790" t="s">
        <v>974</v>
      </c>
      <c r="D757" s="1074"/>
      <c r="E757" s="1075">
        <v>21</v>
      </c>
      <c r="F757" s="1075">
        <v>0.4</v>
      </c>
      <c r="G757" s="1075"/>
      <c r="H757" s="1075">
        <f t="shared" si="4"/>
        <v>8.4</v>
      </c>
      <c r="I757" s="1076"/>
      <c r="J757" s="1077"/>
      <c r="K757" s="344"/>
    </row>
    <row r="758" spans="2:11" ht="15">
      <c r="B758" s="1081"/>
      <c r="C758" s="790" t="s">
        <v>975</v>
      </c>
      <c r="D758" s="1074"/>
      <c r="E758" s="1075">
        <v>25.5</v>
      </c>
      <c r="F758" s="1075">
        <v>0.4</v>
      </c>
      <c r="G758" s="1075"/>
      <c r="H758" s="1075">
        <f t="shared" si="4"/>
        <v>10.199999999999999</v>
      </c>
      <c r="I758" s="1076"/>
      <c r="J758" s="1077"/>
      <c r="K758" s="344"/>
    </row>
    <row r="759" spans="2:11" ht="15">
      <c r="B759" s="1081"/>
      <c r="C759" s="790" t="s">
        <v>976</v>
      </c>
      <c r="D759" s="1074"/>
      <c r="E759" s="1075">
        <v>21</v>
      </c>
      <c r="F759" s="1075">
        <v>0.4</v>
      </c>
      <c r="G759" s="1075"/>
      <c r="H759" s="1075">
        <f t="shared" si="4"/>
        <v>8.4</v>
      </c>
      <c r="I759" s="1076"/>
      <c r="J759" s="1077"/>
      <c r="K759" s="344"/>
    </row>
    <row r="760" spans="2:11" ht="15">
      <c r="B760" s="1081"/>
      <c r="C760" s="790" t="s">
        <v>977</v>
      </c>
      <c r="D760" s="1074"/>
      <c r="E760" s="1075">
        <v>18</v>
      </c>
      <c r="F760" s="1075">
        <v>0.4</v>
      </c>
      <c r="G760" s="1075"/>
      <c r="H760" s="1075">
        <f t="shared" si="4"/>
        <v>7.2</v>
      </c>
      <c r="I760" s="1076"/>
      <c r="J760" s="1077"/>
      <c r="K760" s="344"/>
    </row>
    <row r="761" spans="2:11" ht="15">
      <c r="B761" s="1081"/>
      <c r="C761" s="791" t="s">
        <v>978</v>
      </c>
      <c r="D761" s="1074"/>
      <c r="E761" s="1075"/>
      <c r="F761" s="1075"/>
      <c r="G761" s="1075"/>
      <c r="H761" s="1075"/>
      <c r="I761" s="1076"/>
      <c r="J761" s="1077"/>
      <c r="K761" s="344"/>
    </row>
    <row r="762" spans="2:11" ht="15">
      <c r="B762" s="1081"/>
      <c r="C762" s="790" t="s">
        <v>979</v>
      </c>
      <c r="D762" s="1074"/>
      <c r="E762" s="1075">
        <v>4</v>
      </c>
      <c r="F762" s="1075">
        <v>0.4</v>
      </c>
      <c r="G762" s="1075"/>
      <c r="H762" s="1075">
        <f t="shared" si="4"/>
        <v>1.6</v>
      </c>
      <c r="I762" s="1076"/>
      <c r="J762" s="1077"/>
      <c r="K762" s="344"/>
    </row>
    <row r="763" spans="2:11" ht="15">
      <c r="B763" s="1081"/>
      <c r="C763" s="790" t="s">
        <v>980</v>
      </c>
      <c r="D763" s="1074"/>
      <c r="E763" s="1075">
        <v>15</v>
      </c>
      <c r="F763" s="1075">
        <v>0.4</v>
      </c>
      <c r="G763" s="1075"/>
      <c r="H763" s="1075">
        <f t="shared" si="4"/>
        <v>6</v>
      </c>
      <c r="I763" s="1076"/>
      <c r="J763" s="1077"/>
      <c r="K763" s="344"/>
    </row>
    <row r="764" spans="2:11" ht="15">
      <c r="B764" s="1081"/>
      <c r="C764" s="790" t="s">
        <v>981</v>
      </c>
      <c r="D764" s="1074"/>
      <c r="E764" s="1075">
        <v>2.5</v>
      </c>
      <c r="F764" s="1075">
        <v>0.4</v>
      </c>
      <c r="G764" s="1075"/>
      <c r="H764" s="1075">
        <f t="shared" si="4"/>
        <v>1</v>
      </c>
      <c r="I764" s="1076"/>
      <c r="J764" s="1077"/>
      <c r="K764" s="344"/>
    </row>
    <row r="765" spans="2:11" ht="15">
      <c r="B765" s="1081"/>
      <c r="C765" s="790" t="s">
        <v>982</v>
      </c>
      <c r="D765" s="1074"/>
      <c r="E765" s="1075">
        <v>15.5</v>
      </c>
      <c r="F765" s="1075">
        <v>0.4</v>
      </c>
      <c r="G765" s="1075"/>
      <c r="H765" s="1075">
        <f t="shared" si="4"/>
        <v>6.2</v>
      </c>
      <c r="I765" s="1076"/>
      <c r="J765" s="1077"/>
      <c r="K765" s="344"/>
    </row>
    <row r="766" spans="2:11" ht="15">
      <c r="B766" s="1081"/>
      <c r="C766" s="790" t="s">
        <v>983</v>
      </c>
      <c r="D766" s="1074"/>
      <c r="E766" s="1075">
        <v>3.5</v>
      </c>
      <c r="F766" s="1075">
        <v>0.4</v>
      </c>
      <c r="G766" s="1075"/>
      <c r="H766" s="1075">
        <f t="shared" si="4"/>
        <v>1.4</v>
      </c>
      <c r="I766" s="1076"/>
      <c r="J766" s="1077"/>
      <c r="K766" s="344"/>
    </row>
    <row r="767" spans="2:11" ht="15">
      <c r="B767" s="1081"/>
      <c r="C767" s="790" t="s">
        <v>984</v>
      </c>
      <c r="D767" s="1074"/>
      <c r="E767" s="1075">
        <v>8</v>
      </c>
      <c r="F767" s="1075">
        <v>0.4</v>
      </c>
      <c r="G767" s="1075"/>
      <c r="H767" s="1075">
        <f t="shared" si="4"/>
        <v>3.2</v>
      </c>
      <c r="I767" s="1076"/>
      <c r="J767" s="1077"/>
      <c r="K767" s="344"/>
    </row>
    <row r="768" spans="2:11" ht="15">
      <c r="B768" s="1081"/>
      <c r="C768" s="790" t="s">
        <v>985</v>
      </c>
      <c r="D768" s="1074"/>
      <c r="E768" s="1075">
        <v>14</v>
      </c>
      <c r="F768" s="1075">
        <v>0.4</v>
      </c>
      <c r="G768" s="1075"/>
      <c r="H768" s="1075">
        <f t="shared" si="4"/>
        <v>5.6</v>
      </c>
      <c r="I768" s="1076"/>
      <c r="J768" s="1077"/>
      <c r="K768" s="344"/>
    </row>
    <row r="769" spans="2:11" ht="15">
      <c r="B769" s="1081"/>
      <c r="C769" s="790" t="s">
        <v>986</v>
      </c>
      <c r="D769" s="1074"/>
      <c r="E769" s="1075">
        <v>3</v>
      </c>
      <c r="F769" s="1075">
        <v>0.4</v>
      </c>
      <c r="G769" s="1075"/>
      <c r="H769" s="1075">
        <f t="shared" si="4"/>
        <v>1.2</v>
      </c>
      <c r="I769" s="1076"/>
      <c r="J769" s="1077"/>
      <c r="K769" s="344"/>
    </row>
    <row r="770" spans="2:11" ht="15">
      <c r="B770" s="1081"/>
      <c r="C770" s="790" t="s">
        <v>987</v>
      </c>
      <c r="D770" s="1074"/>
      <c r="E770" s="1075">
        <v>81.5</v>
      </c>
      <c r="F770" s="1075">
        <v>0.4</v>
      </c>
      <c r="G770" s="1075"/>
      <c r="H770" s="1075">
        <f t="shared" si="4"/>
        <v>32.6</v>
      </c>
      <c r="I770" s="1076"/>
      <c r="J770" s="1077"/>
      <c r="K770" s="344"/>
    </row>
    <row r="771" spans="2:11" ht="15">
      <c r="B771" s="1081"/>
      <c r="C771" s="790" t="s">
        <v>988</v>
      </c>
      <c r="D771" s="1074"/>
      <c r="E771" s="1075">
        <v>2</v>
      </c>
      <c r="F771" s="1075">
        <v>0.4</v>
      </c>
      <c r="G771" s="1075"/>
      <c r="H771" s="1075">
        <f t="shared" si="4"/>
        <v>0.8</v>
      </c>
      <c r="I771" s="1076"/>
      <c r="J771" s="1077"/>
      <c r="K771" s="344"/>
    </row>
    <row r="772" spans="2:11" ht="15">
      <c r="B772" s="1081"/>
      <c r="C772" s="790" t="s">
        <v>989</v>
      </c>
      <c r="D772" s="1074"/>
      <c r="E772" s="1075">
        <v>11</v>
      </c>
      <c r="F772" s="1075">
        <v>0.4</v>
      </c>
      <c r="G772" s="1075"/>
      <c r="H772" s="1075">
        <f t="shared" si="4"/>
        <v>4.4000000000000004</v>
      </c>
      <c r="I772" s="1076"/>
      <c r="J772" s="1077"/>
      <c r="K772" s="344"/>
    </row>
    <row r="773" spans="2:11" ht="15">
      <c r="B773" s="1081"/>
      <c r="C773" s="790" t="s">
        <v>990</v>
      </c>
      <c r="D773" s="1074"/>
      <c r="E773" s="1075">
        <v>12.5</v>
      </c>
      <c r="F773" s="1075">
        <v>0.4</v>
      </c>
      <c r="G773" s="1075"/>
      <c r="H773" s="1075">
        <f t="shared" si="4"/>
        <v>5</v>
      </c>
      <c r="I773" s="1076"/>
      <c r="J773" s="1077"/>
      <c r="K773" s="344"/>
    </row>
    <row r="774" spans="2:11" ht="15">
      <c r="B774" s="1081"/>
      <c r="C774" s="791" t="s">
        <v>991</v>
      </c>
      <c r="D774" s="1074"/>
      <c r="E774" s="1075"/>
      <c r="F774" s="1075"/>
      <c r="G774" s="1075"/>
      <c r="H774" s="1075"/>
      <c r="I774" s="1076"/>
      <c r="J774" s="1077"/>
      <c r="K774" s="344"/>
    </row>
    <row r="775" spans="2:11" ht="15">
      <c r="B775" s="1081"/>
      <c r="C775" s="790" t="s">
        <v>992</v>
      </c>
      <c r="D775" s="1074"/>
      <c r="E775" s="1075">
        <v>4.5</v>
      </c>
      <c r="F775" s="1075">
        <v>0.4</v>
      </c>
      <c r="G775" s="1075"/>
      <c r="H775" s="1075">
        <f t="shared" si="4"/>
        <v>1.8</v>
      </c>
      <c r="I775" s="1076"/>
      <c r="J775" s="1077"/>
      <c r="K775" s="344"/>
    </row>
    <row r="776" spans="2:11" ht="15">
      <c r="B776" s="1081"/>
      <c r="C776" s="790" t="s">
        <v>993</v>
      </c>
      <c r="D776" s="1074"/>
      <c r="E776" s="1075">
        <v>19</v>
      </c>
      <c r="F776" s="1075">
        <v>0.4</v>
      </c>
      <c r="G776" s="1075"/>
      <c r="H776" s="1075">
        <f t="shared" si="4"/>
        <v>7.6</v>
      </c>
      <c r="I776" s="1076"/>
      <c r="J776" s="1077"/>
      <c r="K776" s="344"/>
    </row>
    <row r="777" spans="2:11" ht="15">
      <c r="B777" s="1081"/>
      <c r="C777" s="790" t="s">
        <v>994</v>
      </c>
      <c r="D777" s="1074"/>
      <c r="E777" s="1075">
        <v>16</v>
      </c>
      <c r="F777" s="1075">
        <v>0.4</v>
      </c>
      <c r="G777" s="1075"/>
      <c r="H777" s="1075">
        <f t="shared" si="4"/>
        <v>6.4</v>
      </c>
      <c r="I777" s="1076"/>
      <c r="J777" s="1077"/>
      <c r="K777" s="344"/>
    </row>
    <row r="778" spans="2:11" ht="15">
      <c r="B778" s="1081"/>
      <c r="C778" s="790" t="s">
        <v>995</v>
      </c>
      <c r="D778" s="1074"/>
      <c r="E778" s="1075">
        <v>34.5</v>
      </c>
      <c r="F778" s="1075">
        <v>0.4</v>
      </c>
      <c r="G778" s="1075"/>
      <c r="H778" s="1075">
        <f t="shared" si="4"/>
        <v>13.8</v>
      </c>
      <c r="I778" s="1076"/>
      <c r="J778" s="1077"/>
      <c r="K778" s="344"/>
    </row>
    <row r="779" spans="2:11" ht="15">
      <c r="B779" s="1081"/>
      <c r="C779" s="790" t="s">
        <v>996</v>
      </c>
      <c r="D779" s="1074"/>
      <c r="E779" s="1075">
        <v>29</v>
      </c>
      <c r="F779" s="1075">
        <v>0.4</v>
      </c>
      <c r="G779" s="1075"/>
      <c r="H779" s="1075">
        <f t="shared" si="4"/>
        <v>11.6</v>
      </c>
      <c r="I779" s="1076"/>
      <c r="J779" s="1077"/>
      <c r="K779" s="344"/>
    </row>
    <row r="780" spans="2:11" ht="15">
      <c r="B780" s="1081"/>
      <c r="C780" s="790" t="s">
        <v>997</v>
      </c>
      <c r="D780" s="1074"/>
      <c r="E780" s="1075">
        <v>44.5</v>
      </c>
      <c r="F780" s="1075">
        <v>0.4</v>
      </c>
      <c r="G780" s="1075"/>
      <c r="H780" s="1075">
        <f t="shared" si="4"/>
        <v>17.8</v>
      </c>
      <c r="I780" s="1076"/>
      <c r="J780" s="1077"/>
      <c r="K780" s="344"/>
    </row>
    <row r="781" spans="2:11" ht="15">
      <c r="B781" s="1081"/>
      <c r="C781" s="790"/>
      <c r="D781" s="1074"/>
      <c r="E781" s="1075"/>
      <c r="F781" s="1075"/>
      <c r="G781" s="1075"/>
      <c r="H781" s="1075"/>
      <c r="I781" s="1076"/>
      <c r="J781" s="1077"/>
      <c r="K781" s="344"/>
    </row>
    <row r="782" spans="2:11" ht="15">
      <c r="B782" s="1081"/>
      <c r="C782" s="791" t="s">
        <v>998</v>
      </c>
      <c r="D782" s="1074"/>
      <c r="E782" s="1075"/>
      <c r="F782" s="1075"/>
      <c r="G782" s="1075"/>
      <c r="H782" s="1075"/>
      <c r="I782" s="1076"/>
      <c r="J782" s="1077"/>
      <c r="K782" s="344"/>
    </row>
    <row r="783" spans="2:11" ht="15">
      <c r="B783" s="1081"/>
      <c r="C783" s="791" t="s">
        <v>944</v>
      </c>
      <c r="D783" s="1074"/>
      <c r="E783" s="1075"/>
      <c r="F783" s="1075"/>
      <c r="G783" s="1075"/>
      <c r="H783" s="1075"/>
      <c r="I783" s="1076"/>
      <c r="J783" s="1077"/>
      <c r="K783" s="344"/>
    </row>
    <row r="784" spans="2:11" ht="15">
      <c r="B784" s="1081"/>
      <c r="C784" s="790" t="s">
        <v>950</v>
      </c>
      <c r="D784" s="1074"/>
      <c r="E784" s="1075">
        <v>16.5</v>
      </c>
      <c r="F784" s="1075">
        <v>0.5</v>
      </c>
      <c r="G784" s="1075"/>
      <c r="H784" s="1075">
        <f t="shared" si="4"/>
        <v>8.25</v>
      </c>
      <c r="I784" s="1076"/>
      <c r="J784" s="1077"/>
      <c r="K784" s="344"/>
    </row>
    <row r="785" spans="2:11" ht="15">
      <c r="B785" s="1081"/>
      <c r="C785" s="791" t="s">
        <v>955</v>
      </c>
      <c r="D785" s="1074"/>
      <c r="E785" s="1075"/>
      <c r="F785" s="1075"/>
      <c r="G785" s="1075"/>
      <c r="H785" s="1075"/>
      <c r="I785" s="1076"/>
      <c r="J785" s="1077"/>
      <c r="K785" s="344"/>
    </row>
    <row r="786" spans="2:11" ht="15">
      <c r="B786" s="1081"/>
      <c r="C786" s="790" t="s">
        <v>956</v>
      </c>
      <c r="D786" s="1074"/>
      <c r="E786" s="1075">
        <v>18.5</v>
      </c>
      <c r="F786" s="1075">
        <v>0.5</v>
      </c>
      <c r="G786" s="1075"/>
      <c r="H786" s="1075">
        <f t="shared" si="4"/>
        <v>9.25</v>
      </c>
      <c r="I786" s="1076"/>
      <c r="J786" s="1077"/>
      <c r="K786" s="344"/>
    </row>
    <row r="787" spans="2:11" ht="15">
      <c r="B787" s="1081"/>
      <c r="C787" s="790" t="s">
        <v>960</v>
      </c>
      <c r="D787" s="1074"/>
      <c r="E787" s="1075">
        <v>13</v>
      </c>
      <c r="F787" s="1075">
        <v>0.5</v>
      </c>
      <c r="G787" s="1075"/>
      <c r="H787" s="1075">
        <f t="shared" si="4"/>
        <v>6.5</v>
      </c>
      <c r="I787" s="1076"/>
      <c r="J787" s="1077"/>
      <c r="K787" s="344"/>
    </row>
    <row r="788" spans="2:11" ht="15">
      <c r="B788" s="1081"/>
      <c r="C788" s="791" t="s">
        <v>967</v>
      </c>
      <c r="D788" s="1074"/>
      <c r="E788" s="1075"/>
      <c r="F788" s="1075"/>
      <c r="G788" s="1075"/>
      <c r="H788" s="1075"/>
      <c r="I788" s="1076"/>
      <c r="J788" s="1077"/>
      <c r="K788" s="344"/>
    </row>
    <row r="789" spans="2:11" ht="15">
      <c r="B789" s="1081"/>
      <c r="C789" s="790" t="s">
        <v>969</v>
      </c>
      <c r="D789" s="1074"/>
      <c r="E789" s="1075">
        <v>31.5</v>
      </c>
      <c r="F789" s="1075">
        <v>0.5</v>
      </c>
      <c r="G789" s="1075"/>
      <c r="H789" s="1075">
        <f t="shared" ref="H789:H816" si="5">ROUND(F789*E789,2)</f>
        <v>15.75</v>
      </c>
      <c r="I789" s="1076"/>
      <c r="J789" s="1077"/>
      <c r="K789" s="344"/>
    </row>
    <row r="790" spans="2:11" ht="15">
      <c r="B790" s="1081"/>
      <c r="C790" s="791" t="s">
        <v>978</v>
      </c>
      <c r="D790" s="1074"/>
      <c r="E790" s="1075"/>
      <c r="F790" s="1075"/>
      <c r="G790" s="1075"/>
      <c r="H790" s="1075"/>
      <c r="I790" s="1076"/>
      <c r="J790" s="1077"/>
      <c r="K790" s="344"/>
    </row>
    <row r="791" spans="2:11" ht="15">
      <c r="B791" s="1081"/>
      <c r="C791" s="790" t="s">
        <v>999</v>
      </c>
      <c r="D791" s="1074"/>
      <c r="E791" s="1075">
        <v>3</v>
      </c>
      <c r="F791" s="1075">
        <v>0.5</v>
      </c>
      <c r="G791" s="1075"/>
      <c r="H791" s="1075">
        <f t="shared" si="5"/>
        <v>1.5</v>
      </c>
      <c r="I791" s="1076"/>
      <c r="J791" s="1077"/>
      <c r="K791" s="344"/>
    </row>
    <row r="792" spans="2:11" ht="15">
      <c r="B792" s="1081"/>
      <c r="C792" s="790" t="s">
        <v>1000</v>
      </c>
      <c r="D792" s="1074"/>
      <c r="E792" s="1075">
        <v>6.5</v>
      </c>
      <c r="F792" s="1075">
        <v>0.5</v>
      </c>
      <c r="G792" s="1075"/>
      <c r="H792" s="1075">
        <f t="shared" si="5"/>
        <v>3.25</v>
      </c>
      <c r="I792" s="1076"/>
      <c r="J792" s="1077"/>
      <c r="K792" s="344"/>
    </row>
    <row r="793" spans="2:11" ht="15">
      <c r="B793" s="1081"/>
      <c r="C793" s="791" t="s">
        <v>991</v>
      </c>
      <c r="D793" s="1074"/>
      <c r="E793" s="1075"/>
      <c r="F793" s="1075"/>
      <c r="G793" s="1075"/>
      <c r="H793" s="1075"/>
      <c r="I793" s="1076"/>
      <c r="J793" s="1077"/>
      <c r="K793" s="344"/>
    </row>
    <row r="794" spans="2:11" ht="15">
      <c r="B794" s="1081"/>
      <c r="C794" s="790" t="s">
        <v>993</v>
      </c>
      <c r="D794" s="1074"/>
      <c r="E794" s="1075">
        <v>34.5</v>
      </c>
      <c r="F794" s="1075">
        <v>0.5</v>
      </c>
      <c r="G794" s="1075"/>
      <c r="H794" s="1075">
        <f t="shared" si="5"/>
        <v>17.25</v>
      </c>
      <c r="I794" s="1076"/>
      <c r="J794" s="1077"/>
      <c r="K794" s="344"/>
    </row>
    <row r="795" spans="2:11" ht="15">
      <c r="B795" s="1081"/>
      <c r="C795" s="790" t="s">
        <v>995</v>
      </c>
      <c r="D795" s="1074"/>
      <c r="E795" s="1075">
        <v>28.5</v>
      </c>
      <c r="F795" s="1075">
        <v>0.5</v>
      </c>
      <c r="G795" s="1075"/>
      <c r="H795" s="1075">
        <f t="shared" si="5"/>
        <v>14.25</v>
      </c>
      <c r="I795" s="1076"/>
      <c r="J795" s="1077"/>
      <c r="K795" s="344"/>
    </row>
    <row r="796" spans="2:11" ht="15">
      <c r="B796" s="1081"/>
      <c r="C796" s="790" t="s">
        <v>996</v>
      </c>
      <c r="D796" s="1074"/>
      <c r="E796" s="1075">
        <v>21</v>
      </c>
      <c r="F796" s="1075">
        <v>0.5</v>
      </c>
      <c r="G796" s="1075"/>
      <c r="H796" s="1075">
        <f t="shared" si="5"/>
        <v>10.5</v>
      </c>
      <c r="I796" s="1076"/>
      <c r="J796" s="1077"/>
      <c r="K796" s="344"/>
    </row>
    <row r="797" spans="2:11" ht="15">
      <c r="B797" s="1081"/>
      <c r="C797" s="790"/>
      <c r="D797" s="1074"/>
      <c r="E797" s="1075"/>
      <c r="F797" s="1075"/>
      <c r="G797" s="1075"/>
      <c r="H797" s="1075"/>
      <c r="I797" s="1076"/>
      <c r="J797" s="1077"/>
      <c r="K797" s="344"/>
    </row>
    <row r="798" spans="2:11" ht="15">
      <c r="B798" s="1081"/>
      <c r="C798" s="791" t="s">
        <v>1001</v>
      </c>
      <c r="D798" s="1074"/>
      <c r="E798" s="1075"/>
      <c r="F798" s="1075"/>
      <c r="G798" s="1075"/>
      <c r="H798" s="1075"/>
      <c r="I798" s="1076"/>
      <c r="J798" s="1077"/>
      <c r="K798" s="344"/>
    </row>
    <row r="799" spans="2:11" ht="15">
      <c r="B799" s="1081"/>
      <c r="C799" s="791" t="s">
        <v>978</v>
      </c>
      <c r="D799" s="1074"/>
      <c r="E799" s="1075"/>
      <c r="F799" s="1075"/>
      <c r="G799" s="1075"/>
      <c r="H799" s="1075"/>
      <c r="I799" s="1076"/>
      <c r="J799" s="1077"/>
      <c r="K799" s="344"/>
    </row>
    <row r="800" spans="2:11" ht="15">
      <c r="B800" s="1081"/>
      <c r="C800" s="790" t="s">
        <v>1002</v>
      </c>
      <c r="D800" s="1074"/>
      <c r="E800" s="1075">
        <v>14</v>
      </c>
      <c r="F800" s="1075">
        <v>0.6</v>
      </c>
      <c r="G800" s="1075"/>
      <c r="H800" s="1075">
        <f t="shared" si="5"/>
        <v>8.4</v>
      </c>
      <c r="I800" s="1076"/>
      <c r="J800" s="1077"/>
      <c r="K800" s="344"/>
    </row>
    <row r="801" spans="2:11" ht="15">
      <c r="B801" s="1081"/>
      <c r="C801" s="790" t="s">
        <v>1003</v>
      </c>
      <c r="D801" s="1074"/>
      <c r="E801" s="1075">
        <v>5.5</v>
      </c>
      <c r="F801" s="1075">
        <v>0.6</v>
      </c>
      <c r="G801" s="1075"/>
      <c r="H801" s="1075">
        <f t="shared" si="5"/>
        <v>3.3</v>
      </c>
      <c r="I801" s="1076"/>
      <c r="J801" s="1077"/>
      <c r="K801" s="344"/>
    </row>
    <row r="802" spans="2:11" ht="15">
      <c r="B802" s="1081"/>
      <c r="C802" s="790" t="s">
        <v>1004</v>
      </c>
      <c r="D802" s="1074"/>
      <c r="E802" s="1075">
        <v>7.5</v>
      </c>
      <c r="F802" s="1075">
        <v>0.6</v>
      </c>
      <c r="G802" s="1075"/>
      <c r="H802" s="1075">
        <f t="shared" si="5"/>
        <v>4.5</v>
      </c>
      <c r="I802" s="1076"/>
      <c r="J802" s="1077"/>
      <c r="K802" s="344"/>
    </row>
    <row r="803" spans="2:11" ht="15">
      <c r="B803" s="1081"/>
      <c r="C803" s="791" t="s">
        <v>991</v>
      </c>
      <c r="D803" s="1074"/>
      <c r="E803" s="1075"/>
      <c r="F803" s="1075"/>
      <c r="G803" s="1075"/>
      <c r="H803" s="1075"/>
      <c r="I803" s="1076"/>
      <c r="J803" s="1077"/>
      <c r="K803" s="344"/>
    </row>
    <row r="804" spans="2:11" ht="15">
      <c r="B804" s="1081"/>
      <c r="C804" s="790" t="s">
        <v>989</v>
      </c>
      <c r="D804" s="1074"/>
      <c r="E804" s="1075">
        <v>12</v>
      </c>
      <c r="F804" s="1075">
        <v>0.6</v>
      </c>
      <c r="G804" s="1075"/>
      <c r="H804" s="1075">
        <f t="shared" si="5"/>
        <v>7.2</v>
      </c>
      <c r="I804" s="1076"/>
      <c r="J804" s="1077"/>
      <c r="K804" s="344"/>
    </row>
    <row r="805" spans="2:11" ht="15">
      <c r="B805" s="1081"/>
      <c r="C805" s="790"/>
      <c r="D805" s="1074"/>
      <c r="E805" s="1075"/>
      <c r="F805" s="1075"/>
      <c r="G805" s="1075"/>
      <c r="H805" s="1075"/>
      <c r="I805" s="1076"/>
      <c r="J805" s="1077"/>
      <c r="K805" s="344"/>
    </row>
    <row r="806" spans="2:11" ht="15">
      <c r="B806" s="1081"/>
      <c r="C806" s="791" t="s">
        <v>1005</v>
      </c>
      <c r="D806" s="1074"/>
      <c r="E806" s="1075"/>
      <c r="F806" s="1075"/>
      <c r="G806" s="1075"/>
      <c r="H806" s="1075"/>
      <c r="I806" s="1076"/>
      <c r="J806" s="1077"/>
      <c r="K806" s="344"/>
    </row>
    <row r="807" spans="2:11" ht="15">
      <c r="B807" s="1081"/>
      <c r="C807" s="791" t="s">
        <v>978</v>
      </c>
      <c r="D807" s="1074"/>
      <c r="E807" s="1075"/>
      <c r="F807" s="1075"/>
      <c r="G807" s="1075"/>
      <c r="H807" s="1075"/>
      <c r="I807" s="1076"/>
      <c r="J807" s="1077"/>
      <c r="K807" s="344"/>
    </row>
    <row r="808" spans="2:11" ht="15">
      <c r="B808" s="1081"/>
      <c r="C808" s="790" t="s">
        <v>1006</v>
      </c>
      <c r="D808" s="1074"/>
      <c r="E808" s="1075">
        <v>19.5</v>
      </c>
      <c r="F808" s="1075">
        <v>0.6</v>
      </c>
      <c r="G808" s="1075"/>
      <c r="H808" s="1075">
        <f t="shared" si="5"/>
        <v>11.7</v>
      </c>
      <c r="I808" s="1076"/>
      <c r="J808" s="1077"/>
      <c r="K808" s="344"/>
    </row>
    <row r="809" spans="2:11" ht="15">
      <c r="B809" s="1081"/>
      <c r="C809" s="790" t="s">
        <v>1007</v>
      </c>
      <c r="D809" s="1074"/>
      <c r="E809" s="1075">
        <v>9.5</v>
      </c>
      <c r="F809" s="1075">
        <v>0.6</v>
      </c>
      <c r="G809" s="1075"/>
      <c r="H809" s="1075">
        <f t="shared" si="5"/>
        <v>5.7</v>
      </c>
      <c r="I809" s="1076"/>
      <c r="J809" s="1077"/>
      <c r="K809" s="344"/>
    </row>
    <row r="810" spans="2:11" ht="15">
      <c r="B810" s="1081"/>
      <c r="C810" s="790" t="s">
        <v>1008</v>
      </c>
      <c r="D810" s="1074"/>
      <c r="E810" s="1075">
        <v>18</v>
      </c>
      <c r="F810" s="1075">
        <v>0.6</v>
      </c>
      <c r="G810" s="1075"/>
      <c r="H810" s="1075">
        <f t="shared" si="5"/>
        <v>10.8</v>
      </c>
      <c r="I810" s="1076"/>
      <c r="J810" s="1077"/>
      <c r="K810" s="344"/>
    </row>
    <row r="811" spans="2:11" ht="15">
      <c r="B811" s="1081"/>
      <c r="C811" s="791" t="s">
        <v>991</v>
      </c>
      <c r="D811" s="1074"/>
      <c r="E811" s="1075"/>
      <c r="F811" s="1075"/>
      <c r="G811" s="1075"/>
      <c r="H811" s="1075"/>
      <c r="I811" s="1076"/>
      <c r="J811" s="1077"/>
      <c r="K811" s="344"/>
    </row>
    <row r="812" spans="2:11" ht="15">
      <c r="B812" s="1081"/>
      <c r="C812" s="790" t="s">
        <v>990</v>
      </c>
      <c r="D812" s="1074"/>
      <c r="E812" s="1075">
        <v>11</v>
      </c>
      <c r="F812" s="1075">
        <v>0.6</v>
      </c>
      <c r="G812" s="1075"/>
      <c r="H812" s="1075">
        <f t="shared" si="5"/>
        <v>6.6</v>
      </c>
      <c r="I812" s="1076"/>
      <c r="J812" s="1077"/>
      <c r="K812" s="344"/>
    </row>
    <row r="813" spans="2:11" ht="15">
      <c r="B813" s="1081"/>
      <c r="C813" s="790"/>
      <c r="D813" s="1074"/>
      <c r="E813" s="1075"/>
      <c r="F813" s="1075"/>
      <c r="G813" s="1075"/>
      <c r="H813" s="1075"/>
      <c r="I813" s="1076"/>
      <c r="J813" s="1077"/>
      <c r="K813" s="344"/>
    </row>
    <row r="814" spans="2:11" ht="15">
      <c r="B814" s="1081"/>
      <c r="C814" s="791" t="s">
        <v>1009</v>
      </c>
      <c r="D814" s="1074"/>
      <c r="E814" s="1075"/>
      <c r="F814" s="1075"/>
      <c r="G814" s="1075"/>
      <c r="H814" s="1075"/>
      <c r="I814" s="1076"/>
      <c r="J814" s="1077"/>
      <c r="K814" s="344"/>
    </row>
    <row r="815" spans="2:11" ht="15">
      <c r="B815" s="1081"/>
      <c r="C815" s="791" t="s">
        <v>991</v>
      </c>
      <c r="D815" s="1074"/>
      <c r="E815" s="1075"/>
      <c r="F815" s="1075"/>
      <c r="G815" s="1075"/>
      <c r="H815" s="1075"/>
      <c r="I815" s="1076"/>
      <c r="J815" s="1077"/>
      <c r="K815" s="344"/>
    </row>
    <row r="816" spans="2:11" ht="15">
      <c r="B816" s="1081"/>
      <c r="C816" s="790" t="s">
        <v>990</v>
      </c>
      <c r="D816" s="1074"/>
      <c r="E816" s="1075">
        <v>23</v>
      </c>
      <c r="F816" s="1075">
        <v>0.6</v>
      </c>
      <c r="G816" s="1075"/>
      <c r="H816" s="1075">
        <f t="shared" si="5"/>
        <v>13.8</v>
      </c>
      <c r="I816" s="1076"/>
      <c r="J816" s="1077"/>
      <c r="K816" s="344"/>
    </row>
    <row r="817" spans="2:11" ht="15">
      <c r="B817" s="1081"/>
      <c r="C817" s="790"/>
      <c r="D817" s="1074"/>
      <c r="E817" s="1075"/>
      <c r="F817" s="1075"/>
      <c r="G817" s="1075"/>
      <c r="H817" s="1075"/>
      <c r="I817" s="1076"/>
      <c r="J817" s="1077"/>
      <c r="K817" s="344"/>
    </row>
    <row r="818" spans="2:11" s="465" customFormat="1" ht="12.75">
      <c r="B818" s="492" t="s">
        <v>357</v>
      </c>
      <c r="C818" s="470" t="s">
        <v>356</v>
      </c>
      <c r="D818" s="1078"/>
      <c r="E818" s="1079"/>
      <c r="F818" s="1079"/>
      <c r="G818" s="1079"/>
      <c r="H818" s="1079"/>
      <c r="I818" s="1080"/>
      <c r="J818" s="1071"/>
    </row>
    <row r="819" spans="2:11" s="465" customFormat="1" ht="25.5">
      <c r="B819" s="494" t="s">
        <v>358</v>
      </c>
      <c r="C819" s="461" t="s">
        <v>114</v>
      </c>
      <c r="D819" s="1078"/>
      <c r="E819" s="1079"/>
      <c r="F819" s="1079"/>
      <c r="G819" s="1079"/>
      <c r="H819" s="1079"/>
      <c r="I819" s="1080">
        <f>SUM(H822:H916)</f>
        <v>282.45999999999998</v>
      </c>
      <c r="J819" s="1071" t="s">
        <v>28</v>
      </c>
    </row>
    <row r="820" spans="2:11" ht="15">
      <c r="B820" s="1081"/>
      <c r="C820" s="791" t="s">
        <v>64</v>
      </c>
      <c r="D820" s="1074"/>
      <c r="E820" s="1075"/>
      <c r="F820" s="1075"/>
      <c r="G820" s="1075"/>
      <c r="H820" s="1075"/>
      <c r="I820" s="1076"/>
      <c r="J820" s="1077"/>
      <c r="K820" s="344"/>
    </row>
    <row r="821" spans="2:11" ht="15">
      <c r="B821" s="1081"/>
      <c r="C821" s="791" t="s">
        <v>938</v>
      </c>
      <c r="D821" s="1074"/>
      <c r="E821" s="1075" t="s">
        <v>928</v>
      </c>
      <c r="F821" s="1075" t="s">
        <v>652</v>
      </c>
      <c r="G821" s="1075" t="s">
        <v>587</v>
      </c>
      <c r="H821" s="1075" t="s">
        <v>632</v>
      </c>
      <c r="I821" s="1076"/>
      <c r="J821" s="1077"/>
      <c r="K821" s="344"/>
    </row>
    <row r="822" spans="2:11" ht="15">
      <c r="B822" s="1081"/>
      <c r="C822" s="791" t="s">
        <v>939</v>
      </c>
      <c r="D822" s="1074"/>
      <c r="E822" s="1075"/>
      <c r="F822" s="1075"/>
      <c r="G822" s="1075"/>
      <c r="H822" s="1075"/>
      <c r="I822" s="1076"/>
      <c r="J822" s="1077"/>
      <c r="K822" s="344"/>
    </row>
    <row r="823" spans="2:11" ht="15">
      <c r="B823" s="1081"/>
      <c r="C823" s="790" t="s">
        <v>940</v>
      </c>
      <c r="D823" s="1074"/>
      <c r="E823" s="1075">
        <v>3</v>
      </c>
      <c r="F823" s="1075">
        <v>0.4</v>
      </c>
      <c r="G823" s="1075">
        <v>0.6</v>
      </c>
      <c r="H823" s="1075">
        <f>ROUND(G823*F823*E823,2)</f>
        <v>0.72</v>
      </c>
      <c r="I823" s="1076"/>
      <c r="J823" s="1077"/>
      <c r="K823" s="344"/>
    </row>
    <row r="824" spans="2:11" ht="15">
      <c r="B824" s="1081"/>
      <c r="C824" s="790" t="s">
        <v>941</v>
      </c>
      <c r="D824" s="1074"/>
      <c r="E824" s="1075">
        <v>5</v>
      </c>
      <c r="F824" s="1075">
        <v>0.4</v>
      </c>
      <c r="G824" s="1075">
        <v>0.6</v>
      </c>
      <c r="H824" s="1075">
        <f>ROUND(G824*F824*E824,2)</f>
        <v>1.2</v>
      </c>
      <c r="I824" s="1076"/>
      <c r="J824" s="1077"/>
      <c r="K824" s="344"/>
    </row>
    <row r="825" spans="2:11" ht="15">
      <c r="B825" s="1081"/>
      <c r="C825" s="790" t="s">
        <v>942</v>
      </c>
      <c r="D825" s="1074"/>
      <c r="E825" s="1075">
        <v>4.5</v>
      </c>
      <c r="F825" s="1075">
        <v>0.4</v>
      </c>
      <c r="G825" s="1075">
        <v>0.6</v>
      </c>
      <c r="H825" s="1075">
        <f>ROUND(G825*F825*E825,2)</f>
        <v>1.08</v>
      </c>
      <c r="I825" s="1076"/>
      <c r="J825" s="1077"/>
      <c r="K825" s="344"/>
    </row>
    <row r="826" spans="2:11" ht="15">
      <c r="B826" s="1081"/>
      <c r="C826" s="790" t="s">
        <v>943</v>
      </c>
      <c r="D826" s="1074"/>
      <c r="E826" s="1075">
        <v>5</v>
      </c>
      <c r="F826" s="1075">
        <v>0.4</v>
      </c>
      <c r="G826" s="1075">
        <v>0.6</v>
      </c>
      <c r="H826" s="1075">
        <f>ROUND(G826*F826*E826,2)</f>
        <v>1.2</v>
      </c>
      <c r="I826" s="1076"/>
      <c r="J826" s="1077"/>
      <c r="K826" s="344"/>
    </row>
    <row r="827" spans="2:11" ht="15">
      <c r="B827" s="1081"/>
      <c r="C827" s="791" t="s">
        <v>944</v>
      </c>
      <c r="D827" s="1074"/>
      <c r="E827" s="1075"/>
      <c r="F827" s="1075"/>
      <c r="G827" s="1075"/>
      <c r="H827" s="1075"/>
      <c r="I827" s="1076"/>
      <c r="J827" s="1077"/>
      <c r="K827" s="344"/>
    </row>
    <row r="828" spans="2:11" ht="15">
      <c r="B828" s="1081"/>
      <c r="C828" s="790" t="s">
        <v>945</v>
      </c>
      <c r="D828" s="1074"/>
      <c r="E828" s="1075">
        <v>8</v>
      </c>
      <c r="F828" s="1075">
        <v>0.4</v>
      </c>
      <c r="G828" s="1075">
        <v>0.6</v>
      </c>
      <c r="H828" s="1075">
        <f t="shared" ref="H828:H837" si="6">ROUND(G828*F828*E828,2)</f>
        <v>1.92</v>
      </c>
      <c r="I828" s="1076"/>
      <c r="J828" s="1077"/>
      <c r="K828" s="344"/>
    </row>
    <row r="829" spans="2:11" ht="15">
      <c r="B829" s="1081"/>
      <c r="C829" s="790" t="s">
        <v>946</v>
      </c>
      <c r="D829" s="1074"/>
      <c r="E829" s="1075">
        <v>4.5</v>
      </c>
      <c r="F829" s="1075">
        <v>0.4</v>
      </c>
      <c r="G829" s="1075">
        <v>0.6</v>
      </c>
      <c r="H829" s="1075">
        <f t="shared" si="6"/>
        <v>1.08</v>
      </c>
      <c r="I829" s="1076"/>
      <c r="J829" s="1077"/>
      <c r="K829" s="344"/>
    </row>
    <row r="830" spans="2:11" ht="15">
      <c r="B830" s="1081"/>
      <c r="C830" s="790" t="s">
        <v>947</v>
      </c>
      <c r="D830" s="1074"/>
      <c r="E830" s="1075">
        <v>20</v>
      </c>
      <c r="F830" s="1075">
        <v>0.4</v>
      </c>
      <c r="G830" s="1075">
        <v>0.6</v>
      </c>
      <c r="H830" s="1075">
        <f t="shared" si="6"/>
        <v>4.8</v>
      </c>
      <c r="I830" s="1076"/>
      <c r="J830" s="1077"/>
      <c r="K830" s="344"/>
    </row>
    <row r="831" spans="2:11" ht="15">
      <c r="B831" s="1081"/>
      <c r="C831" s="790" t="s">
        <v>948</v>
      </c>
      <c r="D831" s="1074"/>
      <c r="E831" s="1075">
        <v>13.5</v>
      </c>
      <c r="F831" s="1075">
        <v>0.4</v>
      </c>
      <c r="G831" s="1075">
        <v>0.6</v>
      </c>
      <c r="H831" s="1075">
        <f t="shared" si="6"/>
        <v>3.24</v>
      </c>
      <c r="I831" s="1076"/>
      <c r="J831" s="1077"/>
      <c r="K831" s="344"/>
    </row>
    <row r="832" spans="2:11" ht="15">
      <c r="B832" s="1081"/>
      <c r="C832" s="790" t="s">
        <v>949</v>
      </c>
      <c r="D832" s="1074"/>
      <c r="E832" s="1075">
        <v>19</v>
      </c>
      <c r="F832" s="1075">
        <v>0.4</v>
      </c>
      <c r="G832" s="1075">
        <v>0.6</v>
      </c>
      <c r="H832" s="1075">
        <f t="shared" si="6"/>
        <v>4.5599999999999996</v>
      </c>
      <c r="I832" s="1076"/>
      <c r="J832" s="1077"/>
      <c r="K832" s="344"/>
    </row>
    <row r="833" spans="2:11" ht="15">
      <c r="B833" s="1081"/>
      <c r="C833" s="790" t="s">
        <v>950</v>
      </c>
      <c r="D833" s="1074"/>
      <c r="E833" s="1075">
        <v>13</v>
      </c>
      <c r="F833" s="1075">
        <v>0.4</v>
      </c>
      <c r="G833" s="1075">
        <v>0.6</v>
      </c>
      <c r="H833" s="1075">
        <f t="shared" si="6"/>
        <v>3.12</v>
      </c>
      <c r="I833" s="1076"/>
      <c r="J833" s="1077"/>
      <c r="K833" s="344"/>
    </row>
    <row r="834" spans="2:11" ht="15">
      <c r="B834" s="1081"/>
      <c r="C834" s="790" t="s">
        <v>951</v>
      </c>
      <c r="D834" s="1074"/>
      <c r="E834" s="1075">
        <v>3</v>
      </c>
      <c r="F834" s="1075">
        <v>0.4</v>
      </c>
      <c r="G834" s="1075">
        <v>0.6</v>
      </c>
      <c r="H834" s="1075">
        <f t="shared" si="6"/>
        <v>0.72</v>
      </c>
      <c r="I834" s="1076"/>
      <c r="J834" s="1077"/>
      <c r="K834" s="344"/>
    </row>
    <row r="835" spans="2:11" ht="15">
      <c r="B835" s="1081"/>
      <c r="C835" s="790" t="s">
        <v>952</v>
      </c>
      <c r="D835" s="1074"/>
      <c r="E835" s="1075">
        <v>7</v>
      </c>
      <c r="F835" s="1075">
        <v>0.4</v>
      </c>
      <c r="G835" s="1075">
        <v>0.6</v>
      </c>
      <c r="H835" s="1075">
        <f t="shared" si="6"/>
        <v>1.68</v>
      </c>
      <c r="I835" s="1076"/>
      <c r="J835" s="1077"/>
      <c r="K835" s="344"/>
    </row>
    <row r="836" spans="2:11" ht="15">
      <c r="B836" s="1081"/>
      <c r="C836" s="790" t="s">
        <v>953</v>
      </c>
      <c r="D836" s="1074"/>
      <c r="E836" s="1075">
        <v>6.5</v>
      </c>
      <c r="F836" s="1075">
        <v>0.4</v>
      </c>
      <c r="G836" s="1075">
        <v>0.6</v>
      </c>
      <c r="H836" s="1075">
        <f t="shared" si="6"/>
        <v>1.56</v>
      </c>
      <c r="I836" s="1076"/>
      <c r="J836" s="1077"/>
      <c r="K836" s="344"/>
    </row>
    <row r="837" spans="2:11" ht="15">
      <c r="B837" s="1081"/>
      <c r="C837" s="790" t="s">
        <v>954</v>
      </c>
      <c r="D837" s="1074"/>
      <c r="E837" s="1075">
        <v>7</v>
      </c>
      <c r="F837" s="1075">
        <v>0.4</v>
      </c>
      <c r="G837" s="1075">
        <v>0.6</v>
      </c>
      <c r="H837" s="1075">
        <f t="shared" si="6"/>
        <v>1.68</v>
      </c>
      <c r="I837" s="1076"/>
      <c r="J837" s="1077"/>
      <c r="K837" s="344"/>
    </row>
    <row r="838" spans="2:11" ht="15">
      <c r="B838" s="1081"/>
      <c r="C838" s="791" t="s">
        <v>955</v>
      </c>
      <c r="D838" s="1074"/>
      <c r="E838" s="1075"/>
      <c r="F838" s="1075"/>
      <c r="G838" s="1075"/>
      <c r="H838" s="1075"/>
      <c r="I838" s="1076"/>
      <c r="J838" s="1077"/>
      <c r="K838" s="344"/>
    </row>
    <row r="839" spans="2:11" ht="15">
      <c r="B839" s="1081"/>
      <c r="C839" s="790" t="s">
        <v>956</v>
      </c>
      <c r="D839" s="1074"/>
      <c r="E839" s="1075">
        <v>28</v>
      </c>
      <c r="F839" s="1075">
        <v>0.4</v>
      </c>
      <c r="G839" s="1075">
        <v>0.6</v>
      </c>
      <c r="H839" s="1075">
        <f t="shared" ref="H839:H849" si="7">ROUND(G839*F839*E839,2)</f>
        <v>6.72</v>
      </c>
      <c r="I839" s="1076"/>
      <c r="J839" s="1077"/>
      <c r="K839" s="344"/>
    </row>
    <row r="840" spans="2:11" ht="15">
      <c r="B840" s="1081"/>
      <c r="C840" s="790" t="s">
        <v>957</v>
      </c>
      <c r="D840" s="1074"/>
      <c r="E840" s="1075">
        <v>2</v>
      </c>
      <c r="F840" s="1075">
        <v>0.4</v>
      </c>
      <c r="G840" s="1075">
        <v>0.6</v>
      </c>
      <c r="H840" s="1075">
        <f t="shared" si="7"/>
        <v>0.48</v>
      </c>
      <c r="I840" s="1076"/>
      <c r="J840" s="1077"/>
      <c r="K840" s="344"/>
    </row>
    <row r="841" spans="2:11" ht="15">
      <c r="B841" s="1081"/>
      <c r="C841" s="790" t="s">
        <v>958</v>
      </c>
      <c r="D841" s="1074"/>
      <c r="E841" s="1075">
        <v>3.5</v>
      </c>
      <c r="F841" s="1075">
        <v>0.4</v>
      </c>
      <c r="G841" s="1075">
        <v>0.6</v>
      </c>
      <c r="H841" s="1075">
        <f t="shared" si="7"/>
        <v>0.84</v>
      </c>
      <c r="I841" s="1076"/>
      <c r="J841" s="1077"/>
      <c r="K841" s="344"/>
    </row>
    <row r="842" spans="2:11" ht="15">
      <c r="B842" s="1081"/>
      <c r="C842" s="790" t="s">
        <v>959</v>
      </c>
      <c r="D842" s="1074"/>
      <c r="E842" s="1075">
        <v>9</v>
      </c>
      <c r="F842" s="1075">
        <v>0.4</v>
      </c>
      <c r="G842" s="1075">
        <v>0.6</v>
      </c>
      <c r="H842" s="1075">
        <f t="shared" si="7"/>
        <v>2.16</v>
      </c>
      <c r="I842" s="1076"/>
      <c r="J842" s="1077"/>
      <c r="K842" s="344"/>
    </row>
    <row r="843" spans="2:11" ht="15">
      <c r="B843" s="1081"/>
      <c r="C843" s="790" t="s">
        <v>960</v>
      </c>
      <c r="D843" s="1074"/>
      <c r="E843" s="1075">
        <v>15</v>
      </c>
      <c r="F843" s="1075">
        <v>0.4</v>
      </c>
      <c r="G843" s="1075">
        <v>0.6</v>
      </c>
      <c r="H843" s="1075">
        <f t="shared" si="7"/>
        <v>3.6</v>
      </c>
      <c r="I843" s="1076"/>
      <c r="J843" s="1077"/>
      <c r="K843" s="344"/>
    </row>
    <row r="844" spans="2:11" ht="15">
      <c r="B844" s="1081"/>
      <c r="C844" s="790" t="s">
        <v>961</v>
      </c>
      <c r="D844" s="1074"/>
      <c r="E844" s="1075">
        <v>6.5</v>
      </c>
      <c r="F844" s="1075">
        <v>0.4</v>
      </c>
      <c r="G844" s="1075">
        <v>0.6</v>
      </c>
      <c r="H844" s="1075">
        <f t="shared" si="7"/>
        <v>1.56</v>
      </c>
      <c r="I844" s="1076"/>
      <c r="J844" s="1077"/>
      <c r="K844" s="344"/>
    </row>
    <row r="845" spans="2:11" ht="15">
      <c r="B845" s="1081"/>
      <c r="C845" s="790" t="s">
        <v>962</v>
      </c>
      <c r="D845" s="1074"/>
      <c r="E845" s="1075">
        <v>2</v>
      </c>
      <c r="F845" s="1075">
        <v>0.4</v>
      </c>
      <c r="G845" s="1075">
        <v>0.6</v>
      </c>
      <c r="H845" s="1075">
        <f t="shared" si="7"/>
        <v>0.48</v>
      </c>
      <c r="I845" s="1076"/>
      <c r="J845" s="1077"/>
      <c r="K845" s="344"/>
    </row>
    <row r="846" spans="2:11" ht="15">
      <c r="B846" s="1081"/>
      <c r="C846" s="790" t="s">
        <v>963</v>
      </c>
      <c r="D846" s="1074"/>
      <c r="E846" s="1075">
        <v>2</v>
      </c>
      <c r="F846" s="1075">
        <v>0.4</v>
      </c>
      <c r="G846" s="1075">
        <v>0.6</v>
      </c>
      <c r="H846" s="1075">
        <f t="shared" si="7"/>
        <v>0.48</v>
      </c>
      <c r="I846" s="1076"/>
      <c r="J846" s="1077"/>
      <c r="K846" s="344"/>
    </row>
    <row r="847" spans="2:11" ht="15">
      <c r="B847" s="1081"/>
      <c r="C847" s="790" t="s">
        <v>964</v>
      </c>
      <c r="D847" s="1074"/>
      <c r="E847" s="1075">
        <v>2</v>
      </c>
      <c r="F847" s="1075">
        <v>0.4</v>
      </c>
      <c r="G847" s="1075">
        <v>0.6</v>
      </c>
      <c r="H847" s="1075">
        <f t="shared" si="7"/>
        <v>0.48</v>
      </c>
      <c r="I847" s="1076"/>
      <c r="J847" s="1077"/>
      <c r="K847" s="344"/>
    </row>
    <row r="848" spans="2:11" ht="15">
      <c r="B848" s="1081"/>
      <c r="C848" s="790" t="s">
        <v>965</v>
      </c>
      <c r="D848" s="1074"/>
      <c r="E848" s="1075">
        <v>2</v>
      </c>
      <c r="F848" s="1075">
        <v>0.4</v>
      </c>
      <c r="G848" s="1075">
        <v>0.6</v>
      </c>
      <c r="H848" s="1075">
        <f t="shared" si="7"/>
        <v>0.48</v>
      </c>
      <c r="I848" s="1076"/>
      <c r="J848" s="1077"/>
      <c r="K848" s="344"/>
    </row>
    <row r="849" spans="2:11" ht="15">
      <c r="B849" s="1081"/>
      <c r="C849" s="790" t="s">
        <v>966</v>
      </c>
      <c r="D849" s="1074"/>
      <c r="E849" s="1075">
        <v>5.5</v>
      </c>
      <c r="F849" s="1075">
        <v>0.4</v>
      </c>
      <c r="G849" s="1075">
        <v>0.6</v>
      </c>
      <c r="H849" s="1075">
        <f t="shared" si="7"/>
        <v>1.32</v>
      </c>
      <c r="I849" s="1076"/>
      <c r="J849" s="1077"/>
      <c r="K849" s="344"/>
    </row>
    <row r="850" spans="2:11" ht="15">
      <c r="B850" s="1081"/>
      <c r="C850" s="791" t="s">
        <v>967</v>
      </c>
      <c r="D850" s="1074"/>
      <c r="E850" s="1075"/>
      <c r="F850" s="1075"/>
      <c r="G850" s="1075"/>
      <c r="H850" s="1075"/>
      <c r="I850" s="1076"/>
      <c r="J850" s="1077"/>
      <c r="K850" s="344"/>
    </row>
    <row r="851" spans="2:11" ht="15">
      <c r="B851" s="1081"/>
      <c r="C851" s="790" t="s">
        <v>968</v>
      </c>
      <c r="D851" s="1074"/>
      <c r="E851" s="1075">
        <v>2</v>
      </c>
      <c r="F851" s="1075">
        <v>0.4</v>
      </c>
      <c r="G851" s="1075">
        <v>0.6</v>
      </c>
      <c r="H851" s="1075">
        <f t="shared" ref="H851:H860" si="8">ROUND(G851*F851*E851,2)</f>
        <v>0.48</v>
      </c>
      <c r="I851" s="1076"/>
      <c r="J851" s="1077"/>
      <c r="K851" s="344"/>
    </row>
    <row r="852" spans="2:11" ht="15">
      <c r="B852" s="1081"/>
      <c r="C852" s="790" t="s">
        <v>969</v>
      </c>
      <c r="D852" s="1074"/>
      <c r="E852" s="1075">
        <v>36.5</v>
      </c>
      <c r="F852" s="1075">
        <v>0.4</v>
      </c>
      <c r="G852" s="1075">
        <v>0.6</v>
      </c>
      <c r="H852" s="1075">
        <f t="shared" si="8"/>
        <v>8.76</v>
      </c>
      <c r="I852" s="1076"/>
      <c r="J852" s="1077"/>
      <c r="K852" s="344"/>
    </row>
    <row r="853" spans="2:11" ht="15">
      <c r="B853" s="1081"/>
      <c r="C853" s="790" t="s">
        <v>970</v>
      </c>
      <c r="D853" s="1074"/>
      <c r="E853" s="1075">
        <v>11</v>
      </c>
      <c r="F853" s="1075">
        <v>0.4</v>
      </c>
      <c r="G853" s="1075">
        <v>0.6</v>
      </c>
      <c r="H853" s="1075">
        <f t="shared" si="8"/>
        <v>2.64</v>
      </c>
      <c r="I853" s="1076"/>
      <c r="J853" s="1077"/>
      <c r="K853" s="344"/>
    </row>
    <row r="854" spans="2:11" ht="15">
      <c r="B854" s="1081"/>
      <c r="C854" s="790" t="s">
        <v>971</v>
      </c>
      <c r="D854" s="1074"/>
      <c r="E854" s="1075">
        <v>11</v>
      </c>
      <c r="F854" s="1075">
        <v>0.4</v>
      </c>
      <c r="G854" s="1075">
        <v>0.6</v>
      </c>
      <c r="H854" s="1075">
        <f t="shared" si="8"/>
        <v>2.64</v>
      </c>
      <c r="I854" s="1076"/>
      <c r="J854" s="1077"/>
      <c r="K854" s="344"/>
    </row>
    <row r="855" spans="2:11" ht="15">
      <c r="B855" s="1081"/>
      <c r="C855" s="790" t="s">
        <v>972</v>
      </c>
      <c r="D855" s="1074"/>
      <c r="E855" s="1075">
        <v>11.5</v>
      </c>
      <c r="F855" s="1075">
        <v>0.4</v>
      </c>
      <c r="G855" s="1075">
        <v>0.6</v>
      </c>
      <c r="H855" s="1075">
        <f t="shared" si="8"/>
        <v>2.76</v>
      </c>
      <c r="I855" s="1076"/>
      <c r="J855" s="1077"/>
      <c r="K855" s="344"/>
    </row>
    <row r="856" spans="2:11" ht="15">
      <c r="B856" s="1081"/>
      <c r="C856" s="790" t="s">
        <v>973</v>
      </c>
      <c r="D856" s="1074"/>
      <c r="E856" s="1075">
        <v>10.5</v>
      </c>
      <c r="F856" s="1075">
        <v>0.4</v>
      </c>
      <c r="G856" s="1075">
        <v>0.6</v>
      </c>
      <c r="H856" s="1075">
        <f t="shared" si="8"/>
        <v>2.52</v>
      </c>
      <c r="I856" s="1076"/>
      <c r="J856" s="1077"/>
      <c r="K856" s="344"/>
    </row>
    <row r="857" spans="2:11" ht="15">
      <c r="B857" s="1081"/>
      <c r="C857" s="790" t="s">
        <v>974</v>
      </c>
      <c r="D857" s="1074"/>
      <c r="E857" s="1075">
        <v>21</v>
      </c>
      <c r="F857" s="1075">
        <v>0.4</v>
      </c>
      <c r="G857" s="1075">
        <v>0.6</v>
      </c>
      <c r="H857" s="1075">
        <f t="shared" si="8"/>
        <v>5.04</v>
      </c>
      <c r="I857" s="1076"/>
      <c r="J857" s="1077"/>
      <c r="K857" s="344"/>
    </row>
    <row r="858" spans="2:11" ht="15">
      <c r="B858" s="1081"/>
      <c r="C858" s="790" t="s">
        <v>975</v>
      </c>
      <c r="D858" s="1074"/>
      <c r="E858" s="1075">
        <v>25.5</v>
      </c>
      <c r="F858" s="1075">
        <v>0.4</v>
      </c>
      <c r="G858" s="1075">
        <v>0.6</v>
      </c>
      <c r="H858" s="1075">
        <f t="shared" si="8"/>
        <v>6.12</v>
      </c>
      <c r="I858" s="1076"/>
      <c r="J858" s="1077"/>
      <c r="K858" s="344"/>
    </row>
    <row r="859" spans="2:11" ht="15">
      <c r="B859" s="1081"/>
      <c r="C859" s="790" t="s">
        <v>976</v>
      </c>
      <c r="D859" s="1074"/>
      <c r="E859" s="1075">
        <v>21</v>
      </c>
      <c r="F859" s="1075">
        <v>0.4</v>
      </c>
      <c r="G859" s="1075">
        <v>0.6</v>
      </c>
      <c r="H859" s="1075">
        <f t="shared" si="8"/>
        <v>5.04</v>
      </c>
      <c r="I859" s="1076"/>
      <c r="J859" s="1077"/>
      <c r="K859" s="344"/>
    </row>
    <row r="860" spans="2:11" ht="15">
      <c r="B860" s="1081"/>
      <c r="C860" s="790" t="s">
        <v>977</v>
      </c>
      <c r="D860" s="1074"/>
      <c r="E860" s="1075">
        <v>18</v>
      </c>
      <c r="F860" s="1075">
        <v>0.4</v>
      </c>
      <c r="G860" s="1075">
        <v>0.6</v>
      </c>
      <c r="H860" s="1075">
        <f t="shared" si="8"/>
        <v>4.32</v>
      </c>
      <c r="I860" s="1076"/>
      <c r="J860" s="1077"/>
      <c r="K860" s="344"/>
    </row>
    <row r="861" spans="2:11" ht="15">
      <c r="B861" s="1081"/>
      <c r="C861" s="791" t="s">
        <v>978</v>
      </c>
      <c r="D861" s="1074"/>
      <c r="E861" s="1075"/>
      <c r="F861" s="1075"/>
      <c r="G861" s="1075"/>
      <c r="H861" s="1075"/>
      <c r="I861" s="1076"/>
      <c r="J861" s="1077"/>
      <c r="K861" s="344"/>
    </row>
    <row r="862" spans="2:11" ht="15">
      <c r="B862" s="1081"/>
      <c r="C862" s="790" t="s">
        <v>979</v>
      </c>
      <c r="D862" s="1074"/>
      <c r="E862" s="1075">
        <v>4</v>
      </c>
      <c r="F862" s="1075">
        <v>0.4</v>
      </c>
      <c r="G862" s="1075">
        <v>0.6</v>
      </c>
      <c r="H862" s="1075">
        <f t="shared" ref="H862:H873" si="9">ROUND(G862*F862*E862,2)</f>
        <v>0.96</v>
      </c>
      <c r="I862" s="1076"/>
      <c r="J862" s="1077"/>
      <c r="K862" s="344"/>
    </row>
    <row r="863" spans="2:11" ht="15">
      <c r="B863" s="1081"/>
      <c r="C863" s="790" t="s">
        <v>980</v>
      </c>
      <c r="D863" s="1074"/>
      <c r="E863" s="1075">
        <v>15</v>
      </c>
      <c r="F863" s="1075">
        <v>0.4</v>
      </c>
      <c r="G863" s="1075">
        <v>0.6</v>
      </c>
      <c r="H863" s="1075">
        <f t="shared" si="9"/>
        <v>3.6</v>
      </c>
      <c r="I863" s="1076"/>
      <c r="J863" s="1077"/>
      <c r="K863" s="344"/>
    </row>
    <row r="864" spans="2:11" ht="15">
      <c r="B864" s="1081"/>
      <c r="C864" s="790" t="s">
        <v>981</v>
      </c>
      <c r="D864" s="1074"/>
      <c r="E864" s="1075">
        <v>2.5</v>
      </c>
      <c r="F864" s="1075">
        <v>0.4</v>
      </c>
      <c r="G864" s="1075">
        <v>0.6</v>
      </c>
      <c r="H864" s="1075">
        <f t="shared" si="9"/>
        <v>0.6</v>
      </c>
      <c r="I864" s="1076"/>
      <c r="J864" s="1077"/>
      <c r="K864" s="344"/>
    </row>
    <row r="865" spans="2:11" ht="15">
      <c r="B865" s="1081"/>
      <c r="C865" s="790" t="s">
        <v>982</v>
      </c>
      <c r="D865" s="1074"/>
      <c r="E865" s="1075">
        <v>15.5</v>
      </c>
      <c r="F865" s="1075">
        <v>0.4</v>
      </c>
      <c r="G865" s="1075">
        <v>0.6</v>
      </c>
      <c r="H865" s="1075">
        <f t="shared" si="9"/>
        <v>3.72</v>
      </c>
      <c r="I865" s="1076"/>
      <c r="J865" s="1077"/>
      <c r="K865" s="344"/>
    </row>
    <row r="866" spans="2:11" ht="15">
      <c r="B866" s="1081"/>
      <c r="C866" s="790" t="s">
        <v>983</v>
      </c>
      <c r="D866" s="1074"/>
      <c r="E866" s="1075">
        <v>3.5</v>
      </c>
      <c r="F866" s="1075">
        <v>0.4</v>
      </c>
      <c r="G866" s="1075">
        <v>0.6</v>
      </c>
      <c r="H866" s="1075">
        <f t="shared" si="9"/>
        <v>0.84</v>
      </c>
      <c r="I866" s="1076"/>
      <c r="J866" s="1077"/>
      <c r="K866" s="344"/>
    </row>
    <row r="867" spans="2:11" ht="15">
      <c r="B867" s="1081"/>
      <c r="C867" s="790" t="s">
        <v>984</v>
      </c>
      <c r="D867" s="1074"/>
      <c r="E867" s="1075">
        <v>8</v>
      </c>
      <c r="F867" s="1075">
        <v>0.4</v>
      </c>
      <c r="G867" s="1075">
        <v>0.6</v>
      </c>
      <c r="H867" s="1075">
        <f t="shared" si="9"/>
        <v>1.92</v>
      </c>
      <c r="I867" s="1076"/>
      <c r="J867" s="1077"/>
      <c r="K867" s="344"/>
    </row>
    <row r="868" spans="2:11" ht="15">
      <c r="B868" s="1081"/>
      <c r="C868" s="790" t="s">
        <v>985</v>
      </c>
      <c r="D868" s="1074"/>
      <c r="E868" s="1075">
        <v>14</v>
      </c>
      <c r="F868" s="1075">
        <v>0.4</v>
      </c>
      <c r="G868" s="1075">
        <v>0.6</v>
      </c>
      <c r="H868" s="1075">
        <f t="shared" si="9"/>
        <v>3.36</v>
      </c>
      <c r="I868" s="1076"/>
      <c r="J868" s="1077"/>
      <c r="K868" s="344"/>
    </row>
    <row r="869" spans="2:11" ht="15">
      <c r="B869" s="1081"/>
      <c r="C869" s="790" t="s">
        <v>986</v>
      </c>
      <c r="D869" s="1074"/>
      <c r="E869" s="1075">
        <v>3</v>
      </c>
      <c r="F869" s="1075">
        <v>0.4</v>
      </c>
      <c r="G869" s="1075">
        <v>0.6</v>
      </c>
      <c r="H869" s="1075">
        <f t="shared" si="9"/>
        <v>0.72</v>
      </c>
      <c r="I869" s="1076"/>
      <c r="J869" s="1077"/>
      <c r="K869" s="344"/>
    </row>
    <row r="870" spans="2:11" ht="15">
      <c r="B870" s="1081"/>
      <c r="C870" s="790" t="s">
        <v>987</v>
      </c>
      <c r="D870" s="1074"/>
      <c r="E870" s="1075">
        <v>81.5</v>
      </c>
      <c r="F870" s="1075">
        <v>0.4</v>
      </c>
      <c r="G870" s="1075">
        <v>0.6</v>
      </c>
      <c r="H870" s="1075">
        <f t="shared" si="9"/>
        <v>19.559999999999999</v>
      </c>
      <c r="I870" s="1076"/>
      <c r="J870" s="1077"/>
      <c r="K870" s="344"/>
    </row>
    <row r="871" spans="2:11" ht="15">
      <c r="B871" s="1081"/>
      <c r="C871" s="790" t="s">
        <v>988</v>
      </c>
      <c r="D871" s="1074"/>
      <c r="E871" s="1075">
        <v>2</v>
      </c>
      <c r="F871" s="1075">
        <v>0.4</v>
      </c>
      <c r="G871" s="1075">
        <v>0.6</v>
      </c>
      <c r="H871" s="1075">
        <f t="shared" si="9"/>
        <v>0.48</v>
      </c>
      <c r="I871" s="1076"/>
      <c r="J871" s="1077"/>
      <c r="K871" s="344"/>
    </row>
    <row r="872" spans="2:11" ht="15">
      <c r="B872" s="1081"/>
      <c r="C872" s="790" t="s">
        <v>989</v>
      </c>
      <c r="D872" s="1074"/>
      <c r="E872" s="1075">
        <v>11</v>
      </c>
      <c r="F872" s="1075">
        <v>0.4</v>
      </c>
      <c r="G872" s="1075">
        <v>0.6</v>
      </c>
      <c r="H872" s="1075">
        <f t="shared" si="9"/>
        <v>2.64</v>
      </c>
      <c r="I872" s="1076"/>
      <c r="J872" s="1077"/>
      <c r="K872" s="344"/>
    </row>
    <row r="873" spans="2:11" ht="15">
      <c r="B873" s="1081"/>
      <c r="C873" s="790" t="s">
        <v>990</v>
      </c>
      <c r="D873" s="1074"/>
      <c r="E873" s="1075">
        <v>12.5</v>
      </c>
      <c r="F873" s="1075">
        <v>0.4</v>
      </c>
      <c r="G873" s="1075">
        <v>0.6</v>
      </c>
      <c r="H873" s="1075">
        <f t="shared" si="9"/>
        <v>3</v>
      </c>
      <c r="I873" s="1076"/>
      <c r="J873" s="1077"/>
      <c r="K873" s="344"/>
    </row>
    <row r="874" spans="2:11" ht="15">
      <c r="B874" s="1081"/>
      <c r="C874" s="791" t="s">
        <v>991</v>
      </c>
      <c r="D874" s="1074"/>
      <c r="E874" s="1075"/>
      <c r="F874" s="1075"/>
      <c r="G874" s="1075"/>
      <c r="H874" s="1075"/>
      <c r="I874" s="1076"/>
      <c r="J874" s="1077"/>
      <c r="K874" s="344"/>
    </row>
    <row r="875" spans="2:11" ht="15">
      <c r="B875" s="1081"/>
      <c r="C875" s="790" t="s">
        <v>992</v>
      </c>
      <c r="D875" s="1074"/>
      <c r="E875" s="1075">
        <v>4.5</v>
      </c>
      <c r="F875" s="1075">
        <v>0.4</v>
      </c>
      <c r="G875" s="1075">
        <v>0.6</v>
      </c>
      <c r="H875" s="1075">
        <f t="shared" ref="H875:H880" si="10">ROUND(G875*F875*E875,2)</f>
        <v>1.08</v>
      </c>
      <c r="I875" s="1076"/>
      <c r="J875" s="1077"/>
      <c r="K875" s="344"/>
    </row>
    <row r="876" spans="2:11" ht="15">
      <c r="B876" s="1081"/>
      <c r="C876" s="790" t="s">
        <v>993</v>
      </c>
      <c r="D876" s="1074"/>
      <c r="E876" s="1075">
        <v>19</v>
      </c>
      <c r="F876" s="1075">
        <v>0.4</v>
      </c>
      <c r="G876" s="1075">
        <v>0.6</v>
      </c>
      <c r="H876" s="1075">
        <f t="shared" si="10"/>
        <v>4.5599999999999996</v>
      </c>
      <c r="I876" s="1076"/>
      <c r="J876" s="1077"/>
      <c r="K876" s="344"/>
    </row>
    <row r="877" spans="2:11" ht="15">
      <c r="B877" s="1081"/>
      <c r="C877" s="790" t="s">
        <v>994</v>
      </c>
      <c r="D877" s="1074"/>
      <c r="E877" s="1075">
        <v>16</v>
      </c>
      <c r="F877" s="1075">
        <v>0.4</v>
      </c>
      <c r="G877" s="1075">
        <v>0.6</v>
      </c>
      <c r="H877" s="1075">
        <f t="shared" si="10"/>
        <v>3.84</v>
      </c>
      <c r="I877" s="1076"/>
      <c r="J877" s="1077"/>
      <c r="K877" s="344"/>
    </row>
    <row r="878" spans="2:11" ht="15">
      <c r="B878" s="1081"/>
      <c r="C878" s="790" t="s">
        <v>995</v>
      </c>
      <c r="D878" s="1074"/>
      <c r="E878" s="1075">
        <v>34.5</v>
      </c>
      <c r="F878" s="1075">
        <v>0.4</v>
      </c>
      <c r="G878" s="1075">
        <v>0.6</v>
      </c>
      <c r="H878" s="1075">
        <f t="shared" si="10"/>
        <v>8.2799999999999994</v>
      </c>
      <c r="I878" s="1076"/>
      <c r="J878" s="1077"/>
      <c r="K878" s="344"/>
    </row>
    <row r="879" spans="2:11" ht="15">
      <c r="B879" s="1081"/>
      <c r="C879" s="790" t="s">
        <v>996</v>
      </c>
      <c r="D879" s="1074"/>
      <c r="E879" s="1075">
        <v>29</v>
      </c>
      <c r="F879" s="1075">
        <v>0.4</v>
      </c>
      <c r="G879" s="1075">
        <v>0.6</v>
      </c>
      <c r="H879" s="1075">
        <f t="shared" si="10"/>
        <v>6.96</v>
      </c>
      <c r="I879" s="1076"/>
      <c r="J879" s="1077"/>
      <c r="K879" s="344"/>
    </row>
    <row r="880" spans="2:11" ht="15">
      <c r="B880" s="1081"/>
      <c r="C880" s="790" t="s">
        <v>997</v>
      </c>
      <c r="D880" s="1074"/>
      <c r="E880" s="1075">
        <v>44.5</v>
      </c>
      <c r="F880" s="1075">
        <v>0.4</v>
      </c>
      <c r="G880" s="1075">
        <v>0.6</v>
      </c>
      <c r="H880" s="1075">
        <f t="shared" si="10"/>
        <v>10.68</v>
      </c>
      <c r="I880" s="1076"/>
      <c r="J880" s="1077"/>
      <c r="K880" s="344"/>
    </row>
    <row r="881" spans="2:11" ht="15">
      <c r="B881" s="1081"/>
      <c r="C881" s="790"/>
      <c r="D881" s="1074"/>
      <c r="E881" s="1075"/>
      <c r="F881" s="1075"/>
      <c r="G881" s="1075"/>
      <c r="H881" s="1075"/>
      <c r="I881" s="1076"/>
      <c r="J881" s="1077"/>
      <c r="K881" s="344"/>
    </row>
    <row r="882" spans="2:11" ht="15">
      <c r="B882" s="1081"/>
      <c r="C882" s="791" t="s">
        <v>998</v>
      </c>
      <c r="D882" s="1074"/>
      <c r="E882" s="1075"/>
      <c r="F882" s="1075"/>
      <c r="G882" s="1075"/>
      <c r="H882" s="1075"/>
      <c r="I882" s="1076"/>
      <c r="J882" s="1077"/>
      <c r="K882" s="344"/>
    </row>
    <row r="883" spans="2:11" ht="15">
      <c r="B883" s="1081"/>
      <c r="C883" s="791" t="s">
        <v>944</v>
      </c>
      <c r="D883" s="1074"/>
      <c r="E883" s="1075"/>
      <c r="F883" s="1075"/>
      <c r="G883" s="1075"/>
      <c r="H883" s="1075"/>
      <c r="I883" s="1076"/>
      <c r="J883" s="1077"/>
      <c r="K883" s="344"/>
    </row>
    <row r="884" spans="2:11" ht="15">
      <c r="B884" s="1081"/>
      <c r="C884" s="790" t="s">
        <v>950</v>
      </c>
      <c r="D884" s="1074"/>
      <c r="E884" s="1075">
        <v>16.5</v>
      </c>
      <c r="F884" s="1075">
        <v>0.5</v>
      </c>
      <c r="G884" s="1075">
        <v>0.7</v>
      </c>
      <c r="H884" s="1075">
        <f>ROUND(G884*F884*E884,2)</f>
        <v>5.78</v>
      </c>
      <c r="I884" s="1076"/>
      <c r="J884" s="1077"/>
      <c r="K884" s="344"/>
    </row>
    <row r="885" spans="2:11" ht="15">
      <c r="B885" s="1081"/>
      <c r="C885" s="791" t="s">
        <v>955</v>
      </c>
      <c r="D885" s="1074"/>
      <c r="E885" s="1075"/>
      <c r="F885" s="1075"/>
      <c r="G885" s="1075"/>
      <c r="H885" s="1075">
        <f>ROUND(G885*F885*E885,2)</f>
        <v>0</v>
      </c>
      <c r="I885" s="1076"/>
      <c r="J885" s="1077"/>
      <c r="K885" s="344"/>
    </row>
    <row r="886" spans="2:11" ht="15">
      <c r="B886" s="1081"/>
      <c r="C886" s="790" t="s">
        <v>956</v>
      </c>
      <c r="D886" s="1074"/>
      <c r="E886" s="1075">
        <v>18.5</v>
      </c>
      <c r="F886" s="1075">
        <v>0.5</v>
      </c>
      <c r="G886" s="1075">
        <v>0.7</v>
      </c>
      <c r="H886" s="1075">
        <f>ROUND(G886*F886*E886,2)</f>
        <v>6.48</v>
      </c>
      <c r="I886" s="1076"/>
      <c r="J886" s="1077"/>
      <c r="K886" s="344"/>
    </row>
    <row r="887" spans="2:11" ht="15">
      <c r="B887" s="1081"/>
      <c r="C887" s="790" t="s">
        <v>960</v>
      </c>
      <c r="D887" s="1074"/>
      <c r="E887" s="1075">
        <v>13</v>
      </c>
      <c r="F887" s="1075">
        <v>0.5</v>
      </c>
      <c r="G887" s="1075">
        <v>0.7</v>
      </c>
      <c r="H887" s="1075">
        <f>ROUND(G887*F887*E887,2)</f>
        <v>4.55</v>
      </c>
      <c r="I887" s="1076"/>
      <c r="J887" s="1077"/>
      <c r="K887" s="344"/>
    </row>
    <row r="888" spans="2:11" ht="15">
      <c r="B888" s="1081"/>
      <c r="C888" s="791" t="s">
        <v>967</v>
      </c>
      <c r="D888" s="1074"/>
      <c r="E888" s="1075"/>
      <c r="F888" s="1075"/>
      <c r="G888" s="1075"/>
      <c r="H888" s="1075"/>
      <c r="I888" s="1076"/>
      <c r="J888" s="1077"/>
      <c r="K888" s="344"/>
    </row>
    <row r="889" spans="2:11" ht="15">
      <c r="B889" s="1081"/>
      <c r="C889" s="790" t="s">
        <v>969</v>
      </c>
      <c r="D889" s="1074"/>
      <c r="E889" s="1075">
        <v>31.5</v>
      </c>
      <c r="F889" s="1075">
        <v>0.5</v>
      </c>
      <c r="G889" s="1075">
        <v>0.7</v>
      </c>
      <c r="H889" s="1075">
        <f>ROUND(G889*F889*E889,2)</f>
        <v>11.03</v>
      </c>
      <c r="I889" s="1076"/>
      <c r="J889" s="1077"/>
      <c r="K889" s="344"/>
    </row>
    <row r="890" spans="2:11" ht="15">
      <c r="B890" s="1081"/>
      <c r="C890" s="791" t="s">
        <v>978</v>
      </c>
      <c r="D890" s="1074"/>
      <c r="E890" s="1075"/>
      <c r="F890" s="1075"/>
      <c r="G890" s="1075"/>
      <c r="H890" s="1075"/>
      <c r="I890" s="1076"/>
      <c r="J890" s="1077"/>
      <c r="K890" s="344"/>
    </row>
    <row r="891" spans="2:11" ht="15">
      <c r="B891" s="1081"/>
      <c r="C891" s="790" t="s">
        <v>999</v>
      </c>
      <c r="D891" s="1074"/>
      <c r="E891" s="1075">
        <v>3</v>
      </c>
      <c r="F891" s="1075">
        <v>0.5</v>
      </c>
      <c r="G891" s="1075">
        <v>0.7</v>
      </c>
      <c r="H891" s="1075">
        <f>ROUND(G891*F891*E891,2)</f>
        <v>1.05</v>
      </c>
      <c r="I891" s="1076"/>
      <c r="J891" s="1077"/>
      <c r="K891" s="344"/>
    </row>
    <row r="892" spans="2:11" ht="15">
      <c r="B892" s="1081"/>
      <c r="C892" s="790" t="s">
        <v>1000</v>
      </c>
      <c r="D892" s="1074"/>
      <c r="E892" s="1075">
        <v>6.5</v>
      </c>
      <c r="F892" s="1075">
        <v>0.5</v>
      </c>
      <c r="G892" s="1075">
        <v>0.7</v>
      </c>
      <c r="H892" s="1075">
        <f>ROUND(G892*F892*E892,2)</f>
        <v>2.2799999999999998</v>
      </c>
      <c r="I892" s="1076"/>
      <c r="J892" s="1077"/>
      <c r="K892" s="344"/>
    </row>
    <row r="893" spans="2:11" ht="15">
      <c r="B893" s="1081"/>
      <c r="C893" s="791" t="s">
        <v>991</v>
      </c>
      <c r="D893" s="1074"/>
      <c r="E893" s="1075"/>
      <c r="F893" s="1075"/>
      <c r="G893" s="1075"/>
      <c r="H893" s="1075"/>
      <c r="I893" s="1076"/>
      <c r="J893" s="1077"/>
      <c r="K893" s="344"/>
    </row>
    <row r="894" spans="2:11" ht="15">
      <c r="B894" s="1081"/>
      <c r="C894" s="790" t="s">
        <v>993</v>
      </c>
      <c r="D894" s="1074"/>
      <c r="E894" s="1075">
        <v>34.5</v>
      </c>
      <c r="F894" s="1075">
        <v>0.5</v>
      </c>
      <c r="G894" s="1075">
        <v>0.7</v>
      </c>
      <c r="H894" s="1075">
        <f>ROUND(G894*F894*E894,2)</f>
        <v>12.08</v>
      </c>
      <c r="I894" s="1076"/>
      <c r="J894" s="1077"/>
      <c r="K894" s="344"/>
    </row>
    <row r="895" spans="2:11" ht="15">
      <c r="B895" s="1081"/>
      <c r="C895" s="790" t="s">
        <v>995</v>
      </c>
      <c r="D895" s="1074"/>
      <c r="E895" s="1075">
        <v>28.5</v>
      </c>
      <c r="F895" s="1075">
        <v>0.5</v>
      </c>
      <c r="G895" s="1075">
        <v>0.7</v>
      </c>
      <c r="H895" s="1075">
        <f>ROUND(G895*F895*E895,2)</f>
        <v>9.98</v>
      </c>
      <c r="I895" s="1076"/>
      <c r="J895" s="1077"/>
      <c r="K895" s="344"/>
    </row>
    <row r="896" spans="2:11" ht="15">
      <c r="B896" s="1081"/>
      <c r="C896" s="790" t="s">
        <v>996</v>
      </c>
      <c r="D896" s="1074"/>
      <c r="E896" s="1075">
        <v>21</v>
      </c>
      <c r="F896" s="1075">
        <v>0.5</v>
      </c>
      <c r="G896" s="1075">
        <v>0.7</v>
      </c>
      <c r="H896" s="1075">
        <f>ROUND(G896*F896*E896,2)</f>
        <v>7.35</v>
      </c>
      <c r="I896" s="1076"/>
      <c r="J896" s="1077"/>
      <c r="K896" s="344"/>
    </row>
    <row r="897" spans="2:11" ht="15">
      <c r="B897" s="1081"/>
      <c r="C897" s="790"/>
      <c r="D897" s="1074"/>
      <c r="E897" s="1075"/>
      <c r="F897" s="1075"/>
      <c r="G897" s="1075"/>
      <c r="H897" s="1075"/>
      <c r="I897" s="1076"/>
      <c r="J897" s="1077"/>
      <c r="K897" s="344"/>
    </row>
    <row r="898" spans="2:11" ht="15">
      <c r="B898" s="1081"/>
      <c r="C898" s="791" t="s">
        <v>1001</v>
      </c>
      <c r="D898" s="1074"/>
      <c r="E898" s="1075"/>
      <c r="F898" s="1075"/>
      <c r="G898" s="1075"/>
      <c r="H898" s="1075"/>
      <c r="I898" s="1076"/>
      <c r="J898" s="1077"/>
      <c r="K898" s="344"/>
    </row>
    <row r="899" spans="2:11" ht="15">
      <c r="B899" s="1081"/>
      <c r="C899" s="791" t="s">
        <v>978</v>
      </c>
      <c r="D899" s="1074"/>
      <c r="E899" s="1075"/>
      <c r="F899" s="1075"/>
      <c r="G899" s="1075"/>
      <c r="H899" s="1075"/>
      <c r="I899" s="1076"/>
      <c r="J899" s="1077"/>
      <c r="K899" s="344"/>
    </row>
    <row r="900" spans="2:11" ht="15">
      <c r="B900" s="1081"/>
      <c r="C900" s="790" t="s">
        <v>1002</v>
      </c>
      <c r="D900" s="1074"/>
      <c r="E900" s="1075">
        <v>14</v>
      </c>
      <c r="F900" s="1075">
        <v>0.6</v>
      </c>
      <c r="G900" s="1075">
        <v>0.8</v>
      </c>
      <c r="H900" s="1075">
        <f>ROUND(G900*F900*E900,2)</f>
        <v>6.72</v>
      </c>
      <c r="I900" s="1076"/>
      <c r="J900" s="1077"/>
      <c r="K900" s="344"/>
    </row>
    <row r="901" spans="2:11" ht="15">
      <c r="B901" s="1081"/>
      <c r="C901" s="790" t="s">
        <v>1003</v>
      </c>
      <c r="D901" s="1074"/>
      <c r="E901" s="1075">
        <v>5.5</v>
      </c>
      <c r="F901" s="1075">
        <v>0.6</v>
      </c>
      <c r="G901" s="1075">
        <v>0.8</v>
      </c>
      <c r="H901" s="1075">
        <f>ROUND(G901*F901*E901,2)</f>
        <v>2.64</v>
      </c>
      <c r="I901" s="1076"/>
      <c r="J901" s="1077"/>
      <c r="K901" s="344"/>
    </row>
    <row r="902" spans="2:11" ht="15">
      <c r="B902" s="1081"/>
      <c r="C902" s="790" t="s">
        <v>1004</v>
      </c>
      <c r="D902" s="1074"/>
      <c r="E902" s="1075">
        <v>7.5</v>
      </c>
      <c r="F902" s="1075">
        <v>0.6</v>
      </c>
      <c r="G902" s="1075">
        <v>0.8</v>
      </c>
      <c r="H902" s="1075">
        <f>ROUND(G902*F902*E902,2)</f>
        <v>3.6</v>
      </c>
      <c r="I902" s="1076"/>
      <c r="J902" s="1077"/>
      <c r="K902" s="344"/>
    </row>
    <row r="903" spans="2:11" ht="15">
      <c r="B903" s="1081"/>
      <c r="C903" s="791" t="s">
        <v>991</v>
      </c>
      <c r="D903" s="1074"/>
      <c r="E903" s="1075"/>
      <c r="F903" s="1075"/>
      <c r="G903" s="1075"/>
      <c r="H903" s="1075"/>
      <c r="I903" s="1076"/>
      <c r="J903" s="1077"/>
      <c r="K903" s="344"/>
    </row>
    <row r="904" spans="2:11" ht="15">
      <c r="B904" s="1081"/>
      <c r="C904" s="790" t="s">
        <v>989</v>
      </c>
      <c r="D904" s="1074"/>
      <c r="E904" s="1075">
        <v>12</v>
      </c>
      <c r="F904" s="1075">
        <v>0.6</v>
      </c>
      <c r="G904" s="1075">
        <v>0.8</v>
      </c>
      <c r="H904" s="1075">
        <f>ROUND(G904*F904*E904,2)</f>
        <v>5.76</v>
      </c>
      <c r="I904" s="1076"/>
      <c r="J904" s="1077"/>
      <c r="K904" s="344"/>
    </row>
    <row r="905" spans="2:11" ht="15">
      <c r="B905" s="1081"/>
      <c r="C905" s="790"/>
      <c r="D905" s="1074"/>
      <c r="E905" s="1075"/>
      <c r="F905" s="1075"/>
      <c r="G905" s="1075"/>
      <c r="H905" s="1075"/>
      <c r="I905" s="1076"/>
      <c r="J905" s="1077"/>
      <c r="K905" s="344"/>
    </row>
    <row r="906" spans="2:11" ht="15">
      <c r="B906" s="1081"/>
      <c r="C906" s="791" t="s">
        <v>1005</v>
      </c>
      <c r="D906" s="1074"/>
      <c r="E906" s="1075"/>
      <c r="F906" s="1075"/>
      <c r="G906" s="1075"/>
      <c r="H906" s="1075"/>
      <c r="I906" s="1076"/>
      <c r="J906" s="1077"/>
      <c r="K906" s="344"/>
    </row>
    <row r="907" spans="2:11" ht="15">
      <c r="B907" s="1081"/>
      <c r="C907" s="791" t="s">
        <v>978</v>
      </c>
      <c r="D907" s="1074"/>
      <c r="E907" s="1075"/>
      <c r="F907" s="1075"/>
      <c r="G907" s="1075"/>
      <c r="H907" s="1075"/>
      <c r="I907" s="1076"/>
      <c r="J907" s="1077"/>
      <c r="K907" s="344"/>
    </row>
    <row r="908" spans="2:11" ht="15">
      <c r="B908" s="1081"/>
      <c r="C908" s="790" t="s">
        <v>1006</v>
      </c>
      <c r="D908" s="1074"/>
      <c r="E908" s="1075">
        <v>19.5</v>
      </c>
      <c r="F908" s="1075">
        <v>0.6</v>
      </c>
      <c r="G908" s="1075">
        <v>0.8</v>
      </c>
      <c r="H908" s="1075">
        <f>ROUND(G908*F908*E908,2)</f>
        <v>9.36</v>
      </c>
      <c r="I908" s="1076"/>
      <c r="J908" s="1077"/>
      <c r="K908" s="344"/>
    </row>
    <row r="909" spans="2:11" ht="15">
      <c r="B909" s="1081"/>
      <c r="C909" s="790" t="s">
        <v>1007</v>
      </c>
      <c r="D909" s="1074"/>
      <c r="E909" s="1075">
        <v>9.5</v>
      </c>
      <c r="F909" s="1075">
        <v>0.6</v>
      </c>
      <c r="G909" s="1075">
        <v>0.8</v>
      </c>
      <c r="H909" s="1075">
        <f>ROUND(G909*F909*E909,2)</f>
        <v>4.5599999999999996</v>
      </c>
      <c r="I909" s="1076"/>
      <c r="J909" s="1077"/>
      <c r="K909" s="344"/>
    </row>
    <row r="910" spans="2:11" ht="15">
      <c r="B910" s="1081"/>
      <c r="C910" s="790" t="s">
        <v>1008</v>
      </c>
      <c r="D910" s="1074"/>
      <c r="E910" s="1075">
        <v>18</v>
      </c>
      <c r="F910" s="1075">
        <v>0.6</v>
      </c>
      <c r="G910" s="1075">
        <v>0.8</v>
      </c>
      <c r="H910" s="1075">
        <f>ROUND(G910*F910*E910,2)</f>
        <v>8.64</v>
      </c>
      <c r="I910" s="1076"/>
      <c r="J910" s="1077"/>
      <c r="K910" s="344"/>
    </row>
    <row r="911" spans="2:11" ht="15">
      <c r="B911" s="1081"/>
      <c r="C911" s="791" t="s">
        <v>991</v>
      </c>
      <c r="D911" s="1074"/>
      <c r="E911" s="1075"/>
      <c r="F911" s="1075"/>
      <c r="G911" s="1075"/>
      <c r="H911" s="1075"/>
      <c r="I911" s="1076"/>
      <c r="J911" s="1077"/>
      <c r="K911" s="344"/>
    </row>
    <row r="912" spans="2:11" ht="15">
      <c r="B912" s="1081"/>
      <c r="C912" s="790" t="s">
        <v>990</v>
      </c>
      <c r="D912" s="1074"/>
      <c r="E912" s="1075">
        <v>11</v>
      </c>
      <c r="F912" s="1075">
        <v>0.6</v>
      </c>
      <c r="G912" s="1075">
        <v>0.8</v>
      </c>
      <c r="H912" s="1075">
        <f>ROUND(G912*F912*E912,2)</f>
        <v>5.28</v>
      </c>
      <c r="I912" s="1076"/>
      <c r="J912" s="1077"/>
      <c r="K912" s="344"/>
    </row>
    <row r="913" spans="2:11" ht="15">
      <c r="B913" s="1081"/>
      <c r="C913" s="790"/>
      <c r="D913" s="1074"/>
      <c r="E913" s="1075"/>
      <c r="F913" s="1075"/>
      <c r="G913" s="1075"/>
      <c r="H913" s="1075"/>
      <c r="I913" s="1076"/>
      <c r="J913" s="1077"/>
      <c r="K913" s="344"/>
    </row>
    <row r="914" spans="2:11" ht="15">
      <c r="B914" s="1081"/>
      <c r="C914" s="791" t="s">
        <v>1009</v>
      </c>
      <c r="D914" s="1074"/>
      <c r="E914" s="1075"/>
      <c r="F914" s="1075"/>
      <c r="G914" s="1075"/>
      <c r="H914" s="1075"/>
      <c r="I914" s="1076"/>
      <c r="J914" s="1077"/>
      <c r="K914" s="344"/>
    </row>
    <row r="915" spans="2:11" ht="15">
      <c r="B915" s="1081"/>
      <c r="C915" s="791" t="s">
        <v>991</v>
      </c>
      <c r="D915" s="1074"/>
      <c r="E915" s="1075"/>
      <c r="F915" s="1075"/>
      <c r="G915" s="1075"/>
      <c r="H915" s="1075"/>
      <c r="I915" s="1076"/>
      <c r="J915" s="1077"/>
      <c r="K915" s="344"/>
    </row>
    <row r="916" spans="2:11" ht="15">
      <c r="B916" s="1081"/>
      <c r="C916" s="790" t="s">
        <v>990</v>
      </c>
      <c r="D916" s="1074"/>
      <c r="E916" s="1075">
        <v>23</v>
      </c>
      <c r="F916" s="1075">
        <v>0.6</v>
      </c>
      <c r="G916" s="1075">
        <v>0.8</v>
      </c>
      <c r="H916" s="1075">
        <f>ROUND(G916*F916*E916,2)</f>
        <v>11.04</v>
      </c>
      <c r="I916" s="1076"/>
      <c r="J916" s="1077"/>
      <c r="K916" s="344"/>
    </row>
    <row r="917" spans="2:11" ht="15">
      <c r="B917" s="1081"/>
      <c r="C917" s="790"/>
      <c r="D917" s="1074"/>
      <c r="E917" s="1075"/>
      <c r="F917" s="1075"/>
      <c r="G917" s="1075"/>
      <c r="H917" s="1075"/>
      <c r="I917" s="1076"/>
      <c r="J917" s="1077"/>
      <c r="K917" s="344"/>
    </row>
    <row r="918" spans="2:11" s="465" customFormat="1" ht="25.5">
      <c r="B918" s="492" t="s">
        <v>359</v>
      </c>
      <c r="C918" s="470" t="s">
        <v>53</v>
      </c>
      <c r="D918" s="1078"/>
      <c r="E918" s="1079"/>
      <c r="F918" s="1079"/>
      <c r="G918" s="1079"/>
      <c r="H918" s="1079"/>
      <c r="I918" s="1080"/>
      <c r="J918" s="1071"/>
    </row>
    <row r="919" spans="2:11" s="465" customFormat="1" ht="51">
      <c r="B919" s="494" t="s">
        <v>360</v>
      </c>
      <c r="C919" s="461" t="s">
        <v>214</v>
      </c>
      <c r="D919" s="1078"/>
      <c r="E919" s="1079"/>
      <c r="F919" s="1079"/>
      <c r="G919" s="1079"/>
      <c r="H919" s="1079"/>
      <c r="I919" s="1080">
        <f>SUM(H922:H979)</f>
        <v>684.5</v>
      </c>
      <c r="J919" s="1071" t="s">
        <v>2</v>
      </c>
    </row>
    <row r="920" spans="2:11" ht="15">
      <c r="B920" s="1081"/>
      <c r="C920" s="791" t="s">
        <v>64</v>
      </c>
      <c r="D920" s="1074"/>
      <c r="E920" s="1075"/>
      <c r="F920" s="1075"/>
      <c r="G920" s="1075"/>
      <c r="H920" s="1075"/>
      <c r="I920" s="1076"/>
      <c r="J920" s="1077"/>
      <c r="K920" s="344"/>
    </row>
    <row r="921" spans="2:11" ht="15">
      <c r="B921" s="1081"/>
      <c r="C921" s="791" t="s">
        <v>939</v>
      </c>
      <c r="D921" s="1074"/>
      <c r="E921" s="1075" t="s">
        <v>928</v>
      </c>
      <c r="F921" s="1075"/>
      <c r="G921" s="1075"/>
      <c r="H921" s="1075" t="s">
        <v>660</v>
      </c>
      <c r="I921" s="1076"/>
      <c r="J921" s="1077"/>
      <c r="K921" s="344"/>
    </row>
    <row r="922" spans="2:11" ht="15">
      <c r="B922" s="1081"/>
      <c r="C922" s="790" t="s">
        <v>940</v>
      </c>
      <c r="D922" s="1074"/>
      <c r="E922" s="1075">
        <v>3</v>
      </c>
      <c r="F922" s="1075"/>
      <c r="G922" s="1075"/>
      <c r="H922" s="1075">
        <f>E922</f>
        <v>3</v>
      </c>
      <c r="I922" s="1076"/>
      <c r="J922" s="1077"/>
      <c r="K922" s="344"/>
    </row>
    <row r="923" spans="2:11" ht="15">
      <c r="B923" s="1081"/>
      <c r="C923" s="790" t="s">
        <v>941</v>
      </c>
      <c r="D923" s="1074"/>
      <c r="E923" s="1075">
        <v>5</v>
      </c>
      <c r="F923" s="1075"/>
      <c r="G923" s="1075"/>
      <c r="H923" s="1075">
        <f t="shared" ref="H923:H979" si="11">E923</f>
        <v>5</v>
      </c>
      <c r="I923" s="1076"/>
      <c r="J923" s="1077"/>
      <c r="K923" s="344"/>
    </row>
    <row r="924" spans="2:11" ht="15">
      <c r="B924" s="1081"/>
      <c r="C924" s="790" t="s">
        <v>942</v>
      </c>
      <c r="D924" s="1074"/>
      <c r="E924" s="1075">
        <v>4.5</v>
      </c>
      <c r="F924" s="1075"/>
      <c r="G924" s="1075"/>
      <c r="H924" s="1075">
        <f t="shared" si="11"/>
        <v>4.5</v>
      </c>
      <c r="I924" s="1076"/>
      <c r="J924" s="1077"/>
      <c r="K924" s="344"/>
    </row>
    <row r="925" spans="2:11" ht="15">
      <c r="B925" s="1081"/>
      <c r="C925" s="790" t="s">
        <v>943</v>
      </c>
      <c r="D925" s="1074"/>
      <c r="E925" s="1075">
        <v>5</v>
      </c>
      <c r="F925" s="1075"/>
      <c r="G925" s="1075"/>
      <c r="H925" s="1075">
        <f t="shared" si="11"/>
        <v>5</v>
      </c>
      <c r="I925" s="1076"/>
      <c r="J925" s="1077"/>
      <c r="K925" s="344"/>
    </row>
    <row r="926" spans="2:11" ht="15">
      <c r="B926" s="1081"/>
      <c r="C926" s="791" t="s">
        <v>944</v>
      </c>
      <c r="D926" s="1074"/>
      <c r="E926" s="1075"/>
      <c r="F926" s="1075"/>
      <c r="G926" s="1075"/>
      <c r="H926" s="1075"/>
      <c r="I926" s="1076"/>
      <c r="J926" s="1077"/>
      <c r="K926" s="344"/>
    </row>
    <row r="927" spans="2:11" ht="15">
      <c r="B927" s="1081"/>
      <c r="C927" s="790" t="s">
        <v>945</v>
      </c>
      <c r="D927" s="1074"/>
      <c r="E927" s="1075">
        <v>8</v>
      </c>
      <c r="F927" s="1075"/>
      <c r="G927" s="1075"/>
      <c r="H927" s="1075">
        <f t="shared" si="11"/>
        <v>8</v>
      </c>
      <c r="I927" s="1076"/>
      <c r="J927" s="1077"/>
      <c r="K927" s="344"/>
    </row>
    <row r="928" spans="2:11" ht="15">
      <c r="B928" s="1081"/>
      <c r="C928" s="790" t="s">
        <v>946</v>
      </c>
      <c r="D928" s="1074"/>
      <c r="E928" s="1075">
        <v>4.5</v>
      </c>
      <c r="F928" s="1075"/>
      <c r="G928" s="1075"/>
      <c r="H928" s="1075">
        <f t="shared" si="11"/>
        <v>4.5</v>
      </c>
      <c r="I928" s="1076"/>
      <c r="J928" s="1077"/>
      <c r="K928" s="344"/>
    </row>
    <row r="929" spans="2:11" ht="15">
      <c r="B929" s="1081"/>
      <c r="C929" s="790" t="s">
        <v>947</v>
      </c>
      <c r="D929" s="1074"/>
      <c r="E929" s="1075">
        <v>20</v>
      </c>
      <c r="F929" s="1075"/>
      <c r="G929" s="1075"/>
      <c r="H929" s="1075">
        <f t="shared" si="11"/>
        <v>20</v>
      </c>
      <c r="I929" s="1076"/>
      <c r="J929" s="1077"/>
      <c r="K929" s="344"/>
    </row>
    <row r="930" spans="2:11" ht="15">
      <c r="B930" s="1081"/>
      <c r="C930" s="790" t="s">
        <v>948</v>
      </c>
      <c r="D930" s="1074"/>
      <c r="E930" s="1075">
        <v>13.5</v>
      </c>
      <c r="F930" s="1075"/>
      <c r="G930" s="1075"/>
      <c r="H930" s="1075">
        <f t="shared" si="11"/>
        <v>13.5</v>
      </c>
      <c r="I930" s="1076"/>
      <c r="J930" s="1077"/>
      <c r="K930" s="344"/>
    </row>
    <row r="931" spans="2:11" ht="15">
      <c r="B931" s="1081"/>
      <c r="C931" s="790" t="s">
        <v>949</v>
      </c>
      <c r="D931" s="1074"/>
      <c r="E931" s="1075">
        <v>19</v>
      </c>
      <c r="F931" s="1075"/>
      <c r="G931" s="1075"/>
      <c r="H931" s="1075">
        <f t="shared" si="11"/>
        <v>19</v>
      </c>
      <c r="I931" s="1076"/>
      <c r="J931" s="1077"/>
      <c r="K931" s="344"/>
    </row>
    <row r="932" spans="2:11" ht="15">
      <c r="B932" s="1081"/>
      <c r="C932" s="790" t="s">
        <v>950</v>
      </c>
      <c r="D932" s="1074"/>
      <c r="E932" s="1075">
        <v>13</v>
      </c>
      <c r="F932" s="1075"/>
      <c r="G932" s="1075"/>
      <c r="H932" s="1075">
        <f t="shared" si="11"/>
        <v>13</v>
      </c>
      <c r="I932" s="1076"/>
      <c r="J932" s="1077"/>
      <c r="K932" s="344"/>
    </row>
    <row r="933" spans="2:11" ht="15">
      <c r="B933" s="1081"/>
      <c r="C933" s="790" t="s">
        <v>951</v>
      </c>
      <c r="D933" s="1074"/>
      <c r="E933" s="1075">
        <v>3</v>
      </c>
      <c r="F933" s="1075"/>
      <c r="G933" s="1075"/>
      <c r="H933" s="1075">
        <f t="shared" si="11"/>
        <v>3</v>
      </c>
      <c r="I933" s="1076"/>
      <c r="J933" s="1077"/>
      <c r="K933" s="344"/>
    </row>
    <row r="934" spans="2:11" ht="15">
      <c r="B934" s="1081"/>
      <c r="C934" s="790" t="s">
        <v>952</v>
      </c>
      <c r="D934" s="1074"/>
      <c r="E934" s="1075">
        <v>7</v>
      </c>
      <c r="F934" s="1075"/>
      <c r="G934" s="1075"/>
      <c r="H934" s="1075">
        <f t="shared" si="11"/>
        <v>7</v>
      </c>
      <c r="I934" s="1076"/>
      <c r="J934" s="1077"/>
      <c r="K934" s="344"/>
    </row>
    <row r="935" spans="2:11" ht="15">
      <c r="B935" s="1081"/>
      <c r="C935" s="790" t="s">
        <v>953</v>
      </c>
      <c r="D935" s="1074"/>
      <c r="E935" s="1075">
        <v>6.5</v>
      </c>
      <c r="F935" s="1075"/>
      <c r="G935" s="1075"/>
      <c r="H935" s="1075">
        <f t="shared" si="11"/>
        <v>6.5</v>
      </c>
      <c r="I935" s="1076"/>
      <c r="J935" s="1077"/>
      <c r="K935" s="344"/>
    </row>
    <row r="936" spans="2:11" ht="15">
      <c r="B936" s="1081"/>
      <c r="C936" s="790" t="s">
        <v>954</v>
      </c>
      <c r="D936" s="1074"/>
      <c r="E936" s="1075">
        <v>7</v>
      </c>
      <c r="F936" s="1075"/>
      <c r="G936" s="1075"/>
      <c r="H936" s="1075">
        <f t="shared" si="11"/>
        <v>7</v>
      </c>
      <c r="I936" s="1076"/>
      <c r="J936" s="1077"/>
      <c r="K936" s="344"/>
    </row>
    <row r="937" spans="2:11" ht="15">
      <c r="B937" s="1081"/>
      <c r="C937" s="791" t="s">
        <v>955</v>
      </c>
      <c r="D937" s="1074"/>
      <c r="E937" s="1075"/>
      <c r="F937" s="1075"/>
      <c r="G937" s="1075"/>
      <c r="H937" s="1075"/>
      <c r="I937" s="1076"/>
      <c r="J937" s="1077"/>
      <c r="K937" s="344"/>
    </row>
    <row r="938" spans="2:11" ht="15">
      <c r="B938" s="1081"/>
      <c r="C938" s="790" t="s">
        <v>956</v>
      </c>
      <c r="D938" s="1074"/>
      <c r="E938" s="1075">
        <v>28</v>
      </c>
      <c r="F938" s="1075"/>
      <c r="G938" s="1075"/>
      <c r="H938" s="1075">
        <f t="shared" si="11"/>
        <v>28</v>
      </c>
      <c r="I938" s="1076"/>
      <c r="J938" s="1077"/>
      <c r="K938" s="344"/>
    </row>
    <row r="939" spans="2:11" ht="15">
      <c r="B939" s="1081"/>
      <c r="C939" s="790" t="s">
        <v>957</v>
      </c>
      <c r="D939" s="1074"/>
      <c r="E939" s="1075">
        <v>2</v>
      </c>
      <c r="F939" s="1075"/>
      <c r="G939" s="1075"/>
      <c r="H939" s="1075">
        <f t="shared" si="11"/>
        <v>2</v>
      </c>
      <c r="I939" s="1076"/>
      <c r="J939" s="1077"/>
      <c r="K939" s="344"/>
    </row>
    <row r="940" spans="2:11" ht="15">
      <c r="B940" s="1081"/>
      <c r="C940" s="790" t="s">
        <v>958</v>
      </c>
      <c r="D940" s="1074"/>
      <c r="E940" s="1075">
        <v>3.5</v>
      </c>
      <c r="F940" s="1075"/>
      <c r="G940" s="1075"/>
      <c r="H940" s="1075">
        <f t="shared" si="11"/>
        <v>3.5</v>
      </c>
      <c r="I940" s="1076"/>
      <c r="J940" s="1077"/>
      <c r="K940" s="344"/>
    </row>
    <row r="941" spans="2:11" ht="15">
      <c r="B941" s="1081"/>
      <c r="C941" s="790" t="s">
        <v>959</v>
      </c>
      <c r="D941" s="1074"/>
      <c r="E941" s="1075">
        <v>9</v>
      </c>
      <c r="F941" s="1075"/>
      <c r="G941" s="1075"/>
      <c r="H941" s="1075">
        <f t="shared" si="11"/>
        <v>9</v>
      </c>
      <c r="I941" s="1076"/>
      <c r="J941" s="1077"/>
      <c r="K941" s="344"/>
    </row>
    <row r="942" spans="2:11" ht="15">
      <c r="B942" s="1081"/>
      <c r="C942" s="790" t="s">
        <v>960</v>
      </c>
      <c r="D942" s="1074"/>
      <c r="E942" s="1075">
        <v>15</v>
      </c>
      <c r="F942" s="1075"/>
      <c r="G942" s="1075"/>
      <c r="H942" s="1075">
        <f t="shared" si="11"/>
        <v>15</v>
      </c>
      <c r="I942" s="1076"/>
      <c r="J942" s="1077"/>
      <c r="K942" s="344"/>
    </row>
    <row r="943" spans="2:11" ht="15">
      <c r="B943" s="1081"/>
      <c r="C943" s="790" t="s">
        <v>961</v>
      </c>
      <c r="D943" s="1074"/>
      <c r="E943" s="1075">
        <v>6.5</v>
      </c>
      <c r="F943" s="1075"/>
      <c r="G943" s="1075"/>
      <c r="H943" s="1075">
        <f t="shared" si="11"/>
        <v>6.5</v>
      </c>
      <c r="I943" s="1076"/>
      <c r="J943" s="1077"/>
      <c r="K943" s="344"/>
    </row>
    <row r="944" spans="2:11" ht="15">
      <c r="B944" s="1081"/>
      <c r="C944" s="790" t="s">
        <v>962</v>
      </c>
      <c r="D944" s="1074"/>
      <c r="E944" s="1075">
        <v>2</v>
      </c>
      <c r="F944" s="1075"/>
      <c r="G944" s="1075"/>
      <c r="H944" s="1075">
        <f t="shared" si="11"/>
        <v>2</v>
      </c>
      <c r="I944" s="1076"/>
      <c r="J944" s="1077"/>
      <c r="K944" s="344"/>
    </row>
    <row r="945" spans="2:11" ht="15">
      <c r="B945" s="1081"/>
      <c r="C945" s="790" t="s">
        <v>963</v>
      </c>
      <c r="D945" s="1074"/>
      <c r="E945" s="1075">
        <v>2</v>
      </c>
      <c r="F945" s="1075"/>
      <c r="G945" s="1075"/>
      <c r="H945" s="1075">
        <f t="shared" si="11"/>
        <v>2</v>
      </c>
      <c r="I945" s="1076"/>
      <c r="J945" s="1077"/>
      <c r="K945" s="344"/>
    </row>
    <row r="946" spans="2:11" ht="15">
      <c r="B946" s="1081"/>
      <c r="C946" s="790" t="s">
        <v>964</v>
      </c>
      <c r="D946" s="1074"/>
      <c r="E946" s="1075">
        <v>2</v>
      </c>
      <c r="F946" s="1075"/>
      <c r="G946" s="1075"/>
      <c r="H946" s="1075">
        <f t="shared" si="11"/>
        <v>2</v>
      </c>
      <c r="I946" s="1076"/>
      <c r="J946" s="1077"/>
      <c r="K946" s="344"/>
    </row>
    <row r="947" spans="2:11" ht="15">
      <c r="B947" s="1081"/>
      <c r="C947" s="790" t="s">
        <v>965</v>
      </c>
      <c r="D947" s="1074"/>
      <c r="E947" s="1075">
        <v>2</v>
      </c>
      <c r="F947" s="1075"/>
      <c r="G947" s="1075"/>
      <c r="H947" s="1075">
        <f t="shared" si="11"/>
        <v>2</v>
      </c>
      <c r="I947" s="1076"/>
      <c r="J947" s="1077"/>
      <c r="K947" s="344"/>
    </row>
    <row r="948" spans="2:11" ht="15">
      <c r="B948" s="1081"/>
      <c r="C948" s="790" t="s">
        <v>966</v>
      </c>
      <c r="D948" s="1074"/>
      <c r="E948" s="1075">
        <v>5.5</v>
      </c>
      <c r="F948" s="1075"/>
      <c r="G948" s="1075"/>
      <c r="H948" s="1075">
        <f t="shared" si="11"/>
        <v>5.5</v>
      </c>
      <c r="I948" s="1076"/>
      <c r="J948" s="1077"/>
      <c r="K948" s="344"/>
    </row>
    <row r="949" spans="2:11" ht="15">
      <c r="B949" s="1081"/>
      <c r="C949" s="791" t="s">
        <v>967</v>
      </c>
      <c r="D949" s="1074"/>
      <c r="E949" s="1075"/>
      <c r="F949" s="1075"/>
      <c r="G949" s="1075"/>
      <c r="H949" s="1075"/>
      <c r="I949" s="1076"/>
      <c r="J949" s="1077"/>
      <c r="K949" s="344"/>
    </row>
    <row r="950" spans="2:11" ht="15">
      <c r="B950" s="1081"/>
      <c r="C950" s="790" t="s">
        <v>968</v>
      </c>
      <c r="D950" s="1074"/>
      <c r="E950" s="1075">
        <v>2</v>
      </c>
      <c r="F950" s="1075"/>
      <c r="G950" s="1075"/>
      <c r="H950" s="1075">
        <f t="shared" si="11"/>
        <v>2</v>
      </c>
      <c r="I950" s="1076"/>
      <c r="J950" s="1077"/>
      <c r="K950" s="344"/>
    </row>
    <row r="951" spans="2:11" ht="15">
      <c r="B951" s="1081"/>
      <c r="C951" s="790" t="s">
        <v>969</v>
      </c>
      <c r="D951" s="1074"/>
      <c r="E951" s="1075">
        <v>36.5</v>
      </c>
      <c r="F951" s="1075"/>
      <c r="G951" s="1075"/>
      <c r="H951" s="1075">
        <f t="shared" si="11"/>
        <v>36.5</v>
      </c>
      <c r="I951" s="1076"/>
      <c r="J951" s="1077"/>
      <c r="K951" s="344"/>
    </row>
    <row r="952" spans="2:11" ht="15">
      <c r="B952" s="1081"/>
      <c r="C952" s="790" t="s">
        <v>970</v>
      </c>
      <c r="D952" s="1074"/>
      <c r="E952" s="1075">
        <v>11</v>
      </c>
      <c r="F952" s="1075"/>
      <c r="G952" s="1075"/>
      <c r="H952" s="1075">
        <f t="shared" si="11"/>
        <v>11</v>
      </c>
      <c r="I952" s="1076"/>
      <c r="J952" s="1077"/>
      <c r="K952" s="344"/>
    </row>
    <row r="953" spans="2:11" ht="15">
      <c r="B953" s="1081"/>
      <c r="C953" s="790" t="s">
        <v>971</v>
      </c>
      <c r="D953" s="1074"/>
      <c r="E953" s="1075">
        <v>11</v>
      </c>
      <c r="F953" s="1075"/>
      <c r="G953" s="1075"/>
      <c r="H953" s="1075">
        <f t="shared" si="11"/>
        <v>11</v>
      </c>
      <c r="I953" s="1076"/>
      <c r="J953" s="1077"/>
      <c r="K953" s="344"/>
    </row>
    <row r="954" spans="2:11" ht="15">
      <c r="B954" s="1081"/>
      <c r="C954" s="790" t="s">
        <v>972</v>
      </c>
      <c r="D954" s="1074"/>
      <c r="E954" s="1075">
        <v>11.5</v>
      </c>
      <c r="F954" s="1075"/>
      <c r="G954" s="1075"/>
      <c r="H954" s="1075">
        <f t="shared" si="11"/>
        <v>11.5</v>
      </c>
      <c r="I954" s="1076"/>
      <c r="J954" s="1077"/>
      <c r="K954" s="344"/>
    </row>
    <row r="955" spans="2:11" ht="15">
      <c r="B955" s="1081"/>
      <c r="C955" s="790" t="s">
        <v>973</v>
      </c>
      <c r="D955" s="1074"/>
      <c r="E955" s="1075">
        <v>10.5</v>
      </c>
      <c r="F955" s="1075"/>
      <c r="G955" s="1075"/>
      <c r="H955" s="1075">
        <f t="shared" si="11"/>
        <v>10.5</v>
      </c>
      <c r="I955" s="1076"/>
      <c r="J955" s="1077"/>
      <c r="K955" s="344"/>
    </row>
    <row r="956" spans="2:11" ht="15">
      <c r="B956" s="1081"/>
      <c r="C956" s="790" t="s">
        <v>974</v>
      </c>
      <c r="D956" s="1074"/>
      <c r="E956" s="1075">
        <v>21</v>
      </c>
      <c r="F956" s="1075"/>
      <c r="G956" s="1075"/>
      <c r="H956" s="1075">
        <f t="shared" si="11"/>
        <v>21</v>
      </c>
      <c r="I956" s="1076"/>
      <c r="J956" s="1077"/>
      <c r="K956" s="344"/>
    </row>
    <row r="957" spans="2:11" ht="15">
      <c r="B957" s="1081"/>
      <c r="C957" s="790" t="s">
        <v>975</v>
      </c>
      <c r="D957" s="1074"/>
      <c r="E957" s="1075">
        <v>25.5</v>
      </c>
      <c r="F957" s="1075"/>
      <c r="G957" s="1075"/>
      <c r="H957" s="1075">
        <f t="shared" si="11"/>
        <v>25.5</v>
      </c>
      <c r="I957" s="1076"/>
      <c r="J957" s="1077"/>
      <c r="K957" s="344"/>
    </row>
    <row r="958" spans="2:11" ht="15">
      <c r="B958" s="1081"/>
      <c r="C958" s="790" t="s">
        <v>976</v>
      </c>
      <c r="D958" s="1074"/>
      <c r="E958" s="1075">
        <v>21</v>
      </c>
      <c r="F958" s="1075"/>
      <c r="G958" s="1075"/>
      <c r="H958" s="1075">
        <f t="shared" si="11"/>
        <v>21</v>
      </c>
      <c r="I958" s="1076"/>
      <c r="J958" s="1077"/>
      <c r="K958" s="344"/>
    </row>
    <row r="959" spans="2:11" ht="15">
      <c r="B959" s="1081"/>
      <c r="C959" s="790" t="s">
        <v>977</v>
      </c>
      <c r="D959" s="1074"/>
      <c r="E959" s="1075">
        <v>18</v>
      </c>
      <c r="F959" s="1075"/>
      <c r="G959" s="1075"/>
      <c r="H959" s="1075">
        <f t="shared" si="11"/>
        <v>18</v>
      </c>
      <c r="I959" s="1076"/>
      <c r="J959" s="1077"/>
      <c r="K959" s="344"/>
    </row>
    <row r="960" spans="2:11" ht="15">
      <c r="B960" s="1081"/>
      <c r="C960" s="791" t="s">
        <v>978</v>
      </c>
      <c r="D960" s="1074"/>
      <c r="E960" s="1075"/>
      <c r="F960" s="1075"/>
      <c r="G960" s="1075"/>
      <c r="H960" s="1075"/>
      <c r="I960" s="1076"/>
      <c r="J960" s="1077"/>
      <c r="K960" s="344"/>
    </row>
    <row r="961" spans="2:11" ht="15">
      <c r="B961" s="1081"/>
      <c r="C961" s="790" t="s">
        <v>979</v>
      </c>
      <c r="D961" s="1074"/>
      <c r="E961" s="1075">
        <v>4</v>
      </c>
      <c r="F961" s="1075"/>
      <c r="G961" s="1075"/>
      <c r="H961" s="1075">
        <f t="shared" si="11"/>
        <v>4</v>
      </c>
      <c r="I961" s="1076"/>
      <c r="J961" s="1077"/>
      <c r="K961" s="344"/>
    </row>
    <row r="962" spans="2:11" ht="15">
      <c r="B962" s="1081"/>
      <c r="C962" s="790" t="s">
        <v>980</v>
      </c>
      <c r="D962" s="1074"/>
      <c r="E962" s="1075">
        <v>15</v>
      </c>
      <c r="F962" s="1075"/>
      <c r="G962" s="1075"/>
      <c r="H962" s="1075">
        <f t="shared" si="11"/>
        <v>15</v>
      </c>
      <c r="I962" s="1076"/>
      <c r="J962" s="1077"/>
      <c r="K962" s="344"/>
    </row>
    <row r="963" spans="2:11" ht="15">
      <c r="B963" s="1081"/>
      <c r="C963" s="790" t="s">
        <v>981</v>
      </c>
      <c r="D963" s="1074"/>
      <c r="E963" s="1075">
        <v>2.5</v>
      </c>
      <c r="F963" s="1075"/>
      <c r="G963" s="1075"/>
      <c r="H963" s="1075">
        <f t="shared" si="11"/>
        <v>2.5</v>
      </c>
      <c r="I963" s="1076"/>
      <c r="J963" s="1077"/>
      <c r="K963" s="344"/>
    </row>
    <row r="964" spans="2:11" ht="15">
      <c r="B964" s="1081"/>
      <c r="C964" s="790" t="s">
        <v>982</v>
      </c>
      <c r="D964" s="1074"/>
      <c r="E964" s="1075">
        <v>15.5</v>
      </c>
      <c r="F964" s="1075"/>
      <c r="G964" s="1075"/>
      <c r="H964" s="1075">
        <f t="shared" si="11"/>
        <v>15.5</v>
      </c>
      <c r="I964" s="1076"/>
      <c r="J964" s="1077"/>
      <c r="K964" s="344"/>
    </row>
    <row r="965" spans="2:11" ht="15">
      <c r="B965" s="1081"/>
      <c r="C965" s="790" t="s">
        <v>983</v>
      </c>
      <c r="D965" s="1074"/>
      <c r="E965" s="1075">
        <v>3.5</v>
      </c>
      <c r="F965" s="1075"/>
      <c r="G965" s="1075"/>
      <c r="H965" s="1075">
        <f t="shared" si="11"/>
        <v>3.5</v>
      </c>
      <c r="I965" s="1076"/>
      <c r="J965" s="1077"/>
      <c r="K965" s="344"/>
    </row>
    <row r="966" spans="2:11" ht="15">
      <c r="B966" s="1081"/>
      <c r="C966" s="790" t="s">
        <v>984</v>
      </c>
      <c r="D966" s="1074"/>
      <c r="E966" s="1075">
        <v>8</v>
      </c>
      <c r="F966" s="1075"/>
      <c r="G966" s="1075"/>
      <c r="H966" s="1075">
        <f t="shared" si="11"/>
        <v>8</v>
      </c>
      <c r="I966" s="1076"/>
      <c r="J966" s="1077"/>
      <c r="K966" s="344"/>
    </row>
    <row r="967" spans="2:11" ht="15">
      <c r="B967" s="1081"/>
      <c r="C967" s="790" t="s">
        <v>985</v>
      </c>
      <c r="D967" s="1074"/>
      <c r="E967" s="1075">
        <v>14</v>
      </c>
      <c r="F967" s="1075"/>
      <c r="G967" s="1075"/>
      <c r="H967" s="1075">
        <f t="shared" si="11"/>
        <v>14</v>
      </c>
      <c r="I967" s="1076"/>
      <c r="J967" s="1077"/>
      <c r="K967" s="344"/>
    </row>
    <row r="968" spans="2:11" ht="15">
      <c r="B968" s="1081"/>
      <c r="C968" s="790" t="s">
        <v>986</v>
      </c>
      <c r="D968" s="1074"/>
      <c r="E968" s="1075">
        <v>3</v>
      </c>
      <c r="F968" s="1075"/>
      <c r="G968" s="1075"/>
      <c r="H968" s="1075">
        <f t="shared" si="11"/>
        <v>3</v>
      </c>
      <c r="I968" s="1076"/>
      <c r="J968" s="1077"/>
      <c r="K968" s="344"/>
    </row>
    <row r="969" spans="2:11" ht="15">
      <c r="B969" s="1081"/>
      <c r="C969" s="790" t="s">
        <v>987</v>
      </c>
      <c r="D969" s="1074"/>
      <c r="E969" s="1075">
        <v>81.5</v>
      </c>
      <c r="F969" s="1075"/>
      <c r="G969" s="1075"/>
      <c r="H969" s="1075">
        <f t="shared" si="11"/>
        <v>81.5</v>
      </c>
      <c r="I969" s="1076"/>
      <c r="J969" s="1077"/>
      <c r="K969" s="344"/>
    </row>
    <row r="970" spans="2:11" ht="15">
      <c r="B970" s="1081"/>
      <c r="C970" s="790" t="s">
        <v>988</v>
      </c>
      <c r="D970" s="1074"/>
      <c r="E970" s="1075">
        <v>2</v>
      </c>
      <c r="F970" s="1075"/>
      <c r="G970" s="1075"/>
      <c r="H970" s="1075">
        <f t="shared" si="11"/>
        <v>2</v>
      </c>
      <c r="I970" s="1076"/>
      <c r="J970" s="1077"/>
      <c r="K970" s="344"/>
    </row>
    <row r="971" spans="2:11" ht="15">
      <c r="B971" s="1081"/>
      <c r="C971" s="790" t="s">
        <v>989</v>
      </c>
      <c r="D971" s="1074"/>
      <c r="E971" s="1075">
        <v>11</v>
      </c>
      <c r="F971" s="1075"/>
      <c r="G971" s="1075"/>
      <c r="H971" s="1075">
        <f t="shared" si="11"/>
        <v>11</v>
      </c>
      <c r="I971" s="1076"/>
      <c r="J971" s="1077"/>
      <c r="K971" s="344"/>
    </row>
    <row r="972" spans="2:11" ht="15">
      <c r="B972" s="1081"/>
      <c r="C972" s="790" t="s">
        <v>990</v>
      </c>
      <c r="D972" s="1074"/>
      <c r="E972" s="1075">
        <v>12.5</v>
      </c>
      <c r="F972" s="1075"/>
      <c r="G972" s="1075"/>
      <c r="H972" s="1075">
        <f t="shared" si="11"/>
        <v>12.5</v>
      </c>
      <c r="I972" s="1076"/>
      <c r="J972" s="1077"/>
      <c r="K972" s="344"/>
    </row>
    <row r="973" spans="2:11" ht="15">
      <c r="B973" s="1081"/>
      <c r="C973" s="791" t="s">
        <v>991</v>
      </c>
      <c r="D973" s="1074"/>
      <c r="E973" s="1075"/>
      <c r="F973" s="1075"/>
      <c r="G973" s="1075"/>
      <c r="H973" s="1075"/>
      <c r="I973" s="1076"/>
      <c r="J973" s="1077"/>
      <c r="K973" s="344"/>
    </row>
    <row r="974" spans="2:11" ht="15">
      <c r="B974" s="1081"/>
      <c r="C974" s="790" t="s">
        <v>992</v>
      </c>
      <c r="D974" s="1074"/>
      <c r="E974" s="1075">
        <v>4.5</v>
      </c>
      <c r="F974" s="1075"/>
      <c r="G974" s="1075"/>
      <c r="H974" s="1075">
        <f t="shared" si="11"/>
        <v>4.5</v>
      </c>
      <c r="I974" s="1076"/>
      <c r="J974" s="1077"/>
      <c r="K974" s="344"/>
    </row>
    <row r="975" spans="2:11" ht="15">
      <c r="B975" s="1081"/>
      <c r="C975" s="790" t="s">
        <v>993</v>
      </c>
      <c r="D975" s="1074"/>
      <c r="E975" s="1075">
        <v>19</v>
      </c>
      <c r="F975" s="1075"/>
      <c r="G975" s="1075"/>
      <c r="H975" s="1075">
        <f t="shared" si="11"/>
        <v>19</v>
      </c>
      <c r="I975" s="1076"/>
      <c r="J975" s="1077"/>
      <c r="K975" s="344"/>
    </row>
    <row r="976" spans="2:11" ht="15">
      <c r="B976" s="1081"/>
      <c r="C976" s="790" t="s">
        <v>994</v>
      </c>
      <c r="D976" s="1074"/>
      <c r="E976" s="1075">
        <v>16</v>
      </c>
      <c r="F976" s="1075"/>
      <c r="G976" s="1075"/>
      <c r="H976" s="1075">
        <f t="shared" si="11"/>
        <v>16</v>
      </c>
      <c r="I976" s="1076"/>
      <c r="J976" s="1077"/>
      <c r="K976" s="344"/>
    </row>
    <row r="977" spans="2:11" ht="15">
      <c r="B977" s="1081"/>
      <c r="C977" s="790" t="s">
        <v>995</v>
      </c>
      <c r="D977" s="1074"/>
      <c r="E977" s="1075">
        <v>34.5</v>
      </c>
      <c r="F977" s="1075"/>
      <c r="G977" s="1075"/>
      <c r="H977" s="1075">
        <f t="shared" si="11"/>
        <v>34.5</v>
      </c>
      <c r="I977" s="1076"/>
      <c r="J977" s="1077"/>
      <c r="K977" s="344"/>
    </row>
    <row r="978" spans="2:11" ht="15">
      <c r="B978" s="1081"/>
      <c r="C978" s="790" t="s">
        <v>996</v>
      </c>
      <c r="D978" s="1074"/>
      <c r="E978" s="1075">
        <v>29</v>
      </c>
      <c r="F978" s="1075"/>
      <c r="G978" s="1075"/>
      <c r="H978" s="1075">
        <f t="shared" si="11"/>
        <v>29</v>
      </c>
      <c r="I978" s="1076"/>
      <c r="J978" s="1077"/>
      <c r="K978" s="344"/>
    </row>
    <row r="979" spans="2:11" ht="15">
      <c r="B979" s="1081"/>
      <c r="C979" s="790" t="s">
        <v>997</v>
      </c>
      <c r="D979" s="1074"/>
      <c r="E979" s="1075">
        <v>44.5</v>
      </c>
      <c r="F979" s="1075"/>
      <c r="G979" s="1075"/>
      <c r="H979" s="1075">
        <f t="shared" si="11"/>
        <v>44.5</v>
      </c>
      <c r="I979" s="1076"/>
      <c r="J979" s="1077"/>
      <c r="K979" s="344"/>
    </row>
    <row r="980" spans="2:11" ht="15">
      <c r="B980" s="1081"/>
      <c r="C980" s="790"/>
      <c r="D980" s="1074"/>
      <c r="E980" s="1075"/>
      <c r="F980" s="1075"/>
      <c r="G980" s="1075"/>
      <c r="H980" s="1075"/>
      <c r="I980" s="1076"/>
      <c r="J980" s="1077"/>
      <c r="K980" s="344"/>
    </row>
    <row r="981" spans="2:11" s="465" customFormat="1" ht="38.25">
      <c r="B981" s="494" t="s">
        <v>1168</v>
      </c>
      <c r="C981" s="461" t="s">
        <v>215</v>
      </c>
      <c r="D981" s="1078"/>
      <c r="E981" s="1079"/>
      <c r="F981" s="1079"/>
      <c r="G981" s="1079"/>
      <c r="H981" s="1079"/>
      <c r="I981" s="1080">
        <f>SUM(H984:H996)</f>
        <v>173</v>
      </c>
      <c r="J981" s="1071" t="s">
        <v>2</v>
      </c>
    </row>
    <row r="982" spans="2:11" ht="15">
      <c r="B982" s="1081"/>
      <c r="C982" s="791" t="s">
        <v>64</v>
      </c>
      <c r="D982" s="1074"/>
      <c r="E982" s="1075" t="s">
        <v>928</v>
      </c>
      <c r="F982" s="1075"/>
      <c r="G982" s="1075"/>
      <c r="H982" s="1075" t="s">
        <v>660</v>
      </c>
      <c r="I982" s="1076"/>
      <c r="J982" s="1077"/>
      <c r="K982" s="344"/>
    </row>
    <row r="983" spans="2:11" ht="15">
      <c r="B983" s="1081"/>
      <c r="C983" s="791" t="s">
        <v>944</v>
      </c>
      <c r="D983" s="1074"/>
      <c r="E983" s="1075"/>
      <c r="F983" s="1075"/>
      <c r="G983" s="1075"/>
      <c r="H983" s="1075"/>
      <c r="I983" s="1076"/>
      <c r="J983" s="1077"/>
      <c r="K983" s="344"/>
    </row>
    <row r="984" spans="2:11" ht="15">
      <c r="B984" s="1081"/>
      <c r="C984" s="790" t="s">
        <v>950</v>
      </c>
      <c r="D984" s="1074"/>
      <c r="E984" s="1075">
        <v>16.5</v>
      </c>
      <c r="F984" s="1075"/>
      <c r="G984" s="1075"/>
      <c r="H984" s="1075">
        <f t="shared" ref="H984:H996" si="12">E984</f>
        <v>16.5</v>
      </c>
      <c r="I984" s="1076"/>
      <c r="J984" s="1077"/>
      <c r="K984" s="344"/>
    </row>
    <row r="985" spans="2:11" ht="15">
      <c r="B985" s="1081"/>
      <c r="C985" s="791" t="s">
        <v>955</v>
      </c>
      <c r="D985" s="1074"/>
      <c r="E985" s="1075"/>
      <c r="F985" s="1075"/>
      <c r="G985" s="1075"/>
      <c r="H985" s="1075"/>
      <c r="I985" s="1076"/>
      <c r="J985" s="1077"/>
      <c r="K985" s="344"/>
    </row>
    <row r="986" spans="2:11" ht="15">
      <c r="B986" s="1081"/>
      <c r="C986" s="790" t="s">
        <v>956</v>
      </c>
      <c r="D986" s="1074"/>
      <c r="E986" s="1075">
        <v>18.5</v>
      </c>
      <c r="F986" s="1075"/>
      <c r="G986" s="1075"/>
      <c r="H986" s="1075">
        <f t="shared" si="12"/>
        <v>18.5</v>
      </c>
      <c r="I986" s="1076"/>
      <c r="J986" s="1077"/>
      <c r="K986" s="344"/>
    </row>
    <row r="987" spans="2:11" ht="15">
      <c r="B987" s="1081"/>
      <c r="C987" s="790" t="s">
        <v>960</v>
      </c>
      <c r="D987" s="1074"/>
      <c r="E987" s="1075">
        <v>13</v>
      </c>
      <c r="F987" s="1075"/>
      <c r="G987" s="1075"/>
      <c r="H987" s="1075">
        <f t="shared" si="12"/>
        <v>13</v>
      </c>
      <c r="I987" s="1076"/>
      <c r="J987" s="1077"/>
      <c r="K987" s="344"/>
    </row>
    <row r="988" spans="2:11" ht="15">
      <c r="B988" s="1081"/>
      <c r="C988" s="791" t="s">
        <v>967</v>
      </c>
      <c r="D988" s="1074"/>
      <c r="E988" s="1075"/>
      <c r="F988" s="1075"/>
      <c r="G988" s="1075"/>
      <c r="H988" s="1075"/>
      <c r="I988" s="1076"/>
      <c r="J988" s="1077"/>
      <c r="K988" s="344"/>
    </row>
    <row r="989" spans="2:11" ht="15">
      <c r="B989" s="1081"/>
      <c r="C989" s="790" t="s">
        <v>969</v>
      </c>
      <c r="D989" s="1074"/>
      <c r="E989" s="1075">
        <v>31.5</v>
      </c>
      <c r="F989" s="1075"/>
      <c r="G989" s="1075"/>
      <c r="H989" s="1075">
        <f t="shared" si="12"/>
        <v>31.5</v>
      </c>
      <c r="I989" s="1076"/>
      <c r="J989" s="1077"/>
      <c r="K989" s="344"/>
    </row>
    <row r="990" spans="2:11" ht="15">
      <c r="B990" s="1081"/>
      <c r="C990" s="791" t="s">
        <v>978</v>
      </c>
      <c r="D990" s="1074"/>
      <c r="E990" s="1075"/>
      <c r="F990" s="1075"/>
      <c r="G990" s="1075"/>
      <c r="H990" s="1075"/>
      <c r="I990" s="1076"/>
      <c r="J990" s="1077"/>
      <c r="K990" s="344"/>
    </row>
    <row r="991" spans="2:11" ht="15">
      <c r="B991" s="1081"/>
      <c r="C991" s="790" t="s">
        <v>999</v>
      </c>
      <c r="D991" s="1074"/>
      <c r="E991" s="1075">
        <v>3</v>
      </c>
      <c r="F991" s="1075"/>
      <c r="G991" s="1075"/>
      <c r="H991" s="1075">
        <f t="shared" si="12"/>
        <v>3</v>
      </c>
      <c r="I991" s="1076"/>
      <c r="J991" s="1077"/>
      <c r="K991" s="344"/>
    </row>
    <row r="992" spans="2:11" ht="15">
      <c r="B992" s="1081"/>
      <c r="C992" s="790" t="s">
        <v>1000</v>
      </c>
      <c r="D992" s="1074"/>
      <c r="E992" s="1075">
        <v>6.5</v>
      </c>
      <c r="F992" s="1075"/>
      <c r="G992" s="1075"/>
      <c r="H992" s="1075">
        <f t="shared" si="12"/>
        <v>6.5</v>
      </c>
      <c r="I992" s="1076"/>
      <c r="J992" s="1077"/>
      <c r="K992" s="344"/>
    </row>
    <row r="993" spans="2:11" ht="15">
      <c r="B993" s="1081"/>
      <c r="C993" s="791" t="s">
        <v>991</v>
      </c>
      <c r="D993" s="1074"/>
      <c r="E993" s="1075"/>
      <c r="F993" s="1075"/>
      <c r="G993" s="1075"/>
      <c r="H993" s="1075"/>
      <c r="I993" s="1076"/>
      <c r="J993" s="1077"/>
      <c r="K993" s="344"/>
    </row>
    <row r="994" spans="2:11" ht="15">
      <c r="B994" s="1081"/>
      <c r="C994" s="790" t="s">
        <v>993</v>
      </c>
      <c r="D994" s="1074"/>
      <c r="E994" s="1075">
        <v>34.5</v>
      </c>
      <c r="F994" s="1075"/>
      <c r="G994" s="1075"/>
      <c r="H994" s="1075">
        <f t="shared" si="12"/>
        <v>34.5</v>
      </c>
      <c r="I994" s="1076"/>
      <c r="J994" s="1077"/>
      <c r="K994" s="344"/>
    </row>
    <row r="995" spans="2:11" ht="15">
      <c r="B995" s="1081"/>
      <c r="C995" s="790" t="s">
        <v>995</v>
      </c>
      <c r="D995" s="1074"/>
      <c r="E995" s="1075">
        <v>28.5</v>
      </c>
      <c r="F995" s="1075"/>
      <c r="G995" s="1075"/>
      <c r="H995" s="1075">
        <f t="shared" si="12"/>
        <v>28.5</v>
      </c>
      <c r="I995" s="1076"/>
      <c r="J995" s="1077"/>
      <c r="K995" s="344"/>
    </row>
    <row r="996" spans="2:11" ht="15">
      <c r="B996" s="1081"/>
      <c r="C996" s="790" t="s">
        <v>996</v>
      </c>
      <c r="D996" s="1074"/>
      <c r="E996" s="1075">
        <v>21</v>
      </c>
      <c r="F996" s="1075"/>
      <c r="G996" s="1075"/>
      <c r="H996" s="1075">
        <f t="shared" si="12"/>
        <v>21</v>
      </c>
      <c r="I996" s="1076"/>
      <c r="J996" s="1077"/>
      <c r="K996" s="344"/>
    </row>
    <row r="997" spans="2:11" ht="15">
      <c r="B997" s="1081"/>
      <c r="C997" s="790"/>
      <c r="D997" s="1074"/>
      <c r="E997" s="1075"/>
      <c r="F997" s="1075"/>
      <c r="G997" s="1075"/>
      <c r="H997" s="1075"/>
      <c r="I997" s="1076"/>
      <c r="J997" s="1077"/>
      <c r="K997" s="344"/>
    </row>
    <row r="998" spans="2:11" s="465" customFormat="1" ht="38.25">
      <c r="B998" s="494" t="s">
        <v>1169</v>
      </c>
      <c r="C998" s="461" t="s">
        <v>119</v>
      </c>
      <c r="D998" s="1078"/>
      <c r="E998" s="1079"/>
      <c r="F998" s="1079"/>
      <c r="G998" s="1079"/>
      <c r="H998" s="1079"/>
      <c r="I998" s="1080">
        <f>SUM(H1001:H1005)</f>
        <v>39</v>
      </c>
      <c r="J998" s="1071" t="s">
        <v>2</v>
      </c>
    </row>
    <row r="999" spans="2:11" ht="15">
      <c r="B999" s="1081"/>
      <c r="C999" s="791" t="s">
        <v>64</v>
      </c>
      <c r="D999" s="1074"/>
      <c r="E999" s="1075" t="s">
        <v>928</v>
      </c>
      <c r="F999" s="1075"/>
      <c r="G999" s="1075"/>
      <c r="H999" s="1075" t="s">
        <v>660</v>
      </c>
      <c r="I999" s="1076"/>
      <c r="J999" s="1077"/>
      <c r="K999" s="344"/>
    </row>
    <row r="1000" spans="2:11" ht="15">
      <c r="B1000" s="1081"/>
      <c r="C1000" s="791" t="s">
        <v>978</v>
      </c>
      <c r="D1000" s="1074"/>
      <c r="E1000" s="1075"/>
      <c r="F1000" s="1075"/>
      <c r="G1000" s="1075"/>
      <c r="H1000" s="1075"/>
      <c r="I1000" s="1076"/>
      <c r="J1000" s="1077"/>
      <c r="K1000" s="344"/>
    </row>
    <row r="1001" spans="2:11" ht="15">
      <c r="B1001" s="1081"/>
      <c r="C1001" s="790" t="s">
        <v>1002</v>
      </c>
      <c r="D1001" s="1074"/>
      <c r="E1001" s="1075">
        <v>14</v>
      </c>
      <c r="F1001" s="1075"/>
      <c r="G1001" s="1075"/>
      <c r="H1001" s="1075">
        <f>E1001</f>
        <v>14</v>
      </c>
      <c r="I1001" s="1076"/>
      <c r="J1001" s="1077"/>
      <c r="K1001" s="344"/>
    </row>
    <row r="1002" spans="2:11" ht="15">
      <c r="B1002" s="1081"/>
      <c r="C1002" s="790" t="s">
        <v>1003</v>
      </c>
      <c r="D1002" s="1074"/>
      <c r="E1002" s="1075">
        <v>5.5</v>
      </c>
      <c r="F1002" s="1075"/>
      <c r="G1002" s="1075"/>
      <c r="H1002" s="1075">
        <f>E1002</f>
        <v>5.5</v>
      </c>
      <c r="I1002" s="1076"/>
      <c r="J1002" s="1077"/>
      <c r="K1002" s="344"/>
    </row>
    <row r="1003" spans="2:11" ht="15">
      <c r="B1003" s="1081"/>
      <c r="C1003" s="790" t="s">
        <v>1004</v>
      </c>
      <c r="D1003" s="1074"/>
      <c r="E1003" s="1075">
        <v>7.5</v>
      </c>
      <c r="F1003" s="1075"/>
      <c r="G1003" s="1075"/>
      <c r="H1003" s="1075">
        <f>E1003</f>
        <v>7.5</v>
      </c>
      <c r="I1003" s="1076"/>
      <c r="J1003" s="1077"/>
      <c r="K1003" s="344"/>
    </row>
    <row r="1004" spans="2:11" ht="15">
      <c r="B1004" s="1081"/>
      <c r="C1004" s="791" t="s">
        <v>991</v>
      </c>
      <c r="D1004" s="1074"/>
      <c r="E1004" s="1075"/>
      <c r="F1004" s="1075"/>
      <c r="G1004" s="1075"/>
      <c r="H1004" s="1075"/>
      <c r="I1004" s="1076"/>
      <c r="J1004" s="1077"/>
      <c r="K1004" s="344"/>
    </row>
    <row r="1005" spans="2:11" ht="15">
      <c r="B1005" s="1081"/>
      <c r="C1005" s="790" t="s">
        <v>989</v>
      </c>
      <c r="D1005" s="1074"/>
      <c r="E1005" s="1075">
        <v>12</v>
      </c>
      <c r="F1005" s="1075"/>
      <c r="G1005" s="1075"/>
      <c r="H1005" s="1075">
        <f>E1005</f>
        <v>12</v>
      </c>
      <c r="I1005" s="1076"/>
      <c r="J1005" s="1077"/>
      <c r="K1005" s="344"/>
    </row>
    <row r="1006" spans="2:11" ht="15">
      <c r="B1006" s="1081"/>
      <c r="C1006" s="790"/>
      <c r="D1006" s="1074"/>
      <c r="E1006" s="1075"/>
      <c r="F1006" s="1075"/>
      <c r="G1006" s="1075"/>
      <c r="H1006" s="1075"/>
      <c r="I1006" s="1076"/>
      <c r="J1006" s="1077"/>
      <c r="K1006" s="344"/>
    </row>
    <row r="1007" spans="2:11" s="465" customFormat="1" ht="38.25">
      <c r="B1007" s="494" t="s">
        <v>1170</v>
      </c>
      <c r="C1007" s="461" t="s">
        <v>887</v>
      </c>
      <c r="D1007" s="1078"/>
      <c r="E1007" s="1079"/>
      <c r="F1007" s="1079"/>
      <c r="G1007" s="1079"/>
      <c r="H1007" s="1079"/>
      <c r="I1007" s="1080">
        <f>SUM(H1010:H1014)</f>
        <v>58</v>
      </c>
      <c r="J1007" s="1071" t="s">
        <v>2</v>
      </c>
    </row>
    <row r="1008" spans="2:11" ht="15">
      <c r="B1008" s="1081"/>
      <c r="C1008" s="791" t="s">
        <v>64</v>
      </c>
      <c r="D1008" s="1074"/>
      <c r="E1008" s="1075" t="s">
        <v>928</v>
      </c>
      <c r="F1008" s="1075"/>
      <c r="G1008" s="1075"/>
      <c r="H1008" s="1075" t="s">
        <v>660</v>
      </c>
      <c r="I1008" s="1076"/>
      <c r="J1008" s="1077"/>
      <c r="K1008" s="344"/>
    </row>
    <row r="1009" spans="2:11" ht="15">
      <c r="B1009" s="1081"/>
      <c r="C1009" s="791" t="s">
        <v>978</v>
      </c>
      <c r="D1009" s="1074"/>
      <c r="E1009" s="1075"/>
      <c r="F1009" s="1075"/>
      <c r="G1009" s="1075"/>
      <c r="H1009" s="1075"/>
      <c r="I1009" s="1076"/>
      <c r="J1009" s="1077"/>
      <c r="K1009" s="344"/>
    </row>
    <row r="1010" spans="2:11" ht="15">
      <c r="B1010" s="1081"/>
      <c r="C1010" s="790" t="s">
        <v>1006</v>
      </c>
      <c r="D1010" s="1074"/>
      <c r="E1010" s="1075">
        <v>19.5</v>
      </c>
      <c r="F1010" s="1075"/>
      <c r="G1010" s="1075"/>
      <c r="H1010" s="1075">
        <f>E1010</f>
        <v>19.5</v>
      </c>
      <c r="I1010" s="1076"/>
      <c r="J1010" s="1077"/>
      <c r="K1010" s="344"/>
    </row>
    <row r="1011" spans="2:11" ht="15">
      <c r="B1011" s="1081"/>
      <c r="C1011" s="790" t="s">
        <v>1007</v>
      </c>
      <c r="D1011" s="1074"/>
      <c r="E1011" s="1075">
        <v>9.5</v>
      </c>
      <c r="F1011" s="1075"/>
      <c r="G1011" s="1075"/>
      <c r="H1011" s="1075">
        <f>E1011</f>
        <v>9.5</v>
      </c>
      <c r="I1011" s="1076"/>
      <c r="J1011" s="1077"/>
      <c r="K1011" s="344"/>
    </row>
    <row r="1012" spans="2:11" ht="15">
      <c r="B1012" s="1081"/>
      <c r="C1012" s="790" t="s">
        <v>1008</v>
      </c>
      <c r="D1012" s="1074"/>
      <c r="E1012" s="1075">
        <v>18</v>
      </c>
      <c r="F1012" s="1075"/>
      <c r="G1012" s="1075"/>
      <c r="H1012" s="1075">
        <f>E1012</f>
        <v>18</v>
      </c>
      <c r="I1012" s="1076"/>
      <c r="J1012" s="1077"/>
      <c r="K1012" s="344"/>
    </row>
    <row r="1013" spans="2:11" ht="15">
      <c r="B1013" s="1081"/>
      <c r="C1013" s="791" t="s">
        <v>991</v>
      </c>
      <c r="D1013" s="1074"/>
      <c r="E1013" s="1075"/>
      <c r="F1013" s="1075"/>
      <c r="G1013" s="1075"/>
      <c r="H1013" s="1075"/>
      <c r="I1013" s="1076"/>
      <c r="J1013" s="1077"/>
      <c r="K1013" s="344"/>
    </row>
    <row r="1014" spans="2:11" ht="15">
      <c r="B1014" s="1081"/>
      <c r="C1014" s="790" t="s">
        <v>990</v>
      </c>
      <c r="D1014" s="1074"/>
      <c r="E1014" s="1075">
        <v>11</v>
      </c>
      <c r="F1014" s="1075"/>
      <c r="G1014" s="1075"/>
      <c r="H1014" s="1075">
        <f>E1014</f>
        <v>11</v>
      </c>
      <c r="I1014" s="1076"/>
      <c r="J1014" s="1077"/>
      <c r="K1014" s="344"/>
    </row>
    <row r="1015" spans="2:11" ht="15">
      <c r="B1015" s="1081"/>
      <c r="C1015" s="790"/>
      <c r="D1015" s="1074"/>
      <c r="E1015" s="1075"/>
      <c r="F1015" s="1075"/>
      <c r="G1015" s="1075"/>
      <c r="H1015" s="1075"/>
      <c r="I1015" s="1076"/>
      <c r="J1015" s="1077"/>
      <c r="K1015" s="344"/>
    </row>
    <row r="1016" spans="2:11" s="465" customFormat="1" ht="38.25">
      <c r="B1016" s="494" t="s">
        <v>1171</v>
      </c>
      <c r="C1016" s="461" t="s">
        <v>888</v>
      </c>
      <c r="D1016" s="1078"/>
      <c r="E1016" s="1079"/>
      <c r="F1016" s="1079"/>
      <c r="G1016" s="1079"/>
      <c r="H1016" s="1079"/>
      <c r="I1016" s="1080">
        <f>H1019</f>
        <v>23</v>
      </c>
      <c r="J1016" s="1071" t="s">
        <v>2</v>
      </c>
    </row>
    <row r="1017" spans="2:11" ht="15">
      <c r="B1017" s="1081"/>
      <c r="C1017" s="791" t="s">
        <v>64</v>
      </c>
      <c r="D1017" s="1074"/>
      <c r="E1017" s="1075" t="s">
        <v>928</v>
      </c>
      <c r="F1017" s="1075"/>
      <c r="G1017" s="1075"/>
      <c r="H1017" s="1075" t="s">
        <v>660</v>
      </c>
      <c r="I1017" s="1076"/>
      <c r="J1017" s="1077"/>
      <c r="K1017" s="344"/>
    </row>
    <row r="1018" spans="2:11" ht="15">
      <c r="B1018" s="1081"/>
      <c r="C1018" s="791" t="s">
        <v>991</v>
      </c>
      <c r="D1018" s="1074"/>
      <c r="E1018" s="1075"/>
      <c r="F1018" s="1075"/>
      <c r="G1018" s="1075"/>
      <c r="H1018" s="1075"/>
      <c r="I1018" s="1076"/>
      <c r="J1018" s="1077"/>
      <c r="K1018" s="344"/>
    </row>
    <row r="1019" spans="2:11" ht="15">
      <c r="B1019" s="1081"/>
      <c r="C1019" s="790" t="s">
        <v>990</v>
      </c>
      <c r="D1019" s="1074"/>
      <c r="E1019" s="1075">
        <v>23</v>
      </c>
      <c r="F1019" s="1075"/>
      <c r="G1019" s="1075"/>
      <c r="H1019" s="1075">
        <f>E1019</f>
        <v>23</v>
      </c>
      <c r="I1019" s="1076"/>
      <c r="J1019" s="1077"/>
      <c r="K1019" s="344"/>
    </row>
    <row r="1020" spans="2:11" ht="15">
      <c r="B1020" s="1081"/>
      <c r="C1020" s="790"/>
      <c r="D1020" s="1074"/>
      <c r="E1020" s="1075"/>
      <c r="F1020" s="1075"/>
      <c r="G1020" s="1075"/>
      <c r="H1020" s="1075"/>
      <c r="I1020" s="1076"/>
      <c r="J1020" s="1077"/>
      <c r="K1020" s="344"/>
    </row>
    <row r="1021" spans="2:11" s="465" customFormat="1" ht="12.75">
      <c r="B1021" s="492" t="s">
        <v>361</v>
      </c>
      <c r="C1021" s="470" t="s">
        <v>54</v>
      </c>
      <c r="D1021" s="1078"/>
      <c r="E1021" s="1079"/>
      <c r="F1021" s="1079"/>
      <c r="G1021" s="1079"/>
      <c r="H1021" s="1079"/>
      <c r="I1021" s="1080"/>
      <c r="J1021" s="1071"/>
    </row>
    <row r="1022" spans="2:11" s="465" customFormat="1" ht="51">
      <c r="B1022" s="494" t="s">
        <v>362</v>
      </c>
      <c r="C1022" s="461" t="s">
        <v>522</v>
      </c>
      <c r="D1022" s="1078"/>
      <c r="E1022" s="1079"/>
      <c r="F1022" s="1079"/>
      <c r="G1022" s="1079"/>
      <c r="H1022" s="1079"/>
      <c r="I1022" s="1080">
        <f>SUM(H1024:H1025)</f>
        <v>62</v>
      </c>
      <c r="J1022" s="1071" t="s">
        <v>148</v>
      </c>
    </row>
    <row r="1023" spans="2:11" ht="15">
      <c r="B1023" s="1081"/>
      <c r="C1023" s="791" t="s">
        <v>64</v>
      </c>
      <c r="D1023" s="1074"/>
      <c r="E1023" s="1075" t="s">
        <v>593</v>
      </c>
      <c r="F1023" s="1075"/>
      <c r="G1023" s="1075"/>
      <c r="H1023" s="1075" t="s">
        <v>660</v>
      </c>
      <c r="I1023" s="1076"/>
      <c r="J1023" s="1077"/>
      <c r="K1023" s="344"/>
    </row>
    <row r="1024" spans="2:11" ht="15">
      <c r="B1024" s="1081"/>
      <c r="C1024" s="790" t="s">
        <v>1010</v>
      </c>
      <c r="D1024" s="1074"/>
      <c r="E1024" s="1075">
        <v>60</v>
      </c>
      <c r="F1024" s="1075"/>
      <c r="G1024" s="1075"/>
      <c r="H1024" s="1075">
        <f>E1024</f>
        <v>60</v>
      </c>
      <c r="I1024" s="1076"/>
      <c r="J1024" s="1077"/>
      <c r="K1024" s="344"/>
    </row>
    <row r="1025" spans="2:11" ht="15">
      <c r="B1025" s="1081"/>
      <c r="C1025" s="790" t="s">
        <v>1011</v>
      </c>
      <c r="D1025" s="1074"/>
      <c r="E1025" s="1075">
        <v>2</v>
      </c>
      <c r="F1025" s="1075"/>
      <c r="G1025" s="1075"/>
      <c r="H1025" s="1075">
        <f>E1025</f>
        <v>2</v>
      </c>
      <c r="I1025" s="1076"/>
      <c r="J1025" s="1077"/>
      <c r="K1025" s="344"/>
    </row>
    <row r="1026" spans="2:11" ht="15">
      <c r="B1026" s="1081"/>
      <c r="C1026" s="790"/>
      <c r="D1026" s="1074"/>
      <c r="E1026" s="1075"/>
      <c r="F1026" s="1075"/>
      <c r="G1026" s="1075"/>
      <c r="H1026" s="1075"/>
      <c r="I1026" s="1076"/>
      <c r="J1026" s="1077"/>
      <c r="K1026" s="344"/>
    </row>
    <row r="1027" spans="2:11" s="465" customFormat="1" ht="12.75">
      <c r="B1027" s="492" t="s">
        <v>367</v>
      </c>
      <c r="C1027" s="470" t="s">
        <v>55</v>
      </c>
      <c r="D1027" s="1078"/>
      <c r="E1027" s="1079"/>
      <c r="F1027" s="1079"/>
      <c r="G1027" s="1079"/>
      <c r="H1027" s="1079"/>
      <c r="I1027" s="1080"/>
      <c r="J1027" s="1071"/>
    </row>
    <row r="1028" spans="2:11" s="465" customFormat="1" ht="38.25">
      <c r="B1028" s="494" t="s">
        <v>368</v>
      </c>
      <c r="C1028" s="461" t="s">
        <v>121</v>
      </c>
      <c r="D1028" s="1078"/>
      <c r="E1028" s="1079"/>
      <c r="F1028" s="1079"/>
      <c r="G1028" s="1079"/>
      <c r="H1028" s="1079"/>
      <c r="I1028" s="1080">
        <f>H1030</f>
        <v>113.12</v>
      </c>
      <c r="J1028" s="1071" t="s">
        <v>28</v>
      </c>
    </row>
    <row r="1029" spans="2:11" ht="15">
      <c r="B1029" s="1081"/>
      <c r="C1029" s="791" t="s">
        <v>64</v>
      </c>
      <c r="D1029" s="1074"/>
      <c r="E1029" s="1075" t="s">
        <v>928</v>
      </c>
      <c r="F1029" s="1075" t="s">
        <v>587</v>
      </c>
      <c r="G1029" s="1075" t="s">
        <v>652</v>
      </c>
      <c r="H1029" s="1075" t="str">
        <f>E1029</f>
        <v xml:space="preserve">COMP. </v>
      </c>
      <c r="I1029" s="1076"/>
      <c r="J1029" s="1077"/>
      <c r="K1029" s="344"/>
    </row>
    <row r="1030" spans="2:11" ht="15">
      <c r="B1030" s="1081"/>
      <c r="C1030" s="790" t="s">
        <v>1012</v>
      </c>
      <c r="D1030" s="1074"/>
      <c r="E1030" s="1075">
        <v>141.4</v>
      </c>
      <c r="F1030" s="1075">
        <v>0.5</v>
      </c>
      <c r="G1030" s="1075">
        <v>1.6</v>
      </c>
      <c r="H1030" s="1075">
        <f>ROUND(G1030*F1030*E1030,2)</f>
        <v>113.12</v>
      </c>
      <c r="I1030" s="1076"/>
      <c r="J1030" s="1077"/>
      <c r="K1030" s="344"/>
    </row>
    <row r="1031" spans="2:11" ht="15">
      <c r="B1031" s="1081"/>
      <c r="C1031" s="790"/>
      <c r="D1031" s="1074"/>
      <c r="E1031" s="1075"/>
      <c r="F1031" s="1075"/>
      <c r="G1031" s="1075"/>
      <c r="H1031" s="1075"/>
      <c r="I1031" s="1076"/>
      <c r="J1031" s="1077"/>
      <c r="K1031" s="344"/>
    </row>
    <row r="1032" spans="2:11" s="465" customFormat="1" ht="25.5">
      <c r="B1032" s="793" t="s">
        <v>393</v>
      </c>
      <c r="C1032" s="470" t="s">
        <v>204</v>
      </c>
      <c r="D1032" s="1078"/>
      <c r="E1032" s="1079"/>
      <c r="F1032" s="1079"/>
      <c r="G1032" s="1079"/>
      <c r="H1032" s="1079"/>
      <c r="I1032" s="1080"/>
      <c r="J1032" s="1071"/>
    </row>
    <row r="1033" spans="2:11" s="465" customFormat="1" ht="12.75">
      <c r="B1033" s="492" t="s">
        <v>394</v>
      </c>
      <c r="C1033" s="470" t="s">
        <v>61</v>
      </c>
      <c r="D1033" s="1078"/>
      <c r="E1033" s="1079"/>
      <c r="F1033" s="1079"/>
      <c r="G1033" s="1079"/>
      <c r="H1033" s="1079"/>
      <c r="I1033" s="1080"/>
      <c r="J1033" s="1071"/>
    </row>
    <row r="1034" spans="2:11" s="465" customFormat="1" ht="25.5">
      <c r="B1034" s="494" t="s">
        <v>395</v>
      </c>
      <c r="C1034" s="461" t="s">
        <v>120</v>
      </c>
      <c r="D1034" s="1078"/>
      <c r="E1034" s="1079"/>
      <c r="F1034" s="1079"/>
      <c r="G1034" s="1079"/>
      <c r="H1034" s="1079"/>
      <c r="I1034" s="1080">
        <f>H1036</f>
        <v>141</v>
      </c>
      <c r="J1034" s="1071" t="s">
        <v>148</v>
      </c>
    </row>
    <row r="1035" spans="2:11" ht="15">
      <c r="B1035" s="1081"/>
      <c r="C1035" s="791" t="s">
        <v>64</v>
      </c>
      <c r="D1035" s="1074"/>
      <c r="E1035" s="1075"/>
      <c r="F1035" s="1075"/>
      <c r="G1035" s="1075"/>
      <c r="H1035" s="1075"/>
      <c r="I1035" s="1076"/>
      <c r="J1035" s="1077"/>
      <c r="K1035" s="344"/>
    </row>
    <row r="1036" spans="2:11" ht="15">
      <c r="B1036" s="1081"/>
      <c r="C1036" s="790" t="s">
        <v>1012</v>
      </c>
      <c r="D1036" s="1074"/>
      <c r="E1036" s="1075"/>
      <c r="F1036" s="1075"/>
      <c r="G1036" s="1075"/>
      <c r="H1036" s="1075">
        <v>141</v>
      </c>
      <c r="I1036" s="1076"/>
      <c r="J1036" s="1077"/>
      <c r="K1036" s="344"/>
    </row>
    <row r="1037" spans="2:11" ht="15">
      <c r="B1037" s="1081"/>
      <c r="C1037" s="790"/>
      <c r="D1037" s="1074"/>
      <c r="E1037" s="1075"/>
      <c r="F1037" s="1075"/>
      <c r="G1037" s="1075"/>
      <c r="H1037" s="1075"/>
      <c r="I1037" s="1076"/>
      <c r="J1037" s="1077"/>
      <c r="K1037" s="344"/>
    </row>
    <row r="1038" spans="2:11" thickBot="1">
      <c r="B1038" s="1082"/>
      <c r="C1038" s="1204"/>
      <c r="D1038" s="1084"/>
      <c r="E1038" s="1085"/>
      <c r="F1038" s="1085"/>
      <c r="G1038" s="1085"/>
      <c r="H1038" s="1085"/>
      <c r="I1038" s="1086"/>
      <c r="J1038" s="1087"/>
      <c r="K1038" s="344"/>
    </row>
    <row r="1039" spans="2:11">
      <c r="H1039" s="856">
        <f>SUM(H17:H1038)</f>
        <v>26255.540092680974</v>
      </c>
      <c r="I1039" s="856">
        <f>SUM(I17:I1038)</f>
        <v>19784.360092680996</v>
      </c>
    </row>
    <row r="1040" spans="2:11">
      <c r="H1040" s="858"/>
      <c r="I1040" s="860">
        <f>SUM('PLANILHA ORÇAMENTO 29.05.25'!H16:H220)</f>
        <v>19784.360092680996</v>
      </c>
    </row>
    <row r="1041" spans="9:9">
      <c r="I1041" s="348"/>
    </row>
  </sheetData>
  <mergeCells count="14">
    <mergeCell ref="B12:J12"/>
    <mergeCell ref="B13:B14"/>
    <mergeCell ref="C13:C14"/>
    <mergeCell ref="D13:D14"/>
    <mergeCell ref="E13:G13"/>
    <mergeCell ref="H13:I13"/>
    <mergeCell ref="J13:J14"/>
    <mergeCell ref="C8:J8"/>
    <mergeCell ref="B9:C9"/>
    <mergeCell ref="H9:J9"/>
    <mergeCell ref="B10:C10"/>
    <mergeCell ref="B11:C11"/>
    <mergeCell ref="D11:F11"/>
    <mergeCell ref="I11:J11"/>
  </mergeCells>
  <printOptions horizontalCentered="1"/>
  <pageMargins left="0.59055118110236227" right="0.39370078740157483" top="0.51181102362204722" bottom="0.98425196850393704" header="0.27559055118110237" footer="0.23622047244094491"/>
  <pageSetup paperSize="9" scale="63" fitToHeight="15" orientation="portrait" r:id="rId1"/>
  <headerFooter alignWithMargins="0">
    <oddFooter>&amp;CDURVAL HONORATO DA SILVA
Engenheiro Civil - ECOS
CREA: 74.063/D&amp;RPágina 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60"/>
  <sheetViews>
    <sheetView showGridLines="0" showZeros="0" view="pageBreakPreview" zoomScale="85" zoomScaleSheetLayoutView="85" workbookViewId="0">
      <selection activeCell="B8" sqref="B8"/>
    </sheetView>
  </sheetViews>
  <sheetFormatPr defaultColWidth="11.42578125" defaultRowHeight="15.75"/>
  <cols>
    <col min="1" max="1" width="11.42578125" style="310"/>
    <col min="2" max="2" width="10.7109375" style="345" bestFit="1" customWidth="1"/>
    <col min="3" max="3" width="54.140625" style="310" customWidth="1"/>
    <col min="4" max="4" width="7" style="310" customWidth="1"/>
    <col min="5" max="7" width="13.7109375" style="310" customWidth="1"/>
    <col min="8" max="8" width="13.7109375" style="347" customWidth="1"/>
    <col min="9" max="9" width="13.7109375" style="855" customWidth="1"/>
    <col min="10" max="10" width="8.7109375" style="855" bestFit="1" customWidth="1"/>
    <col min="11" max="11" width="20.42578125" style="310" customWidth="1"/>
    <col min="12" max="12" width="13.85546875" style="310" customWidth="1"/>
    <col min="13" max="16384" width="11.42578125" style="310"/>
  </cols>
  <sheetData>
    <row r="1" spans="2:10" ht="15">
      <c r="B1" s="474"/>
      <c r="C1" s="475"/>
      <c r="D1" s="475"/>
      <c r="E1" s="476"/>
      <c r="F1" s="476"/>
      <c r="G1" s="476"/>
      <c r="H1" s="477"/>
      <c r="I1" s="845"/>
      <c r="J1" s="846"/>
    </row>
    <row r="2" spans="2:10" ht="15" customHeight="1">
      <c r="B2" s="480"/>
      <c r="C2" s="311"/>
      <c r="D2" s="312"/>
      <c r="E2" s="313"/>
      <c r="F2" s="314"/>
      <c r="G2" s="313"/>
      <c r="H2" s="315"/>
      <c r="I2" s="847"/>
      <c r="J2" s="848"/>
    </row>
    <row r="3" spans="2:10" ht="15" customHeight="1">
      <c r="B3" s="482"/>
      <c r="C3" s="316"/>
      <c r="D3" s="317"/>
      <c r="E3" s="314"/>
      <c r="F3" s="313"/>
      <c r="G3" s="313"/>
      <c r="H3" s="315"/>
      <c r="I3" s="849"/>
      <c r="J3" s="848"/>
    </row>
    <row r="4" spans="2:10" ht="15" customHeight="1">
      <c r="B4" s="480"/>
      <c r="C4" s="318"/>
      <c r="D4" s="319"/>
      <c r="E4" s="320"/>
      <c r="F4" s="321"/>
      <c r="G4" s="321"/>
      <c r="H4" s="315"/>
      <c r="I4" s="849"/>
      <c r="J4" s="848"/>
    </row>
    <row r="5" spans="2:10" ht="15" customHeight="1">
      <c r="B5" s="480"/>
      <c r="C5" s="322"/>
      <c r="D5" s="323"/>
      <c r="E5" s="324"/>
      <c r="F5" s="321"/>
      <c r="G5" s="321"/>
      <c r="H5" s="315"/>
      <c r="I5" s="849"/>
      <c r="J5" s="848"/>
    </row>
    <row r="6" spans="2:10" ht="15" customHeight="1">
      <c r="B6" s="483"/>
      <c r="C6" s="325"/>
      <c r="D6" s="325"/>
      <c r="E6" s="326"/>
      <c r="F6" s="326"/>
      <c r="G6" s="326"/>
      <c r="H6" s="326"/>
      <c r="I6" s="850"/>
      <c r="J6" s="851"/>
    </row>
    <row r="7" spans="2:10" ht="12" customHeight="1">
      <c r="B7" s="485"/>
      <c r="C7" s="327"/>
      <c r="D7" s="328"/>
      <c r="E7" s="329"/>
      <c r="F7" s="329"/>
      <c r="G7" s="330"/>
      <c r="H7" s="331"/>
      <c r="I7" s="332"/>
      <c r="J7" s="486"/>
    </row>
    <row r="8" spans="2:10" s="333" customFormat="1" ht="48" customHeight="1">
      <c r="B8" s="954" t="s">
        <v>1384</v>
      </c>
      <c r="C8" s="1569" t="s">
        <v>1319</v>
      </c>
      <c r="D8" s="1569"/>
      <c r="E8" s="1569"/>
      <c r="F8" s="1569"/>
      <c r="G8" s="1569"/>
      <c r="H8" s="1569"/>
      <c r="I8" s="1569"/>
      <c r="J8" s="1570"/>
    </row>
    <row r="9" spans="2:10" s="333" customFormat="1" ht="19.5" hidden="1" customHeight="1">
      <c r="B9" s="1586" t="s">
        <v>578</v>
      </c>
      <c r="C9" s="1572"/>
      <c r="D9" s="334"/>
      <c r="E9" s="335"/>
      <c r="F9" s="336"/>
      <c r="G9" s="337"/>
      <c r="H9" s="1573"/>
      <c r="I9" s="1573"/>
      <c r="J9" s="1574"/>
    </row>
    <row r="10" spans="2:10" s="333" customFormat="1" ht="20.100000000000001" hidden="1" customHeight="1">
      <c r="B10" s="1575" t="s">
        <v>579</v>
      </c>
      <c r="C10" s="1576"/>
      <c r="D10" s="338"/>
      <c r="E10" s="338"/>
      <c r="F10" s="338"/>
      <c r="G10" s="339"/>
      <c r="H10" s="340"/>
      <c r="I10" s="852"/>
      <c r="J10" s="853"/>
    </row>
    <row r="11" spans="2:10" ht="12" customHeight="1">
      <c r="B11" s="1577"/>
      <c r="C11" s="1587"/>
      <c r="D11" s="1588"/>
      <c r="E11" s="1588"/>
      <c r="F11" s="1588"/>
      <c r="G11" s="488"/>
      <c r="H11" s="331"/>
      <c r="I11" s="1589"/>
      <c r="J11" s="1590"/>
    </row>
    <row r="12" spans="2:10" s="333" customFormat="1" ht="26.25" customHeight="1">
      <c r="B12" s="1556" t="s">
        <v>580</v>
      </c>
      <c r="C12" s="1582"/>
      <c r="D12" s="1582"/>
      <c r="E12" s="1582"/>
      <c r="F12" s="1582"/>
      <c r="G12" s="1582"/>
      <c r="H12" s="1582"/>
      <c r="I12" s="1582"/>
      <c r="J12" s="1558"/>
    </row>
    <row r="13" spans="2:10" ht="15">
      <c r="B13" s="1559" t="s">
        <v>0</v>
      </c>
      <c r="C13" s="1583" t="s">
        <v>581</v>
      </c>
      <c r="D13" s="1563" t="s">
        <v>582</v>
      </c>
      <c r="E13" s="1584" t="s">
        <v>583</v>
      </c>
      <c r="F13" s="1585"/>
      <c r="G13" s="1585"/>
      <c r="H13" s="1585" t="s">
        <v>4</v>
      </c>
      <c r="I13" s="1585"/>
      <c r="J13" s="1567" t="s">
        <v>584</v>
      </c>
    </row>
    <row r="14" spans="2:10" ht="15">
      <c r="B14" s="1560"/>
      <c r="C14" s="1562"/>
      <c r="D14" s="1564"/>
      <c r="E14" s="1130" t="s">
        <v>585</v>
      </c>
      <c r="F14" s="342" t="s">
        <v>586</v>
      </c>
      <c r="G14" s="1130" t="s">
        <v>587</v>
      </c>
      <c r="H14" s="1130" t="s">
        <v>588</v>
      </c>
      <c r="I14" s="1130" t="s">
        <v>589</v>
      </c>
      <c r="J14" s="1568"/>
    </row>
    <row r="15" spans="2:10" ht="15">
      <c r="B15" s="513"/>
      <c r="C15" s="443"/>
      <c r="D15" s="444"/>
      <c r="E15" s="445"/>
      <c r="F15" s="446"/>
      <c r="G15" s="447"/>
      <c r="H15" s="448"/>
      <c r="I15" s="434"/>
      <c r="J15" s="490"/>
    </row>
    <row r="16" spans="2:10" s="472" customFormat="1" ht="15">
      <c r="B16" s="514" t="s">
        <v>281</v>
      </c>
      <c r="C16" s="470" t="s">
        <v>238</v>
      </c>
      <c r="D16" s="462"/>
      <c r="E16" s="463"/>
      <c r="F16" s="463"/>
      <c r="G16" s="510"/>
      <c r="H16" s="511"/>
      <c r="I16" s="464"/>
      <c r="J16" s="493"/>
    </row>
    <row r="17" spans="2:10" s="504" customFormat="1">
      <c r="B17" s="514" t="s">
        <v>163</v>
      </c>
      <c r="C17" s="470" t="s">
        <v>95</v>
      </c>
      <c r="D17" s="502"/>
      <c r="E17" s="503"/>
      <c r="F17" s="503"/>
      <c r="G17" s="512"/>
      <c r="H17" s="464"/>
      <c r="I17" s="464"/>
      <c r="J17" s="493"/>
    </row>
    <row r="18" spans="2:10" s="472" customFormat="1" ht="25.5">
      <c r="B18" s="515" t="s">
        <v>263</v>
      </c>
      <c r="C18" s="461" t="s">
        <v>94</v>
      </c>
      <c r="D18" s="462"/>
      <c r="E18" s="463" t="s">
        <v>647</v>
      </c>
      <c r="F18" s="463" t="s">
        <v>648</v>
      </c>
      <c r="G18" s="510"/>
      <c r="H18" s="511" t="s">
        <v>623</v>
      </c>
      <c r="I18" s="464">
        <f>SUM(H19:H19)</f>
        <v>6</v>
      </c>
      <c r="J18" s="493" t="s">
        <v>3</v>
      </c>
    </row>
    <row r="19" spans="2:10" ht="15">
      <c r="B19" s="516"/>
      <c r="C19" s="438" t="s">
        <v>649</v>
      </c>
      <c r="D19" s="436"/>
      <c r="E19" s="437">
        <v>3.11</v>
      </c>
      <c r="F19" s="437">
        <v>1.93</v>
      </c>
      <c r="G19" s="449"/>
      <c r="H19" s="450">
        <f>ROUND(E19*F19,2)</f>
        <v>6</v>
      </c>
      <c r="I19" s="439"/>
      <c r="J19" s="491"/>
    </row>
    <row r="20" spans="2:10" ht="15">
      <c r="B20" s="516"/>
      <c r="C20" s="438"/>
      <c r="D20" s="436"/>
      <c r="E20" s="437"/>
      <c r="F20" s="437"/>
      <c r="G20" s="449"/>
      <c r="H20" s="450"/>
      <c r="I20" s="439"/>
      <c r="J20" s="491"/>
    </row>
    <row r="21" spans="2:10" s="504" customFormat="1">
      <c r="B21" s="514" t="s">
        <v>19</v>
      </c>
      <c r="C21" s="470" t="s">
        <v>761</v>
      </c>
      <c r="D21" s="502"/>
      <c r="E21" s="503"/>
      <c r="F21" s="503"/>
      <c r="G21" s="503"/>
      <c r="H21" s="503"/>
      <c r="I21" s="464"/>
      <c r="J21" s="493"/>
    </row>
    <row r="22" spans="2:10" s="472" customFormat="1" ht="51">
      <c r="B22" s="515" t="s">
        <v>268</v>
      </c>
      <c r="C22" s="461" t="s">
        <v>430</v>
      </c>
      <c r="D22" s="462"/>
      <c r="E22" s="463" t="s">
        <v>593</v>
      </c>
      <c r="F22" s="463"/>
      <c r="G22" s="463"/>
      <c r="H22" s="463" t="s">
        <v>594</v>
      </c>
      <c r="I22" s="464">
        <f>H23</f>
        <v>1</v>
      </c>
      <c r="J22" s="493" t="s">
        <v>148</v>
      </c>
    </row>
    <row r="23" spans="2:10" ht="15">
      <c r="B23" s="516"/>
      <c r="C23" s="435" t="s">
        <v>68</v>
      </c>
      <c r="D23" s="436"/>
      <c r="E23" s="437">
        <v>1</v>
      </c>
      <c r="F23" s="437"/>
      <c r="G23" s="437"/>
      <c r="H23" s="437">
        <f>E23</f>
        <v>1</v>
      </c>
      <c r="I23" s="439"/>
      <c r="J23" s="491"/>
    </row>
    <row r="24" spans="2:10" ht="15">
      <c r="B24" s="516"/>
      <c r="C24" s="438"/>
      <c r="D24" s="436"/>
      <c r="E24" s="437"/>
      <c r="F24" s="437"/>
      <c r="G24" s="437"/>
      <c r="H24" s="437"/>
      <c r="I24" s="439"/>
      <c r="J24" s="491"/>
    </row>
    <row r="25" spans="2:10" s="472" customFormat="1" ht="51">
      <c r="B25" s="515" t="s">
        <v>269</v>
      </c>
      <c r="C25" s="461" t="s">
        <v>431</v>
      </c>
      <c r="D25" s="462"/>
      <c r="E25" s="463" t="s">
        <v>593</v>
      </c>
      <c r="F25" s="463"/>
      <c r="G25" s="463"/>
      <c r="H25" s="463" t="s">
        <v>594</v>
      </c>
      <c r="I25" s="464">
        <f>H26</f>
        <v>1</v>
      </c>
      <c r="J25" s="493" t="s">
        <v>148</v>
      </c>
    </row>
    <row r="26" spans="2:10" ht="15">
      <c r="B26" s="516"/>
      <c r="C26" s="435" t="s">
        <v>68</v>
      </c>
      <c r="D26" s="436"/>
      <c r="E26" s="437">
        <v>1</v>
      </c>
      <c r="F26" s="437"/>
      <c r="G26" s="437"/>
      <c r="H26" s="437">
        <f>E26</f>
        <v>1</v>
      </c>
      <c r="I26" s="439"/>
      <c r="J26" s="491"/>
    </row>
    <row r="27" spans="2:10" ht="15">
      <c r="B27" s="516"/>
      <c r="C27" s="438"/>
      <c r="D27" s="436"/>
      <c r="E27" s="437"/>
      <c r="F27" s="437"/>
      <c r="G27" s="437"/>
      <c r="H27" s="437"/>
      <c r="I27" s="439"/>
      <c r="J27" s="491"/>
    </row>
    <row r="28" spans="2:10" s="472" customFormat="1" ht="51">
      <c r="B28" s="515" t="s">
        <v>270</v>
      </c>
      <c r="C28" s="461" t="s">
        <v>98</v>
      </c>
      <c r="D28" s="462"/>
      <c r="E28" s="463" t="s">
        <v>595</v>
      </c>
      <c r="F28" s="463"/>
      <c r="G28" s="463"/>
      <c r="H28" s="463" t="s">
        <v>594</v>
      </c>
      <c r="I28" s="464">
        <f>H29</f>
        <v>0</v>
      </c>
      <c r="J28" s="493" t="s">
        <v>194</v>
      </c>
    </row>
    <row r="29" spans="2:10" ht="15">
      <c r="B29" s="516"/>
      <c r="C29" s="435" t="s">
        <v>68</v>
      </c>
      <c r="D29" s="436"/>
      <c r="E29" s="1257">
        <v>0</v>
      </c>
      <c r="F29" s="437"/>
      <c r="G29" s="437"/>
      <c r="H29" s="437">
        <f>E29</f>
        <v>0</v>
      </c>
      <c r="I29" s="439"/>
      <c r="J29" s="491"/>
    </row>
    <row r="30" spans="2:10" ht="15">
      <c r="B30" s="516"/>
      <c r="C30" s="438"/>
      <c r="D30" s="436"/>
      <c r="E30" s="437"/>
      <c r="F30" s="437"/>
      <c r="G30" s="437"/>
      <c r="H30" s="437"/>
      <c r="I30" s="439"/>
      <c r="J30" s="491"/>
    </row>
    <row r="31" spans="2:10" s="472" customFormat="1" ht="51">
      <c r="B31" s="515" t="s">
        <v>271</v>
      </c>
      <c r="C31" s="461" t="s">
        <v>99</v>
      </c>
      <c r="D31" s="462"/>
      <c r="E31" s="463" t="s">
        <v>595</v>
      </c>
      <c r="F31" s="463"/>
      <c r="G31" s="463"/>
      <c r="H31" s="463" t="s">
        <v>594</v>
      </c>
      <c r="I31" s="464">
        <f>H32</f>
        <v>0</v>
      </c>
      <c r="J31" s="493" t="s">
        <v>194</v>
      </c>
    </row>
    <row r="32" spans="2:10" ht="15">
      <c r="B32" s="516"/>
      <c r="C32" s="435" t="s">
        <v>68</v>
      </c>
      <c r="D32" s="436"/>
      <c r="E32" s="1257">
        <v>0</v>
      </c>
      <c r="F32" s="437"/>
      <c r="G32" s="437"/>
      <c r="H32" s="437">
        <f>E32</f>
        <v>0</v>
      </c>
      <c r="I32" s="439"/>
      <c r="J32" s="491"/>
    </row>
    <row r="33" spans="2:10" ht="15">
      <c r="B33" s="516"/>
      <c r="C33" s="438"/>
      <c r="D33" s="436"/>
      <c r="E33" s="437"/>
      <c r="F33" s="437"/>
      <c r="G33" s="437"/>
      <c r="H33" s="437"/>
      <c r="I33" s="439"/>
      <c r="J33" s="491"/>
    </row>
    <row r="34" spans="2:10" s="472" customFormat="1" ht="89.25">
      <c r="B34" s="515" t="s">
        <v>272</v>
      </c>
      <c r="C34" s="461" t="s">
        <v>102</v>
      </c>
      <c r="D34" s="462"/>
      <c r="E34" s="463" t="s">
        <v>595</v>
      </c>
      <c r="F34" s="463"/>
      <c r="G34" s="463"/>
      <c r="H34" s="463" t="s">
        <v>594</v>
      </c>
      <c r="I34" s="464">
        <f>H35</f>
        <v>0</v>
      </c>
      <c r="J34" s="493" t="s">
        <v>194</v>
      </c>
    </row>
    <row r="35" spans="2:10" ht="15">
      <c r="B35" s="516"/>
      <c r="C35" s="435" t="s">
        <v>68</v>
      </c>
      <c r="D35" s="436"/>
      <c r="E35" s="1257">
        <v>0</v>
      </c>
      <c r="F35" s="437"/>
      <c r="G35" s="437"/>
      <c r="H35" s="437">
        <f>E35</f>
        <v>0</v>
      </c>
      <c r="I35" s="439"/>
      <c r="J35" s="491"/>
    </row>
    <row r="36" spans="2:10" ht="15">
      <c r="B36" s="516"/>
      <c r="C36" s="438"/>
      <c r="D36" s="436"/>
      <c r="E36" s="437"/>
      <c r="F36" s="437"/>
      <c r="G36" s="437"/>
      <c r="H36" s="437"/>
      <c r="I36" s="439"/>
      <c r="J36" s="491"/>
    </row>
    <row r="37" spans="2:10" s="472" customFormat="1" ht="89.25">
      <c r="B37" s="515" t="s">
        <v>432</v>
      </c>
      <c r="C37" s="461" t="s">
        <v>103</v>
      </c>
      <c r="D37" s="462"/>
      <c r="E37" s="463" t="s">
        <v>595</v>
      </c>
      <c r="F37" s="463"/>
      <c r="G37" s="463"/>
      <c r="H37" s="463" t="s">
        <v>594</v>
      </c>
      <c r="I37" s="464">
        <f>H38</f>
        <v>3</v>
      </c>
      <c r="J37" s="493" t="s">
        <v>194</v>
      </c>
    </row>
    <row r="38" spans="2:10" ht="15">
      <c r="B38" s="516"/>
      <c r="C38" s="435" t="s">
        <v>68</v>
      </c>
      <c r="D38" s="436"/>
      <c r="E38" s="468">
        <v>3</v>
      </c>
      <c r="F38" s="437"/>
      <c r="G38" s="437"/>
      <c r="H38" s="437">
        <f>E38</f>
        <v>3</v>
      </c>
      <c r="I38" s="439"/>
      <c r="J38" s="491"/>
    </row>
    <row r="39" spans="2:10" ht="15">
      <c r="B39" s="516"/>
      <c r="C39" s="438"/>
      <c r="D39" s="436"/>
      <c r="E39" s="437"/>
      <c r="F39" s="437"/>
      <c r="G39" s="437"/>
      <c r="H39" s="437"/>
      <c r="I39" s="439"/>
      <c r="J39" s="491"/>
    </row>
    <row r="40" spans="2:10" s="504" customFormat="1">
      <c r="B40" s="514" t="s">
        <v>165</v>
      </c>
      <c r="C40" s="470" t="s">
        <v>21</v>
      </c>
      <c r="D40" s="502"/>
      <c r="E40" s="503"/>
      <c r="F40" s="503"/>
      <c r="G40" s="503"/>
      <c r="H40" s="503"/>
      <c r="I40" s="464"/>
      <c r="J40" s="493"/>
    </row>
    <row r="41" spans="2:10" s="472" customFormat="1" ht="51">
      <c r="B41" s="515" t="s">
        <v>273</v>
      </c>
      <c r="C41" s="461" t="s">
        <v>104</v>
      </c>
      <c r="D41" s="462"/>
      <c r="E41" s="463" t="s">
        <v>595</v>
      </c>
      <c r="F41" s="463"/>
      <c r="G41" s="463"/>
      <c r="H41" s="463" t="s">
        <v>594</v>
      </c>
      <c r="I41" s="464">
        <f>H42</f>
        <v>3</v>
      </c>
      <c r="J41" s="493" t="s">
        <v>194</v>
      </c>
    </row>
    <row r="42" spans="2:10" ht="15">
      <c r="B42" s="516"/>
      <c r="C42" s="435" t="s">
        <v>68</v>
      </c>
      <c r="D42" s="436"/>
      <c r="E42" s="468">
        <v>3</v>
      </c>
      <c r="F42" s="437"/>
      <c r="G42" s="437"/>
      <c r="H42" s="437">
        <f>E42</f>
        <v>3</v>
      </c>
      <c r="I42" s="439"/>
      <c r="J42" s="491"/>
    </row>
    <row r="43" spans="2:10" ht="15">
      <c r="B43" s="516"/>
      <c r="C43" s="438"/>
      <c r="D43" s="436"/>
      <c r="E43" s="437"/>
      <c r="F43" s="437"/>
      <c r="G43" s="437"/>
      <c r="H43" s="437"/>
      <c r="I43" s="439"/>
      <c r="J43" s="491"/>
    </row>
    <row r="44" spans="2:10" s="504" customFormat="1">
      <c r="B44" s="514" t="s">
        <v>274</v>
      </c>
      <c r="C44" s="470" t="s">
        <v>22</v>
      </c>
      <c r="D44" s="502"/>
      <c r="E44" s="503"/>
      <c r="F44" s="503"/>
      <c r="G44" s="503"/>
      <c r="H44" s="503"/>
      <c r="I44" s="464"/>
      <c r="J44" s="493"/>
    </row>
    <row r="45" spans="2:10" s="472" customFormat="1" ht="15">
      <c r="B45" s="515" t="s">
        <v>275</v>
      </c>
      <c r="C45" s="461" t="s">
        <v>100</v>
      </c>
      <c r="D45" s="462"/>
      <c r="E45" s="463" t="s">
        <v>597</v>
      </c>
      <c r="F45" s="463" t="s">
        <v>650</v>
      </c>
      <c r="G45" s="463"/>
      <c r="H45" s="463" t="s">
        <v>592</v>
      </c>
      <c r="I45" s="464">
        <f>H46</f>
        <v>0</v>
      </c>
      <c r="J45" s="493" t="s">
        <v>3</v>
      </c>
    </row>
    <row r="46" spans="2:10" ht="15">
      <c r="B46" s="516"/>
      <c r="C46" s="438" t="s">
        <v>651</v>
      </c>
      <c r="D46" s="436"/>
      <c r="E46" s="1256"/>
      <c r="F46" s="1256"/>
      <c r="G46" s="437"/>
      <c r="H46" s="437">
        <f>ROUND(E46*F46,2)</f>
        <v>0</v>
      </c>
      <c r="I46" s="439"/>
      <c r="J46" s="491"/>
    </row>
    <row r="47" spans="2:10" ht="15">
      <c r="B47" s="516"/>
      <c r="C47" s="438"/>
      <c r="D47" s="436"/>
      <c r="E47" s="437"/>
      <c r="F47" s="437"/>
      <c r="G47" s="437"/>
      <c r="H47" s="437"/>
      <c r="I47" s="439"/>
      <c r="J47" s="491"/>
    </row>
    <row r="48" spans="2:10" s="504" customFormat="1">
      <c r="B48" s="514" t="s">
        <v>5</v>
      </c>
      <c r="C48" s="470" t="s">
        <v>9</v>
      </c>
      <c r="D48" s="502"/>
      <c r="E48" s="503"/>
      <c r="F48" s="503"/>
      <c r="G48" s="503"/>
      <c r="H48" s="503"/>
      <c r="I48" s="464"/>
      <c r="J48" s="493"/>
    </row>
    <row r="49" spans="2:11" s="472" customFormat="1" ht="15">
      <c r="B49" s="515" t="s">
        <v>6</v>
      </c>
      <c r="C49" s="461" t="s">
        <v>23</v>
      </c>
      <c r="D49" s="462"/>
      <c r="E49" s="463" t="s">
        <v>594</v>
      </c>
      <c r="F49" s="463"/>
      <c r="G49" s="463"/>
      <c r="H49" s="463" t="s">
        <v>594</v>
      </c>
      <c r="I49" s="906">
        <f>H50</f>
        <v>5.8400509999999997E-3</v>
      </c>
      <c r="J49" s="493" t="s">
        <v>148</v>
      </c>
    </row>
    <row r="50" spans="2:11" ht="15">
      <c r="B50" s="516"/>
      <c r="C50" s="435" t="s">
        <v>68</v>
      </c>
      <c r="D50" s="436"/>
      <c r="E50" s="881">
        <v>5.8400513743574875E-3</v>
      </c>
      <c r="F50" s="840"/>
      <c r="G50" s="840"/>
      <c r="H50" s="905">
        <f>ROUND(E50,9)</f>
        <v>5.8400509999999997E-3</v>
      </c>
      <c r="I50" s="439"/>
      <c r="J50" s="491"/>
    </row>
    <row r="51" spans="2:11" ht="15">
      <c r="B51" s="516"/>
      <c r="C51" s="438"/>
      <c r="D51" s="436"/>
      <c r="E51" s="437"/>
      <c r="F51" s="437"/>
      <c r="G51" s="449"/>
      <c r="H51" s="450"/>
      <c r="I51" s="439"/>
      <c r="J51" s="491"/>
    </row>
    <row r="52" spans="2:11" s="472" customFormat="1" ht="15">
      <c r="B52" s="514" t="s">
        <v>286</v>
      </c>
      <c r="C52" s="470" t="s">
        <v>10</v>
      </c>
      <c r="D52" s="462"/>
      <c r="E52" s="463"/>
      <c r="F52" s="463"/>
      <c r="G52" s="510"/>
      <c r="H52" s="511"/>
      <c r="I52" s="464"/>
      <c r="J52" s="493"/>
    </row>
    <row r="53" spans="2:11" s="504" customFormat="1" ht="25.5">
      <c r="B53" s="514" t="s">
        <v>11</v>
      </c>
      <c r="C53" s="470" t="s">
        <v>12</v>
      </c>
      <c r="D53" s="502"/>
      <c r="E53" s="503"/>
      <c r="F53" s="503"/>
      <c r="G53" s="512"/>
      <c r="H53" s="464"/>
      <c r="I53" s="464"/>
      <c r="J53" s="493"/>
    </row>
    <row r="54" spans="2:11" s="472" customFormat="1" ht="25.5">
      <c r="B54" s="515" t="s">
        <v>287</v>
      </c>
      <c r="C54" s="461" t="s">
        <v>110</v>
      </c>
      <c r="D54" s="462"/>
      <c r="E54" s="463" t="s">
        <v>653</v>
      </c>
      <c r="F54" s="463"/>
      <c r="G54" s="463"/>
      <c r="H54" s="463" t="s">
        <v>653</v>
      </c>
      <c r="I54" s="464">
        <f>SUM(H55:H56)</f>
        <v>805</v>
      </c>
      <c r="J54" s="493" t="s">
        <v>3</v>
      </c>
    </row>
    <row r="55" spans="2:11" ht="15">
      <c r="B55" s="516"/>
      <c r="C55" s="435" t="s">
        <v>654</v>
      </c>
      <c r="D55" s="436"/>
      <c r="E55" s="437"/>
      <c r="F55" s="437"/>
      <c r="G55" s="449"/>
      <c r="H55" s="450"/>
      <c r="I55" s="439"/>
      <c r="J55" s="491"/>
    </row>
    <row r="56" spans="2:11" ht="15">
      <c r="B56" s="516"/>
      <c r="C56" s="438" t="s">
        <v>655</v>
      </c>
      <c r="D56" s="436"/>
      <c r="E56" s="437">
        <v>805</v>
      </c>
      <c r="F56" s="437"/>
      <c r="G56" s="449"/>
      <c r="H56" s="450">
        <f>ROUND(E56,2)</f>
        <v>805</v>
      </c>
      <c r="I56" s="439"/>
      <c r="J56" s="491"/>
    </row>
    <row r="57" spans="2:11" ht="15">
      <c r="B57" s="516"/>
      <c r="C57" s="438"/>
      <c r="D57" s="436"/>
      <c r="E57" s="437"/>
      <c r="F57" s="437"/>
      <c r="G57" s="449"/>
      <c r="H57" s="450"/>
      <c r="I57" s="439"/>
      <c r="J57" s="491"/>
      <c r="K57" s="440"/>
    </row>
    <row r="58" spans="2:11" s="504" customFormat="1" ht="25.5">
      <c r="B58" s="514" t="s">
        <v>289</v>
      </c>
      <c r="C58" s="470" t="s">
        <v>30</v>
      </c>
      <c r="D58" s="502"/>
      <c r="E58" s="503"/>
      <c r="F58" s="503"/>
      <c r="G58" s="512"/>
      <c r="H58" s="464"/>
      <c r="I58" s="464"/>
      <c r="J58" s="493"/>
    </row>
    <row r="59" spans="2:11" s="472" customFormat="1" ht="63.75">
      <c r="B59" s="515" t="s">
        <v>290</v>
      </c>
      <c r="C59" s="461" t="s">
        <v>1266</v>
      </c>
      <c r="D59" s="462"/>
      <c r="E59" s="463" t="s">
        <v>653</v>
      </c>
      <c r="F59" s="463" t="s">
        <v>656</v>
      </c>
      <c r="G59" s="510" t="s">
        <v>657</v>
      </c>
      <c r="H59" s="511" t="s">
        <v>632</v>
      </c>
      <c r="I59" s="464">
        <f>SUM(H60:H61)</f>
        <v>150.94</v>
      </c>
      <c r="J59" s="493" t="s">
        <v>28</v>
      </c>
    </row>
    <row r="60" spans="2:11" ht="15">
      <c r="B60" s="516"/>
      <c r="C60" s="435" t="s">
        <v>654</v>
      </c>
      <c r="D60" s="436"/>
      <c r="E60" s="437"/>
      <c r="F60" s="437"/>
      <c r="G60" s="449"/>
      <c r="H60" s="450"/>
      <c r="I60" s="439"/>
      <c r="J60" s="491"/>
    </row>
    <row r="61" spans="2:11" ht="15">
      <c r="B61" s="516"/>
      <c r="C61" s="438" t="s">
        <v>655</v>
      </c>
      <c r="D61" s="436"/>
      <c r="E61" s="437">
        <v>805</v>
      </c>
      <c r="F61" s="437">
        <v>0.15</v>
      </c>
      <c r="G61" s="451">
        <v>1.25</v>
      </c>
      <c r="H61" s="450">
        <f>ROUND(E61*F61*G61,2)</f>
        <v>150.94</v>
      </c>
      <c r="I61" s="439"/>
      <c r="J61" s="491"/>
    </row>
    <row r="62" spans="2:11" ht="15">
      <c r="B62" s="516"/>
      <c r="C62" s="438"/>
      <c r="D62" s="436"/>
      <c r="E62" s="437"/>
      <c r="F62" s="437"/>
      <c r="G62" s="449"/>
      <c r="H62" s="450"/>
      <c r="I62" s="439"/>
      <c r="J62" s="491"/>
    </row>
    <row r="63" spans="2:11" s="504" customFormat="1">
      <c r="B63" s="514" t="s">
        <v>291</v>
      </c>
      <c r="C63" s="470" t="s">
        <v>33</v>
      </c>
      <c r="D63" s="502"/>
      <c r="E63" s="503"/>
      <c r="F63" s="503"/>
      <c r="G63" s="512"/>
      <c r="H63" s="464"/>
      <c r="I63" s="464"/>
      <c r="J63" s="493"/>
    </row>
    <row r="64" spans="2:11" s="472" customFormat="1" ht="38.25">
      <c r="B64" s="515" t="s">
        <v>292</v>
      </c>
      <c r="C64" s="461" t="s">
        <v>1265</v>
      </c>
      <c r="D64" s="462"/>
      <c r="E64" s="463" t="s">
        <v>658</v>
      </c>
      <c r="F64" s="463" t="s">
        <v>659</v>
      </c>
      <c r="G64" s="510"/>
      <c r="H64" s="511" t="s">
        <v>660</v>
      </c>
      <c r="I64" s="464">
        <f>SUM(H65:H66)</f>
        <v>966.02</v>
      </c>
      <c r="J64" s="493" t="s">
        <v>32</v>
      </c>
    </row>
    <row r="65" spans="2:11" ht="15">
      <c r="B65" s="516"/>
      <c r="C65" s="435" t="s">
        <v>654</v>
      </c>
      <c r="D65" s="436"/>
      <c r="E65" s="437"/>
      <c r="F65" s="437"/>
      <c r="G65" s="451"/>
      <c r="H65" s="450"/>
      <c r="I65" s="439"/>
      <c r="J65" s="491"/>
    </row>
    <row r="66" spans="2:11" ht="15">
      <c r="B66" s="516"/>
      <c r="C66" s="438" t="s">
        <v>655</v>
      </c>
      <c r="D66" s="436"/>
      <c r="E66" s="437">
        <f>H61</f>
        <v>150.94</v>
      </c>
      <c r="F66" s="437">
        <v>6.4</v>
      </c>
      <c r="G66" s="451"/>
      <c r="H66" s="450">
        <f>ROUND(E66*F66,2)</f>
        <v>966.02</v>
      </c>
      <c r="I66" s="439"/>
      <c r="J66" s="491"/>
    </row>
    <row r="67" spans="2:11" ht="15">
      <c r="B67" s="1072"/>
      <c r="C67" s="1073" t="s">
        <v>1270</v>
      </c>
      <c r="D67" s="1067"/>
      <c r="E67" s="1068"/>
      <c r="F67" s="1068"/>
      <c r="G67" s="1068"/>
      <c r="H67" s="1068"/>
      <c r="I67" s="1069"/>
      <c r="J67" s="1070"/>
      <c r="K67" s="344"/>
    </row>
    <row r="68" spans="2:11" ht="15">
      <c r="B68" s="516"/>
      <c r="C68" s="438"/>
      <c r="D68" s="436"/>
      <c r="E68" s="437"/>
      <c r="F68" s="437"/>
      <c r="G68" s="449"/>
      <c r="H68" s="450"/>
      <c r="I68" s="439"/>
      <c r="J68" s="491"/>
    </row>
    <row r="69" spans="2:11" s="472" customFormat="1" ht="15">
      <c r="B69" s="514" t="s">
        <v>294</v>
      </c>
      <c r="C69" s="470" t="s">
        <v>13</v>
      </c>
      <c r="D69" s="462"/>
      <c r="E69" s="463"/>
      <c r="F69" s="463"/>
      <c r="G69" s="510"/>
      <c r="H69" s="511"/>
      <c r="I69" s="464"/>
      <c r="J69" s="493"/>
    </row>
    <row r="70" spans="2:11" s="504" customFormat="1">
      <c r="B70" s="514" t="s">
        <v>295</v>
      </c>
      <c r="C70" s="470" t="s">
        <v>35</v>
      </c>
      <c r="D70" s="502"/>
      <c r="E70" s="503"/>
      <c r="F70" s="503"/>
      <c r="G70" s="512"/>
      <c r="H70" s="464"/>
      <c r="I70" s="464"/>
      <c r="J70" s="493"/>
    </row>
    <row r="71" spans="2:11" s="472" customFormat="1" ht="38.25">
      <c r="B71" s="515" t="s">
        <v>296</v>
      </c>
      <c r="C71" s="461" t="s">
        <v>769</v>
      </c>
      <c r="D71" s="462"/>
      <c r="E71" s="463"/>
      <c r="F71" s="463"/>
      <c r="G71" s="510"/>
      <c r="H71" s="511"/>
      <c r="I71" s="464">
        <f>SUM(H74:H82)</f>
        <v>17.400000000000002</v>
      </c>
      <c r="J71" s="493" t="s">
        <v>3</v>
      </c>
    </row>
    <row r="72" spans="2:11" ht="15">
      <c r="B72" s="516"/>
      <c r="C72" s="435" t="s">
        <v>654</v>
      </c>
      <c r="D72" s="436"/>
      <c r="E72" s="437"/>
      <c r="F72" s="437"/>
      <c r="G72" s="451"/>
      <c r="H72" s="450"/>
      <c r="I72" s="439"/>
      <c r="J72" s="491"/>
    </row>
    <row r="73" spans="2:11" ht="15">
      <c r="B73" s="516"/>
      <c r="C73" s="438" t="s">
        <v>661</v>
      </c>
      <c r="D73" s="436" t="s">
        <v>662</v>
      </c>
      <c r="E73" s="437" t="s">
        <v>647</v>
      </c>
      <c r="F73" s="437" t="s">
        <v>656</v>
      </c>
      <c r="G73" s="452"/>
      <c r="H73" s="450" t="s">
        <v>623</v>
      </c>
      <c r="I73" s="439"/>
      <c r="J73" s="491"/>
    </row>
    <row r="74" spans="2:11" ht="15">
      <c r="B74" s="516"/>
      <c r="C74" s="438" t="s">
        <v>663</v>
      </c>
      <c r="D74" s="436">
        <v>4</v>
      </c>
      <c r="E74" s="437">
        <v>1.1000000000000001</v>
      </c>
      <c r="F74" s="437">
        <v>0.95</v>
      </c>
      <c r="G74" s="453"/>
      <c r="H74" s="450">
        <f>ROUND(D74*E74*F74,2)</f>
        <v>4.18</v>
      </c>
      <c r="I74" s="439"/>
      <c r="J74" s="491"/>
      <c r="K74" s="440"/>
    </row>
    <row r="75" spans="2:11" ht="15">
      <c r="B75" s="516"/>
      <c r="C75" s="438" t="s">
        <v>663</v>
      </c>
      <c r="D75" s="436">
        <v>4</v>
      </c>
      <c r="E75" s="437">
        <v>1.1000000000000001</v>
      </c>
      <c r="F75" s="437">
        <v>0.95</v>
      </c>
      <c r="G75" s="453"/>
      <c r="H75" s="450">
        <f t="shared" ref="H75:H82" si="0">ROUND(D75*E75*F75,2)</f>
        <v>4.18</v>
      </c>
      <c r="I75" s="439"/>
      <c r="J75" s="491"/>
    </row>
    <row r="76" spans="2:11" ht="15">
      <c r="B76" s="516"/>
      <c r="C76" s="438" t="s">
        <v>663</v>
      </c>
      <c r="D76" s="436">
        <v>4</v>
      </c>
      <c r="E76" s="437">
        <v>0.8</v>
      </c>
      <c r="F76" s="437">
        <v>0.95</v>
      </c>
      <c r="G76" s="453"/>
      <c r="H76" s="450">
        <f t="shared" si="0"/>
        <v>3.04</v>
      </c>
      <c r="I76" s="439"/>
      <c r="J76" s="491"/>
    </row>
    <row r="77" spans="2:11" ht="15">
      <c r="B77" s="516"/>
      <c r="C77" s="438" t="s">
        <v>663</v>
      </c>
      <c r="D77" s="436">
        <v>4</v>
      </c>
      <c r="E77" s="437">
        <v>0.8</v>
      </c>
      <c r="F77" s="437">
        <v>0.95</v>
      </c>
      <c r="G77" s="453"/>
      <c r="H77" s="450">
        <f t="shared" si="0"/>
        <v>3.04</v>
      </c>
      <c r="I77" s="439"/>
      <c r="J77" s="491"/>
    </row>
    <row r="78" spans="2:11" ht="15">
      <c r="B78" s="516"/>
      <c r="C78" s="438" t="s">
        <v>664</v>
      </c>
      <c r="D78" s="436"/>
      <c r="E78" s="437"/>
      <c r="F78" s="437"/>
      <c r="G78" s="452"/>
      <c r="H78" s="450"/>
      <c r="I78" s="439"/>
      <c r="J78" s="491"/>
    </row>
    <row r="79" spans="2:11" ht="15">
      <c r="B79" s="516"/>
      <c r="C79" s="438" t="s">
        <v>663</v>
      </c>
      <c r="D79" s="436">
        <v>2</v>
      </c>
      <c r="E79" s="437">
        <v>0.88</v>
      </c>
      <c r="F79" s="437">
        <v>0.5</v>
      </c>
      <c r="G79" s="453"/>
      <c r="H79" s="450">
        <f t="shared" si="0"/>
        <v>0.88</v>
      </c>
      <c r="I79" s="439"/>
      <c r="J79" s="491"/>
    </row>
    <row r="80" spans="2:11" ht="15">
      <c r="B80" s="516"/>
      <c r="C80" s="438" t="s">
        <v>663</v>
      </c>
      <c r="D80" s="436">
        <v>2</v>
      </c>
      <c r="E80" s="437">
        <v>0.88</v>
      </c>
      <c r="F80" s="437">
        <v>0.5</v>
      </c>
      <c r="G80" s="453"/>
      <c r="H80" s="450">
        <f t="shared" si="0"/>
        <v>0.88</v>
      </c>
      <c r="I80" s="439"/>
      <c r="J80" s="491"/>
    </row>
    <row r="81" spans="2:11" ht="15">
      <c r="B81" s="516"/>
      <c r="C81" s="438" t="s">
        <v>663</v>
      </c>
      <c r="D81" s="436">
        <v>2</v>
      </c>
      <c r="E81" s="437">
        <v>0.6</v>
      </c>
      <c r="F81" s="437">
        <v>0.5</v>
      </c>
      <c r="G81" s="453"/>
      <c r="H81" s="450">
        <f t="shared" si="0"/>
        <v>0.6</v>
      </c>
      <c r="I81" s="439"/>
      <c r="J81" s="491"/>
    </row>
    <row r="82" spans="2:11" ht="15">
      <c r="B82" s="516"/>
      <c r="C82" s="438" t="s">
        <v>663</v>
      </c>
      <c r="D82" s="436">
        <v>2</v>
      </c>
      <c r="E82" s="437">
        <v>0.6</v>
      </c>
      <c r="F82" s="437">
        <v>0.5</v>
      </c>
      <c r="G82" s="453"/>
      <c r="H82" s="450">
        <f t="shared" si="0"/>
        <v>0.6</v>
      </c>
      <c r="I82" s="439"/>
      <c r="J82" s="491"/>
    </row>
    <row r="83" spans="2:11" ht="15">
      <c r="B83" s="516"/>
      <c r="C83" s="438"/>
      <c r="D83" s="436"/>
      <c r="E83" s="437"/>
      <c r="F83" s="437"/>
      <c r="G83" s="452"/>
      <c r="H83" s="450"/>
      <c r="I83" s="439"/>
      <c r="J83" s="491"/>
    </row>
    <row r="84" spans="2:11" s="504" customFormat="1">
      <c r="B84" s="514" t="s">
        <v>297</v>
      </c>
      <c r="C84" s="470" t="s">
        <v>37</v>
      </c>
      <c r="D84" s="502"/>
      <c r="E84" s="503"/>
      <c r="F84" s="503"/>
      <c r="G84" s="512"/>
      <c r="H84" s="464"/>
      <c r="I84" s="464"/>
      <c r="J84" s="493"/>
    </row>
    <row r="85" spans="2:11" s="472" customFormat="1" ht="51">
      <c r="B85" s="515" t="s">
        <v>298</v>
      </c>
      <c r="C85" s="461" t="s">
        <v>111</v>
      </c>
      <c r="D85" s="462"/>
      <c r="E85" s="463"/>
      <c r="F85" s="463"/>
      <c r="G85" s="510"/>
      <c r="H85" s="511"/>
      <c r="I85" s="464">
        <f>SUM(H86:H87)</f>
        <v>4.8</v>
      </c>
      <c r="J85" s="493" t="s">
        <v>3</v>
      </c>
    </row>
    <row r="86" spans="2:11" ht="15">
      <c r="B86" s="516"/>
      <c r="C86" s="435" t="s">
        <v>654</v>
      </c>
      <c r="D86" s="436"/>
      <c r="E86" s="437"/>
      <c r="F86" s="437"/>
      <c r="G86" s="449"/>
      <c r="H86" s="450"/>
      <c r="I86" s="439"/>
      <c r="J86" s="491"/>
    </row>
    <row r="87" spans="2:11" ht="15">
      <c r="B87" s="516"/>
      <c r="C87" s="438" t="s">
        <v>665</v>
      </c>
      <c r="D87" s="436"/>
      <c r="E87" s="437">
        <v>4.8</v>
      </c>
      <c r="F87" s="437">
        <v>1</v>
      </c>
      <c r="G87" s="449"/>
      <c r="H87" s="450">
        <f>ROUND(F87*E87,2)</f>
        <v>4.8</v>
      </c>
      <c r="I87" s="439"/>
      <c r="J87" s="491"/>
    </row>
    <row r="88" spans="2:11" ht="15">
      <c r="B88" s="516"/>
      <c r="C88" s="438"/>
      <c r="D88" s="436"/>
      <c r="E88" s="437"/>
      <c r="F88" s="437"/>
      <c r="G88" s="449"/>
      <c r="H88" s="450"/>
      <c r="I88" s="439"/>
      <c r="J88" s="491"/>
    </row>
    <row r="89" spans="2:11" s="504" customFormat="1">
      <c r="B89" s="514" t="s">
        <v>300</v>
      </c>
      <c r="C89" s="470" t="s">
        <v>38</v>
      </c>
      <c r="D89" s="502"/>
      <c r="E89" s="503"/>
      <c r="F89" s="503"/>
      <c r="G89" s="512"/>
      <c r="H89" s="464"/>
      <c r="I89" s="464"/>
      <c r="J89" s="493"/>
    </row>
    <row r="90" spans="2:11" s="504" customFormat="1">
      <c r="B90" s="514" t="s">
        <v>332</v>
      </c>
      <c r="C90" s="470" t="s">
        <v>69</v>
      </c>
      <c r="D90" s="502"/>
      <c r="E90" s="503"/>
      <c r="F90" s="503"/>
      <c r="G90" s="512"/>
      <c r="H90" s="464"/>
      <c r="I90" s="464"/>
      <c r="J90" s="493"/>
    </row>
    <row r="91" spans="2:11" s="472" customFormat="1" ht="38.25">
      <c r="B91" s="515" t="s">
        <v>333</v>
      </c>
      <c r="C91" s="461" t="s">
        <v>123</v>
      </c>
      <c r="D91" s="462"/>
      <c r="E91" s="463" t="s">
        <v>585</v>
      </c>
      <c r="F91" s="463" t="s">
        <v>595</v>
      </c>
      <c r="G91" s="510"/>
      <c r="H91" s="511" t="s">
        <v>585</v>
      </c>
      <c r="I91" s="464">
        <f>SUM(H92)</f>
        <v>21.8</v>
      </c>
      <c r="J91" s="493" t="s">
        <v>2</v>
      </c>
    </row>
    <row r="92" spans="2:11" ht="15">
      <c r="B92" s="516"/>
      <c r="C92" s="438" t="s">
        <v>666</v>
      </c>
      <c r="D92" s="436"/>
      <c r="E92" s="437">
        <v>10.9</v>
      </c>
      <c r="F92" s="437">
        <v>2</v>
      </c>
      <c r="G92" s="449"/>
      <c r="H92" s="450">
        <f>ROUND(E92*F92,2)</f>
        <v>21.8</v>
      </c>
      <c r="I92" s="439"/>
      <c r="J92" s="491"/>
      <c r="K92" s="440"/>
    </row>
    <row r="93" spans="2:11" ht="15">
      <c r="B93" s="516"/>
      <c r="C93" s="438"/>
      <c r="D93" s="436"/>
      <c r="E93" s="437"/>
      <c r="F93" s="437"/>
      <c r="G93" s="449"/>
      <c r="H93" s="450"/>
      <c r="I93" s="439"/>
      <c r="J93" s="491"/>
    </row>
    <row r="94" spans="2:11" s="504" customFormat="1">
      <c r="B94" s="514" t="s">
        <v>1128</v>
      </c>
      <c r="C94" s="470" t="s">
        <v>50</v>
      </c>
      <c r="D94" s="502"/>
      <c r="E94" s="503"/>
      <c r="F94" s="503"/>
      <c r="G94" s="512"/>
      <c r="H94" s="464"/>
      <c r="I94" s="464"/>
      <c r="J94" s="493"/>
    </row>
    <row r="95" spans="2:11" s="472" customFormat="1" ht="25.5">
      <c r="B95" s="515" t="s">
        <v>1129</v>
      </c>
      <c r="C95" s="461" t="s">
        <v>155</v>
      </c>
      <c r="D95" s="462"/>
      <c r="E95" s="463"/>
      <c r="F95" s="463"/>
      <c r="G95" s="510"/>
      <c r="H95" s="511"/>
      <c r="I95" s="464">
        <f>SUM(H96:H107)</f>
        <v>43.46</v>
      </c>
      <c r="J95" s="493" t="s">
        <v>28</v>
      </c>
    </row>
    <row r="96" spans="2:11" ht="15">
      <c r="B96" s="516"/>
      <c r="C96" s="435" t="s">
        <v>654</v>
      </c>
      <c r="D96" s="454"/>
      <c r="E96" s="451"/>
      <c r="F96" s="451"/>
      <c r="G96" s="350"/>
      <c r="H96" s="450"/>
      <c r="I96" s="439"/>
      <c r="J96" s="491"/>
    </row>
    <row r="97" spans="2:12" ht="15">
      <c r="B97" s="516"/>
      <c r="C97" s="438" t="s">
        <v>667</v>
      </c>
      <c r="D97" s="454"/>
      <c r="E97" s="451">
        <v>30.65</v>
      </c>
      <c r="F97" s="451">
        <v>0.7</v>
      </c>
      <c r="G97" s="350">
        <v>0.25</v>
      </c>
      <c r="H97" s="450">
        <f>ROUND(E97*F97*G97,2)</f>
        <v>5.36</v>
      </c>
      <c r="I97" s="439"/>
      <c r="J97" s="491"/>
      <c r="L97" s="351"/>
    </row>
    <row r="98" spans="2:12" ht="15">
      <c r="B98" s="516"/>
      <c r="C98" s="438" t="s">
        <v>668</v>
      </c>
      <c r="D98" s="454"/>
      <c r="E98" s="451">
        <v>13.1</v>
      </c>
      <c r="F98" s="451">
        <v>0.7</v>
      </c>
      <c r="G98" s="350">
        <v>0.25</v>
      </c>
      <c r="H98" s="450">
        <f>ROUND(E98*F98*G98,2)</f>
        <v>2.29</v>
      </c>
      <c r="I98" s="439"/>
      <c r="J98" s="491"/>
      <c r="L98" s="351"/>
    </row>
    <row r="99" spans="2:12" ht="15">
      <c r="B99" s="516"/>
      <c r="C99" s="438" t="s">
        <v>669</v>
      </c>
      <c r="D99" s="454"/>
      <c r="E99" s="451">
        <v>30.55</v>
      </c>
      <c r="F99" s="451">
        <v>0.7</v>
      </c>
      <c r="G99" s="350">
        <v>0.25</v>
      </c>
      <c r="H99" s="450">
        <f>ROUND(E99*F99*G99,2)</f>
        <v>5.35</v>
      </c>
      <c r="I99" s="439"/>
      <c r="J99" s="491"/>
      <c r="L99" s="351"/>
    </row>
    <row r="100" spans="2:12" ht="15">
      <c r="B100" s="516"/>
      <c r="C100" s="438" t="s">
        <v>670</v>
      </c>
      <c r="D100" s="454"/>
      <c r="E100" s="451">
        <v>20.7</v>
      </c>
      <c r="F100" s="451">
        <v>0.7</v>
      </c>
      <c r="G100" s="350">
        <v>0.25</v>
      </c>
      <c r="H100" s="450">
        <f>ROUND(E100*F100*G100,2)</f>
        <v>3.62</v>
      </c>
      <c r="I100" s="439"/>
      <c r="J100" s="491"/>
      <c r="L100" s="351"/>
    </row>
    <row r="101" spans="2:12" ht="15">
      <c r="B101" s="516"/>
      <c r="C101" s="438" t="s">
        <v>671</v>
      </c>
      <c r="D101" s="454"/>
      <c r="E101" s="451">
        <v>15</v>
      </c>
      <c r="F101" s="451">
        <v>0.7</v>
      </c>
      <c r="G101" s="350">
        <v>0.28000000000000003</v>
      </c>
      <c r="H101" s="450">
        <f>ROUND(E101*F101*G101,2)</f>
        <v>2.94</v>
      </c>
      <c r="I101" s="439"/>
      <c r="J101" s="491"/>
      <c r="L101" s="351"/>
    </row>
    <row r="102" spans="2:12" ht="15">
      <c r="B102" s="516"/>
      <c r="C102" s="438" t="s">
        <v>672</v>
      </c>
      <c r="D102" s="454">
        <v>4</v>
      </c>
      <c r="E102" s="451">
        <v>1.4</v>
      </c>
      <c r="F102" s="451">
        <v>1.4</v>
      </c>
      <c r="G102" s="350">
        <v>1.05</v>
      </c>
      <c r="H102" s="450">
        <f>ROUND(D102*E102*F102*G102,2)</f>
        <v>8.23</v>
      </c>
      <c r="I102" s="439"/>
      <c r="J102" s="491"/>
    </row>
    <row r="103" spans="2:12" ht="15">
      <c r="B103" s="516"/>
      <c r="C103" s="438" t="s">
        <v>673</v>
      </c>
      <c r="D103" s="454">
        <v>2</v>
      </c>
      <c r="E103" s="451">
        <f>0.88+0.3</f>
        <v>1.18</v>
      </c>
      <c r="F103" s="451">
        <v>1.18</v>
      </c>
      <c r="G103" s="350">
        <v>0.6</v>
      </c>
      <c r="H103" s="450">
        <f>ROUND(D103*E103*F103*G103,2)</f>
        <v>1.67</v>
      </c>
      <c r="I103" s="439"/>
      <c r="J103" s="491"/>
    </row>
    <row r="104" spans="2:12" ht="15">
      <c r="B104" s="516"/>
      <c r="C104" s="438" t="s">
        <v>674</v>
      </c>
      <c r="D104" s="436"/>
      <c r="E104" s="437">
        <v>10.18</v>
      </c>
      <c r="F104" s="437">
        <v>0.8</v>
      </c>
      <c r="G104" s="451">
        <v>0.6</v>
      </c>
      <c r="H104" s="437">
        <f>ROUND(E104*F104*G104,2)</f>
        <v>4.8899999999999997</v>
      </c>
      <c r="I104" s="439"/>
      <c r="J104" s="491"/>
    </row>
    <row r="105" spans="2:12" ht="15">
      <c r="B105" s="516"/>
      <c r="C105" s="438" t="s">
        <v>675</v>
      </c>
      <c r="D105" s="436"/>
      <c r="E105" s="437">
        <v>5.2</v>
      </c>
      <c r="F105" s="437">
        <v>0.8</v>
      </c>
      <c r="G105" s="451">
        <v>0.8</v>
      </c>
      <c r="H105" s="437">
        <f>ROUND(E105*F105*G105,2)</f>
        <v>3.33</v>
      </c>
      <c r="I105" s="439"/>
      <c r="J105" s="491"/>
    </row>
    <row r="106" spans="2:12" ht="15">
      <c r="B106" s="516"/>
      <c r="C106" s="438" t="s">
        <v>676</v>
      </c>
      <c r="D106" s="436"/>
      <c r="E106" s="437">
        <v>34.5</v>
      </c>
      <c r="F106" s="437">
        <v>0.4</v>
      </c>
      <c r="G106" s="451">
        <v>0.2</v>
      </c>
      <c r="H106" s="437">
        <f>ROUND(E106*F106*G106,2)</f>
        <v>2.76</v>
      </c>
      <c r="I106" s="439"/>
      <c r="J106" s="491"/>
    </row>
    <row r="107" spans="2:12" ht="15">
      <c r="B107" s="516"/>
      <c r="C107" s="438" t="s">
        <v>677</v>
      </c>
      <c r="D107" s="436"/>
      <c r="E107" s="437">
        <v>37.799999999999997</v>
      </c>
      <c r="F107" s="437">
        <v>0.4</v>
      </c>
      <c r="G107" s="451">
        <v>0.2</v>
      </c>
      <c r="H107" s="437">
        <f>ROUND(E107*F107*G107,2)</f>
        <v>3.02</v>
      </c>
      <c r="I107" s="439"/>
      <c r="J107" s="491"/>
    </row>
    <row r="108" spans="2:12" ht="15">
      <c r="B108" s="516"/>
      <c r="C108" s="438"/>
      <c r="D108" s="436"/>
      <c r="E108" s="437"/>
      <c r="F108" s="437"/>
      <c r="G108" s="350"/>
      <c r="H108" s="450"/>
      <c r="I108" s="439"/>
      <c r="J108" s="491"/>
    </row>
    <row r="109" spans="2:12" s="472" customFormat="1" ht="25.5">
      <c r="B109" s="515" t="s">
        <v>1132</v>
      </c>
      <c r="C109" s="461" t="s">
        <v>114</v>
      </c>
      <c r="D109" s="462"/>
      <c r="E109" s="463"/>
      <c r="F109" s="463"/>
      <c r="G109" s="463"/>
      <c r="H109" s="511"/>
      <c r="I109" s="464">
        <f>SUM(H110:H121)</f>
        <v>13.250000000000004</v>
      </c>
      <c r="J109" s="493" t="s">
        <v>28</v>
      </c>
    </row>
    <row r="110" spans="2:12" ht="15">
      <c r="B110" s="516"/>
      <c r="C110" s="435" t="s">
        <v>654</v>
      </c>
      <c r="D110" s="454"/>
      <c r="E110" s="451"/>
      <c r="F110" s="451"/>
      <c r="G110" s="350"/>
      <c r="H110" s="450"/>
      <c r="I110" s="439"/>
      <c r="J110" s="491"/>
    </row>
    <row r="111" spans="2:12" ht="15">
      <c r="B111" s="516"/>
      <c r="C111" s="438" t="s">
        <v>667</v>
      </c>
      <c r="D111" s="454"/>
      <c r="E111" s="451">
        <v>30.65</v>
      </c>
      <c r="F111" s="451">
        <v>0.3</v>
      </c>
      <c r="G111" s="350">
        <v>0.25</v>
      </c>
      <c r="H111" s="450">
        <f>ROUND(E111*F111*G111,2)</f>
        <v>2.2999999999999998</v>
      </c>
      <c r="I111" s="439"/>
      <c r="J111" s="491"/>
    </row>
    <row r="112" spans="2:12" ht="15">
      <c r="B112" s="516"/>
      <c r="C112" s="438" t="s">
        <v>668</v>
      </c>
      <c r="D112" s="454"/>
      <c r="E112" s="451">
        <v>13.1</v>
      </c>
      <c r="F112" s="451">
        <v>0.3</v>
      </c>
      <c r="G112" s="350">
        <v>0.25</v>
      </c>
      <c r="H112" s="450">
        <f>ROUND(E112*F112*G112,2)</f>
        <v>0.98</v>
      </c>
      <c r="I112" s="439"/>
      <c r="J112" s="491"/>
    </row>
    <row r="113" spans="2:10" ht="15">
      <c r="B113" s="516"/>
      <c r="C113" s="438" t="s">
        <v>669</v>
      </c>
      <c r="D113" s="454"/>
      <c r="E113" s="451">
        <v>30.55</v>
      </c>
      <c r="F113" s="451">
        <v>0.3</v>
      </c>
      <c r="G113" s="350">
        <v>0.25</v>
      </c>
      <c r="H113" s="450">
        <f>ROUND(E113*F113*G113,2)</f>
        <v>2.29</v>
      </c>
      <c r="I113" s="439"/>
      <c r="J113" s="491"/>
    </row>
    <row r="114" spans="2:10" ht="15">
      <c r="B114" s="516"/>
      <c r="C114" s="438" t="s">
        <v>670</v>
      </c>
      <c r="D114" s="454"/>
      <c r="E114" s="451">
        <v>20.7</v>
      </c>
      <c r="F114" s="451">
        <v>0.3</v>
      </c>
      <c r="G114" s="350">
        <v>0.25</v>
      </c>
      <c r="H114" s="450">
        <f>ROUND(E114*F114*G114,2)</f>
        <v>1.55</v>
      </c>
      <c r="I114" s="439"/>
      <c r="J114" s="491"/>
    </row>
    <row r="115" spans="2:10" ht="15">
      <c r="B115" s="516"/>
      <c r="C115" s="438" t="s">
        <v>671</v>
      </c>
      <c r="D115" s="454"/>
      <c r="E115" s="451">
        <v>15</v>
      </c>
      <c r="F115" s="451">
        <v>0.3</v>
      </c>
      <c r="G115" s="350">
        <v>0.28000000000000003</v>
      </c>
      <c r="H115" s="450">
        <f>ROUND(E115*F115*G115,2)</f>
        <v>1.26</v>
      </c>
      <c r="I115" s="439"/>
      <c r="J115" s="491"/>
    </row>
    <row r="116" spans="2:10" ht="15">
      <c r="B116" s="516"/>
      <c r="C116" s="438" t="s">
        <v>672</v>
      </c>
      <c r="D116" s="454">
        <v>4</v>
      </c>
      <c r="E116" s="451">
        <v>0.3</v>
      </c>
      <c r="F116" s="451">
        <v>0.3</v>
      </c>
      <c r="G116" s="350">
        <v>1.05</v>
      </c>
      <c r="H116" s="450">
        <f>ROUND(D116*E116*F116*G116,2)</f>
        <v>0.38</v>
      </c>
      <c r="I116" s="439"/>
      <c r="J116" s="491"/>
    </row>
    <row r="117" spans="2:10" ht="15">
      <c r="B117" s="516"/>
      <c r="C117" s="438" t="s">
        <v>673</v>
      </c>
      <c r="D117" s="454">
        <v>2</v>
      </c>
      <c r="E117" s="451">
        <v>0.3</v>
      </c>
      <c r="F117" s="451">
        <v>0.3</v>
      </c>
      <c r="G117" s="350">
        <v>0.6</v>
      </c>
      <c r="H117" s="450">
        <f>ROUND(D117*E117*F117*G117,2)</f>
        <v>0.11</v>
      </c>
      <c r="I117" s="439"/>
      <c r="J117" s="491"/>
    </row>
    <row r="118" spans="2:10" ht="15">
      <c r="B118" s="516"/>
      <c r="C118" s="438" t="s">
        <v>674</v>
      </c>
      <c r="D118" s="436"/>
      <c r="E118" s="437">
        <v>10.18</v>
      </c>
      <c r="F118" s="437">
        <v>0.8</v>
      </c>
      <c r="G118" s="451">
        <v>0.6</v>
      </c>
      <c r="H118" s="437">
        <f>ROUND(E118*F118*G118,2)</f>
        <v>4.8899999999999997</v>
      </c>
      <c r="I118" s="439"/>
      <c r="J118" s="491"/>
    </row>
    <row r="119" spans="2:10" ht="15">
      <c r="B119" s="516"/>
      <c r="C119" s="505" t="s">
        <v>678</v>
      </c>
      <c r="D119" s="506"/>
      <c r="E119" s="507">
        <v>10.18</v>
      </c>
      <c r="F119" s="507">
        <f>-3.1416*0.2^2/4*2</f>
        <v>-6.2832000000000013E-2</v>
      </c>
      <c r="G119" s="507"/>
      <c r="H119" s="507">
        <f>ROUND(E119*F119,2)</f>
        <v>-0.64</v>
      </c>
      <c r="I119" s="439"/>
      <c r="J119" s="491"/>
    </row>
    <row r="120" spans="2:10" ht="15">
      <c r="B120" s="516"/>
      <c r="C120" s="438" t="s">
        <v>675</v>
      </c>
      <c r="D120" s="436"/>
      <c r="E120" s="437">
        <v>5.2</v>
      </c>
      <c r="F120" s="437">
        <v>0.8</v>
      </c>
      <c r="G120" s="451">
        <v>0.8</v>
      </c>
      <c r="H120" s="437">
        <f>ROUND(E120*F120*G120,2)</f>
        <v>3.33</v>
      </c>
      <c r="I120" s="439"/>
      <c r="J120" s="491"/>
    </row>
    <row r="121" spans="2:10" ht="15">
      <c r="B121" s="516"/>
      <c r="C121" s="505" t="s">
        <v>678</v>
      </c>
      <c r="D121" s="506"/>
      <c r="E121" s="507">
        <v>51</v>
      </c>
      <c r="F121" s="507">
        <f>-3.1416*0.2^2/4*2</f>
        <v>-6.2832000000000013E-2</v>
      </c>
      <c r="G121" s="507"/>
      <c r="H121" s="507">
        <f>ROUND(E121*F121,2)</f>
        <v>-3.2</v>
      </c>
      <c r="I121" s="439"/>
      <c r="J121" s="491"/>
    </row>
    <row r="122" spans="2:10" ht="15">
      <c r="B122" s="516"/>
      <c r="C122" s="438"/>
      <c r="D122" s="436"/>
      <c r="E122" s="437"/>
      <c r="F122" s="437"/>
      <c r="G122" s="350"/>
      <c r="H122" s="450"/>
      <c r="I122" s="439"/>
      <c r="J122" s="491"/>
    </row>
    <row r="123" spans="2:10" s="472" customFormat="1" ht="15">
      <c r="B123" s="515" t="s">
        <v>1133</v>
      </c>
      <c r="C123" s="461" t="s">
        <v>1179</v>
      </c>
      <c r="D123" s="462"/>
      <c r="E123" s="463" t="s">
        <v>585</v>
      </c>
      <c r="F123" s="463" t="s">
        <v>823</v>
      </c>
      <c r="G123" s="463" t="s">
        <v>1181</v>
      </c>
      <c r="H123" s="463" t="s">
        <v>824</v>
      </c>
      <c r="I123" s="464">
        <f>SUM(H124:H130)</f>
        <v>448.28000000000003</v>
      </c>
      <c r="J123" s="493" t="s">
        <v>36</v>
      </c>
    </row>
    <row r="124" spans="2:10" ht="15">
      <c r="B124" s="516"/>
      <c r="C124" s="435" t="s">
        <v>654</v>
      </c>
      <c r="D124" s="454"/>
      <c r="E124" s="451"/>
      <c r="F124" s="451"/>
      <c r="G124" s="350"/>
      <c r="H124" s="450"/>
      <c r="I124" s="439"/>
      <c r="J124" s="491"/>
    </row>
    <row r="125" spans="2:10" ht="15">
      <c r="B125" s="516"/>
      <c r="C125" s="438" t="s">
        <v>667</v>
      </c>
      <c r="D125" s="454"/>
      <c r="E125" s="451">
        <v>30.65</v>
      </c>
      <c r="F125" s="468">
        <f>0.25*2+0.4+2*0.05</f>
        <v>1</v>
      </c>
      <c r="G125" s="350">
        <v>3.91</v>
      </c>
      <c r="H125" s="450">
        <f t="shared" ref="H125:H130" si="1">ROUND(E125*F125*G125,2)</f>
        <v>119.84</v>
      </c>
      <c r="I125" s="439"/>
      <c r="J125" s="491"/>
    </row>
    <row r="126" spans="2:10" ht="15">
      <c r="B126" s="516"/>
      <c r="C126" s="438" t="s">
        <v>668</v>
      </c>
      <c r="D126" s="454"/>
      <c r="E126" s="451">
        <v>13.1</v>
      </c>
      <c r="F126" s="468">
        <f t="shared" ref="F126:F128" si="2">0.25*2+0.4+2*0.05</f>
        <v>1</v>
      </c>
      <c r="G126" s="350">
        <v>3.91</v>
      </c>
      <c r="H126" s="450">
        <f t="shared" si="1"/>
        <v>51.22</v>
      </c>
      <c r="I126" s="439"/>
      <c r="J126" s="491"/>
    </row>
    <row r="127" spans="2:10" ht="15">
      <c r="B127" s="516"/>
      <c r="C127" s="438" t="s">
        <v>669</v>
      </c>
      <c r="D127" s="454"/>
      <c r="E127" s="451">
        <v>30.55</v>
      </c>
      <c r="F127" s="468">
        <f t="shared" si="2"/>
        <v>1</v>
      </c>
      <c r="G127" s="350">
        <v>3.91</v>
      </c>
      <c r="H127" s="450">
        <f t="shared" si="1"/>
        <v>119.45</v>
      </c>
      <c r="I127" s="439"/>
      <c r="J127" s="491"/>
    </row>
    <row r="128" spans="2:10" ht="15">
      <c r="B128" s="516"/>
      <c r="C128" s="438" t="s">
        <v>670</v>
      </c>
      <c r="D128" s="454"/>
      <c r="E128" s="451">
        <v>20.7</v>
      </c>
      <c r="F128" s="468">
        <f t="shared" si="2"/>
        <v>1</v>
      </c>
      <c r="G128" s="350">
        <v>3.91</v>
      </c>
      <c r="H128" s="450">
        <f t="shared" si="1"/>
        <v>80.94</v>
      </c>
      <c r="I128" s="439"/>
      <c r="J128" s="491"/>
    </row>
    <row r="129" spans="2:11" ht="15">
      <c r="B129" s="516"/>
      <c r="C129" s="438" t="s">
        <v>671</v>
      </c>
      <c r="D129" s="454"/>
      <c r="E129" s="451">
        <v>15</v>
      </c>
      <c r="F129" s="468">
        <f>0.28*2+0.4+2*0.05</f>
        <v>1.06</v>
      </c>
      <c r="G129" s="350">
        <v>3.91</v>
      </c>
      <c r="H129" s="450">
        <f t="shared" si="1"/>
        <v>62.17</v>
      </c>
      <c r="I129" s="439"/>
      <c r="J129" s="491"/>
    </row>
    <row r="130" spans="2:11" ht="15">
      <c r="B130" s="516"/>
      <c r="C130" s="438" t="s">
        <v>679</v>
      </c>
      <c r="D130" s="454"/>
      <c r="E130" s="451">
        <v>15</v>
      </c>
      <c r="F130" s="468">
        <v>0.25</v>
      </c>
      <c r="G130" s="350">
        <v>3.91</v>
      </c>
      <c r="H130" s="450">
        <f t="shared" si="1"/>
        <v>14.66</v>
      </c>
      <c r="I130" s="439"/>
      <c r="J130" s="491"/>
    </row>
    <row r="131" spans="2:11" ht="15">
      <c r="B131" s="516"/>
      <c r="C131" s="438"/>
      <c r="D131" s="436"/>
      <c r="E131" s="437"/>
      <c r="F131" s="437"/>
      <c r="G131" s="437"/>
      <c r="H131" s="450"/>
      <c r="I131" s="439"/>
      <c r="J131" s="491"/>
      <c r="K131" s="440"/>
    </row>
    <row r="132" spans="2:11" s="472" customFormat="1" ht="38.25">
      <c r="B132" s="515" t="s">
        <v>1134</v>
      </c>
      <c r="C132" s="461" t="s">
        <v>1304</v>
      </c>
      <c r="D132" s="462"/>
      <c r="E132" s="463" t="s">
        <v>585</v>
      </c>
      <c r="F132" s="463" t="s">
        <v>652</v>
      </c>
      <c r="G132" s="463"/>
      <c r="H132" s="511" t="s">
        <v>623</v>
      </c>
      <c r="I132" s="464">
        <f>SUM(H133:H139)</f>
        <v>93.4</v>
      </c>
      <c r="J132" s="493" t="s">
        <v>3</v>
      </c>
    </row>
    <row r="133" spans="2:11" ht="15">
      <c r="B133" s="516"/>
      <c r="C133" s="435" t="s">
        <v>654</v>
      </c>
      <c r="D133" s="454"/>
      <c r="E133" s="451"/>
      <c r="F133" s="451"/>
      <c r="G133" s="350"/>
      <c r="H133" s="450"/>
      <c r="I133" s="439"/>
      <c r="J133" s="491"/>
    </row>
    <row r="134" spans="2:11" ht="15">
      <c r="B134" s="516"/>
      <c r="C134" s="438" t="s">
        <v>667</v>
      </c>
      <c r="D134" s="454"/>
      <c r="E134" s="451">
        <v>30.65</v>
      </c>
      <c r="F134" s="451">
        <v>0.8</v>
      </c>
      <c r="G134" s="350"/>
      <c r="H134" s="450">
        <f t="shared" ref="H134:H139" si="3">ROUND(E134*F134,2)</f>
        <v>24.52</v>
      </c>
      <c r="I134" s="439"/>
      <c r="J134" s="491"/>
    </row>
    <row r="135" spans="2:11" ht="15">
      <c r="B135" s="516"/>
      <c r="C135" s="438" t="s">
        <v>668</v>
      </c>
      <c r="D135" s="454"/>
      <c r="E135" s="451">
        <v>13.1</v>
      </c>
      <c r="F135" s="451">
        <v>0.8</v>
      </c>
      <c r="G135" s="350"/>
      <c r="H135" s="450">
        <f t="shared" si="3"/>
        <v>10.48</v>
      </c>
      <c r="I135" s="439"/>
      <c r="J135" s="491"/>
    </row>
    <row r="136" spans="2:11" ht="15">
      <c r="B136" s="516"/>
      <c r="C136" s="438" t="s">
        <v>669</v>
      </c>
      <c r="D136" s="454"/>
      <c r="E136" s="451">
        <v>30.55</v>
      </c>
      <c r="F136" s="451">
        <v>0.8</v>
      </c>
      <c r="G136" s="350"/>
      <c r="H136" s="450">
        <f t="shared" si="3"/>
        <v>24.44</v>
      </c>
      <c r="I136" s="439"/>
      <c r="J136" s="491"/>
    </row>
    <row r="137" spans="2:11" ht="15">
      <c r="B137" s="516"/>
      <c r="C137" s="438" t="s">
        <v>670</v>
      </c>
      <c r="D137" s="454"/>
      <c r="E137" s="451">
        <v>20.7</v>
      </c>
      <c r="F137" s="451">
        <v>0.8</v>
      </c>
      <c r="G137" s="350"/>
      <c r="H137" s="450">
        <f t="shared" si="3"/>
        <v>16.559999999999999</v>
      </c>
      <c r="I137" s="439"/>
      <c r="J137" s="491"/>
    </row>
    <row r="138" spans="2:11" ht="15">
      <c r="B138" s="516"/>
      <c r="C138" s="438" t="s">
        <v>671</v>
      </c>
      <c r="D138" s="454"/>
      <c r="E138" s="451">
        <v>15</v>
      </c>
      <c r="F138" s="451">
        <v>0.86</v>
      </c>
      <c r="G138" s="350"/>
      <c r="H138" s="450">
        <f t="shared" si="3"/>
        <v>12.9</v>
      </c>
      <c r="I138" s="439"/>
      <c r="J138" s="491"/>
    </row>
    <row r="139" spans="2:11" ht="15">
      <c r="B139" s="516"/>
      <c r="C139" s="438" t="s">
        <v>679</v>
      </c>
      <c r="D139" s="454"/>
      <c r="E139" s="451">
        <v>15</v>
      </c>
      <c r="F139" s="451">
        <v>0.3</v>
      </c>
      <c r="G139" s="350"/>
      <c r="H139" s="450">
        <f t="shared" si="3"/>
        <v>4.5</v>
      </c>
      <c r="I139" s="439"/>
      <c r="J139" s="491"/>
    </row>
    <row r="140" spans="2:11" ht="15">
      <c r="B140" s="516"/>
      <c r="C140" s="438"/>
      <c r="D140" s="436"/>
      <c r="E140" s="437"/>
      <c r="F140" s="437"/>
      <c r="G140" s="437"/>
      <c r="H140" s="450"/>
      <c r="I140" s="439"/>
      <c r="J140" s="491"/>
    </row>
    <row r="141" spans="2:11" s="472" customFormat="1" ht="38.25">
      <c r="B141" s="515" t="s">
        <v>1135</v>
      </c>
      <c r="C141" s="461" t="s">
        <v>1252</v>
      </c>
      <c r="D141" s="462"/>
      <c r="E141" s="463"/>
      <c r="F141" s="463"/>
      <c r="G141" s="463"/>
      <c r="H141" s="511"/>
      <c r="I141" s="464">
        <f>SUM(H142:H150)</f>
        <v>8.0299999999999994</v>
      </c>
      <c r="J141" s="493" t="s">
        <v>28</v>
      </c>
    </row>
    <row r="142" spans="2:11" ht="15">
      <c r="B142" s="516"/>
      <c r="C142" s="435" t="s">
        <v>654</v>
      </c>
      <c r="D142" s="454"/>
      <c r="E142" s="451" t="s">
        <v>585</v>
      </c>
      <c r="F142" s="451" t="s">
        <v>825</v>
      </c>
      <c r="G142" s="350"/>
      <c r="H142" s="450" t="s">
        <v>632</v>
      </c>
      <c r="I142" s="439"/>
      <c r="J142" s="491"/>
    </row>
    <row r="143" spans="2:11" ht="15">
      <c r="B143" s="516"/>
      <c r="C143" s="438" t="s">
        <v>667</v>
      </c>
      <c r="D143" s="454"/>
      <c r="E143" s="451">
        <v>30.65</v>
      </c>
      <c r="F143" s="451">
        <v>7.0000000000000007E-2</v>
      </c>
      <c r="G143" s="350"/>
      <c r="H143" s="450">
        <f t="shared" ref="H143:H148" si="4">ROUND(E143*F143,2)</f>
        <v>2.15</v>
      </c>
      <c r="I143" s="439"/>
      <c r="J143" s="491"/>
    </row>
    <row r="144" spans="2:11" ht="15">
      <c r="B144" s="516"/>
      <c r="C144" s="438" t="s">
        <v>668</v>
      </c>
      <c r="D144" s="454"/>
      <c r="E144" s="451">
        <v>13.1</v>
      </c>
      <c r="F144" s="451">
        <v>7.0000000000000007E-2</v>
      </c>
      <c r="G144" s="350"/>
      <c r="H144" s="450">
        <f t="shared" si="4"/>
        <v>0.92</v>
      </c>
      <c r="I144" s="439"/>
      <c r="J144" s="491"/>
      <c r="K144" s="440"/>
    </row>
    <row r="145" spans="2:10" ht="15">
      <c r="B145" s="516"/>
      <c r="C145" s="438" t="s">
        <v>669</v>
      </c>
      <c r="D145" s="454"/>
      <c r="E145" s="451">
        <v>30.55</v>
      </c>
      <c r="F145" s="451">
        <v>7.0000000000000007E-2</v>
      </c>
      <c r="G145" s="350"/>
      <c r="H145" s="450">
        <f t="shared" si="4"/>
        <v>2.14</v>
      </c>
      <c r="I145" s="439"/>
      <c r="J145" s="491"/>
    </row>
    <row r="146" spans="2:10" ht="15">
      <c r="B146" s="516"/>
      <c r="C146" s="438" t="s">
        <v>670</v>
      </c>
      <c r="D146" s="454"/>
      <c r="E146" s="451">
        <v>20.7</v>
      </c>
      <c r="F146" s="451">
        <v>7.0000000000000007E-2</v>
      </c>
      <c r="G146" s="350"/>
      <c r="H146" s="450">
        <f t="shared" si="4"/>
        <v>1.45</v>
      </c>
      <c r="I146" s="439"/>
      <c r="J146" s="491"/>
    </row>
    <row r="147" spans="2:10" ht="15">
      <c r="B147" s="516"/>
      <c r="C147" s="438" t="s">
        <v>671</v>
      </c>
      <c r="D147" s="454"/>
      <c r="E147" s="451">
        <v>15</v>
      </c>
      <c r="F147" s="451">
        <v>7.5999999999999998E-2</v>
      </c>
      <c r="G147" s="350"/>
      <c r="H147" s="450">
        <f t="shared" si="4"/>
        <v>1.1399999999999999</v>
      </c>
      <c r="I147" s="439"/>
      <c r="J147" s="491"/>
    </row>
    <row r="148" spans="2:10" ht="15">
      <c r="B148" s="516"/>
      <c r="C148" s="438" t="s">
        <v>679</v>
      </c>
      <c r="D148" s="436"/>
      <c r="E148" s="437">
        <v>15</v>
      </c>
      <c r="F148" s="437">
        <f>0.3*0.03</f>
        <v>8.9999999999999993E-3</v>
      </c>
      <c r="G148" s="350"/>
      <c r="H148" s="450">
        <f t="shared" si="4"/>
        <v>0.14000000000000001</v>
      </c>
      <c r="I148" s="439"/>
      <c r="J148" s="491"/>
    </row>
    <row r="149" spans="2:10" ht="15">
      <c r="B149" s="516"/>
      <c r="C149" s="438"/>
      <c r="D149" s="454" t="s">
        <v>596</v>
      </c>
      <c r="E149" s="451" t="s">
        <v>680</v>
      </c>
      <c r="F149" s="451" t="s">
        <v>681</v>
      </c>
      <c r="G149" s="350" t="s">
        <v>652</v>
      </c>
      <c r="H149" s="450" t="s">
        <v>623</v>
      </c>
      <c r="I149" s="439"/>
      <c r="J149" s="491"/>
    </row>
    <row r="150" spans="2:10" ht="15">
      <c r="B150" s="516"/>
      <c r="C150" s="438" t="s">
        <v>682</v>
      </c>
      <c r="D150" s="454">
        <v>2</v>
      </c>
      <c r="E150" s="451">
        <v>0.94</v>
      </c>
      <c r="F150" s="451">
        <v>0.94</v>
      </c>
      <c r="G150" s="350">
        <v>0.05</v>
      </c>
      <c r="H150" s="450">
        <f>ROUND(D150*E150*F150*G150,2)</f>
        <v>0.09</v>
      </c>
      <c r="I150" s="439"/>
      <c r="J150" s="491"/>
    </row>
    <row r="151" spans="2:10" ht="15">
      <c r="B151" s="516"/>
      <c r="C151" s="438"/>
      <c r="D151" s="436"/>
      <c r="E151" s="437"/>
      <c r="F151" s="437"/>
      <c r="G151" s="350"/>
      <c r="H151" s="450"/>
      <c r="I151" s="439"/>
      <c r="J151" s="491"/>
    </row>
    <row r="152" spans="2:10" s="504" customFormat="1" ht="25.5">
      <c r="B152" s="514" t="s">
        <v>372</v>
      </c>
      <c r="C152" s="470" t="s">
        <v>56</v>
      </c>
      <c r="D152" s="502"/>
      <c r="E152" s="503"/>
      <c r="F152" s="503"/>
      <c r="G152" s="503"/>
      <c r="H152" s="464"/>
      <c r="I152" s="464"/>
      <c r="J152" s="493"/>
    </row>
    <row r="153" spans="2:10" s="472" customFormat="1" ht="15">
      <c r="B153" s="514" t="s">
        <v>373</v>
      </c>
      <c r="C153" s="470" t="s">
        <v>57</v>
      </c>
      <c r="D153" s="462"/>
      <c r="E153" s="463"/>
      <c r="F153" s="463"/>
      <c r="G153" s="463"/>
      <c r="H153" s="511"/>
      <c r="I153" s="464"/>
      <c r="J153" s="493"/>
    </row>
    <row r="154" spans="2:10" s="472" customFormat="1" ht="15">
      <c r="B154" s="515" t="s">
        <v>374</v>
      </c>
      <c r="C154" s="461" t="s">
        <v>118</v>
      </c>
      <c r="D154" s="462"/>
      <c r="E154" s="463"/>
      <c r="F154" s="463"/>
      <c r="G154" s="463"/>
      <c r="H154" s="511"/>
      <c r="I154" s="464">
        <f>SUM(H156:H156)</f>
        <v>805</v>
      </c>
      <c r="J154" s="493" t="s">
        <v>3</v>
      </c>
    </row>
    <row r="155" spans="2:10" ht="15">
      <c r="B155" s="516"/>
      <c r="C155" s="435" t="s">
        <v>654</v>
      </c>
      <c r="D155" s="436"/>
      <c r="E155" s="437" t="s">
        <v>653</v>
      </c>
      <c r="F155" s="437"/>
      <c r="G155" s="437"/>
      <c r="H155" s="437" t="s">
        <v>653</v>
      </c>
      <c r="I155" s="439"/>
      <c r="J155" s="491"/>
    </row>
    <row r="156" spans="2:10" ht="15">
      <c r="B156" s="516"/>
      <c r="C156" s="438" t="s">
        <v>683</v>
      </c>
      <c r="D156" s="436"/>
      <c r="E156" s="437">
        <v>805</v>
      </c>
      <c r="F156" s="437"/>
      <c r="G156" s="437"/>
      <c r="H156" s="450">
        <f>ROUND(E156,2)</f>
        <v>805</v>
      </c>
      <c r="I156" s="439"/>
      <c r="J156" s="491"/>
    </row>
    <row r="157" spans="2:10" thickBot="1">
      <c r="B157" s="517"/>
      <c r="C157" s="496"/>
      <c r="D157" s="497"/>
      <c r="E157" s="498"/>
      <c r="F157" s="498"/>
      <c r="G157" s="498"/>
      <c r="H157" s="518"/>
      <c r="I157" s="499"/>
      <c r="J157" s="500"/>
    </row>
    <row r="158" spans="2:10">
      <c r="H158" s="352"/>
      <c r="I158" s="854"/>
    </row>
    <row r="159" spans="2:10">
      <c r="H159" s="861">
        <f>SUM(H15:H157)</f>
        <v>3391.3858400509989</v>
      </c>
      <c r="I159" s="861">
        <f>SUM(I15:I157)</f>
        <v>3391.3858400510003</v>
      </c>
    </row>
    <row r="160" spans="2:10">
      <c r="I160" s="861">
        <f>SUM('PLANILHA ORÇAMENTO 29.05.25'!I16:I222)</f>
        <v>3391.3858400510003</v>
      </c>
    </row>
  </sheetData>
  <mergeCells count="14">
    <mergeCell ref="C8:J8"/>
    <mergeCell ref="B9:C9"/>
    <mergeCell ref="H9:J9"/>
    <mergeCell ref="B10:C10"/>
    <mergeCell ref="B11:C11"/>
    <mergeCell ref="D11:F11"/>
    <mergeCell ref="I11:J11"/>
    <mergeCell ref="B12:J12"/>
    <mergeCell ref="B13:B14"/>
    <mergeCell ref="C13:C14"/>
    <mergeCell ref="D13:D14"/>
    <mergeCell ref="E13:G13"/>
    <mergeCell ref="H13:I13"/>
    <mergeCell ref="J13:J14"/>
  </mergeCells>
  <printOptions horizontalCentered="1"/>
  <pageMargins left="0.59055118110236227" right="0.39370078740157483" top="0.70866141732283472" bottom="0.98425196850393704" header="0.27559055118110237" footer="0.23622047244094491"/>
  <pageSetup paperSize="9" scale="63" fitToHeight="15" orientation="portrait" r:id="rId1"/>
  <headerFooter alignWithMargins="0">
    <oddFooter>&amp;CDURVAL HONORATO DA SILVA
Engenheiro Civil - ECOS
CREA: 74.063/D&amp;RPágina &amp;P de &amp;N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B1:P963"/>
  <sheetViews>
    <sheetView showGridLines="0" view="pageBreakPreview" zoomScale="85" zoomScaleSheetLayoutView="85" workbookViewId="0">
      <selection activeCell="B8" sqref="B8"/>
    </sheetView>
  </sheetViews>
  <sheetFormatPr defaultColWidth="11.42578125" defaultRowHeight="15.75"/>
  <cols>
    <col min="1" max="1" width="11.42578125" style="310"/>
    <col min="2" max="2" width="12.140625" style="345" bestFit="1" customWidth="1"/>
    <col min="3" max="3" width="53.7109375" style="310" customWidth="1"/>
    <col min="4" max="4" width="7" style="310" customWidth="1"/>
    <col min="5" max="5" width="15" style="310" customWidth="1"/>
    <col min="6" max="6" width="12.7109375" style="310" customWidth="1"/>
    <col min="7" max="7" width="12.5703125" style="310" customWidth="1"/>
    <col min="8" max="8" width="13.140625" style="347" customWidth="1"/>
    <col min="9" max="9" width="14.85546875" style="310" customWidth="1"/>
    <col min="10" max="10" width="8.7109375" style="310" bestFit="1" customWidth="1"/>
    <col min="11" max="11" width="14.85546875" style="310" customWidth="1"/>
    <col min="12" max="12" width="24.28515625" style="310" customWidth="1"/>
    <col min="13" max="16384" width="11.42578125" style="310"/>
  </cols>
  <sheetData>
    <row r="1" spans="2:10" ht="15">
      <c r="B1" s="474"/>
      <c r="C1" s="475"/>
      <c r="D1" s="475"/>
      <c r="E1" s="476"/>
      <c r="F1" s="476"/>
      <c r="G1" s="476"/>
      <c r="H1" s="477"/>
      <c r="I1" s="478"/>
      <c r="J1" s="479"/>
    </row>
    <row r="2" spans="2:10" ht="15" customHeight="1">
      <c r="B2" s="1153"/>
      <c r="C2" s="311"/>
      <c r="D2" s="312"/>
      <c r="E2" s="313"/>
      <c r="F2" s="314"/>
      <c r="G2" s="313"/>
      <c r="H2" s="315"/>
      <c r="I2" s="314"/>
      <c r="J2" s="481"/>
    </row>
    <row r="3" spans="2:10" ht="15" customHeight="1">
      <c r="B3" s="1154"/>
      <c r="C3" s="316"/>
      <c r="D3" s="317"/>
      <c r="E3" s="314"/>
      <c r="F3" s="313"/>
      <c r="G3" s="313"/>
      <c r="H3" s="315"/>
      <c r="I3" s="313"/>
      <c r="J3" s="481"/>
    </row>
    <row r="4" spans="2:10" ht="15" customHeight="1">
      <c r="B4" s="1153"/>
      <c r="C4" s="318"/>
      <c r="D4" s="319"/>
      <c r="E4" s="320"/>
      <c r="F4" s="321"/>
      <c r="G4" s="321"/>
      <c r="H4" s="315"/>
      <c r="I4" s="313"/>
      <c r="J4" s="481"/>
    </row>
    <row r="5" spans="2:10" ht="15" customHeight="1">
      <c r="B5" s="1153"/>
      <c r="C5" s="322"/>
      <c r="D5" s="323"/>
      <c r="E5" s="324"/>
      <c r="F5" s="321"/>
      <c r="G5" s="321"/>
      <c r="H5" s="315"/>
      <c r="I5" s="313"/>
      <c r="J5" s="481"/>
    </row>
    <row r="6" spans="2:10" ht="15" customHeight="1">
      <c r="B6" s="483"/>
      <c r="C6" s="325"/>
      <c r="D6" s="325"/>
      <c r="E6" s="326"/>
      <c r="F6" s="326"/>
      <c r="G6" s="326"/>
      <c r="H6" s="326"/>
      <c r="I6" s="326"/>
      <c r="J6" s="484"/>
    </row>
    <row r="7" spans="2:10" ht="12" customHeight="1">
      <c r="B7" s="485"/>
      <c r="C7" s="327"/>
      <c r="D7" s="328"/>
      <c r="E7" s="329"/>
      <c r="F7" s="329"/>
      <c r="G7" s="330"/>
      <c r="H7" s="331"/>
      <c r="I7" s="332"/>
      <c r="J7" s="486"/>
    </row>
    <row r="8" spans="2:10" s="333" customFormat="1" ht="48" customHeight="1">
      <c r="B8" s="954" t="s">
        <v>1384</v>
      </c>
      <c r="C8" s="1569" t="s">
        <v>1319</v>
      </c>
      <c r="D8" s="1569"/>
      <c r="E8" s="1569"/>
      <c r="F8" s="1569"/>
      <c r="G8" s="1569"/>
      <c r="H8" s="1569"/>
      <c r="I8" s="1569"/>
      <c r="J8" s="1570"/>
    </row>
    <row r="9" spans="2:10" s="333" customFormat="1" ht="19.5" hidden="1" customHeight="1">
      <c r="B9" s="1571" t="s">
        <v>578</v>
      </c>
      <c r="C9" s="1572"/>
      <c r="D9" s="334"/>
      <c r="E9" s="335"/>
      <c r="F9" s="336"/>
      <c r="G9" s="337"/>
      <c r="H9" s="1573"/>
      <c r="I9" s="1573"/>
      <c r="J9" s="1574"/>
    </row>
    <row r="10" spans="2:10" s="333" customFormat="1" ht="20.100000000000001" hidden="1" customHeight="1">
      <c r="B10" s="1575" t="s">
        <v>579</v>
      </c>
      <c r="C10" s="1576"/>
      <c r="D10" s="338"/>
      <c r="E10" s="338"/>
      <c r="F10" s="338"/>
      <c r="G10" s="339"/>
      <c r="H10" s="340"/>
      <c r="I10" s="341"/>
      <c r="J10" s="487"/>
    </row>
    <row r="11" spans="2:10" ht="12" customHeight="1">
      <c r="B11" s="1577"/>
      <c r="C11" s="1578"/>
      <c r="D11" s="1579"/>
      <c r="E11" s="1579"/>
      <c r="F11" s="1579"/>
      <c r="G11" s="1155"/>
      <c r="H11" s="331"/>
      <c r="I11" s="1580"/>
      <c r="J11" s="1581"/>
    </row>
    <row r="12" spans="2:10" s="333" customFormat="1" ht="26.25" customHeight="1">
      <c r="B12" s="1556" t="s">
        <v>580</v>
      </c>
      <c r="C12" s="1557"/>
      <c r="D12" s="1557"/>
      <c r="E12" s="1557"/>
      <c r="F12" s="1557"/>
      <c r="G12" s="1557"/>
      <c r="H12" s="1557"/>
      <c r="I12" s="1557"/>
      <c r="J12" s="1558"/>
    </row>
    <row r="13" spans="2:10" s="333" customFormat="1" ht="15">
      <c r="B13" s="1559" t="s">
        <v>0</v>
      </c>
      <c r="C13" s="1561" t="s">
        <v>581</v>
      </c>
      <c r="D13" s="1563" t="s">
        <v>582</v>
      </c>
      <c r="E13" s="1565" t="s">
        <v>583</v>
      </c>
      <c r="F13" s="1566"/>
      <c r="G13" s="1566"/>
      <c r="H13" s="1566" t="s">
        <v>4</v>
      </c>
      <c r="I13" s="1566"/>
      <c r="J13" s="1567" t="s">
        <v>584</v>
      </c>
    </row>
    <row r="14" spans="2:10" s="333" customFormat="1" ht="15">
      <c r="B14" s="1560"/>
      <c r="C14" s="1562"/>
      <c r="D14" s="1564"/>
      <c r="E14" s="1156" t="s">
        <v>585</v>
      </c>
      <c r="F14" s="1157" t="s">
        <v>586</v>
      </c>
      <c r="G14" s="1156" t="s">
        <v>587</v>
      </c>
      <c r="H14" s="1156" t="s">
        <v>588</v>
      </c>
      <c r="I14" s="1156" t="s">
        <v>589</v>
      </c>
      <c r="J14" s="1568"/>
    </row>
    <row r="15" spans="2:10" s="465" customFormat="1" ht="12.75">
      <c r="B15" s="514" t="s">
        <v>281</v>
      </c>
      <c r="C15" s="470" t="s">
        <v>238</v>
      </c>
      <c r="D15" s="1078"/>
      <c r="E15" s="1079"/>
      <c r="F15" s="1079"/>
      <c r="G15" s="1079"/>
      <c r="H15" s="1079"/>
      <c r="I15" s="1080"/>
      <c r="J15" s="1071"/>
    </row>
    <row r="16" spans="2:10" s="465" customFormat="1" ht="12.75">
      <c r="B16" s="514" t="s">
        <v>163</v>
      </c>
      <c r="C16" s="470" t="s">
        <v>95</v>
      </c>
      <c r="D16" s="1078"/>
      <c r="E16" s="1079"/>
      <c r="F16" s="1079"/>
      <c r="G16" s="1079"/>
      <c r="H16" s="1079"/>
      <c r="I16" s="1080"/>
      <c r="J16" s="1071"/>
    </row>
    <row r="17" spans="2:11" s="465" customFormat="1" ht="25.5">
      <c r="B17" s="515" t="s">
        <v>263</v>
      </c>
      <c r="C17" s="461" t="s">
        <v>94</v>
      </c>
      <c r="D17" s="1078"/>
      <c r="E17" s="1079" t="s">
        <v>590</v>
      </c>
      <c r="F17" s="1079" t="s">
        <v>591</v>
      </c>
      <c r="G17" s="1079"/>
      <c r="H17" s="1079" t="s">
        <v>592</v>
      </c>
      <c r="I17" s="1080">
        <f>SUM(H18:H18)</f>
        <v>6</v>
      </c>
      <c r="J17" s="1071" t="s">
        <v>3</v>
      </c>
    </row>
    <row r="18" spans="2:11" ht="15">
      <c r="B18" s="1081"/>
      <c r="C18" s="435" t="s">
        <v>71</v>
      </c>
      <c r="D18" s="1074"/>
      <c r="E18" s="1075">
        <v>3.11</v>
      </c>
      <c r="F18" s="1075">
        <v>1.93</v>
      </c>
      <c r="G18" s="1075"/>
      <c r="H18" s="1075">
        <f>ROUND(E18*F18,2)</f>
        <v>6</v>
      </c>
      <c r="I18" s="1076"/>
      <c r="J18" s="1077"/>
      <c r="K18" s="344"/>
    </row>
    <row r="19" spans="2:11" ht="15">
      <c r="B19" s="1081"/>
      <c r="C19" s="438"/>
      <c r="D19" s="1074"/>
      <c r="E19" s="1075"/>
      <c r="F19" s="1075"/>
      <c r="G19" s="1075"/>
      <c r="H19" s="1075"/>
      <c r="I19" s="1076"/>
      <c r="J19" s="1077"/>
      <c r="K19" s="344"/>
    </row>
    <row r="20" spans="2:11" s="465" customFormat="1" ht="12.75">
      <c r="B20" s="514" t="s">
        <v>264</v>
      </c>
      <c r="C20" s="470" t="s">
        <v>8</v>
      </c>
      <c r="D20" s="1078"/>
      <c r="E20" s="1079"/>
      <c r="F20" s="1079"/>
      <c r="G20" s="1079"/>
      <c r="H20" s="1079"/>
      <c r="I20" s="1080"/>
      <c r="J20" s="1071"/>
    </row>
    <row r="21" spans="2:11" s="465" customFormat="1" ht="76.5">
      <c r="B21" s="515" t="s">
        <v>265</v>
      </c>
      <c r="C21" s="461" t="s">
        <v>101</v>
      </c>
      <c r="D21" s="1078"/>
      <c r="E21" s="1079" t="s">
        <v>593</v>
      </c>
      <c r="F21" s="1079"/>
      <c r="G21" s="1079"/>
      <c r="H21" s="1079" t="s">
        <v>594</v>
      </c>
      <c r="I21" s="1080">
        <f>SUM(H22:H22)</f>
        <v>1</v>
      </c>
      <c r="J21" s="1071" t="s">
        <v>148</v>
      </c>
    </row>
    <row r="22" spans="2:11" ht="15">
      <c r="B22" s="1081"/>
      <c r="C22" s="435" t="s">
        <v>71</v>
      </c>
      <c r="D22" s="1074"/>
      <c r="E22" s="1075">
        <v>1</v>
      </c>
      <c r="F22" s="1075"/>
      <c r="G22" s="1075"/>
      <c r="H22" s="1075">
        <f>E22</f>
        <v>1</v>
      </c>
      <c r="I22" s="1076"/>
      <c r="J22" s="1077"/>
      <c r="K22" s="344"/>
    </row>
    <row r="23" spans="2:11" ht="15">
      <c r="B23" s="1081"/>
      <c r="C23" s="438"/>
      <c r="D23" s="1074"/>
      <c r="E23" s="1075"/>
      <c r="F23" s="1075"/>
      <c r="G23" s="1075"/>
      <c r="H23" s="1075"/>
      <c r="I23" s="1076"/>
      <c r="J23" s="1077"/>
      <c r="K23" s="344"/>
    </row>
    <row r="24" spans="2:11" s="465" customFormat="1" ht="38.25">
      <c r="B24" s="515" t="s">
        <v>266</v>
      </c>
      <c r="C24" s="461" t="s">
        <v>96</v>
      </c>
      <c r="D24" s="1078"/>
      <c r="E24" s="1079" t="s">
        <v>593</v>
      </c>
      <c r="F24" s="1079"/>
      <c r="G24" s="1079"/>
      <c r="H24" s="1079" t="s">
        <v>594</v>
      </c>
      <c r="I24" s="1080">
        <f>SUM(H25:H25)</f>
        <v>1</v>
      </c>
      <c r="J24" s="1071" t="s">
        <v>148</v>
      </c>
    </row>
    <row r="25" spans="2:11" ht="15">
      <c r="B25" s="1081"/>
      <c r="C25" s="435" t="s">
        <v>71</v>
      </c>
      <c r="D25" s="1074"/>
      <c r="E25" s="1075">
        <v>1</v>
      </c>
      <c r="F25" s="1075"/>
      <c r="G25" s="1075"/>
      <c r="H25" s="1075">
        <f>E25</f>
        <v>1</v>
      </c>
      <c r="I25" s="1076"/>
      <c r="J25" s="1077"/>
      <c r="K25" s="344"/>
    </row>
    <row r="26" spans="2:11" ht="15">
      <c r="B26" s="1081"/>
      <c r="C26" s="438"/>
      <c r="D26" s="1074"/>
      <c r="E26" s="1075"/>
      <c r="F26" s="1075"/>
      <c r="G26" s="1075"/>
      <c r="H26" s="1075"/>
      <c r="I26" s="1076"/>
      <c r="J26" s="1077"/>
      <c r="K26" s="344"/>
    </row>
    <row r="27" spans="2:11" s="465" customFormat="1" ht="25.5">
      <c r="B27" s="515" t="s">
        <v>267</v>
      </c>
      <c r="C27" s="461" t="s">
        <v>97</v>
      </c>
      <c r="D27" s="1078"/>
      <c r="E27" s="1079" t="s">
        <v>593</v>
      </c>
      <c r="F27" s="1079"/>
      <c r="G27" s="1079"/>
      <c r="H27" s="1079" t="s">
        <v>594</v>
      </c>
      <c r="I27" s="1080">
        <f>SUM(H28:H28)</f>
        <v>1</v>
      </c>
      <c r="J27" s="1071" t="s">
        <v>148</v>
      </c>
    </row>
    <row r="28" spans="2:11" ht="15">
      <c r="B28" s="1081"/>
      <c r="C28" s="435" t="s">
        <v>71</v>
      </c>
      <c r="D28" s="1074"/>
      <c r="E28" s="1075">
        <v>1</v>
      </c>
      <c r="F28" s="1075"/>
      <c r="G28" s="1075"/>
      <c r="H28" s="1075">
        <f>E28</f>
        <v>1</v>
      </c>
      <c r="I28" s="1076"/>
      <c r="J28" s="1077"/>
      <c r="K28" s="344"/>
    </row>
    <row r="29" spans="2:11" ht="15">
      <c r="B29" s="1081"/>
      <c r="C29" s="438"/>
      <c r="D29" s="1074"/>
      <c r="E29" s="1075"/>
      <c r="F29" s="1075"/>
      <c r="G29" s="1075"/>
      <c r="H29" s="1075"/>
      <c r="I29" s="1076"/>
      <c r="J29" s="1077"/>
      <c r="K29" s="344"/>
    </row>
    <row r="30" spans="2:11" s="465" customFormat="1" ht="12.75">
      <c r="B30" s="514" t="s">
        <v>19</v>
      </c>
      <c r="C30" s="470" t="s">
        <v>761</v>
      </c>
      <c r="D30" s="1078"/>
      <c r="E30" s="1079"/>
      <c r="F30" s="1079"/>
      <c r="G30" s="1079"/>
      <c r="H30" s="1079"/>
      <c r="I30" s="1080"/>
      <c r="J30" s="1071"/>
    </row>
    <row r="31" spans="2:11" s="465" customFormat="1" ht="51">
      <c r="B31" s="515" t="s">
        <v>268</v>
      </c>
      <c r="C31" s="461" t="s">
        <v>430</v>
      </c>
      <c r="D31" s="1078"/>
      <c r="E31" s="1079" t="s">
        <v>593</v>
      </c>
      <c r="F31" s="1079"/>
      <c r="G31" s="1079"/>
      <c r="H31" s="1079" t="s">
        <v>594</v>
      </c>
      <c r="I31" s="1080">
        <f>H32</f>
        <v>4</v>
      </c>
      <c r="J31" s="1071" t="s">
        <v>148</v>
      </c>
    </row>
    <row r="32" spans="2:11" ht="15">
      <c r="B32" s="1081"/>
      <c r="C32" s="435" t="s">
        <v>71</v>
      </c>
      <c r="D32" s="1074"/>
      <c r="E32" s="1075">
        <v>4</v>
      </c>
      <c r="F32" s="1075"/>
      <c r="G32" s="1075"/>
      <c r="H32" s="1075">
        <f>E32</f>
        <v>4</v>
      </c>
      <c r="I32" s="1076"/>
      <c r="J32" s="1077"/>
      <c r="K32" s="344"/>
    </row>
    <row r="33" spans="2:11" ht="15">
      <c r="B33" s="1081"/>
      <c r="C33" s="438"/>
      <c r="D33" s="1074"/>
      <c r="E33" s="1075"/>
      <c r="F33" s="1075"/>
      <c r="G33" s="1075"/>
      <c r="H33" s="1075"/>
      <c r="I33" s="1076"/>
      <c r="J33" s="1077"/>
      <c r="K33" s="344"/>
    </row>
    <row r="34" spans="2:11" s="465" customFormat="1" ht="51">
      <c r="B34" s="515" t="s">
        <v>269</v>
      </c>
      <c r="C34" s="461" t="s">
        <v>431</v>
      </c>
      <c r="D34" s="1078"/>
      <c r="E34" s="1079" t="s">
        <v>593</v>
      </c>
      <c r="F34" s="1079"/>
      <c r="G34" s="1079"/>
      <c r="H34" s="1079" t="s">
        <v>594</v>
      </c>
      <c r="I34" s="1080">
        <f>H35</f>
        <v>4</v>
      </c>
      <c r="J34" s="1071" t="s">
        <v>148</v>
      </c>
    </row>
    <row r="35" spans="2:11" ht="15">
      <c r="B35" s="1081"/>
      <c r="C35" s="435" t="s">
        <v>71</v>
      </c>
      <c r="D35" s="1074"/>
      <c r="E35" s="1075">
        <v>4</v>
      </c>
      <c r="F35" s="1075"/>
      <c r="G35" s="1075"/>
      <c r="H35" s="1075">
        <f>E35</f>
        <v>4</v>
      </c>
      <c r="I35" s="1076"/>
      <c r="J35" s="1077"/>
      <c r="K35" s="344"/>
    </row>
    <row r="36" spans="2:11" ht="15">
      <c r="B36" s="1081"/>
      <c r="C36" s="438"/>
      <c r="D36" s="1074"/>
      <c r="E36" s="1075"/>
      <c r="F36" s="1075"/>
      <c r="G36" s="1075"/>
      <c r="H36" s="1075"/>
      <c r="I36" s="1076"/>
      <c r="J36" s="1077"/>
      <c r="K36" s="344"/>
    </row>
    <row r="37" spans="2:11" s="465" customFormat="1" ht="51">
      <c r="B37" s="515" t="s">
        <v>270</v>
      </c>
      <c r="C37" s="461" t="s">
        <v>98</v>
      </c>
      <c r="D37" s="1078"/>
      <c r="E37" s="1079" t="s">
        <v>595</v>
      </c>
      <c r="F37" s="1079"/>
      <c r="G37" s="1079"/>
      <c r="H37" s="1079" t="s">
        <v>594</v>
      </c>
      <c r="I37" s="1080">
        <f>H38</f>
        <v>5</v>
      </c>
      <c r="J37" s="1071" t="s">
        <v>194</v>
      </c>
    </row>
    <row r="38" spans="2:11" ht="15">
      <c r="B38" s="1081"/>
      <c r="C38" s="435" t="s">
        <v>71</v>
      </c>
      <c r="D38" s="1074"/>
      <c r="E38" s="1162">
        <v>5</v>
      </c>
      <c r="F38" s="1075"/>
      <c r="G38" s="1075"/>
      <c r="H38" s="1075">
        <f>E38</f>
        <v>5</v>
      </c>
      <c r="I38" s="1076"/>
      <c r="J38" s="1077"/>
      <c r="K38" s="344"/>
    </row>
    <row r="39" spans="2:11" ht="15">
      <c r="B39" s="1081"/>
      <c r="C39" s="438"/>
      <c r="D39" s="1074"/>
      <c r="E39" s="1075"/>
      <c r="F39" s="1075"/>
      <c r="G39" s="1075"/>
      <c r="H39" s="1075"/>
      <c r="I39" s="1076"/>
      <c r="J39" s="1077"/>
      <c r="K39" s="344"/>
    </row>
    <row r="40" spans="2:11" s="465" customFormat="1" ht="51">
      <c r="B40" s="515" t="s">
        <v>271</v>
      </c>
      <c r="C40" s="461" t="s">
        <v>99</v>
      </c>
      <c r="D40" s="1078"/>
      <c r="E40" s="1079" t="s">
        <v>595</v>
      </c>
      <c r="F40" s="1079"/>
      <c r="G40" s="1079"/>
      <c r="H40" s="1079" t="s">
        <v>594</v>
      </c>
      <c r="I40" s="1080">
        <f>H41</f>
        <v>5</v>
      </c>
      <c r="J40" s="1071" t="s">
        <v>194</v>
      </c>
    </row>
    <row r="41" spans="2:11" ht="15">
      <c r="B41" s="1081"/>
      <c r="C41" s="435" t="s">
        <v>71</v>
      </c>
      <c r="D41" s="1074"/>
      <c r="E41" s="1162">
        <v>5</v>
      </c>
      <c r="F41" s="1075"/>
      <c r="G41" s="1075"/>
      <c r="H41" s="1075">
        <f>E41</f>
        <v>5</v>
      </c>
      <c r="I41" s="1076"/>
      <c r="J41" s="1077"/>
      <c r="K41" s="344"/>
    </row>
    <row r="42" spans="2:11" ht="15">
      <c r="B42" s="1081"/>
      <c r="C42" s="438"/>
      <c r="D42" s="1074"/>
      <c r="E42" s="1075"/>
      <c r="F42" s="1075"/>
      <c r="G42" s="1075"/>
      <c r="H42" s="1075"/>
      <c r="I42" s="1076"/>
      <c r="J42" s="1077"/>
      <c r="K42" s="344"/>
    </row>
    <row r="43" spans="2:11" s="465" customFormat="1" ht="89.25">
      <c r="B43" s="515" t="s">
        <v>272</v>
      </c>
      <c r="C43" s="461" t="s">
        <v>102</v>
      </c>
      <c r="D43" s="1078"/>
      <c r="E43" s="1079" t="s">
        <v>595</v>
      </c>
      <c r="F43" s="1079"/>
      <c r="G43" s="1079"/>
      <c r="H43" s="1079" t="s">
        <v>594</v>
      </c>
      <c r="I43" s="1080">
        <f>H44</f>
        <v>5</v>
      </c>
      <c r="J43" s="1071" t="s">
        <v>194</v>
      </c>
    </row>
    <row r="44" spans="2:11" ht="15">
      <c r="B44" s="1081"/>
      <c r="C44" s="435" t="s">
        <v>71</v>
      </c>
      <c r="D44" s="1074"/>
      <c r="E44" s="1162">
        <v>5</v>
      </c>
      <c r="F44" s="1075"/>
      <c r="G44" s="1075"/>
      <c r="H44" s="1075">
        <f>E44</f>
        <v>5</v>
      </c>
      <c r="I44" s="1076"/>
      <c r="J44" s="1077"/>
      <c r="K44" s="344"/>
    </row>
    <row r="45" spans="2:11" ht="15">
      <c r="B45" s="1081"/>
      <c r="C45" s="438"/>
      <c r="D45" s="1074"/>
      <c r="E45" s="1075"/>
      <c r="F45" s="1075"/>
      <c r="G45" s="1075"/>
      <c r="H45" s="1075"/>
      <c r="I45" s="1076"/>
      <c r="J45" s="1077"/>
      <c r="K45" s="344"/>
    </row>
    <row r="46" spans="2:11" s="465" customFormat="1" ht="102">
      <c r="B46" s="515" t="s">
        <v>432</v>
      </c>
      <c r="C46" s="461" t="s">
        <v>103</v>
      </c>
      <c r="D46" s="1078"/>
      <c r="E46" s="1079" t="s">
        <v>595</v>
      </c>
      <c r="F46" s="1079"/>
      <c r="G46" s="1079"/>
      <c r="H46" s="1079" t="s">
        <v>594</v>
      </c>
      <c r="I46" s="1080">
        <f>H47</f>
        <v>5</v>
      </c>
      <c r="J46" s="1071" t="s">
        <v>194</v>
      </c>
    </row>
    <row r="47" spans="2:11" ht="15">
      <c r="B47" s="1081"/>
      <c r="C47" s="435" t="s">
        <v>71</v>
      </c>
      <c r="D47" s="1074"/>
      <c r="E47" s="1162">
        <v>5</v>
      </c>
      <c r="F47" s="1075"/>
      <c r="G47" s="1075"/>
      <c r="H47" s="1075">
        <f>E47</f>
        <v>5</v>
      </c>
      <c r="I47" s="1076"/>
      <c r="J47" s="1077"/>
      <c r="K47" s="344"/>
    </row>
    <row r="48" spans="2:11" ht="15">
      <c r="B48" s="1081"/>
      <c r="C48" s="438"/>
      <c r="D48" s="1074"/>
      <c r="E48" s="1075"/>
      <c r="F48" s="1075"/>
      <c r="G48" s="1075"/>
      <c r="H48" s="1075"/>
      <c r="I48" s="1076"/>
      <c r="J48" s="1077"/>
      <c r="K48" s="344"/>
    </row>
    <row r="49" spans="2:11" s="465" customFormat="1" ht="12.75">
      <c r="B49" s="514" t="s">
        <v>165</v>
      </c>
      <c r="C49" s="470" t="s">
        <v>21</v>
      </c>
      <c r="D49" s="1078"/>
      <c r="E49" s="1079"/>
      <c r="F49" s="1079"/>
      <c r="G49" s="1079"/>
      <c r="H49" s="1079"/>
      <c r="I49" s="1080"/>
      <c r="J49" s="1071"/>
    </row>
    <row r="50" spans="2:11" s="465" customFormat="1" ht="51">
      <c r="B50" s="515" t="s">
        <v>273</v>
      </c>
      <c r="C50" s="461" t="s">
        <v>104</v>
      </c>
      <c r="D50" s="1078"/>
      <c r="E50" s="1079" t="s">
        <v>595</v>
      </c>
      <c r="F50" s="1079"/>
      <c r="G50" s="1079"/>
      <c r="H50" s="1079" t="s">
        <v>594</v>
      </c>
      <c r="I50" s="1080">
        <f>H51</f>
        <v>5</v>
      </c>
      <c r="J50" s="1071" t="s">
        <v>194</v>
      </c>
    </row>
    <row r="51" spans="2:11" ht="15">
      <c r="B51" s="1081"/>
      <c r="C51" s="435" t="s">
        <v>71</v>
      </c>
      <c r="D51" s="1074"/>
      <c r="E51" s="1162">
        <v>5</v>
      </c>
      <c r="F51" s="1075"/>
      <c r="G51" s="1075"/>
      <c r="H51" s="1075">
        <f>E51</f>
        <v>5</v>
      </c>
      <c r="I51" s="1076"/>
      <c r="J51" s="1077"/>
      <c r="K51" s="344"/>
    </row>
    <row r="52" spans="2:11" ht="15">
      <c r="B52" s="1081"/>
      <c r="C52" s="438"/>
      <c r="D52" s="1074"/>
      <c r="E52" s="1075"/>
      <c r="F52" s="1075"/>
      <c r="G52" s="1075"/>
      <c r="H52" s="1075"/>
      <c r="I52" s="1076"/>
      <c r="J52" s="1077"/>
      <c r="K52" s="344"/>
    </row>
    <row r="53" spans="2:11" s="465" customFormat="1" ht="12.75">
      <c r="B53" s="514" t="s">
        <v>274</v>
      </c>
      <c r="C53" s="470" t="s">
        <v>1013</v>
      </c>
      <c r="D53" s="1078"/>
      <c r="E53" s="1079"/>
      <c r="F53" s="1079"/>
      <c r="G53" s="1079"/>
      <c r="H53" s="1079"/>
      <c r="I53" s="1080"/>
      <c r="J53" s="1071"/>
    </row>
    <row r="54" spans="2:11" s="465" customFormat="1" ht="12.75">
      <c r="B54" s="515" t="s">
        <v>275</v>
      </c>
      <c r="C54" s="461" t="s">
        <v>100</v>
      </c>
      <c r="D54" s="1078"/>
      <c r="E54" s="1079" t="s">
        <v>585</v>
      </c>
      <c r="F54" s="1079" t="s">
        <v>587</v>
      </c>
      <c r="G54" s="1079"/>
      <c r="H54" s="1079"/>
      <c r="I54" s="1080">
        <f>SUM(H55:H55)</f>
        <v>28.160000000000004</v>
      </c>
      <c r="J54" s="1071" t="s">
        <v>3</v>
      </c>
    </row>
    <row r="55" spans="2:11" ht="15">
      <c r="B55" s="1081"/>
      <c r="C55" s="435" t="s">
        <v>71</v>
      </c>
      <c r="D55" s="1074"/>
      <c r="E55" s="1075">
        <v>12.8</v>
      </c>
      <c r="F55" s="1075">
        <v>2.2000000000000002</v>
      </c>
      <c r="G55" s="1075"/>
      <c r="H55" s="1075">
        <f>E55*F55</f>
        <v>28.160000000000004</v>
      </c>
      <c r="I55" s="1076"/>
      <c r="J55" s="1077"/>
      <c r="K55" s="344"/>
    </row>
    <row r="56" spans="2:11" ht="15">
      <c r="B56" s="1081"/>
      <c r="C56" s="438"/>
      <c r="D56" s="1074"/>
      <c r="E56" s="1075"/>
      <c r="F56" s="1075"/>
      <c r="G56" s="1075"/>
      <c r="H56" s="1075"/>
      <c r="I56" s="1076"/>
      <c r="J56" s="1077"/>
      <c r="K56" s="344"/>
    </row>
    <row r="57" spans="2:11" s="465" customFormat="1" ht="12.75">
      <c r="B57" s="514" t="s">
        <v>5</v>
      </c>
      <c r="C57" s="470" t="s">
        <v>9</v>
      </c>
      <c r="D57" s="1078"/>
      <c r="E57" s="1079"/>
      <c r="F57" s="1079"/>
      <c r="G57" s="1079"/>
      <c r="H57" s="1079"/>
      <c r="I57" s="1080"/>
      <c r="J57" s="1071"/>
    </row>
    <row r="58" spans="2:11" s="465" customFormat="1" ht="12.75">
      <c r="B58" s="515" t="s">
        <v>6</v>
      </c>
      <c r="C58" s="461" t="s">
        <v>23</v>
      </c>
      <c r="D58" s="1078"/>
      <c r="E58" s="1079" t="s">
        <v>594</v>
      </c>
      <c r="F58" s="1079"/>
      <c r="G58" s="1079"/>
      <c r="H58" s="1079" t="s">
        <v>594</v>
      </c>
      <c r="I58" s="1163">
        <f>H59</f>
        <v>0.367760223</v>
      </c>
      <c r="J58" s="1071" t="s">
        <v>148</v>
      </c>
    </row>
    <row r="59" spans="2:11" ht="15">
      <c r="B59" s="1081"/>
      <c r="C59" s="435" t="s">
        <v>71</v>
      </c>
      <c r="D59" s="1074"/>
      <c r="E59" s="1164">
        <v>0.36776022329943298</v>
      </c>
      <c r="F59" s="1165"/>
      <c r="G59" s="1165"/>
      <c r="H59" s="1166">
        <f>ROUND(E59,9)</f>
        <v>0.367760223</v>
      </c>
      <c r="I59" s="1076"/>
      <c r="J59" s="1077"/>
      <c r="K59" s="344"/>
    </row>
    <row r="60" spans="2:11" ht="15">
      <c r="B60" s="1081"/>
      <c r="C60" s="435"/>
      <c r="D60" s="1074"/>
      <c r="E60" s="1075"/>
      <c r="F60" s="1075"/>
      <c r="G60" s="1075"/>
      <c r="H60" s="1075"/>
      <c r="I60" s="1076"/>
      <c r="J60" s="1077"/>
      <c r="K60" s="344"/>
    </row>
    <row r="61" spans="2:11" s="465" customFormat="1" ht="12.75">
      <c r="B61" s="514" t="s">
        <v>282</v>
      </c>
      <c r="C61" s="470" t="s">
        <v>1249</v>
      </c>
      <c r="D61" s="1078"/>
      <c r="E61" s="1079"/>
      <c r="F61" s="1079"/>
      <c r="G61" s="1079"/>
      <c r="H61" s="1079"/>
      <c r="I61" s="1080"/>
      <c r="J61" s="1071"/>
    </row>
    <row r="62" spans="2:11" s="465" customFormat="1" ht="38.25">
      <c r="B62" s="515" t="s">
        <v>25</v>
      </c>
      <c r="C62" s="461" t="s">
        <v>105</v>
      </c>
      <c r="D62" s="1078"/>
      <c r="E62" s="1079" t="s">
        <v>623</v>
      </c>
      <c r="F62" s="1079"/>
      <c r="G62" s="1079" t="s">
        <v>587</v>
      </c>
      <c r="H62" s="1079" t="s">
        <v>660</v>
      </c>
      <c r="I62" s="1080">
        <f>H63</f>
        <v>11.16</v>
      </c>
      <c r="J62" s="1071" t="s">
        <v>28</v>
      </c>
    </row>
    <row r="63" spans="2:11" ht="15">
      <c r="B63" s="1081"/>
      <c r="C63" s="435" t="s">
        <v>71</v>
      </c>
      <c r="D63" s="1074"/>
      <c r="E63" s="1075">
        <v>111.6</v>
      </c>
      <c r="F63" s="1075"/>
      <c r="G63" s="1075">
        <v>0.1</v>
      </c>
      <c r="H63" s="1075">
        <f>ROUND(E63*G63,2)</f>
        <v>11.16</v>
      </c>
      <c r="I63" s="1076"/>
      <c r="J63" s="1077"/>
      <c r="K63" s="344"/>
    </row>
    <row r="64" spans="2:11" ht="15">
      <c r="B64" s="1081"/>
      <c r="C64" s="435"/>
      <c r="D64" s="1074"/>
      <c r="E64" s="1075"/>
      <c r="F64" s="1075"/>
      <c r="G64" s="1075"/>
      <c r="H64" s="1075"/>
      <c r="I64" s="1076"/>
      <c r="J64" s="1077"/>
      <c r="K64" s="344"/>
    </row>
    <row r="65" spans="2:11" s="465" customFormat="1" ht="38.25">
      <c r="B65" s="515" t="s">
        <v>29</v>
      </c>
      <c r="C65" s="461" t="s">
        <v>514</v>
      </c>
      <c r="D65" s="1078"/>
      <c r="E65" s="1079" t="s">
        <v>623</v>
      </c>
      <c r="F65" s="1079"/>
      <c r="G65" s="1079" t="s">
        <v>599</v>
      </c>
      <c r="H65" s="1079" t="s">
        <v>660</v>
      </c>
      <c r="I65" s="1080">
        <f>H66</f>
        <v>29.46</v>
      </c>
      <c r="J65" s="1071" t="s">
        <v>28</v>
      </c>
    </row>
    <row r="66" spans="2:11" ht="15">
      <c r="B66" s="1081"/>
      <c r="C66" s="435" t="s">
        <v>71</v>
      </c>
      <c r="D66" s="1074"/>
      <c r="E66" s="1075">
        <v>196.4</v>
      </c>
      <c r="F66" s="1075"/>
      <c r="G66" s="1075">
        <v>0.15</v>
      </c>
      <c r="H66" s="1075">
        <f>ROUND(E66*G66,2)</f>
        <v>29.46</v>
      </c>
      <c r="I66" s="1076"/>
      <c r="J66" s="1077"/>
      <c r="K66" s="344"/>
    </row>
    <row r="67" spans="2:11" ht="15">
      <c r="B67" s="1081"/>
      <c r="C67" s="438"/>
      <c r="D67" s="1074"/>
      <c r="E67" s="1075"/>
      <c r="F67" s="1075"/>
      <c r="G67" s="1075"/>
      <c r="H67" s="1075"/>
      <c r="I67" s="1076"/>
      <c r="J67" s="1077"/>
      <c r="K67" s="344"/>
    </row>
    <row r="68" spans="2:11" s="465" customFormat="1" ht="25.5">
      <c r="B68" s="514" t="s">
        <v>1125</v>
      </c>
      <c r="C68" s="470" t="s">
        <v>30</v>
      </c>
      <c r="D68" s="1078"/>
      <c r="E68" s="1079"/>
      <c r="F68" s="1079"/>
      <c r="G68" s="1079"/>
      <c r="H68" s="1079"/>
      <c r="I68" s="1080"/>
      <c r="J68" s="1071"/>
    </row>
    <row r="69" spans="2:11" s="465" customFormat="1" ht="38.25">
      <c r="B69" s="515" t="s">
        <v>1126</v>
      </c>
      <c r="C69" s="461" t="s">
        <v>107</v>
      </c>
      <c r="D69" s="1078"/>
      <c r="E69" s="1079" t="s">
        <v>623</v>
      </c>
      <c r="F69" s="1079" t="s">
        <v>1014</v>
      </c>
      <c r="G69" s="1079" t="s">
        <v>889</v>
      </c>
      <c r="H69" s="1079" t="s">
        <v>632</v>
      </c>
      <c r="I69" s="1080">
        <f>SUM(H71:H72)</f>
        <v>52.809999999999995</v>
      </c>
      <c r="J69" s="1071" t="s">
        <v>28</v>
      </c>
    </row>
    <row r="70" spans="2:11" ht="15">
      <c r="B70" s="1081"/>
      <c r="C70" s="435" t="s">
        <v>71</v>
      </c>
      <c r="D70" s="1074"/>
      <c r="E70" s="1075"/>
      <c r="F70" s="1075"/>
      <c r="G70" s="1075"/>
      <c r="H70" s="1075"/>
      <c r="I70" s="1076"/>
      <c r="J70" s="1077"/>
      <c r="K70" s="344"/>
    </row>
    <row r="71" spans="2:11" ht="15">
      <c r="B71" s="1081"/>
      <c r="C71" s="438" t="s">
        <v>1015</v>
      </c>
      <c r="D71" s="1074"/>
      <c r="E71" s="1075">
        <f>E63</f>
        <v>111.6</v>
      </c>
      <c r="F71" s="1075">
        <v>0.1</v>
      </c>
      <c r="G71" s="1075">
        <v>1.3</v>
      </c>
      <c r="H71" s="1075">
        <f>ROUND(G71*F71*E71,2)</f>
        <v>14.51</v>
      </c>
      <c r="I71" s="1076"/>
      <c r="J71" s="1077"/>
      <c r="K71" s="344"/>
    </row>
    <row r="72" spans="2:11" ht="15">
      <c r="B72" s="1081"/>
      <c r="C72" s="438" t="s">
        <v>1016</v>
      </c>
      <c r="D72" s="1074"/>
      <c r="E72" s="1075">
        <f>E66</f>
        <v>196.4</v>
      </c>
      <c r="F72" s="1075">
        <v>0.15</v>
      </c>
      <c r="G72" s="1075">
        <v>1.3</v>
      </c>
      <c r="H72" s="1075">
        <f>ROUND(G72*F72*E72,2)</f>
        <v>38.299999999999997</v>
      </c>
      <c r="I72" s="1076"/>
      <c r="J72" s="1077"/>
      <c r="K72" s="344"/>
    </row>
    <row r="73" spans="2:11" ht="15">
      <c r="B73" s="1081"/>
      <c r="C73" s="435"/>
      <c r="D73" s="1074"/>
      <c r="E73" s="1075"/>
      <c r="F73" s="1075"/>
      <c r="G73" s="1075"/>
      <c r="H73" s="1075"/>
      <c r="I73" s="1076"/>
      <c r="J73" s="1077"/>
      <c r="K73" s="344"/>
    </row>
    <row r="74" spans="2:11" s="465" customFormat="1" ht="12.75">
      <c r="B74" s="514" t="s">
        <v>283</v>
      </c>
      <c r="C74" s="470" t="s">
        <v>31</v>
      </c>
      <c r="D74" s="1078"/>
      <c r="E74" s="1079"/>
      <c r="F74" s="1079"/>
      <c r="G74" s="1079"/>
      <c r="H74" s="1079"/>
      <c r="I74" s="1080"/>
      <c r="J74" s="1071"/>
    </row>
    <row r="75" spans="2:11" s="465" customFormat="1" ht="38.25">
      <c r="B75" s="515" t="s">
        <v>284</v>
      </c>
      <c r="C75" s="461" t="s">
        <v>1265</v>
      </c>
      <c r="D75" s="1078"/>
      <c r="E75" s="1079" t="s">
        <v>632</v>
      </c>
      <c r="F75" s="1079" t="s">
        <v>890</v>
      </c>
      <c r="G75" s="1079"/>
      <c r="H75" s="1079" t="s">
        <v>660</v>
      </c>
      <c r="I75" s="1080">
        <f>SUM(H77:H78)</f>
        <v>850.24</v>
      </c>
      <c r="J75" s="1071" t="s">
        <v>34</v>
      </c>
    </row>
    <row r="76" spans="2:11" ht="15">
      <c r="B76" s="1081"/>
      <c r="C76" s="435" t="s">
        <v>71</v>
      </c>
      <c r="D76" s="1074"/>
      <c r="E76" s="1075"/>
      <c r="F76" s="1075"/>
      <c r="G76" s="1075"/>
      <c r="H76" s="1075"/>
      <c r="I76" s="1076"/>
      <c r="J76" s="1077"/>
      <c r="K76" s="344"/>
    </row>
    <row r="77" spans="2:11" ht="15">
      <c r="B77" s="1081"/>
      <c r="C77" s="438" t="s">
        <v>1015</v>
      </c>
      <c r="D77" s="1074"/>
      <c r="E77" s="1075">
        <f>H71</f>
        <v>14.51</v>
      </c>
      <c r="F77" s="1075">
        <v>16.100000000000001</v>
      </c>
      <c r="G77" s="1075"/>
      <c r="H77" s="1075">
        <f>ROUND(F77*E77,2)</f>
        <v>233.61</v>
      </c>
      <c r="I77" s="1076"/>
      <c r="J77" s="1077"/>
      <c r="K77" s="344"/>
    </row>
    <row r="78" spans="2:11" ht="15">
      <c r="B78" s="1081"/>
      <c r="C78" s="438" t="s">
        <v>1016</v>
      </c>
      <c r="D78" s="1074"/>
      <c r="E78" s="1075">
        <f>H72</f>
        <v>38.299999999999997</v>
      </c>
      <c r="F78" s="1075">
        <v>16.100000000000001</v>
      </c>
      <c r="G78" s="1075"/>
      <c r="H78" s="1075">
        <f>ROUND(F78*E78,2)</f>
        <v>616.63</v>
      </c>
      <c r="I78" s="1076"/>
      <c r="J78" s="1077"/>
      <c r="K78" s="344"/>
    </row>
    <row r="79" spans="2:11" ht="15">
      <c r="B79" s="1072"/>
      <c r="C79" s="1073" t="s">
        <v>1271</v>
      </c>
      <c r="D79" s="1067"/>
      <c r="E79" s="1068"/>
      <c r="F79" s="1068"/>
      <c r="G79" s="1068"/>
      <c r="H79" s="1068"/>
      <c r="I79" s="1069"/>
      <c r="J79" s="1070"/>
      <c r="K79" s="344"/>
    </row>
    <row r="80" spans="2:11" ht="15">
      <c r="B80" s="1081"/>
      <c r="C80" s="438"/>
      <c r="D80" s="1074"/>
      <c r="E80" s="1075"/>
      <c r="F80" s="1075"/>
      <c r="G80" s="1075"/>
      <c r="H80" s="1075"/>
      <c r="I80" s="1076"/>
      <c r="J80" s="1077"/>
      <c r="K80" s="344"/>
    </row>
    <row r="81" spans="2:11" s="465" customFormat="1" ht="12.75">
      <c r="B81" s="514" t="s">
        <v>286</v>
      </c>
      <c r="C81" s="470" t="s">
        <v>10</v>
      </c>
      <c r="D81" s="1078"/>
      <c r="E81" s="1079"/>
      <c r="F81" s="1079"/>
      <c r="G81" s="1079"/>
      <c r="H81" s="1079"/>
      <c r="I81" s="1080"/>
      <c r="J81" s="1071"/>
    </row>
    <row r="82" spans="2:11" s="465" customFormat="1" ht="25.5">
      <c r="B82" s="514" t="s">
        <v>11</v>
      </c>
      <c r="C82" s="470" t="s">
        <v>12</v>
      </c>
      <c r="D82" s="1078"/>
      <c r="E82" s="1079"/>
      <c r="F82" s="1079"/>
      <c r="G82" s="1079"/>
      <c r="H82" s="1079"/>
      <c r="I82" s="1080"/>
      <c r="J82" s="1071"/>
    </row>
    <row r="83" spans="2:11" s="465" customFormat="1" ht="25.5">
      <c r="B83" s="515" t="s">
        <v>287</v>
      </c>
      <c r="C83" s="461" t="s">
        <v>110</v>
      </c>
      <c r="D83" s="1078"/>
      <c r="E83" s="1079"/>
      <c r="F83" s="1079"/>
      <c r="G83" s="1079"/>
      <c r="H83" s="1079"/>
      <c r="I83" s="1080">
        <f>H85</f>
        <v>35770.9</v>
      </c>
      <c r="J83" s="1071" t="s">
        <v>3</v>
      </c>
    </row>
    <row r="84" spans="2:11" ht="15">
      <c r="B84" s="1081"/>
      <c r="C84" s="435" t="s">
        <v>71</v>
      </c>
      <c r="D84" s="1074"/>
      <c r="E84" s="1075" t="s">
        <v>623</v>
      </c>
      <c r="F84" s="1075"/>
      <c r="G84" s="1075"/>
      <c r="H84" s="1075" t="s">
        <v>660</v>
      </c>
      <c r="I84" s="1076"/>
      <c r="J84" s="1077"/>
      <c r="K84" s="344"/>
    </row>
    <row r="85" spans="2:11" ht="15">
      <c r="B85" s="1081"/>
      <c r="C85" s="438" t="s">
        <v>10</v>
      </c>
      <c r="D85" s="1074"/>
      <c r="E85" s="1075">
        <v>35770.9</v>
      </c>
      <c r="F85" s="1075"/>
      <c r="G85" s="1075"/>
      <c r="H85" s="1075">
        <f>E85</f>
        <v>35770.9</v>
      </c>
      <c r="I85" s="1076"/>
      <c r="J85" s="1077"/>
      <c r="K85" s="344"/>
    </row>
    <row r="86" spans="2:11" ht="15">
      <c r="B86" s="1081"/>
      <c r="C86" s="438"/>
      <c r="D86" s="1074"/>
      <c r="E86" s="1075"/>
      <c r="F86" s="1075"/>
      <c r="G86" s="1075"/>
      <c r="H86" s="1075"/>
      <c r="I86" s="1076"/>
      <c r="J86" s="1077"/>
      <c r="K86" s="344"/>
    </row>
    <row r="87" spans="2:11" s="465" customFormat="1" ht="25.5">
      <c r="B87" s="514" t="s">
        <v>289</v>
      </c>
      <c r="C87" s="470" t="s">
        <v>30</v>
      </c>
      <c r="D87" s="1078"/>
      <c r="E87" s="1079"/>
      <c r="F87" s="1079"/>
      <c r="G87" s="1079"/>
      <c r="H87" s="1079"/>
      <c r="I87" s="1080"/>
      <c r="J87" s="1071"/>
    </row>
    <row r="88" spans="2:11" s="465" customFormat="1" ht="63.75">
      <c r="B88" s="515" t="s">
        <v>290</v>
      </c>
      <c r="C88" s="461" t="s">
        <v>1266</v>
      </c>
      <c r="D88" s="1078"/>
      <c r="E88" s="1079"/>
      <c r="F88" s="1079"/>
      <c r="G88" s="1079"/>
      <c r="H88" s="1079"/>
      <c r="I88" s="1080">
        <f>H90</f>
        <v>8942.73</v>
      </c>
      <c r="J88" s="1071" t="s">
        <v>28</v>
      </c>
    </row>
    <row r="89" spans="2:11" ht="15">
      <c r="B89" s="1081"/>
      <c r="C89" s="435" t="s">
        <v>71</v>
      </c>
      <c r="D89" s="1074"/>
      <c r="E89" s="1075" t="s">
        <v>623</v>
      </c>
      <c r="F89" s="1075" t="s">
        <v>1017</v>
      </c>
      <c r="G89" s="1075" t="s">
        <v>889</v>
      </c>
      <c r="H89" s="1075" t="s">
        <v>660</v>
      </c>
      <c r="I89" s="1076"/>
      <c r="J89" s="1077"/>
      <c r="K89" s="344"/>
    </row>
    <row r="90" spans="2:11" ht="15">
      <c r="B90" s="1081"/>
      <c r="C90" s="438" t="s">
        <v>10</v>
      </c>
      <c r="D90" s="1074"/>
      <c r="E90" s="1075">
        <v>35770.9</v>
      </c>
      <c r="F90" s="1075">
        <v>0.2</v>
      </c>
      <c r="G90" s="1075">
        <v>1.25</v>
      </c>
      <c r="H90" s="1075">
        <f>ROUND(G90*F90*E90,2)</f>
        <v>8942.73</v>
      </c>
      <c r="I90" s="1076"/>
      <c r="J90" s="1077"/>
      <c r="K90" s="344"/>
    </row>
    <row r="91" spans="2:11" ht="15">
      <c r="B91" s="1081"/>
      <c r="C91" s="438"/>
      <c r="D91" s="1074"/>
      <c r="E91" s="1075"/>
      <c r="F91" s="1075"/>
      <c r="G91" s="1075"/>
      <c r="H91" s="1075"/>
      <c r="I91" s="1076"/>
      <c r="J91" s="1077"/>
      <c r="K91" s="344"/>
    </row>
    <row r="92" spans="2:11" s="465" customFormat="1" ht="12.75">
      <c r="B92" s="514" t="s">
        <v>291</v>
      </c>
      <c r="C92" s="470" t="s">
        <v>33</v>
      </c>
      <c r="D92" s="1078"/>
      <c r="E92" s="1079"/>
      <c r="F92" s="1079"/>
      <c r="G92" s="1079"/>
      <c r="H92" s="1079"/>
      <c r="I92" s="1080"/>
      <c r="J92" s="1071"/>
    </row>
    <row r="93" spans="2:11" s="465" customFormat="1" ht="38.25">
      <c r="B93" s="515" t="s">
        <v>292</v>
      </c>
      <c r="C93" s="461" t="s">
        <v>1265</v>
      </c>
      <c r="D93" s="1078"/>
      <c r="E93" s="1079"/>
      <c r="F93" s="1079"/>
      <c r="G93" s="1079"/>
      <c r="H93" s="1079"/>
      <c r="I93" s="1080">
        <f>H95</f>
        <v>50973.56</v>
      </c>
      <c r="J93" s="1071" t="s">
        <v>34</v>
      </c>
    </row>
    <row r="94" spans="2:11" ht="15">
      <c r="B94" s="1081"/>
      <c r="C94" s="435" t="s">
        <v>71</v>
      </c>
      <c r="D94" s="1074"/>
      <c r="E94" s="1075" t="s">
        <v>632</v>
      </c>
      <c r="F94" s="1075" t="s">
        <v>890</v>
      </c>
      <c r="G94" s="1075"/>
      <c r="H94" s="1075" t="s">
        <v>660</v>
      </c>
      <c r="I94" s="1076"/>
      <c r="J94" s="1077"/>
      <c r="K94" s="344"/>
    </row>
    <row r="95" spans="2:11" ht="15">
      <c r="B95" s="1081"/>
      <c r="C95" s="438" t="s">
        <v>10</v>
      </c>
      <c r="D95" s="1074"/>
      <c r="E95" s="1075">
        <f>H90</f>
        <v>8942.73</v>
      </c>
      <c r="F95" s="1075">
        <v>5.7</v>
      </c>
      <c r="G95" s="1075"/>
      <c r="H95" s="1075">
        <f>ROUND(F95*E95,2)</f>
        <v>50973.56</v>
      </c>
      <c r="I95" s="1076"/>
      <c r="J95" s="1077"/>
      <c r="K95" s="344"/>
    </row>
    <row r="96" spans="2:11" ht="15">
      <c r="B96" s="1072"/>
      <c r="C96" s="1073" t="s">
        <v>1273</v>
      </c>
      <c r="D96" s="1067"/>
      <c r="E96" s="1068"/>
      <c r="F96" s="1068"/>
      <c r="G96" s="1068"/>
      <c r="H96" s="1068"/>
      <c r="I96" s="1069"/>
      <c r="J96" s="1070"/>
      <c r="K96" s="344"/>
    </row>
    <row r="97" spans="2:11" ht="15">
      <c r="B97" s="1081"/>
      <c r="C97" s="438"/>
      <c r="D97" s="1074"/>
      <c r="E97" s="1075"/>
      <c r="F97" s="1075"/>
      <c r="G97" s="1075"/>
      <c r="H97" s="1075"/>
      <c r="I97" s="1076"/>
      <c r="J97" s="1077"/>
      <c r="K97" s="344"/>
    </row>
    <row r="98" spans="2:11" s="465" customFormat="1" ht="12.75">
      <c r="B98" s="514" t="s">
        <v>300</v>
      </c>
      <c r="C98" s="470" t="s">
        <v>38</v>
      </c>
      <c r="D98" s="1078"/>
      <c r="E98" s="1079"/>
      <c r="F98" s="1079"/>
      <c r="G98" s="1079"/>
      <c r="H98" s="1079"/>
      <c r="I98" s="1080"/>
      <c r="J98" s="1071"/>
    </row>
    <row r="99" spans="2:11" s="465" customFormat="1" ht="25.5">
      <c r="B99" s="514" t="s">
        <v>301</v>
      </c>
      <c r="C99" s="470" t="s">
        <v>39</v>
      </c>
      <c r="D99" s="1078"/>
      <c r="E99" s="1079"/>
      <c r="F99" s="1079"/>
      <c r="G99" s="1079"/>
      <c r="H99" s="1079"/>
      <c r="I99" s="1080"/>
      <c r="J99" s="1071"/>
    </row>
    <row r="100" spans="2:11" s="465" customFormat="1" ht="76.5">
      <c r="B100" s="515" t="s">
        <v>302</v>
      </c>
      <c r="C100" s="461" t="s">
        <v>763</v>
      </c>
      <c r="D100" s="1078"/>
      <c r="E100" s="1079"/>
      <c r="F100" s="1079"/>
      <c r="G100" s="1079"/>
      <c r="H100" s="1079"/>
      <c r="I100" s="1080">
        <f>SUM(H102:H103)</f>
        <v>234.75</v>
      </c>
      <c r="J100" s="1071" t="s">
        <v>28</v>
      </c>
    </row>
    <row r="101" spans="2:11" ht="15">
      <c r="B101" s="1081"/>
      <c r="C101" s="435" t="s">
        <v>71</v>
      </c>
      <c r="D101" s="1074"/>
      <c r="E101" s="1075" t="s">
        <v>928</v>
      </c>
      <c r="F101" s="1075" t="s">
        <v>652</v>
      </c>
      <c r="G101" s="1075" t="s">
        <v>587</v>
      </c>
      <c r="H101" s="1075" t="s">
        <v>632</v>
      </c>
      <c r="I101" s="1076"/>
      <c r="J101" s="1077"/>
      <c r="K101" s="344"/>
    </row>
    <row r="102" spans="2:11" ht="15">
      <c r="B102" s="1081"/>
      <c r="C102" s="438" t="s">
        <v>1018</v>
      </c>
      <c r="D102" s="1074"/>
      <c r="E102" s="1075">
        <v>106.5</v>
      </c>
      <c r="F102" s="1075">
        <v>1</v>
      </c>
      <c r="G102" s="1075">
        <v>1.5</v>
      </c>
      <c r="H102" s="1075">
        <f>ROUND(G102*F102*E102,2)</f>
        <v>159.75</v>
      </c>
      <c r="I102" s="1076"/>
      <c r="J102" s="1077"/>
      <c r="K102" s="344"/>
    </row>
    <row r="103" spans="2:11" ht="15">
      <c r="B103" s="1081"/>
      <c r="C103" s="438" t="s">
        <v>1019</v>
      </c>
      <c r="D103" s="1074"/>
      <c r="E103" s="1075">
        <v>40</v>
      </c>
      <c r="F103" s="1075">
        <v>1.25</v>
      </c>
      <c r="G103" s="1075">
        <v>1.5</v>
      </c>
      <c r="H103" s="1075">
        <f>ROUND(G103*F103*E103,2)</f>
        <v>75</v>
      </c>
      <c r="I103" s="1076"/>
      <c r="J103" s="1077"/>
      <c r="K103" s="344"/>
    </row>
    <row r="104" spans="2:11" ht="15">
      <c r="B104" s="1081"/>
      <c r="C104" s="438"/>
      <c r="D104" s="1074"/>
      <c r="E104" s="1075"/>
      <c r="F104" s="1075"/>
      <c r="G104" s="1075"/>
      <c r="H104" s="1075"/>
      <c r="I104" s="1076"/>
      <c r="J104" s="1077"/>
      <c r="K104" s="344"/>
    </row>
    <row r="105" spans="2:11" s="465" customFormat="1" ht="12.75">
      <c r="B105" s="514" t="s">
        <v>303</v>
      </c>
      <c r="C105" s="470" t="s">
        <v>40</v>
      </c>
      <c r="D105" s="1078"/>
      <c r="E105" s="1079"/>
      <c r="F105" s="1079"/>
      <c r="G105" s="1079"/>
      <c r="H105" s="1079"/>
      <c r="I105" s="1080"/>
      <c r="J105" s="1071"/>
    </row>
    <row r="106" spans="2:11" s="465" customFormat="1" ht="63.75">
      <c r="B106" s="515" t="s">
        <v>304</v>
      </c>
      <c r="C106" s="461" t="s">
        <v>1266</v>
      </c>
      <c r="D106" s="1078"/>
      <c r="E106" s="1079"/>
      <c r="F106" s="1079"/>
      <c r="G106" s="1079"/>
      <c r="H106" s="1079"/>
      <c r="I106" s="1080">
        <f>SUM(H108:H109)</f>
        <v>30.87</v>
      </c>
      <c r="J106" s="1071" t="s">
        <v>28</v>
      </c>
    </row>
    <row r="107" spans="2:11" ht="15">
      <c r="B107" s="1081"/>
      <c r="C107" s="435" t="s">
        <v>71</v>
      </c>
      <c r="D107" s="1074"/>
      <c r="E107" s="1075" t="s">
        <v>928</v>
      </c>
      <c r="F107" s="1075" t="s">
        <v>623</v>
      </c>
      <c r="G107" s="1075" t="s">
        <v>1020</v>
      </c>
      <c r="H107" s="1075" t="s">
        <v>632</v>
      </c>
      <c r="I107" s="1076"/>
      <c r="J107" s="1077"/>
      <c r="K107" s="344"/>
    </row>
    <row r="108" spans="2:11" ht="15">
      <c r="B108" s="1081"/>
      <c r="C108" s="438" t="s">
        <v>1018</v>
      </c>
      <c r="D108" s="1074"/>
      <c r="E108" s="1075">
        <v>106.5</v>
      </c>
      <c r="F108" s="1075">
        <f>(0.4^2*3.1416/4)</f>
        <v>0.12566400000000003</v>
      </c>
      <c r="G108" s="1075">
        <v>1.25</v>
      </c>
      <c r="H108" s="1075">
        <f>ROUND(F108*E108*G108,2)</f>
        <v>16.73</v>
      </c>
      <c r="I108" s="1076"/>
      <c r="J108" s="1077"/>
      <c r="K108" s="344"/>
    </row>
    <row r="109" spans="2:11" ht="15">
      <c r="B109" s="1081"/>
      <c r="C109" s="438" t="s">
        <v>1019</v>
      </c>
      <c r="D109" s="1074"/>
      <c r="E109" s="1075">
        <v>40</v>
      </c>
      <c r="F109" s="1075">
        <f>(0.6^2*3.1416/4)</f>
        <v>0.282744</v>
      </c>
      <c r="G109" s="1075">
        <v>1.25</v>
      </c>
      <c r="H109" s="1075">
        <f>ROUND(F109*E109*G109,2)</f>
        <v>14.14</v>
      </c>
      <c r="I109" s="1076"/>
      <c r="J109" s="1077"/>
      <c r="K109" s="344"/>
    </row>
    <row r="110" spans="2:11" ht="15">
      <c r="B110" s="1081"/>
      <c r="C110" s="438"/>
      <c r="D110" s="1074"/>
      <c r="E110" s="1075"/>
      <c r="F110" s="1075"/>
      <c r="G110" s="1075"/>
      <c r="H110" s="1075"/>
      <c r="I110" s="1076"/>
      <c r="J110" s="1077"/>
      <c r="K110" s="344"/>
    </row>
    <row r="111" spans="2:11" s="465" customFormat="1" ht="12.75">
      <c r="B111" s="514" t="s">
        <v>305</v>
      </c>
      <c r="C111" s="470" t="s">
        <v>33</v>
      </c>
      <c r="D111" s="1078"/>
      <c r="E111" s="1079"/>
      <c r="F111" s="1079"/>
      <c r="G111" s="1079"/>
      <c r="H111" s="1079"/>
      <c r="I111" s="1080"/>
      <c r="J111" s="1071"/>
    </row>
    <row r="112" spans="2:11" s="465" customFormat="1" ht="38.25">
      <c r="B112" s="515" t="s">
        <v>306</v>
      </c>
      <c r="C112" s="461" t="s">
        <v>1265</v>
      </c>
      <c r="D112" s="1078"/>
      <c r="E112" s="1079"/>
      <c r="F112" s="1079"/>
      <c r="G112" s="1079"/>
      <c r="H112" s="1079"/>
      <c r="I112" s="1080">
        <f>SUM(H114:H115)</f>
        <v>175.95999999999998</v>
      </c>
      <c r="J112" s="1071" t="s">
        <v>32</v>
      </c>
    </row>
    <row r="113" spans="2:11" ht="15">
      <c r="B113" s="1081"/>
      <c r="C113" s="435" t="s">
        <v>71</v>
      </c>
      <c r="D113" s="1074"/>
      <c r="E113" s="1075" t="s">
        <v>632</v>
      </c>
      <c r="F113" s="1075" t="s">
        <v>890</v>
      </c>
      <c r="G113" s="1075"/>
      <c r="H113" s="1075" t="s">
        <v>660</v>
      </c>
      <c r="I113" s="1076"/>
      <c r="J113" s="1077"/>
      <c r="K113" s="344"/>
    </row>
    <row r="114" spans="2:11" ht="15">
      <c r="B114" s="1081"/>
      <c r="C114" s="438" t="s">
        <v>1018</v>
      </c>
      <c r="D114" s="1074"/>
      <c r="E114" s="1075">
        <f>H108</f>
        <v>16.73</v>
      </c>
      <c r="F114" s="1075">
        <v>5.7</v>
      </c>
      <c r="G114" s="1075"/>
      <c r="H114" s="1075">
        <f>ROUND(F114*E114,2)</f>
        <v>95.36</v>
      </c>
      <c r="I114" s="1076"/>
      <c r="J114" s="1077"/>
      <c r="K114" s="344"/>
    </row>
    <row r="115" spans="2:11" ht="15">
      <c r="B115" s="1081"/>
      <c r="C115" s="438" t="s">
        <v>1019</v>
      </c>
      <c r="D115" s="1074"/>
      <c r="E115" s="1075">
        <f>H109</f>
        <v>14.14</v>
      </c>
      <c r="F115" s="1075">
        <v>5.7</v>
      </c>
      <c r="G115" s="1075"/>
      <c r="H115" s="1075">
        <f>ROUND(F115*E115,2)</f>
        <v>80.599999999999994</v>
      </c>
      <c r="I115" s="1076"/>
      <c r="J115" s="1077"/>
      <c r="K115" s="344"/>
    </row>
    <row r="116" spans="2:11" ht="15">
      <c r="B116" s="1072"/>
      <c r="C116" s="1073" t="s">
        <v>1273</v>
      </c>
      <c r="D116" s="1067"/>
      <c r="E116" s="1068"/>
      <c r="F116" s="1068"/>
      <c r="G116" s="1068"/>
      <c r="H116" s="1068"/>
      <c r="I116" s="1069"/>
      <c r="J116" s="1070"/>
      <c r="K116" s="344"/>
    </row>
    <row r="117" spans="2:11" ht="15">
      <c r="B117" s="1081"/>
      <c r="C117" s="438"/>
      <c r="D117" s="1074"/>
      <c r="E117" s="1075"/>
      <c r="F117" s="1075"/>
      <c r="G117" s="1075"/>
      <c r="H117" s="1075"/>
      <c r="I117" s="1076"/>
      <c r="J117" s="1077"/>
      <c r="K117" s="344"/>
    </row>
    <row r="118" spans="2:11" s="465" customFormat="1" ht="12.75">
      <c r="B118" s="514" t="s">
        <v>307</v>
      </c>
      <c r="C118" s="470" t="s">
        <v>41</v>
      </c>
      <c r="D118" s="1078"/>
      <c r="E118" s="1079"/>
      <c r="F118" s="1079"/>
      <c r="G118" s="1079"/>
      <c r="H118" s="1079"/>
      <c r="I118" s="1080"/>
      <c r="J118" s="1071"/>
    </row>
    <row r="119" spans="2:11" s="465" customFormat="1" ht="25.5">
      <c r="B119" s="515" t="s">
        <v>308</v>
      </c>
      <c r="C119" s="461" t="s">
        <v>114</v>
      </c>
      <c r="D119" s="1078"/>
      <c r="E119" s="1079"/>
      <c r="F119" s="1079"/>
      <c r="G119" s="1079"/>
      <c r="H119" s="1079"/>
      <c r="I119" s="1080">
        <f>SUM(H121:H124)</f>
        <v>210.06</v>
      </c>
      <c r="J119" s="1071" t="s">
        <v>28</v>
      </c>
    </row>
    <row r="120" spans="2:11" ht="15">
      <c r="B120" s="1081"/>
      <c r="C120" s="435" t="s">
        <v>71</v>
      </c>
      <c r="D120" s="1074"/>
      <c r="E120" s="1075" t="s">
        <v>928</v>
      </c>
      <c r="F120" s="1075" t="s">
        <v>652</v>
      </c>
      <c r="G120" s="1075" t="s">
        <v>587</v>
      </c>
      <c r="H120" s="1075" t="s">
        <v>632</v>
      </c>
      <c r="I120" s="1076"/>
      <c r="J120" s="1077"/>
      <c r="K120" s="344"/>
    </row>
    <row r="121" spans="2:11" ht="15">
      <c r="B121" s="1081"/>
      <c r="C121" s="438" t="s">
        <v>1018</v>
      </c>
      <c r="D121" s="1074"/>
      <c r="E121" s="1075">
        <v>106.5</v>
      </c>
      <c r="F121" s="1075">
        <v>1</v>
      </c>
      <c r="G121" s="1075">
        <v>1.5</v>
      </c>
      <c r="H121" s="1075">
        <f>ROUND(G121*F121*E121,2)</f>
        <v>159.75</v>
      </c>
      <c r="I121" s="1076"/>
      <c r="J121" s="1077"/>
      <c r="K121" s="344"/>
    </row>
    <row r="122" spans="2:11" ht="15">
      <c r="B122" s="1081"/>
      <c r="C122" s="438" t="s">
        <v>1021</v>
      </c>
      <c r="D122" s="1074"/>
      <c r="E122" s="1075">
        <v>106.5</v>
      </c>
      <c r="F122" s="1075">
        <f>-(0.4^2*3.1416/4)</f>
        <v>-0.12566400000000003</v>
      </c>
      <c r="G122" s="1075"/>
      <c r="H122" s="1075">
        <f>ROUND(F122*E122,2)</f>
        <v>-13.38</v>
      </c>
      <c r="I122" s="1076"/>
      <c r="J122" s="1077"/>
      <c r="K122" s="344"/>
    </row>
    <row r="123" spans="2:11" ht="15">
      <c r="B123" s="1081"/>
      <c r="C123" s="438" t="s">
        <v>1019</v>
      </c>
      <c r="D123" s="1074"/>
      <c r="E123" s="1075">
        <v>40</v>
      </c>
      <c r="F123" s="1075">
        <v>1.25</v>
      </c>
      <c r="G123" s="1075">
        <v>1.5</v>
      </c>
      <c r="H123" s="1075">
        <f>ROUND(G123*F123*E123,2)</f>
        <v>75</v>
      </c>
      <c r="I123" s="1076"/>
      <c r="J123" s="1077"/>
      <c r="K123" s="344"/>
    </row>
    <row r="124" spans="2:11" ht="15">
      <c r="B124" s="1081"/>
      <c r="C124" s="438" t="s">
        <v>1021</v>
      </c>
      <c r="D124" s="1074"/>
      <c r="E124" s="1075">
        <v>40</v>
      </c>
      <c r="F124" s="1075">
        <f>-(0.6^2*3.1416/4)</f>
        <v>-0.282744</v>
      </c>
      <c r="G124" s="1075"/>
      <c r="H124" s="1075">
        <f>ROUND(F124*E124,2)</f>
        <v>-11.31</v>
      </c>
      <c r="I124" s="1076"/>
      <c r="J124" s="1077"/>
      <c r="K124" s="344"/>
    </row>
    <row r="125" spans="2:11" ht="15">
      <c r="B125" s="1081"/>
      <c r="C125" s="438"/>
      <c r="D125" s="1074"/>
      <c r="E125" s="1075"/>
      <c r="F125" s="1075"/>
      <c r="G125" s="1075"/>
      <c r="H125" s="1075"/>
      <c r="I125" s="1076"/>
      <c r="J125" s="1077"/>
      <c r="K125" s="344"/>
    </row>
    <row r="126" spans="2:11" s="465" customFormat="1" ht="12.75">
      <c r="B126" s="514" t="s">
        <v>309</v>
      </c>
      <c r="C126" s="470" t="s">
        <v>762</v>
      </c>
      <c r="D126" s="1078"/>
      <c r="E126" s="1079"/>
      <c r="F126" s="1079"/>
      <c r="G126" s="1079"/>
      <c r="H126" s="1079"/>
      <c r="I126" s="1080"/>
      <c r="J126" s="1071"/>
    </row>
    <row r="127" spans="2:11" s="465" customFormat="1" ht="51">
      <c r="B127" s="515" t="s">
        <v>310</v>
      </c>
      <c r="C127" s="461" t="s">
        <v>115</v>
      </c>
      <c r="D127" s="1078"/>
      <c r="E127" s="1079"/>
      <c r="F127" s="1079"/>
      <c r="G127" s="1079"/>
      <c r="H127" s="1079"/>
      <c r="I127" s="1080">
        <f>SUM(H129)</f>
        <v>106.5</v>
      </c>
      <c r="J127" s="1071" t="s">
        <v>2</v>
      </c>
    </row>
    <row r="128" spans="2:11" ht="15">
      <c r="B128" s="1081"/>
      <c r="C128" s="435" t="s">
        <v>71</v>
      </c>
      <c r="D128" s="1074"/>
      <c r="E128" s="1075" t="s">
        <v>928</v>
      </c>
      <c r="F128" s="1075"/>
      <c r="G128" s="1075"/>
      <c r="H128" s="1075" t="s">
        <v>660</v>
      </c>
      <c r="I128" s="1076"/>
      <c r="J128" s="1077"/>
      <c r="K128" s="344"/>
    </row>
    <row r="129" spans="2:11" ht="15">
      <c r="B129" s="1081"/>
      <c r="C129" s="438" t="s">
        <v>1018</v>
      </c>
      <c r="D129" s="1074"/>
      <c r="E129" s="1075">
        <v>106.5</v>
      </c>
      <c r="F129" s="1075"/>
      <c r="G129" s="1075"/>
      <c r="H129" s="1075">
        <f>E129</f>
        <v>106.5</v>
      </c>
      <c r="I129" s="1076"/>
      <c r="J129" s="1077"/>
      <c r="K129" s="344"/>
    </row>
    <row r="130" spans="2:11" ht="15">
      <c r="B130" s="1081"/>
      <c r="C130" s="438"/>
      <c r="D130" s="1074"/>
      <c r="E130" s="1075"/>
      <c r="F130" s="1075"/>
      <c r="G130" s="1075"/>
      <c r="H130" s="1075"/>
      <c r="I130" s="1076"/>
      <c r="J130" s="1077"/>
      <c r="K130" s="344"/>
    </row>
    <row r="131" spans="2:11" s="465" customFormat="1" ht="51">
      <c r="B131" s="515" t="s">
        <v>311</v>
      </c>
      <c r="C131" s="461" t="s">
        <v>116</v>
      </c>
      <c r="D131" s="1078"/>
      <c r="E131" s="1079"/>
      <c r="F131" s="1079"/>
      <c r="G131" s="1079"/>
      <c r="H131" s="1079"/>
      <c r="I131" s="1080">
        <f>SUM(H133)</f>
        <v>40</v>
      </c>
      <c r="J131" s="1071" t="s">
        <v>2</v>
      </c>
    </row>
    <row r="132" spans="2:11" ht="15">
      <c r="B132" s="1081"/>
      <c r="C132" s="435" t="s">
        <v>71</v>
      </c>
      <c r="D132" s="1074"/>
      <c r="E132" s="1075" t="s">
        <v>928</v>
      </c>
      <c r="F132" s="1075"/>
      <c r="G132" s="1075"/>
      <c r="H132" s="1075" t="s">
        <v>660</v>
      </c>
      <c r="I132" s="1076"/>
      <c r="J132" s="1077"/>
      <c r="K132" s="344"/>
    </row>
    <row r="133" spans="2:11" ht="15">
      <c r="B133" s="1081"/>
      <c r="C133" s="438" t="s">
        <v>1019</v>
      </c>
      <c r="D133" s="1074"/>
      <c r="E133" s="1075">
        <v>40</v>
      </c>
      <c r="F133" s="1075"/>
      <c r="G133" s="1075"/>
      <c r="H133" s="1075">
        <f>E133</f>
        <v>40</v>
      </c>
      <c r="I133" s="1076"/>
      <c r="J133" s="1077"/>
      <c r="K133" s="344"/>
    </row>
    <row r="134" spans="2:11" ht="15">
      <c r="B134" s="1081"/>
      <c r="C134" s="438"/>
      <c r="D134" s="1074"/>
      <c r="E134" s="1075"/>
      <c r="F134" s="1075"/>
      <c r="G134" s="1075"/>
      <c r="H134" s="1075"/>
      <c r="I134" s="1076"/>
      <c r="J134" s="1077"/>
      <c r="K134" s="344"/>
    </row>
    <row r="135" spans="2:11" s="465" customFormat="1" ht="12.75">
      <c r="B135" s="514" t="s">
        <v>312</v>
      </c>
      <c r="C135" s="470" t="s">
        <v>43</v>
      </c>
      <c r="D135" s="1078"/>
      <c r="E135" s="1079"/>
      <c r="F135" s="1079"/>
      <c r="G135" s="1079"/>
      <c r="H135" s="1079"/>
      <c r="I135" s="1080"/>
      <c r="J135" s="1071"/>
    </row>
    <row r="136" spans="2:11" s="465" customFormat="1" ht="25.5">
      <c r="B136" s="515" t="s">
        <v>313</v>
      </c>
      <c r="C136" s="461" t="s">
        <v>450</v>
      </c>
      <c r="D136" s="1078"/>
      <c r="E136" s="1079"/>
      <c r="F136" s="1079"/>
      <c r="G136" s="1079"/>
      <c r="H136" s="1079"/>
      <c r="I136" s="1080">
        <f>SUM(H138:H139)</f>
        <v>16.649999999999999</v>
      </c>
      <c r="J136" s="1071" t="s">
        <v>28</v>
      </c>
    </row>
    <row r="137" spans="2:11" ht="15">
      <c r="B137" s="1081"/>
      <c r="C137" s="435" t="s">
        <v>71</v>
      </c>
      <c r="D137" s="1074"/>
      <c r="E137" s="1075" t="s">
        <v>928</v>
      </c>
      <c r="F137" s="1075" t="s">
        <v>652</v>
      </c>
      <c r="G137" s="1075" t="s">
        <v>1022</v>
      </c>
      <c r="H137" s="1075" t="s">
        <v>632</v>
      </c>
      <c r="I137" s="1076"/>
      <c r="J137" s="1077"/>
      <c r="K137" s="344"/>
    </row>
    <row r="138" spans="2:11" ht="15">
      <c r="B138" s="1081"/>
      <c r="C138" s="438" t="s">
        <v>1018</v>
      </c>
      <c r="D138" s="1074"/>
      <c r="E138" s="1075">
        <v>106.5</v>
      </c>
      <c r="F138" s="1075">
        <v>0.4</v>
      </c>
      <c r="G138" s="1075">
        <v>0.25</v>
      </c>
      <c r="H138" s="1075">
        <f>ROUND(F138*E138*G138,2)</f>
        <v>10.65</v>
      </c>
      <c r="I138" s="1076"/>
      <c r="J138" s="1077"/>
      <c r="K138" s="344"/>
    </row>
    <row r="139" spans="2:11" ht="15">
      <c r="B139" s="1081"/>
      <c r="C139" s="438" t="s">
        <v>1019</v>
      </c>
      <c r="D139" s="1074"/>
      <c r="E139" s="1075">
        <v>40</v>
      </c>
      <c r="F139" s="1075">
        <v>0.6</v>
      </c>
      <c r="G139" s="1075">
        <v>0.25</v>
      </c>
      <c r="H139" s="1075">
        <f>ROUND(F139*E139*G139,2)</f>
        <v>6</v>
      </c>
      <c r="I139" s="1076"/>
      <c r="J139" s="1077"/>
      <c r="K139" s="344"/>
    </row>
    <row r="140" spans="2:11" ht="15">
      <c r="B140" s="1081"/>
      <c r="C140" s="438"/>
      <c r="D140" s="1074"/>
      <c r="E140" s="1075"/>
      <c r="F140" s="1075"/>
      <c r="G140" s="1075"/>
      <c r="H140" s="1075"/>
      <c r="I140" s="1076"/>
      <c r="J140" s="1077"/>
      <c r="K140" s="344"/>
    </row>
    <row r="141" spans="2:11" s="465" customFormat="1" ht="12.75">
      <c r="B141" s="514" t="s">
        <v>316</v>
      </c>
      <c r="C141" s="470" t="s">
        <v>45</v>
      </c>
      <c r="D141" s="1078"/>
      <c r="E141" s="1079"/>
      <c r="F141" s="1079"/>
      <c r="G141" s="1079"/>
      <c r="H141" s="1079"/>
      <c r="I141" s="1080"/>
      <c r="J141" s="1071"/>
    </row>
    <row r="142" spans="2:11" s="465" customFormat="1" ht="38.25">
      <c r="B142" s="515" t="s">
        <v>317</v>
      </c>
      <c r="C142" s="461" t="s">
        <v>1235</v>
      </c>
      <c r="D142" s="1078"/>
      <c r="E142" s="1079"/>
      <c r="F142" s="1079"/>
      <c r="G142" s="1079"/>
      <c r="H142" s="1079"/>
      <c r="I142" s="1080">
        <f>SUM(H144:H145)</f>
        <v>73.25</v>
      </c>
      <c r="J142" s="1071" t="s">
        <v>3</v>
      </c>
    </row>
    <row r="143" spans="2:11" ht="15">
      <c r="B143" s="1081"/>
      <c r="C143" s="435" t="s">
        <v>71</v>
      </c>
      <c r="D143" s="1074"/>
      <c r="E143" s="1075" t="s">
        <v>593</v>
      </c>
      <c r="F143" s="1075" t="s">
        <v>928</v>
      </c>
      <c r="G143" s="1075" t="s">
        <v>1022</v>
      </c>
      <c r="H143" s="1075" t="s">
        <v>623</v>
      </c>
      <c r="I143" s="1076"/>
      <c r="J143" s="1077"/>
      <c r="K143" s="344"/>
    </row>
    <row r="144" spans="2:11" ht="15">
      <c r="B144" s="1081"/>
      <c r="C144" s="438" t="s">
        <v>1018</v>
      </c>
      <c r="D144" s="1074"/>
      <c r="E144" s="1075">
        <v>2</v>
      </c>
      <c r="F144" s="1075">
        <v>106.5</v>
      </c>
      <c r="G144" s="1075">
        <v>0.25</v>
      </c>
      <c r="H144" s="1075">
        <f>ROUND(F144*E144*G144,2)</f>
        <v>53.25</v>
      </c>
      <c r="I144" s="1076"/>
      <c r="J144" s="1077"/>
      <c r="K144" s="344"/>
    </row>
    <row r="145" spans="2:11" ht="15">
      <c r="B145" s="1081"/>
      <c r="C145" s="438" t="s">
        <v>1019</v>
      </c>
      <c r="D145" s="1074"/>
      <c r="E145" s="1075">
        <v>2</v>
      </c>
      <c r="F145" s="1075">
        <v>40</v>
      </c>
      <c r="G145" s="1075">
        <v>0.25</v>
      </c>
      <c r="H145" s="1075">
        <f>ROUND(F145*E145*G145,2)</f>
        <v>20</v>
      </c>
      <c r="I145" s="1076"/>
      <c r="J145" s="1077"/>
      <c r="K145" s="344"/>
    </row>
    <row r="146" spans="2:11" ht="15">
      <c r="B146" s="1081"/>
      <c r="C146" s="438"/>
      <c r="D146" s="1074"/>
      <c r="E146" s="1075"/>
      <c r="F146" s="1075"/>
      <c r="G146" s="1075"/>
      <c r="H146" s="1075"/>
      <c r="I146" s="1076"/>
      <c r="J146" s="1077"/>
      <c r="K146" s="344"/>
    </row>
    <row r="147" spans="2:11" s="465" customFormat="1" ht="12.75">
      <c r="B147" s="514" t="s">
        <v>318</v>
      </c>
      <c r="C147" s="470" t="s">
        <v>46</v>
      </c>
      <c r="D147" s="1078"/>
      <c r="E147" s="1079"/>
      <c r="F147" s="1079"/>
      <c r="G147" s="1079"/>
      <c r="H147" s="1079"/>
      <c r="I147" s="1080"/>
      <c r="J147" s="1071"/>
    </row>
    <row r="148" spans="2:11" s="465" customFormat="1" ht="51">
      <c r="B148" s="515" t="s">
        <v>319</v>
      </c>
      <c r="C148" s="461" t="s">
        <v>397</v>
      </c>
      <c r="D148" s="1078"/>
      <c r="E148" s="1079"/>
      <c r="F148" s="1079"/>
      <c r="G148" s="1079"/>
      <c r="H148" s="1079"/>
      <c r="I148" s="1080">
        <f>SUM(H150)</f>
        <v>6</v>
      </c>
      <c r="J148" s="1071" t="s">
        <v>148</v>
      </c>
    </row>
    <row r="149" spans="2:11" ht="15">
      <c r="B149" s="1081"/>
      <c r="C149" s="435" t="s">
        <v>71</v>
      </c>
      <c r="D149" s="1074"/>
      <c r="E149" s="1075" t="s">
        <v>595</v>
      </c>
      <c r="F149" s="1075"/>
      <c r="G149" s="1075"/>
      <c r="H149" s="1075" t="s">
        <v>660</v>
      </c>
      <c r="I149" s="1076"/>
      <c r="J149" s="1077"/>
      <c r="K149" s="344"/>
    </row>
    <row r="150" spans="2:11" ht="15">
      <c r="B150" s="1081"/>
      <c r="C150" s="438" t="s">
        <v>1023</v>
      </c>
      <c r="D150" s="1074"/>
      <c r="E150" s="1075">
        <v>6</v>
      </c>
      <c r="F150" s="1075"/>
      <c r="G150" s="1075"/>
      <c r="H150" s="1075">
        <f>E150</f>
        <v>6</v>
      </c>
      <c r="I150" s="1076"/>
      <c r="J150" s="1077"/>
      <c r="K150" s="344"/>
    </row>
    <row r="151" spans="2:11" ht="15">
      <c r="B151" s="1081"/>
      <c r="C151" s="438"/>
      <c r="D151" s="1074"/>
      <c r="E151" s="1075"/>
      <c r="F151" s="1075"/>
      <c r="G151" s="1075"/>
      <c r="H151" s="1075"/>
      <c r="I151" s="1076"/>
      <c r="J151" s="1077"/>
      <c r="K151" s="344"/>
    </row>
    <row r="152" spans="2:11" s="465" customFormat="1" ht="12.75">
      <c r="B152" s="514" t="s">
        <v>320</v>
      </c>
      <c r="C152" s="470" t="s">
        <v>72</v>
      </c>
      <c r="D152" s="1078"/>
      <c r="E152" s="1079"/>
      <c r="F152" s="1079"/>
      <c r="G152" s="1079"/>
      <c r="H152" s="1079"/>
      <c r="I152" s="1080"/>
      <c r="J152" s="1071"/>
    </row>
    <row r="153" spans="2:11" s="465" customFormat="1" ht="25.5">
      <c r="B153" s="515" t="s">
        <v>321</v>
      </c>
      <c r="C153" s="461" t="s">
        <v>122</v>
      </c>
      <c r="D153" s="1078"/>
      <c r="E153" s="1079"/>
      <c r="F153" s="1079"/>
      <c r="G153" s="1079"/>
      <c r="H153" s="1079"/>
      <c r="I153" s="1080">
        <f>SUM(H155)</f>
        <v>1.5</v>
      </c>
      <c r="J153" s="1071" t="s">
        <v>2</v>
      </c>
    </row>
    <row r="154" spans="2:11" ht="15">
      <c r="B154" s="1081"/>
      <c r="C154" s="435" t="s">
        <v>71</v>
      </c>
      <c r="D154" s="1074"/>
      <c r="E154" s="1075" t="s">
        <v>595</v>
      </c>
      <c r="F154" s="1075"/>
      <c r="G154" s="1075"/>
      <c r="H154" s="1075" t="s">
        <v>660</v>
      </c>
      <c r="I154" s="1076"/>
      <c r="J154" s="1077"/>
      <c r="K154" s="344"/>
    </row>
    <row r="155" spans="2:11" ht="15">
      <c r="B155" s="1081"/>
      <c r="C155" s="438" t="s">
        <v>1023</v>
      </c>
      <c r="D155" s="1074"/>
      <c r="E155" s="1075">
        <v>1.5</v>
      </c>
      <c r="F155" s="1075"/>
      <c r="G155" s="1075"/>
      <c r="H155" s="1075">
        <f>E155</f>
        <v>1.5</v>
      </c>
      <c r="I155" s="1076"/>
      <c r="J155" s="1077"/>
      <c r="K155" s="344"/>
    </row>
    <row r="156" spans="2:11" ht="15">
      <c r="B156" s="1081"/>
      <c r="C156" s="438"/>
      <c r="D156" s="1074"/>
      <c r="E156" s="1075"/>
      <c r="F156" s="1075"/>
      <c r="G156" s="1075"/>
      <c r="H156" s="1075"/>
      <c r="I156" s="1076"/>
      <c r="J156" s="1077"/>
      <c r="K156" s="344"/>
    </row>
    <row r="157" spans="2:11" s="465" customFormat="1" ht="12.75">
      <c r="B157" s="514" t="s">
        <v>322</v>
      </c>
      <c r="C157" s="470" t="s">
        <v>74</v>
      </c>
      <c r="D157" s="1078"/>
      <c r="E157" s="1079"/>
      <c r="F157" s="1079"/>
      <c r="G157" s="1079"/>
      <c r="H157" s="1079"/>
      <c r="I157" s="1080"/>
      <c r="J157" s="1071"/>
    </row>
    <row r="158" spans="2:11" s="465" customFormat="1" ht="12.75">
      <c r="B158" s="515" t="s">
        <v>323</v>
      </c>
      <c r="C158" s="461" t="s">
        <v>73</v>
      </c>
      <c r="D158" s="1078"/>
      <c r="E158" s="1079"/>
      <c r="F158" s="1079"/>
      <c r="G158" s="1079"/>
      <c r="H158" s="1079"/>
      <c r="I158" s="1080">
        <f>SUM(H160)</f>
        <v>2</v>
      </c>
      <c r="J158" s="1071" t="s">
        <v>148</v>
      </c>
    </row>
    <row r="159" spans="2:11" ht="15">
      <c r="B159" s="1081"/>
      <c r="C159" s="435" t="s">
        <v>71</v>
      </c>
      <c r="D159" s="1074"/>
      <c r="E159" s="1075" t="s">
        <v>595</v>
      </c>
      <c r="F159" s="1075"/>
      <c r="G159" s="1075"/>
      <c r="H159" s="1075" t="s">
        <v>660</v>
      </c>
      <c r="I159" s="1076"/>
      <c r="J159" s="1077"/>
      <c r="K159" s="344"/>
    </row>
    <row r="160" spans="2:11" ht="15">
      <c r="B160" s="1081"/>
      <c r="C160" s="438" t="s">
        <v>1024</v>
      </c>
      <c r="D160" s="1074"/>
      <c r="E160" s="1075">
        <v>2</v>
      </c>
      <c r="F160" s="1075"/>
      <c r="G160" s="1075"/>
      <c r="H160" s="1075">
        <f>E160</f>
        <v>2</v>
      </c>
      <c r="I160" s="1076"/>
      <c r="J160" s="1077"/>
      <c r="K160" s="344"/>
    </row>
    <row r="161" spans="2:11" ht="15">
      <c r="B161" s="1081"/>
      <c r="C161" s="438"/>
      <c r="D161" s="1074"/>
      <c r="E161" s="1075"/>
      <c r="F161" s="1075"/>
      <c r="G161" s="1075"/>
      <c r="H161" s="1075"/>
      <c r="I161" s="1076"/>
      <c r="J161" s="1077"/>
      <c r="K161" s="344"/>
    </row>
    <row r="162" spans="2:11" s="465" customFormat="1" ht="12.75">
      <c r="B162" s="514" t="s">
        <v>324</v>
      </c>
      <c r="C162" s="470" t="s">
        <v>75</v>
      </c>
      <c r="D162" s="1078"/>
      <c r="E162" s="1079"/>
      <c r="F162" s="1079"/>
      <c r="G162" s="1079"/>
      <c r="H162" s="1079"/>
      <c r="I162" s="1080"/>
      <c r="J162" s="1071"/>
    </row>
    <row r="163" spans="2:11" s="465" customFormat="1" ht="12.75">
      <c r="B163" s="515" t="s">
        <v>325</v>
      </c>
      <c r="C163" s="461" t="s">
        <v>73</v>
      </c>
      <c r="D163" s="1078"/>
      <c r="E163" s="1079"/>
      <c r="F163" s="1079"/>
      <c r="G163" s="1079"/>
      <c r="H163" s="1079"/>
      <c r="I163" s="1080">
        <f>SUM(H165)</f>
        <v>2</v>
      </c>
      <c r="J163" s="1071" t="s">
        <v>148</v>
      </c>
    </row>
    <row r="164" spans="2:11" ht="15">
      <c r="B164" s="1081"/>
      <c r="C164" s="435" t="s">
        <v>71</v>
      </c>
      <c r="D164" s="1074"/>
      <c r="E164" s="1075" t="s">
        <v>595</v>
      </c>
      <c r="F164" s="1075"/>
      <c r="G164" s="1075"/>
      <c r="H164" s="1075" t="s">
        <v>660</v>
      </c>
      <c r="I164" s="1076"/>
      <c r="J164" s="1077"/>
      <c r="K164" s="344"/>
    </row>
    <row r="165" spans="2:11" ht="15">
      <c r="B165" s="1081"/>
      <c r="C165" s="438" t="s">
        <v>1025</v>
      </c>
      <c r="D165" s="1074"/>
      <c r="E165" s="1075">
        <v>2</v>
      </c>
      <c r="F165" s="1075"/>
      <c r="G165" s="1075"/>
      <c r="H165" s="1075">
        <f>E165</f>
        <v>2</v>
      </c>
      <c r="I165" s="1076"/>
      <c r="J165" s="1077"/>
      <c r="K165" s="344"/>
    </row>
    <row r="166" spans="2:11" ht="15">
      <c r="B166" s="1081"/>
      <c r="C166" s="438"/>
      <c r="D166" s="1074"/>
      <c r="E166" s="1075"/>
      <c r="F166" s="1075"/>
      <c r="G166" s="1075"/>
      <c r="H166" s="1075"/>
      <c r="I166" s="1076"/>
      <c r="J166" s="1077"/>
      <c r="K166" s="344"/>
    </row>
    <row r="167" spans="2:11" s="465" customFormat="1" ht="12.75">
      <c r="B167" s="514" t="s">
        <v>326</v>
      </c>
      <c r="C167" s="470" t="s">
        <v>549</v>
      </c>
      <c r="D167" s="1078"/>
      <c r="E167" s="1079"/>
      <c r="F167" s="1079"/>
      <c r="G167" s="1079"/>
      <c r="H167" s="1079"/>
      <c r="I167" s="1080"/>
      <c r="J167" s="1071"/>
    </row>
    <row r="168" spans="2:11" s="465" customFormat="1" ht="38.25">
      <c r="B168" s="515" t="s">
        <v>327</v>
      </c>
      <c r="C168" s="461" t="s">
        <v>1250</v>
      </c>
      <c r="D168" s="1078"/>
      <c r="E168" s="1079"/>
      <c r="F168" s="1079"/>
      <c r="G168" s="1079"/>
      <c r="H168" s="1079"/>
      <c r="I168" s="1080">
        <f>SUM(H170)</f>
        <v>4</v>
      </c>
      <c r="J168" s="1071" t="s">
        <v>2</v>
      </c>
    </row>
    <row r="169" spans="2:11" ht="15">
      <c r="B169" s="1081"/>
      <c r="C169" s="435" t="s">
        <v>71</v>
      </c>
      <c r="D169" s="1074"/>
      <c r="E169" s="1075" t="s">
        <v>595</v>
      </c>
      <c r="F169" s="1162" t="s">
        <v>585</v>
      </c>
      <c r="G169" s="1075"/>
      <c r="H169" s="1075" t="s">
        <v>660</v>
      </c>
      <c r="I169" s="1076"/>
      <c r="J169" s="1077"/>
      <c r="K169" s="344"/>
    </row>
    <row r="170" spans="2:11" ht="15">
      <c r="B170" s="1081"/>
      <c r="C170" s="438" t="s">
        <v>80</v>
      </c>
      <c r="D170" s="1074"/>
      <c r="E170" s="1075">
        <v>4</v>
      </c>
      <c r="F170" s="1162">
        <v>1</v>
      </c>
      <c r="G170" s="1075"/>
      <c r="H170" s="1075">
        <f>ROUND(E170*F170,2)</f>
        <v>4</v>
      </c>
      <c r="I170" s="1076"/>
      <c r="J170" s="1077"/>
      <c r="K170" s="344"/>
    </row>
    <row r="171" spans="2:11" ht="15">
      <c r="B171" s="1081"/>
      <c r="C171" s="438"/>
      <c r="D171" s="1074"/>
      <c r="E171" s="1075"/>
      <c r="F171" s="1075"/>
      <c r="G171" s="1075"/>
      <c r="H171" s="1075"/>
      <c r="I171" s="1076"/>
      <c r="J171" s="1077"/>
      <c r="K171" s="344"/>
    </row>
    <row r="172" spans="2:11" s="465" customFormat="1" ht="12.75">
      <c r="B172" s="514" t="s">
        <v>328</v>
      </c>
      <c r="C172" s="470" t="s">
        <v>47</v>
      </c>
      <c r="D172" s="1078"/>
      <c r="E172" s="1079"/>
      <c r="F172" s="1079"/>
      <c r="G172" s="1079"/>
      <c r="H172" s="1079"/>
      <c r="I172" s="1080"/>
      <c r="J172" s="1071"/>
    </row>
    <row r="173" spans="2:11" s="465" customFormat="1" ht="25.5">
      <c r="B173" s="515" t="s">
        <v>329</v>
      </c>
      <c r="C173" s="461" t="s">
        <v>157</v>
      </c>
      <c r="D173" s="1078"/>
      <c r="E173" s="1079"/>
      <c r="F173" s="1079"/>
      <c r="G173" s="1079"/>
      <c r="H173" s="1079"/>
      <c r="I173" s="1080">
        <f>SUM(H175)</f>
        <v>4</v>
      </c>
      <c r="J173" s="1071" t="s">
        <v>148</v>
      </c>
    </row>
    <row r="174" spans="2:11" ht="15">
      <c r="B174" s="1081"/>
      <c r="C174" s="435" t="s">
        <v>71</v>
      </c>
      <c r="D174" s="1074"/>
      <c r="E174" s="1075" t="s">
        <v>595</v>
      </c>
      <c r="F174" s="1075"/>
      <c r="G174" s="1075"/>
      <c r="H174" s="1075" t="s">
        <v>660</v>
      </c>
      <c r="I174" s="1076"/>
      <c r="J174" s="1077"/>
      <c r="K174" s="344"/>
    </row>
    <row r="175" spans="2:11" ht="15">
      <c r="B175" s="1081"/>
      <c r="C175" s="438" t="s">
        <v>80</v>
      </c>
      <c r="D175" s="1074"/>
      <c r="E175" s="1075">
        <v>4</v>
      </c>
      <c r="F175" s="1075"/>
      <c r="G175" s="1075"/>
      <c r="H175" s="1075">
        <f>E175</f>
        <v>4</v>
      </c>
      <c r="I175" s="1076"/>
      <c r="J175" s="1077"/>
      <c r="K175" s="344"/>
    </row>
    <row r="176" spans="2:11" ht="15">
      <c r="B176" s="1081"/>
      <c r="C176" s="438"/>
      <c r="D176" s="1074"/>
      <c r="E176" s="1075"/>
      <c r="F176" s="1075"/>
      <c r="G176" s="1075"/>
      <c r="H176" s="1075"/>
      <c r="I176" s="1076"/>
      <c r="J176" s="1077"/>
      <c r="K176" s="344"/>
    </row>
    <row r="177" spans="2:16" s="465" customFormat="1" ht="12.75">
      <c r="B177" s="514" t="s">
        <v>330</v>
      </c>
      <c r="C177" s="470" t="s">
        <v>815</v>
      </c>
      <c r="D177" s="1078"/>
      <c r="E177" s="1079"/>
      <c r="F177" s="1079"/>
      <c r="G177" s="1079"/>
      <c r="H177" s="1079"/>
      <c r="I177" s="1080"/>
      <c r="J177" s="1071"/>
    </row>
    <row r="178" spans="2:16" s="465" customFormat="1" ht="38.25">
      <c r="B178" s="515" t="s">
        <v>331</v>
      </c>
      <c r="C178" s="461" t="s">
        <v>1152</v>
      </c>
      <c r="D178" s="1078"/>
      <c r="E178" s="1079"/>
      <c r="F178" s="1079"/>
      <c r="G178" s="1079"/>
      <c r="H178" s="1079"/>
      <c r="I178" s="1080">
        <f>SUM(H180)</f>
        <v>319.5</v>
      </c>
      <c r="J178" s="1071" t="s">
        <v>3</v>
      </c>
    </row>
    <row r="179" spans="2:16" s="333" customFormat="1" ht="25.5">
      <c r="B179" s="1081"/>
      <c r="C179" s="435" t="s">
        <v>71</v>
      </c>
      <c r="D179" s="1074" t="s">
        <v>1103</v>
      </c>
      <c r="E179" s="1075" t="s">
        <v>928</v>
      </c>
      <c r="F179" s="1075"/>
      <c r="G179" s="1075" t="s">
        <v>587</v>
      </c>
      <c r="H179" s="1075" t="s">
        <v>623</v>
      </c>
      <c r="I179" s="1076"/>
      <c r="J179" s="1077"/>
      <c r="K179" s="344"/>
      <c r="L179" s="465"/>
      <c r="M179" s="465"/>
      <c r="N179" s="465"/>
      <c r="O179" s="465"/>
      <c r="P179" s="465"/>
    </row>
    <row r="180" spans="2:16" s="333" customFormat="1" ht="15">
      <c r="B180" s="1081"/>
      <c r="C180" s="438" t="s">
        <v>1018</v>
      </c>
      <c r="D180" s="1074">
        <v>2</v>
      </c>
      <c r="E180" s="1075">
        <v>106.5</v>
      </c>
      <c r="F180" s="1075"/>
      <c r="G180" s="1075">
        <v>1.5</v>
      </c>
      <c r="H180" s="1075">
        <f>ROUND(G180*E180*D180,2)</f>
        <v>319.5</v>
      </c>
      <c r="I180" s="1076"/>
      <c r="J180" s="1077"/>
      <c r="K180" s="344"/>
      <c r="L180" s="465"/>
      <c r="M180" s="465"/>
      <c r="N180" s="465"/>
      <c r="O180" s="465"/>
      <c r="P180" s="465"/>
    </row>
    <row r="181" spans="2:16" s="333" customFormat="1" ht="15">
      <c r="B181" s="1081"/>
      <c r="C181" s="438" t="s">
        <v>1019</v>
      </c>
      <c r="D181" s="1074">
        <v>2</v>
      </c>
      <c r="E181" s="1075">
        <v>40</v>
      </c>
      <c r="F181" s="1075"/>
      <c r="G181" s="1075">
        <v>1.5</v>
      </c>
      <c r="H181" s="1075">
        <f>ROUND(G181*E181*D181,2)</f>
        <v>120</v>
      </c>
      <c r="I181" s="1076"/>
      <c r="J181" s="1077"/>
      <c r="K181" s="344"/>
      <c r="L181" s="465"/>
      <c r="M181" s="465"/>
      <c r="N181" s="465"/>
      <c r="O181" s="465"/>
      <c r="P181" s="465"/>
    </row>
    <row r="182" spans="2:16" s="333" customFormat="1" ht="15">
      <c r="B182" s="1081"/>
      <c r="C182" s="438"/>
      <c r="D182" s="1074"/>
      <c r="E182" s="1075"/>
      <c r="F182" s="1075"/>
      <c r="G182" s="1075"/>
      <c r="H182" s="1075"/>
      <c r="I182" s="1076"/>
      <c r="J182" s="1077"/>
      <c r="K182" s="344"/>
      <c r="L182" s="465"/>
      <c r="M182" s="465"/>
      <c r="N182" s="465"/>
      <c r="O182" s="465"/>
      <c r="P182" s="465"/>
    </row>
    <row r="183" spans="2:16" s="465" customFormat="1" ht="12.75">
      <c r="B183" s="514" t="s">
        <v>1128</v>
      </c>
      <c r="C183" s="470" t="s">
        <v>50</v>
      </c>
      <c r="D183" s="1078"/>
      <c r="E183" s="1079"/>
      <c r="F183" s="1079"/>
      <c r="G183" s="1079"/>
      <c r="H183" s="1079"/>
      <c r="I183" s="1080"/>
      <c r="J183" s="1071"/>
    </row>
    <row r="184" spans="2:16" s="465" customFormat="1" ht="25.5">
      <c r="B184" s="515" t="s">
        <v>1129</v>
      </c>
      <c r="C184" s="461" t="s">
        <v>155</v>
      </c>
      <c r="D184" s="1078"/>
      <c r="E184" s="1079"/>
      <c r="F184" s="1079"/>
      <c r="G184" s="1079"/>
      <c r="H184" s="1079"/>
      <c r="I184" s="1080">
        <f>SUM(H186:H237)</f>
        <v>1595.0700000000002</v>
      </c>
      <c r="J184" s="1071" t="s">
        <v>28</v>
      </c>
    </row>
    <row r="185" spans="2:16" ht="15">
      <c r="B185" s="1081"/>
      <c r="C185" s="435" t="s">
        <v>71</v>
      </c>
      <c r="D185" s="1074"/>
      <c r="E185" s="1075" t="s">
        <v>928</v>
      </c>
      <c r="F185" s="1075" t="s">
        <v>587</v>
      </c>
      <c r="G185" s="1075" t="s">
        <v>652</v>
      </c>
      <c r="H185" s="1075" t="s">
        <v>632</v>
      </c>
      <c r="I185" s="1076"/>
      <c r="J185" s="1077"/>
      <c r="K185" s="344"/>
    </row>
    <row r="186" spans="2:16" ht="15">
      <c r="B186" s="1081"/>
      <c r="C186" s="438" t="s">
        <v>1026</v>
      </c>
      <c r="D186" s="1074"/>
      <c r="E186" s="1075">
        <v>40.5</v>
      </c>
      <c r="F186" s="1075">
        <v>0.6</v>
      </c>
      <c r="G186" s="1075">
        <v>0.9</v>
      </c>
      <c r="H186" s="1075">
        <f>ROUND(G186*F186*E186,2)</f>
        <v>21.87</v>
      </c>
      <c r="I186" s="1076"/>
      <c r="J186" s="1077"/>
      <c r="K186" s="344"/>
    </row>
    <row r="187" spans="2:16" ht="15">
      <c r="B187" s="1081"/>
      <c r="C187" s="438" t="s">
        <v>1026</v>
      </c>
      <c r="D187" s="1074"/>
      <c r="E187" s="1075">
        <v>45.5</v>
      </c>
      <c r="F187" s="1075">
        <v>0.6</v>
      </c>
      <c r="G187" s="1075">
        <v>0.9</v>
      </c>
      <c r="H187" s="1075">
        <f t="shared" ref="H187:H237" si="0">ROUND(G187*F187*E187,2)</f>
        <v>24.57</v>
      </c>
      <c r="I187" s="1076"/>
      <c r="J187" s="1077"/>
      <c r="K187" s="344"/>
    </row>
    <row r="188" spans="2:16" ht="15">
      <c r="B188" s="1081"/>
      <c r="C188" s="438" t="s">
        <v>1027</v>
      </c>
      <c r="D188" s="1074"/>
      <c r="E188" s="1075">
        <v>60</v>
      </c>
      <c r="F188" s="1075">
        <v>0.6</v>
      </c>
      <c r="G188" s="1075">
        <v>0.9</v>
      </c>
      <c r="H188" s="1075">
        <f t="shared" si="0"/>
        <v>32.4</v>
      </c>
      <c r="I188" s="1076"/>
      <c r="J188" s="1077"/>
      <c r="K188" s="344"/>
    </row>
    <row r="189" spans="2:16" ht="15">
      <c r="B189" s="1081"/>
      <c r="C189" s="438" t="s">
        <v>1028</v>
      </c>
      <c r="D189" s="1074"/>
      <c r="E189" s="1075">
        <v>17</v>
      </c>
      <c r="F189" s="1075">
        <v>0.6</v>
      </c>
      <c r="G189" s="1075">
        <v>0.9</v>
      </c>
      <c r="H189" s="1075">
        <f t="shared" si="0"/>
        <v>9.18</v>
      </c>
      <c r="I189" s="1076"/>
      <c r="J189" s="1077"/>
      <c r="K189" s="344"/>
    </row>
    <row r="190" spans="2:16" ht="15">
      <c r="B190" s="1081"/>
      <c r="C190" s="438" t="s">
        <v>1028</v>
      </c>
      <c r="D190" s="1074"/>
      <c r="E190" s="1075">
        <v>36</v>
      </c>
      <c r="F190" s="1075">
        <v>0.6</v>
      </c>
      <c r="G190" s="1075">
        <v>0.9</v>
      </c>
      <c r="H190" s="1075">
        <f t="shared" si="0"/>
        <v>19.440000000000001</v>
      </c>
      <c r="I190" s="1076"/>
      <c r="J190" s="1077"/>
      <c r="K190" s="344"/>
    </row>
    <row r="191" spans="2:16" ht="15">
      <c r="B191" s="1081"/>
      <c r="C191" s="438" t="s">
        <v>1029</v>
      </c>
      <c r="D191" s="1074"/>
      <c r="E191" s="1075">
        <v>57</v>
      </c>
      <c r="F191" s="1075">
        <v>0.6</v>
      </c>
      <c r="G191" s="1075">
        <v>0.9</v>
      </c>
      <c r="H191" s="1075">
        <f t="shared" si="0"/>
        <v>30.78</v>
      </c>
      <c r="I191" s="1076"/>
      <c r="J191" s="1077"/>
      <c r="K191" s="344"/>
    </row>
    <row r="192" spans="2:16" ht="15">
      <c r="B192" s="1081"/>
      <c r="C192" s="438" t="s">
        <v>1030</v>
      </c>
      <c r="D192" s="1074"/>
      <c r="E192" s="1075">
        <v>26.5</v>
      </c>
      <c r="F192" s="1075">
        <v>0.6</v>
      </c>
      <c r="G192" s="1075">
        <v>0.9</v>
      </c>
      <c r="H192" s="1075">
        <f t="shared" si="0"/>
        <v>14.31</v>
      </c>
      <c r="I192" s="1076"/>
      <c r="J192" s="1077"/>
      <c r="K192" s="344"/>
    </row>
    <row r="193" spans="2:11" ht="15">
      <c r="B193" s="1081"/>
      <c r="C193" s="438" t="s">
        <v>1031</v>
      </c>
      <c r="D193" s="1074"/>
      <c r="E193" s="1075">
        <v>53</v>
      </c>
      <c r="F193" s="1075">
        <v>0.6</v>
      </c>
      <c r="G193" s="1075">
        <v>0.9</v>
      </c>
      <c r="H193" s="1075">
        <f t="shared" si="0"/>
        <v>28.62</v>
      </c>
      <c r="I193" s="1076"/>
      <c r="J193" s="1077"/>
      <c r="K193" s="344"/>
    </row>
    <row r="194" spans="2:11" ht="15">
      <c r="B194" s="1081"/>
      <c r="C194" s="438" t="s">
        <v>1032</v>
      </c>
      <c r="D194" s="1074"/>
      <c r="E194" s="1075">
        <v>15</v>
      </c>
      <c r="F194" s="1075">
        <v>0.6</v>
      </c>
      <c r="G194" s="1075">
        <v>0.9</v>
      </c>
      <c r="H194" s="1075">
        <f t="shared" si="0"/>
        <v>8.1</v>
      </c>
      <c r="I194" s="1076"/>
      <c r="J194" s="1077"/>
      <c r="K194" s="344"/>
    </row>
    <row r="195" spans="2:11" ht="15">
      <c r="B195" s="1081"/>
      <c r="C195" s="438" t="s">
        <v>1033</v>
      </c>
      <c r="D195" s="1074"/>
      <c r="E195" s="1075">
        <v>45.5</v>
      </c>
      <c r="F195" s="1075">
        <v>0.6</v>
      </c>
      <c r="G195" s="1075">
        <v>0.9</v>
      </c>
      <c r="H195" s="1075">
        <f t="shared" si="0"/>
        <v>24.57</v>
      </c>
      <c r="I195" s="1076"/>
      <c r="J195" s="1077"/>
      <c r="K195" s="344"/>
    </row>
    <row r="196" spans="2:11" ht="15">
      <c r="B196" s="1081"/>
      <c r="C196" s="438" t="s">
        <v>1034</v>
      </c>
      <c r="D196" s="1074"/>
      <c r="E196" s="1075">
        <v>15.5</v>
      </c>
      <c r="F196" s="1075">
        <v>0.6</v>
      </c>
      <c r="G196" s="1075">
        <v>0.9</v>
      </c>
      <c r="H196" s="1075">
        <f t="shared" si="0"/>
        <v>8.3699999999999992</v>
      </c>
      <c r="I196" s="1076"/>
      <c r="J196" s="1077"/>
      <c r="K196" s="344"/>
    </row>
    <row r="197" spans="2:11" ht="15">
      <c r="B197" s="1081"/>
      <c r="C197" s="438" t="s">
        <v>1035</v>
      </c>
      <c r="D197" s="1074"/>
      <c r="E197" s="1075">
        <v>27.5</v>
      </c>
      <c r="F197" s="1075">
        <v>0.6</v>
      </c>
      <c r="G197" s="1075">
        <v>0.9</v>
      </c>
      <c r="H197" s="1075">
        <f t="shared" si="0"/>
        <v>14.85</v>
      </c>
      <c r="I197" s="1076"/>
      <c r="J197" s="1077"/>
      <c r="K197" s="344"/>
    </row>
    <row r="198" spans="2:11" ht="15">
      <c r="B198" s="1081"/>
      <c r="C198" s="438" t="s">
        <v>1036</v>
      </c>
      <c r="D198" s="1074"/>
      <c r="E198" s="1075">
        <v>27</v>
      </c>
      <c r="F198" s="1075">
        <v>0.6</v>
      </c>
      <c r="G198" s="1075">
        <v>0.9</v>
      </c>
      <c r="H198" s="1075">
        <f t="shared" si="0"/>
        <v>14.58</v>
      </c>
      <c r="I198" s="1076"/>
      <c r="J198" s="1077"/>
      <c r="K198" s="344"/>
    </row>
    <row r="199" spans="2:11" ht="15">
      <c r="B199" s="1081"/>
      <c r="C199" s="438" t="s">
        <v>1037</v>
      </c>
      <c r="D199" s="1074"/>
      <c r="E199" s="1075">
        <v>37.5</v>
      </c>
      <c r="F199" s="1075">
        <v>0.6</v>
      </c>
      <c r="G199" s="1075">
        <v>0.9</v>
      </c>
      <c r="H199" s="1075">
        <f t="shared" si="0"/>
        <v>20.25</v>
      </c>
      <c r="I199" s="1076"/>
      <c r="J199" s="1077"/>
      <c r="K199" s="344"/>
    </row>
    <row r="200" spans="2:11" ht="15">
      <c r="B200" s="1081"/>
      <c r="C200" s="438" t="s">
        <v>1038</v>
      </c>
      <c r="D200" s="1074"/>
      <c r="E200" s="1075">
        <v>52</v>
      </c>
      <c r="F200" s="1075">
        <v>0.6</v>
      </c>
      <c r="G200" s="1075">
        <v>0.9</v>
      </c>
      <c r="H200" s="1075">
        <f t="shared" si="0"/>
        <v>28.08</v>
      </c>
      <c r="I200" s="1076"/>
      <c r="J200" s="1077"/>
      <c r="K200" s="344"/>
    </row>
    <row r="201" spans="2:11" ht="15">
      <c r="B201" s="1081"/>
      <c r="C201" s="438" t="s">
        <v>1039</v>
      </c>
      <c r="D201" s="1074"/>
      <c r="E201" s="1075">
        <v>54.5</v>
      </c>
      <c r="F201" s="1075">
        <v>0.6</v>
      </c>
      <c r="G201" s="1075">
        <v>0.9</v>
      </c>
      <c r="H201" s="1075">
        <f t="shared" si="0"/>
        <v>29.43</v>
      </c>
      <c r="I201" s="1076"/>
      <c r="J201" s="1077"/>
      <c r="K201" s="344"/>
    </row>
    <row r="202" spans="2:11" ht="15">
      <c r="B202" s="1081"/>
      <c r="C202" s="438" t="s">
        <v>1040</v>
      </c>
      <c r="D202" s="1074"/>
      <c r="E202" s="1075">
        <v>43</v>
      </c>
      <c r="F202" s="1075">
        <v>0.6</v>
      </c>
      <c r="G202" s="1075">
        <v>0.9</v>
      </c>
      <c r="H202" s="1075">
        <f t="shared" si="0"/>
        <v>23.22</v>
      </c>
      <c r="I202" s="1076"/>
      <c r="J202" s="1077"/>
      <c r="K202" s="344"/>
    </row>
    <row r="203" spans="2:11" ht="15">
      <c r="B203" s="1081"/>
      <c r="C203" s="438" t="s">
        <v>1041</v>
      </c>
      <c r="D203" s="1074"/>
      <c r="E203" s="1075">
        <v>60</v>
      </c>
      <c r="F203" s="1075">
        <v>0.6</v>
      </c>
      <c r="G203" s="1075">
        <v>0.9</v>
      </c>
      <c r="H203" s="1075">
        <f t="shared" si="0"/>
        <v>32.4</v>
      </c>
      <c r="I203" s="1076"/>
      <c r="J203" s="1077"/>
      <c r="K203" s="344"/>
    </row>
    <row r="204" spans="2:11" ht="15">
      <c r="B204" s="1081"/>
      <c r="C204" s="438" t="s">
        <v>1042</v>
      </c>
      <c r="D204" s="1074"/>
      <c r="E204" s="1075">
        <v>39</v>
      </c>
      <c r="F204" s="1075">
        <v>0.6</v>
      </c>
      <c r="G204" s="1075">
        <v>0.9</v>
      </c>
      <c r="H204" s="1075">
        <f t="shared" si="0"/>
        <v>21.06</v>
      </c>
      <c r="I204" s="1076"/>
      <c r="J204" s="1077"/>
      <c r="K204" s="344"/>
    </row>
    <row r="205" spans="2:11" ht="15">
      <c r="B205" s="1081"/>
      <c r="C205" s="438" t="s">
        <v>1043</v>
      </c>
      <c r="D205" s="1074"/>
      <c r="E205" s="1075">
        <v>64.5</v>
      </c>
      <c r="F205" s="1075">
        <v>0.6</v>
      </c>
      <c r="G205" s="1075">
        <v>0.9</v>
      </c>
      <c r="H205" s="1075">
        <f t="shared" si="0"/>
        <v>34.83</v>
      </c>
      <c r="I205" s="1076"/>
      <c r="J205" s="1077"/>
      <c r="K205" s="344"/>
    </row>
    <row r="206" spans="2:11" ht="15">
      <c r="B206" s="1081"/>
      <c r="C206" s="438" t="s">
        <v>1044</v>
      </c>
      <c r="D206" s="1074"/>
      <c r="E206" s="1075">
        <v>45</v>
      </c>
      <c r="F206" s="1075">
        <v>0.6</v>
      </c>
      <c r="G206" s="1075">
        <v>0.9</v>
      </c>
      <c r="H206" s="1075">
        <f t="shared" si="0"/>
        <v>24.3</v>
      </c>
      <c r="I206" s="1076"/>
      <c r="J206" s="1077"/>
      <c r="K206" s="344"/>
    </row>
    <row r="207" spans="2:11" ht="15">
      <c r="B207" s="1081"/>
      <c r="C207" s="438" t="s">
        <v>1045</v>
      </c>
      <c r="D207" s="1074"/>
      <c r="E207" s="1075">
        <v>20</v>
      </c>
      <c r="F207" s="1075">
        <v>0.6</v>
      </c>
      <c r="G207" s="1075">
        <v>0.9</v>
      </c>
      <c r="H207" s="1075">
        <f t="shared" si="0"/>
        <v>10.8</v>
      </c>
      <c r="I207" s="1076"/>
      <c r="J207" s="1077"/>
      <c r="K207" s="344"/>
    </row>
    <row r="208" spans="2:11" ht="15">
      <c r="B208" s="1081"/>
      <c r="C208" s="438" t="s">
        <v>1046</v>
      </c>
      <c r="D208" s="1074"/>
      <c r="E208" s="1075">
        <v>60.5</v>
      </c>
      <c r="F208" s="1075">
        <v>0.6</v>
      </c>
      <c r="G208" s="1075">
        <v>0.9</v>
      </c>
      <c r="H208" s="1075">
        <f t="shared" si="0"/>
        <v>32.67</v>
      </c>
      <c r="I208" s="1076"/>
      <c r="J208" s="1077"/>
      <c r="K208" s="344"/>
    </row>
    <row r="209" spans="2:11" ht="15">
      <c r="B209" s="1081"/>
      <c r="C209" s="438" t="s">
        <v>1047</v>
      </c>
      <c r="D209" s="1074"/>
      <c r="E209" s="1075">
        <v>45.5</v>
      </c>
      <c r="F209" s="1075">
        <v>0.6</v>
      </c>
      <c r="G209" s="1075">
        <v>0.9</v>
      </c>
      <c r="H209" s="1075">
        <f t="shared" si="0"/>
        <v>24.57</v>
      </c>
      <c r="I209" s="1076"/>
      <c r="J209" s="1077"/>
      <c r="K209" s="344"/>
    </row>
    <row r="210" spans="2:11" ht="15">
      <c r="B210" s="1081"/>
      <c r="C210" s="438" t="s">
        <v>1048</v>
      </c>
      <c r="D210" s="1074"/>
      <c r="E210" s="1075">
        <v>28.5</v>
      </c>
      <c r="F210" s="1075">
        <v>0.6</v>
      </c>
      <c r="G210" s="1075">
        <v>0.9</v>
      </c>
      <c r="H210" s="1075">
        <f t="shared" si="0"/>
        <v>15.39</v>
      </c>
      <c r="I210" s="1076"/>
      <c r="J210" s="1077"/>
      <c r="K210" s="344"/>
    </row>
    <row r="211" spans="2:11" ht="15">
      <c r="B211" s="1081"/>
      <c r="C211" s="438" t="s">
        <v>1049</v>
      </c>
      <c r="D211" s="1074"/>
      <c r="E211" s="1075">
        <v>27</v>
      </c>
      <c r="F211" s="1075">
        <v>0.6</v>
      </c>
      <c r="G211" s="1075">
        <v>0.9</v>
      </c>
      <c r="H211" s="1075">
        <f t="shared" si="0"/>
        <v>14.58</v>
      </c>
      <c r="I211" s="1076"/>
      <c r="J211" s="1077"/>
      <c r="K211" s="344"/>
    </row>
    <row r="212" spans="2:11" ht="15">
      <c r="B212" s="1081"/>
      <c r="C212" s="438" t="s">
        <v>1050</v>
      </c>
      <c r="D212" s="1074"/>
      <c r="E212" s="1075">
        <v>76</v>
      </c>
      <c r="F212" s="1075">
        <v>0.6</v>
      </c>
      <c r="G212" s="1075">
        <v>0.9</v>
      </c>
      <c r="H212" s="1075">
        <f t="shared" si="0"/>
        <v>41.04</v>
      </c>
      <c r="I212" s="1076"/>
      <c r="J212" s="1077"/>
      <c r="K212" s="344"/>
    </row>
    <row r="213" spans="2:11" ht="15">
      <c r="B213" s="1081"/>
      <c r="C213" s="438" t="s">
        <v>1051</v>
      </c>
      <c r="D213" s="1074"/>
      <c r="E213" s="1075">
        <v>51</v>
      </c>
      <c r="F213" s="1075">
        <v>0.6</v>
      </c>
      <c r="G213" s="1075">
        <v>0.9</v>
      </c>
      <c r="H213" s="1075">
        <f t="shared" si="0"/>
        <v>27.54</v>
      </c>
      <c r="I213" s="1076"/>
      <c r="J213" s="1077"/>
      <c r="K213" s="344"/>
    </row>
    <row r="214" spans="2:11" ht="15">
      <c r="B214" s="1081"/>
      <c r="C214" s="438" t="s">
        <v>1052</v>
      </c>
      <c r="D214" s="1074"/>
      <c r="E214" s="1075">
        <v>45.5</v>
      </c>
      <c r="F214" s="1075">
        <v>0.6</v>
      </c>
      <c r="G214" s="1075">
        <v>0.9</v>
      </c>
      <c r="H214" s="1075">
        <f t="shared" si="0"/>
        <v>24.57</v>
      </c>
      <c r="I214" s="1076"/>
      <c r="J214" s="1077"/>
      <c r="K214" s="344"/>
    </row>
    <row r="215" spans="2:11" ht="15">
      <c r="B215" s="1081"/>
      <c r="C215" s="438" t="s">
        <v>1053</v>
      </c>
      <c r="D215" s="1074"/>
      <c r="E215" s="1075">
        <v>39.5</v>
      </c>
      <c r="F215" s="1075">
        <v>0.6</v>
      </c>
      <c r="G215" s="1075">
        <v>0.9</v>
      </c>
      <c r="H215" s="1075">
        <f t="shared" si="0"/>
        <v>21.33</v>
      </c>
      <c r="I215" s="1076"/>
      <c r="J215" s="1077"/>
      <c r="K215" s="344"/>
    </row>
    <row r="216" spans="2:11" ht="15">
      <c r="B216" s="1081"/>
      <c r="C216" s="438" t="s">
        <v>1054</v>
      </c>
      <c r="D216" s="1074"/>
      <c r="E216" s="1075">
        <v>64.5</v>
      </c>
      <c r="F216" s="1075">
        <v>0.6</v>
      </c>
      <c r="G216" s="1075">
        <v>0.9</v>
      </c>
      <c r="H216" s="1075">
        <f t="shared" si="0"/>
        <v>34.83</v>
      </c>
      <c r="I216" s="1076"/>
      <c r="J216" s="1077"/>
      <c r="K216" s="344"/>
    </row>
    <row r="217" spans="2:11" ht="15">
      <c r="B217" s="1081"/>
      <c r="C217" s="438" t="s">
        <v>1055</v>
      </c>
      <c r="D217" s="1074"/>
      <c r="E217" s="1075">
        <v>10.5</v>
      </c>
      <c r="F217" s="1075">
        <v>0.6</v>
      </c>
      <c r="G217" s="1075">
        <v>0.9</v>
      </c>
      <c r="H217" s="1075">
        <f t="shared" si="0"/>
        <v>5.67</v>
      </c>
      <c r="I217" s="1076"/>
      <c r="J217" s="1077"/>
      <c r="K217" s="344"/>
    </row>
    <row r="218" spans="2:11" ht="15">
      <c r="B218" s="1081"/>
      <c r="C218" s="438" t="s">
        <v>1056</v>
      </c>
      <c r="D218" s="1074"/>
      <c r="E218" s="1075">
        <v>6.5</v>
      </c>
      <c r="F218" s="1075">
        <v>0.6</v>
      </c>
      <c r="G218" s="1075">
        <v>0.9</v>
      </c>
      <c r="H218" s="1075">
        <f t="shared" si="0"/>
        <v>3.51</v>
      </c>
      <c r="I218" s="1076"/>
      <c r="J218" s="1077"/>
      <c r="K218" s="344"/>
    </row>
    <row r="219" spans="2:11" ht="15">
      <c r="B219" s="1081"/>
      <c r="C219" s="438" t="s">
        <v>1057</v>
      </c>
      <c r="D219" s="1074"/>
      <c r="E219" s="1075">
        <v>12</v>
      </c>
      <c r="F219" s="1075">
        <v>0.6</v>
      </c>
      <c r="G219" s="1075">
        <v>0.9</v>
      </c>
      <c r="H219" s="1075">
        <f t="shared" si="0"/>
        <v>6.48</v>
      </c>
      <c r="I219" s="1076"/>
      <c r="J219" s="1077"/>
      <c r="K219" s="344"/>
    </row>
    <row r="220" spans="2:11" ht="15">
      <c r="B220" s="1081"/>
      <c r="C220" s="438" t="s">
        <v>1058</v>
      </c>
      <c r="D220" s="1074"/>
      <c r="E220" s="1075">
        <v>27</v>
      </c>
      <c r="F220" s="1075">
        <v>0.6</v>
      </c>
      <c r="G220" s="1075">
        <v>0.9</v>
      </c>
      <c r="H220" s="1075">
        <f t="shared" si="0"/>
        <v>14.58</v>
      </c>
      <c r="I220" s="1076"/>
      <c r="J220" s="1077"/>
      <c r="K220" s="344"/>
    </row>
    <row r="221" spans="2:11" ht="15">
      <c r="B221" s="1081"/>
      <c r="C221" s="438" t="s">
        <v>1059</v>
      </c>
      <c r="D221" s="1074"/>
      <c r="E221" s="1075">
        <v>36</v>
      </c>
      <c r="F221" s="1075">
        <v>0.6</v>
      </c>
      <c r="G221" s="1075">
        <v>0.9</v>
      </c>
      <c r="H221" s="1075">
        <f t="shared" si="0"/>
        <v>19.440000000000001</v>
      </c>
      <c r="I221" s="1076"/>
      <c r="J221" s="1077"/>
      <c r="K221" s="344"/>
    </row>
    <row r="222" spans="2:11" ht="15">
      <c r="B222" s="1081"/>
      <c r="C222" s="438" t="s">
        <v>1060</v>
      </c>
      <c r="D222" s="1074"/>
      <c r="E222" s="1075">
        <v>19</v>
      </c>
      <c r="F222" s="1075">
        <v>0.8</v>
      </c>
      <c r="G222" s="1075">
        <v>1.1000000000000001</v>
      </c>
      <c r="H222" s="1075">
        <f t="shared" si="0"/>
        <v>16.72</v>
      </c>
      <c r="I222" s="1076"/>
      <c r="J222" s="1077"/>
      <c r="K222" s="344"/>
    </row>
    <row r="223" spans="2:11" ht="15">
      <c r="B223" s="1081"/>
      <c r="C223" s="438" t="s">
        <v>1061</v>
      </c>
      <c r="D223" s="1074"/>
      <c r="E223" s="1075">
        <v>21</v>
      </c>
      <c r="F223" s="1075">
        <v>0.8</v>
      </c>
      <c r="G223" s="1075">
        <v>1.1000000000000001</v>
      </c>
      <c r="H223" s="1075">
        <f t="shared" si="0"/>
        <v>18.48</v>
      </c>
      <c r="I223" s="1076"/>
      <c r="J223" s="1077"/>
      <c r="K223" s="344"/>
    </row>
    <row r="224" spans="2:11" ht="15">
      <c r="B224" s="1081"/>
      <c r="C224" s="438" t="s">
        <v>1062</v>
      </c>
      <c r="D224" s="1074"/>
      <c r="E224" s="1075">
        <v>27</v>
      </c>
      <c r="F224" s="1075">
        <v>0.8</v>
      </c>
      <c r="G224" s="1075">
        <v>1.1000000000000001</v>
      </c>
      <c r="H224" s="1075">
        <f t="shared" si="0"/>
        <v>23.76</v>
      </c>
      <c r="I224" s="1076"/>
      <c r="J224" s="1077"/>
      <c r="K224" s="344"/>
    </row>
    <row r="225" spans="2:11" ht="15">
      <c r="B225" s="1081"/>
      <c r="C225" s="438" t="s">
        <v>1063</v>
      </c>
      <c r="D225" s="1074"/>
      <c r="E225" s="1075">
        <v>74.5</v>
      </c>
      <c r="F225" s="1075">
        <v>0.8</v>
      </c>
      <c r="G225" s="1075">
        <v>1.1000000000000001</v>
      </c>
      <c r="H225" s="1075">
        <f t="shared" si="0"/>
        <v>65.56</v>
      </c>
      <c r="I225" s="1076"/>
      <c r="J225" s="1077"/>
      <c r="K225" s="344"/>
    </row>
    <row r="226" spans="2:11" ht="15">
      <c r="B226" s="1081"/>
      <c r="C226" s="438" t="s">
        <v>1064</v>
      </c>
      <c r="D226" s="1074"/>
      <c r="E226" s="1075">
        <v>93.5</v>
      </c>
      <c r="F226" s="1075">
        <v>0.8</v>
      </c>
      <c r="G226" s="1075">
        <v>1.1000000000000001</v>
      </c>
      <c r="H226" s="1075">
        <f t="shared" si="0"/>
        <v>82.28</v>
      </c>
      <c r="I226" s="1076"/>
      <c r="J226" s="1077"/>
      <c r="K226" s="344"/>
    </row>
    <row r="227" spans="2:11" ht="15">
      <c r="B227" s="1081"/>
      <c r="C227" s="438" t="s">
        <v>1065</v>
      </c>
      <c r="D227" s="1074"/>
      <c r="E227" s="1075">
        <v>59.5</v>
      </c>
      <c r="F227" s="1075">
        <v>0.8</v>
      </c>
      <c r="G227" s="1075">
        <v>1.1000000000000001</v>
      </c>
      <c r="H227" s="1075">
        <f t="shared" si="0"/>
        <v>52.36</v>
      </c>
      <c r="I227" s="1076"/>
      <c r="J227" s="1077"/>
      <c r="K227" s="344"/>
    </row>
    <row r="228" spans="2:11" ht="15">
      <c r="B228" s="1081"/>
      <c r="C228" s="438" t="s">
        <v>1066</v>
      </c>
      <c r="D228" s="1074"/>
      <c r="E228" s="1075">
        <v>106</v>
      </c>
      <c r="F228" s="1075">
        <v>0.8</v>
      </c>
      <c r="G228" s="1075">
        <v>1.1000000000000001</v>
      </c>
      <c r="H228" s="1075">
        <f t="shared" si="0"/>
        <v>93.28</v>
      </c>
      <c r="I228" s="1076"/>
      <c r="J228" s="1077"/>
      <c r="K228" s="344"/>
    </row>
    <row r="229" spans="2:11" ht="15">
      <c r="B229" s="1081"/>
      <c r="C229" s="438" t="s">
        <v>1067</v>
      </c>
      <c r="D229" s="1074"/>
      <c r="E229" s="1075">
        <v>70</v>
      </c>
      <c r="F229" s="1075">
        <v>0.8</v>
      </c>
      <c r="G229" s="1075">
        <v>1.1000000000000001</v>
      </c>
      <c r="H229" s="1075">
        <f t="shared" si="0"/>
        <v>61.6</v>
      </c>
      <c r="I229" s="1076"/>
      <c r="J229" s="1077"/>
      <c r="K229" s="344"/>
    </row>
    <row r="230" spans="2:11" ht="15">
      <c r="B230" s="1081"/>
      <c r="C230" s="438" t="s">
        <v>1068</v>
      </c>
      <c r="D230" s="1074"/>
      <c r="E230" s="1075">
        <v>39.5</v>
      </c>
      <c r="F230" s="1075">
        <v>0.8</v>
      </c>
      <c r="G230" s="1075">
        <v>1.1000000000000001</v>
      </c>
      <c r="H230" s="1075">
        <f t="shared" si="0"/>
        <v>34.76</v>
      </c>
      <c r="I230" s="1076"/>
      <c r="J230" s="1077"/>
      <c r="K230" s="344"/>
    </row>
    <row r="231" spans="2:11" ht="15">
      <c r="B231" s="1081"/>
      <c r="C231" s="438" t="s">
        <v>1069</v>
      </c>
      <c r="D231" s="1074"/>
      <c r="E231" s="1075">
        <v>118.5</v>
      </c>
      <c r="F231" s="1075">
        <v>0.8</v>
      </c>
      <c r="G231" s="1075">
        <v>1.1000000000000001</v>
      </c>
      <c r="H231" s="1075">
        <f t="shared" si="0"/>
        <v>104.28</v>
      </c>
      <c r="I231" s="1076"/>
      <c r="J231" s="1077"/>
      <c r="K231" s="344"/>
    </row>
    <row r="232" spans="2:11" ht="15">
      <c r="B232" s="1081"/>
      <c r="C232" s="438" t="s">
        <v>1070</v>
      </c>
      <c r="D232" s="1074"/>
      <c r="E232" s="1075">
        <v>66.5</v>
      </c>
      <c r="F232" s="1075">
        <v>0.8</v>
      </c>
      <c r="G232" s="1075">
        <v>1.1000000000000001</v>
      </c>
      <c r="H232" s="1075">
        <f t="shared" si="0"/>
        <v>58.52</v>
      </c>
      <c r="I232" s="1076"/>
      <c r="J232" s="1077"/>
      <c r="K232" s="344"/>
    </row>
    <row r="233" spans="2:11" ht="15">
      <c r="B233" s="1081"/>
      <c r="C233" s="438" t="s">
        <v>1071</v>
      </c>
      <c r="D233" s="1074"/>
      <c r="E233" s="1075">
        <v>57.5</v>
      </c>
      <c r="F233" s="1075">
        <v>0.8</v>
      </c>
      <c r="G233" s="1075">
        <v>1.1000000000000001</v>
      </c>
      <c r="H233" s="1075">
        <f t="shared" si="0"/>
        <v>50.6</v>
      </c>
      <c r="I233" s="1076"/>
      <c r="J233" s="1077"/>
      <c r="K233" s="344"/>
    </row>
    <row r="234" spans="2:11" ht="15">
      <c r="B234" s="1081"/>
      <c r="C234" s="438" t="s">
        <v>1072</v>
      </c>
      <c r="D234" s="1074"/>
      <c r="E234" s="1075">
        <v>60.5</v>
      </c>
      <c r="F234" s="1075">
        <v>0.8</v>
      </c>
      <c r="G234" s="1075">
        <v>1.1000000000000001</v>
      </c>
      <c r="H234" s="1075">
        <f t="shared" si="0"/>
        <v>53.24</v>
      </c>
      <c r="I234" s="1076"/>
      <c r="J234" s="1077"/>
      <c r="K234" s="344"/>
    </row>
    <row r="235" spans="2:11" ht="15">
      <c r="B235" s="1081"/>
      <c r="C235" s="438" t="s">
        <v>1073</v>
      </c>
      <c r="D235" s="1074"/>
      <c r="E235" s="1075">
        <v>111</v>
      </c>
      <c r="F235" s="1075">
        <v>0.8</v>
      </c>
      <c r="G235" s="1075">
        <v>1.1000000000000001</v>
      </c>
      <c r="H235" s="1075">
        <f t="shared" si="0"/>
        <v>97.68</v>
      </c>
      <c r="I235" s="1076"/>
      <c r="J235" s="1077"/>
      <c r="K235" s="344"/>
    </row>
    <row r="236" spans="2:11" ht="15">
      <c r="B236" s="1081"/>
      <c r="C236" s="438" t="s">
        <v>1074</v>
      </c>
      <c r="D236" s="1074"/>
      <c r="E236" s="1075">
        <v>26.5</v>
      </c>
      <c r="F236" s="1075">
        <v>0.4</v>
      </c>
      <c r="G236" s="1075">
        <v>0.7</v>
      </c>
      <c r="H236" s="1075">
        <f t="shared" si="0"/>
        <v>7.42</v>
      </c>
      <c r="I236" s="1076"/>
      <c r="J236" s="1077"/>
      <c r="K236" s="344"/>
    </row>
    <row r="237" spans="2:11" ht="15">
      <c r="B237" s="1081"/>
      <c r="C237" s="438" t="s">
        <v>1075</v>
      </c>
      <c r="D237" s="1074"/>
      <c r="E237" s="1075">
        <v>44</v>
      </c>
      <c r="F237" s="1075">
        <v>0.4</v>
      </c>
      <c r="G237" s="1075">
        <v>0.7</v>
      </c>
      <c r="H237" s="1075">
        <f t="shared" si="0"/>
        <v>12.32</v>
      </c>
      <c r="I237" s="1076"/>
      <c r="J237" s="1077"/>
      <c r="K237" s="344"/>
    </row>
    <row r="238" spans="2:11" ht="15">
      <c r="B238" s="1081"/>
      <c r="C238" s="438"/>
      <c r="D238" s="1074"/>
      <c r="E238" s="1075"/>
      <c r="F238" s="1075"/>
      <c r="G238" s="1075"/>
      <c r="H238" s="1075"/>
      <c r="I238" s="1076"/>
      <c r="J238" s="1077"/>
      <c r="K238" s="344"/>
    </row>
    <row r="239" spans="2:11" s="465" customFormat="1" ht="25.5">
      <c r="B239" s="515" t="s">
        <v>1132</v>
      </c>
      <c r="C239" s="461" t="s">
        <v>114</v>
      </c>
      <c r="D239" s="1078"/>
      <c r="E239" s="1079"/>
      <c r="F239" s="1079"/>
      <c r="G239" s="1079"/>
      <c r="H239" s="1079"/>
      <c r="I239" s="1080">
        <f>SUM(H241:H292)</f>
        <v>425.63000000000005</v>
      </c>
      <c r="J239" s="1071" t="s">
        <v>28</v>
      </c>
    </row>
    <row r="240" spans="2:11" ht="15">
      <c r="B240" s="1081"/>
      <c r="C240" s="435" t="s">
        <v>71</v>
      </c>
      <c r="D240" s="1074"/>
      <c r="E240" s="1075" t="s">
        <v>928</v>
      </c>
      <c r="F240" s="1075" t="s">
        <v>587</v>
      </c>
      <c r="G240" s="1075" t="s">
        <v>652</v>
      </c>
      <c r="H240" s="1075" t="s">
        <v>632</v>
      </c>
      <c r="I240" s="1076"/>
      <c r="J240" s="1077"/>
      <c r="K240" s="344"/>
    </row>
    <row r="241" spans="2:11" ht="15">
      <c r="B241" s="1081"/>
      <c r="C241" s="438" t="s">
        <v>1026</v>
      </c>
      <c r="D241" s="1074"/>
      <c r="E241" s="1075">
        <v>40.5</v>
      </c>
      <c r="F241" s="1075">
        <v>0.5</v>
      </c>
      <c r="G241" s="1075">
        <v>0.3</v>
      </c>
      <c r="H241" s="1075">
        <f>ROUND(G241*F241*E241,2)</f>
        <v>6.08</v>
      </c>
      <c r="I241" s="1076"/>
      <c r="J241" s="1077"/>
      <c r="K241" s="344"/>
    </row>
    <row r="242" spans="2:11" ht="15">
      <c r="B242" s="1081"/>
      <c r="C242" s="438" t="s">
        <v>1026</v>
      </c>
      <c r="D242" s="1074"/>
      <c r="E242" s="1075">
        <v>45.5</v>
      </c>
      <c r="F242" s="1075">
        <v>0.5</v>
      </c>
      <c r="G242" s="1075">
        <v>0.3</v>
      </c>
      <c r="H242" s="1075">
        <f t="shared" ref="H242:H292" si="1">ROUND(G242*F242*E242,2)</f>
        <v>6.83</v>
      </c>
      <c r="I242" s="1076"/>
      <c r="J242" s="1077"/>
      <c r="K242" s="344"/>
    </row>
    <row r="243" spans="2:11" ht="15">
      <c r="B243" s="1081"/>
      <c r="C243" s="438" t="s">
        <v>1027</v>
      </c>
      <c r="D243" s="1074"/>
      <c r="E243" s="1075">
        <v>60</v>
      </c>
      <c r="F243" s="1075">
        <v>0.5</v>
      </c>
      <c r="G243" s="1075">
        <v>0.3</v>
      </c>
      <c r="H243" s="1075">
        <f t="shared" si="1"/>
        <v>9</v>
      </c>
      <c r="I243" s="1076"/>
      <c r="J243" s="1077"/>
      <c r="K243" s="344"/>
    </row>
    <row r="244" spans="2:11" ht="15">
      <c r="B244" s="1081"/>
      <c r="C244" s="438" t="s">
        <v>1028</v>
      </c>
      <c r="D244" s="1074"/>
      <c r="E244" s="1075">
        <v>17</v>
      </c>
      <c r="F244" s="1075">
        <v>0.5</v>
      </c>
      <c r="G244" s="1075">
        <v>0.3</v>
      </c>
      <c r="H244" s="1075">
        <f t="shared" si="1"/>
        <v>2.5499999999999998</v>
      </c>
      <c r="I244" s="1076"/>
      <c r="J244" s="1077"/>
      <c r="K244" s="344"/>
    </row>
    <row r="245" spans="2:11" ht="15">
      <c r="B245" s="1081"/>
      <c r="C245" s="438" t="s">
        <v>1028</v>
      </c>
      <c r="D245" s="1074"/>
      <c r="E245" s="1075">
        <v>36</v>
      </c>
      <c r="F245" s="1075">
        <v>0.5</v>
      </c>
      <c r="G245" s="1075">
        <v>0.3</v>
      </c>
      <c r="H245" s="1075">
        <f t="shared" si="1"/>
        <v>5.4</v>
      </c>
      <c r="I245" s="1076"/>
      <c r="J245" s="1077"/>
      <c r="K245" s="344"/>
    </row>
    <row r="246" spans="2:11" ht="15">
      <c r="B246" s="1081"/>
      <c r="C246" s="438" t="s">
        <v>1029</v>
      </c>
      <c r="D246" s="1074"/>
      <c r="E246" s="1075">
        <v>57</v>
      </c>
      <c r="F246" s="1075">
        <v>0.5</v>
      </c>
      <c r="G246" s="1075">
        <v>0.3</v>
      </c>
      <c r="H246" s="1075">
        <f t="shared" si="1"/>
        <v>8.5500000000000007</v>
      </c>
      <c r="I246" s="1076"/>
      <c r="J246" s="1077"/>
      <c r="K246" s="344"/>
    </row>
    <row r="247" spans="2:11" ht="15">
      <c r="B247" s="1081"/>
      <c r="C247" s="438" t="s">
        <v>1030</v>
      </c>
      <c r="D247" s="1074"/>
      <c r="E247" s="1075">
        <v>26.5</v>
      </c>
      <c r="F247" s="1075">
        <v>0.5</v>
      </c>
      <c r="G247" s="1075">
        <v>0.3</v>
      </c>
      <c r="H247" s="1075">
        <f t="shared" si="1"/>
        <v>3.98</v>
      </c>
      <c r="I247" s="1076"/>
      <c r="J247" s="1077"/>
      <c r="K247" s="344"/>
    </row>
    <row r="248" spans="2:11" ht="15">
      <c r="B248" s="1081"/>
      <c r="C248" s="438" t="s">
        <v>1031</v>
      </c>
      <c r="D248" s="1074"/>
      <c r="E248" s="1075">
        <v>53</v>
      </c>
      <c r="F248" s="1075">
        <v>0.5</v>
      </c>
      <c r="G248" s="1075">
        <v>0.3</v>
      </c>
      <c r="H248" s="1075">
        <f t="shared" si="1"/>
        <v>7.95</v>
      </c>
      <c r="I248" s="1076"/>
      <c r="J248" s="1077"/>
      <c r="K248" s="344"/>
    </row>
    <row r="249" spans="2:11" ht="15">
      <c r="B249" s="1081"/>
      <c r="C249" s="438" t="s">
        <v>1032</v>
      </c>
      <c r="D249" s="1074"/>
      <c r="E249" s="1075">
        <v>15</v>
      </c>
      <c r="F249" s="1075">
        <v>0.5</v>
      </c>
      <c r="G249" s="1075">
        <v>0.3</v>
      </c>
      <c r="H249" s="1075">
        <f t="shared" si="1"/>
        <v>2.25</v>
      </c>
      <c r="I249" s="1076"/>
      <c r="J249" s="1077"/>
      <c r="K249" s="344"/>
    </row>
    <row r="250" spans="2:11" ht="15">
      <c r="B250" s="1081"/>
      <c r="C250" s="438" t="s">
        <v>1033</v>
      </c>
      <c r="D250" s="1074"/>
      <c r="E250" s="1075">
        <v>45.5</v>
      </c>
      <c r="F250" s="1075">
        <v>0.5</v>
      </c>
      <c r="G250" s="1075">
        <v>0.3</v>
      </c>
      <c r="H250" s="1075">
        <f t="shared" si="1"/>
        <v>6.83</v>
      </c>
      <c r="I250" s="1076"/>
      <c r="J250" s="1077"/>
      <c r="K250" s="344"/>
    </row>
    <row r="251" spans="2:11" ht="15">
      <c r="B251" s="1081"/>
      <c r="C251" s="438" t="s">
        <v>1034</v>
      </c>
      <c r="D251" s="1074"/>
      <c r="E251" s="1075">
        <v>15.5</v>
      </c>
      <c r="F251" s="1075">
        <v>0.5</v>
      </c>
      <c r="G251" s="1075">
        <v>0.3</v>
      </c>
      <c r="H251" s="1075">
        <f t="shared" si="1"/>
        <v>2.33</v>
      </c>
      <c r="I251" s="1076"/>
      <c r="J251" s="1077"/>
      <c r="K251" s="344"/>
    </row>
    <row r="252" spans="2:11" ht="15">
      <c r="B252" s="1081"/>
      <c r="C252" s="438" t="s">
        <v>1035</v>
      </c>
      <c r="D252" s="1074"/>
      <c r="E252" s="1075">
        <v>27.5</v>
      </c>
      <c r="F252" s="1075">
        <v>0.5</v>
      </c>
      <c r="G252" s="1075">
        <v>0.3</v>
      </c>
      <c r="H252" s="1075">
        <f t="shared" si="1"/>
        <v>4.13</v>
      </c>
      <c r="I252" s="1076"/>
      <c r="J252" s="1077"/>
      <c r="K252" s="344"/>
    </row>
    <row r="253" spans="2:11" ht="15">
      <c r="B253" s="1081"/>
      <c r="C253" s="438" t="s">
        <v>1036</v>
      </c>
      <c r="D253" s="1074"/>
      <c r="E253" s="1075">
        <v>27</v>
      </c>
      <c r="F253" s="1075">
        <v>0.5</v>
      </c>
      <c r="G253" s="1075">
        <v>0.3</v>
      </c>
      <c r="H253" s="1075">
        <f t="shared" si="1"/>
        <v>4.05</v>
      </c>
      <c r="I253" s="1076"/>
      <c r="J253" s="1077"/>
      <c r="K253" s="344"/>
    </row>
    <row r="254" spans="2:11" ht="15">
      <c r="B254" s="1081"/>
      <c r="C254" s="438" t="s">
        <v>1037</v>
      </c>
      <c r="D254" s="1074"/>
      <c r="E254" s="1075">
        <v>37.5</v>
      </c>
      <c r="F254" s="1075">
        <v>0.5</v>
      </c>
      <c r="G254" s="1075">
        <v>0.3</v>
      </c>
      <c r="H254" s="1075">
        <f t="shared" si="1"/>
        <v>5.63</v>
      </c>
      <c r="I254" s="1076"/>
      <c r="J254" s="1077"/>
      <c r="K254" s="344"/>
    </row>
    <row r="255" spans="2:11" ht="15">
      <c r="B255" s="1081"/>
      <c r="C255" s="438" t="s">
        <v>1038</v>
      </c>
      <c r="D255" s="1074"/>
      <c r="E255" s="1075">
        <v>52</v>
      </c>
      <c r="F255" s="1075">
        <v>0.5</v>
      </c>
      <c r="G255" s="1075">
        <v>0.3</v>
      </c>
      <c r="H255" s="1075">
        <f t="shared" si="1"/>
        <v>7.8</v>
      </c>
      <c r="I255" s="1076"/>
      <c r="J255" s="1077"/>
      <c r="K255" s="344"/>
    </row>
    <row r="256" spans="2:11" ht="15">
      <c r="B256" s="1081"/>
      <c r="C256" s="438" t="s">
        <v>1039</v>
      </c>
      <c r="D256" s="1074"/>
      <c r="E256" s="1075">
        <v>54.5</v>
      </c>
      <c r="F256" s="1075">
        <v>0.5</v>
      </c>
      <c r="G256" s="1075">
        <v>0.3</v>
      </c>
      <c r="H256" s="1075">
        <f t="shared" si="1"/>
        <v>8.18</v>
      </c>
      <c r="I256" s="1076"/>
      <c r="J256" s="1077"/>
      <c r="K256" s="344"/>
    </row>
    <row r="257" spans="2:11" ht="15">
      <c r="B257" s="1081"/>
      <c r="C257" s="438" t="s">
        <v>1040</v>
      </c>
      <c r="D257" s="1074"/>
      <c r="E257" s="1075">
        <v>43</v>
      </c>
      <c r="F257" s="1075">
        <v>0.5</v>
      </c>
      <c r="G257" s="1075">
        <v>0.3</v>
      </c>
      <c r="H257" s="1075">
        <f t="shared" si="1"/>
        <v>6.45</v>
      </c>
      <c r="I257" s="1076"/>
      <c r="J257" s="1077"/>
      <c r="K257" s="344"/>
    </row>
    <row r="258" spans="2:11" ht="15">
      <c r="B258" s="1081"/>
      <c r="C258" s="438" t="s">
        <v>1041</v>
      </c>
      <c r="D258" s="1074"/>
      <c r="E258" s="1075">
        <v>60</v>
      </c>
      <c r="F258" s="1075">
        <v>0.5</v>
      </c>
      <c r="G258" s="1075">
        <v>0.3</v>
      </c>
      <c r="H258" s="1075">
        <f t="shared" si="1"/>
        <v>9</v>
      </c>
      <c r="I258" s="1076"/>
      <c r="J258" s="1077"/>
      <c r="K258" s="344"/>
    </row>
    <row r="259" spans="2:11" ht="15">
      <c r="B259" s="1081"/>
      <c r="C259" s="438" t="s">
        <v>1042</v>
      </c>
      <c r="D259" s="1074"/>
      <c r="E259" s="1075">
        <v>39</v>
      </c>
      <c r="F259" s="1075">
        <v>0.5</v>
      </c>
      <c r="G259" s="1075">
        <v>0.3</v>
      </c>
      <c r="H259" s="1075">
        <f t="shared" si="1"/>
        <v>5.85</v>
      </c>
      <c r="I259" s="1076"/>
      <c r="J259" s="1077"/>
      <c r="K259" s="344"/>
    </row>
    <row r="260" spans="2:11" ht="15">
      <c r="B260" s="1081"/>
      <c r="C260" s="438" t="s">
        <v>1043</v>
      </c>
      <c r="D260" s="1074"/>
      <c r="E260" s="1075">
        <v>64.5</v>
      </c>
      <c r="F260" s="1075">
        <v>0.5</v>
      </c>
      <c r="G260" s="1075">
        <v>0.3</v>
      </c>
      <c r="H260" s="1075">
        <f t="shared" si="1"/>
        <v>9.68</v>
      </c>
      <c r="I260" s="1076"/>
      <c r="J260" s="1077"/>
      <c r="K260" s="344"/>
    </row>
    <row r="261" spans="2:11" ht="15">
      <c r="B261" s="1081"/>
      <c r="C261" s="438" t="s">
        <v>1044</v>
      </c>
      <c r="D261" s="1074"/>
      <c r="E261" s="1075">
        <v>45</v>
      </c>
      <c r="F261" s="1075">
        <v>0.5</v>
      </c>
      <c r="G261" s="1075">
        <v>0.3</v>
      </c>
      <c r="H261" s="1075">
        <f t="shared" si="1"/>
        <v>6.75</v>
      </c>
      <c r="I261" s="1076"/>
      <c r="J261" s="1077"/>
      <c r="K261" s="344"/>
    </row>
    <row r="262" spans="2:11" ht="15">
      <c r="B262" s="1081"/>
      <c r="C262" s="438" t="s">
        <v>1045</v>
      </c>
      <c r="D262" s="1074"/>
      <c r="E262" s="1075">
        <v>20</v>
      </c>
      <c r="F262" s="1075">
        <v>0.5</v>
      </c>
      <c r="G262" s="1075">
        <v>0.3</v>
      </c>
      <c r="H262" s="1075">
        <f t="shared" si="1"/>
        <v>3</v>
      </c>
      <c r="I262" s="1076"/>
      <c r="J262" s="1077"/>
      <c r="K262" s="344"/>
    </row>
    <row r="263" spans="2:11" ht="15">
      <c r="B263" s="1081"/>
      <c r="C263" s="438" t="s">
        <v>1046</v>
      </c>
      <c r="D263" s="1074"/>
      <c r="E263" s="1075">
        <v>60.5</v>
      </c>
      <c r="F263" s="1075">
        <v>0.5</v>
      </c>
      <c r="G263" s="1075">
        <v>0.3</v>
      </c>
      <c r="H263" s="1075">
        <f t="shared" si="1"/>
        <v>9.08</v>
      </c>
      <c r="I263" s="1076"/>
      <c r="J263" s="1077"/>
      <c r="K263" s="344"/>
    </row>
    <row r="264" spans="2:11" ht="15">
      <c r="B264" s="1081"/>
      <c r="C264" s="438" t="s">
        <v>1047</v>
      </c>
      <c r="D264" s="1074"/>
      <c r="E264" s="1075">
        <v>45.5</v>
      </c>
      <c r="F264" s="1075">
        <v>0.5</v>
      </c>
      <c r="G264" s="1075">
        <v>0.3</v>
      </c>
      <c r="H264" s="1075">
        <f t="shared" si="1"/>
        <v>6.83</v>
      </c>
      <c r="I264" s="1076"/>
      <c r="J264" s="1077"/>
      <c r="K264" s="344"/>
    </row>
    <row r="265" spans="2:11" ht="15">
      <c r="B265" s="1081"/>
      <c r="C265" s="438" t="s">
        <v>1048</v>
      </c>
      <c r="D265" s="1074"/>
      <c r="E265" s="1075">
        <v>28.5</v>
      </c>
      <c r="F265" s="1075">
        <v>0.5</v>
      </c>
      <c r="G265" s="1075">
        <v>0.3</v>
      </c>
      <c r="H265" s="1075">
        <f t="shared" si="1"/>
        <v>4.28</v>
      </c>
      <c r="I265" s="1076"/>
      <c r="J265" s="1077"/>
      <c r="K265" s="344"/>
    </row>
    <row r="266" spans="2:11" ht="15">
      <c r="B266" s="1081"/>
      <c r="C266" s="438" t="s">
        <v>1049</v>
      </c>
      <c r="D266" s="1074"/>
      <c r="E266" s="1075">
        <v>27</v>
      </c>
      <c r="F266" s="1075">
        <v>0.5</v>
      </c>
      <c r="G266" s="1075">
        <v>0.3</v>
      </c>
      <c r="H266" s="1075">
        <f t="shared" si="1"/>
        <v>4.05</v>
      </c>
      <c r="I266" s="1076"/>
      <c r="J266" s="1077"/>
      <c r="K266" s="344"/>
    </row>
    <row r="267" spans="2:11" ht="15">
      <c r="B267" s="1081"/>
      <c r="C267" s="438" t="s">
        <v>1050</v>
      </c>
      <c r="D267" s="1074"/>
      <c r="E267" s="1075">
        <v>76</v>
      </c>
      <c r="F267" s="1075">
        <v>0.5</v>
      </c>
      <c r="G267" s="1075">
        <v>0.3</v>
      </c>
      <c r="H267" s="1075">
        <f t="shared" si="1"/>
        <v>11.4</v>
      </c>
      <c r="I267" s="1076"/>
      <c r="J267" s="1077"/>
      <c r="K267" s="344"/>
    </row>
    <row r="268" spans="2:11" ht="15">
      <c r="B268" s="1081"/>
      <c r="C268" s="438" t="s">
        <v>1051</v>
      </c>
      <c r="D268" s="1074"/>
      <c r="E268" s="1075">
        <v>51</v>
      </c>
      <c r="F268" s="1075">
        <v>0.5</v>
      </c>
      <c r="G268" s="1075">
        <v>0.3</v>
      </c>
      <c r="H268" s="1075">
        <f t="shared" si="1"/>
        <v>7.65</v>
      </c>
      <c r="I268" s="1076"/>
      <c r="J268" s="1077"/>
      <c r="K268" s="344"/>
    </row>
    <row r="269" spans="2:11" ht="15">
      <c r="B269" s="1081"/>
      <c r="C269" s="438" t="s">
        <v>1052</v>
      </c>
      <c r="D269" s="1074"/>
      <c r="E269" s="1075">
        <v>45.5</v>
      </c>
      <c r="F269" s="1075">
        <v>0.5</v>
      </c>
      <c r="G269" s="1075">
        <v>0.3</v>
      </c>
      <c r="H269" s="1075">
        <f t="shared" si="1"/>
        <v>6.83</v>
      </c>
      <c r="I269" s="1076"/>
      <c r="J269" s="1077"/>
      <c r="K269" s="344"/>
    </row>
    <row r="270" spans="2:11" ht="15">
      <c r="B270" s="1081"/>
      <c r="C270" s="438" t="s">
        <v>1053</v>
      </c>
      <c r="D270" s="1074"/>
      <c r="E270" s="1075">
        <v>39.5</v>
      </c>
      <c r="F270" s="1075">
        <v>0.5</v>
      </c>
      <c r="G270" s="1075">
        <v>0.3</v>
      </c>
      <c r="H270" s="1075">
        <f t="shared" si="1"/>
        <v>5.93</v>
      </c>
      <c r="I270" s="1076"/>
      <c r="J270" s="1077"/>
      <c r="K270" s="344"/>
    </row>
    <row r="271" spans="2:11" ht="15">
      <c r="B271" s="1081"/>
      <c r="C271" s="438" t="s">
        <v>1054</v>
      </c>
      <c r="D271" s="1074"/>
      <c r="E271" s="1075">
        <v>64.5</v>
      </c>
      <c r="F271" s="1075">
        <v>0.5</v>
      </c>
      <c r="G271" s="1075">
        <v>0.3</v>
      </c>
      <c r="H271" s="1075">
        <f t="shared" si="1"/>
        <v>9.68</v>
      </c>
      <c r="I271" s="1076"/>
      <c r="J271" s="1077"/>
      <c r="K271" s="344"/>
    </row>
    <row r="272" spans="2:11" ht="15">
      <c r="B272" s="1081"/>
      <c r="C272" s="438" t="s">
        <v>1055</v>
      </c>
      <c r="D272" s="1074"/>
      <c r="E272" s="1075">
        <v>10.5</v>
      </c>
      <c r="F272" s="1075">
        <v>0.5</v>
      </c>
      <c r="G272" s="1075">
        <v>0.3</v>
      </c>
      <c r="H272" s="1075">
        <f t="shared" si="1"/>
        <v>1.58</v>
      </c>
      <c r="I272" s="1076"/>
      <c r="J272" s="1077"/>
      <c r="K272" s="344"/>
    </row>
    <row r="273" spans="2:11" ht="15">
      <c r="B273" s="1081"/>
      <c r="C273" s="438" t="s">
        <v>1056</v>
      </c>
      <c r="D273" s="1074"/>
      <c r="E273" s="1075">
        <v>6.5</v>
      </c>
      <c r="F273" s="1075">
        <v>0.5</v>
      </c>
      <c r="G273" s="1075">
        <v>0.3</v>
      </c>
      <c r="H273" s="1075">
        <f t="shared" si="1"/>
        <v>0.98</v>
      </c>
      <c r="I273" s="1076"/>
      <c r="J273" s="1077"/>
      <c r="K273" s="344"/>
    </row>
    <row r="274" spans="2:11" ht="15">
      <c r="B274" s="1081"/>
      <c r="C274" s="438" t="s">
        <v>1057</v>
      </c>
      <c r="D274" s="1074"/>
      <c r="E274" s="1075">
        <v>12</v>
      </c>
      <c r="F274" s="1075">
        <v>0.5</v>
      </c>
      <c r="G274" s="1075">
        <v>0.3</v>
      </c>
      <c r="H274" s="1075">
        <f t="shared" si="1"/>
        <v>1.8</v>
      </c>
      <c r="I274" s="1076"/>
      <c r="J274" s="1077"/>
      <c r="K274" s="344"/>
    </row>
    <row r="275" spans="2:11" ht="15">
      <c r="B275" s="1081"/>
      <c r="C275" s="438" t="s">
        <v>1058</v>
      </c>
      <c r="D275" s="1074"/>
      <c r="E275" s="1075">
        <v>27</v>
      </c>
      <c r="F275" s="1075">
        <v>0.5</v>
      </c>
      <c r="G275" s="1075">
        <v>0.3</v>
      </c>
      <c r="H275" s="1075">
        <f t="shared" si="1"/>
        <v>4.05</v>
      </c>
      <c r="I275" s="1076"/>
      <c r="J275" s="1077"/>
      <c r="K275" s="344"/>
    </row>
    <row r="276" spans="2:11" ht="15">
      <c r="B276" s="1081"/>
      <c r="C276" s="438" t="s">
        <v>1059</v>
      </c>
      <c r="D276" s="1074"/>
      <c r="E276" s="1075">
        <v>36</v>
      </c>
      <c r="F276" s="1075">
        <v>0.5</v>
      </c>
      <c r="G276" s="1075">
        <v>0.3</v>
      </c>
      <c r="H276" s="1075">
        <f t="shared" si="1"/>
        <v>5.4</v>
      </c>
      <c r="I276" s="1076"/>
      <c r="J276" s="1077"/>
      <c r="K276" s="344"/>
    </row>
    <row r="277" spans="2:11" ht="15">
      <c r="B277" s="1081"/>
      <c r="C277" s="438" t="s">
        <v>1060</v>
      </c>
      <c r="D277" s="1074"/>
      <c r="E277" s="1075">
        <v>19</v>
      </c>
      <c r="F277" s="1075">
        <v>0.7</v>
      </c>
      <c r="G277" s="1075">
        <v>0.3</v>
      </c>
      <c r="H277" s="1075">
        <f t="shared" si="1"/>
        <v>3.99</v>
      </c>
      <c r="I277" s="1076"/>
      <c r="J277" s="1077"/>
      <c r="K277" s="344"/>
    </row>
    <row r="278" spans="2:11" ht="15">
      <c r="B278" s="1081"/>
      <c r="C278" s="438" t="s">
        <v>1061</v>
      </c>
      <c r="D278" s="1074"/>
      <c r="E278" s="1075">
        <v>21</v>
      </c>
      <c r="F278" s="1075">
        <v>0.7</v>
      </c>
      <c r="G278" s="1075">
        <v>0.3</v>
      </c>
      <c r="H278" s="1075">
        <f t="shared" si="1"/>
        <v>4.41</v>
      </c>
      <c r="I278" s="1076"/>
      <c r="J278" s="1077"/>
      <c r="K278" s="344"/>
    </row>
    <row r="279" spans="2:11" ht="15">
      <c r="B279" s="1081"/>
      <c r="C279" s="438" t="s">
        <v>1062</v>
      </c>
      <c r="D279" s="1074"/>
      <c r="E279" s="1075">
        <v>27</v>
      </c>
      <c r="F279" s="1075">
        <v>0.7</v>
      </c>
      <c r="G279" s="1075">
        <v>0.3</v>
      </c>
      <c r="H279" s="1075">
        <f t="shared" si="1"/>
        <v>5.67</v>
      </c>
      <c r="I279" s="1076"/>
      <c r="J279" s="1077"/>
      <c r="K279" s="344"/>
    </row>
    <row r="280" spans="2:11" ht="15">
      <c r="B280" s="1081"/>
      <c r="C280" s="438" t="s">
        <v>1063</v>
      </c>
      <c r="D280" s="1074"/>
      <c r="E280" s="1075">
        <v>74.5</v>
      </c>
      <c r="F280" s="1075">
        <v>0.7</v>
      </c>
      <c r="G280" s="1075">
        <v>0.3</v>
      </c>
      <c r="H280" s="1075">
        <f t="shared" si="1"/>
        <v>15.65</v>
      </c>
      <c r="I280" s="1076"/>
      <c r="J280" s="1077"/>
      <c r="K280" s="344"/>
    </row>
    <row r="281" spans="2:11" ht="15">
      <c r="B281" s="1081"/>
      <c r="C281" s="438" t="s">
        <v>1064</v>
      </c>
      <c r="D281" s="1074"/>
      <c r="E281" s="1075">
        <v>93.5</v>
      </c>
      <c r="F281" s="1075">
        <v>0.7</v>
      </c>
      <c r="G281" s="1075">
        <v>0.3</v>
      </c>
      <c r="H281" s="1075">
        <f t="shared" si="1"/>
        <v>19.64</v>
      </c>
      <c r="I281" s="1076"/>
      <c r="J281" s="1077"/>
      <c r="K281" s="344"/>
    </row>
    <row r="282" spans="2:11" ht="15">
      <c r="B282" s="1081"/>
      <c r="C282" s="438" t="s">
        <v>1065</v>
      </c>
      <c r="D282" s="1074"/>
      <c r="E282" s="1075">
        <v>59.5</v>
      </c>
      <c r="F282" s="1075">
        <v>0.7</v>
      </c>
      <c r="G282" s="1075">
        <v>0.3</v>
      </c>
      <c r="H282" s="1075">
        <f t="shared" si="1"/>
        <v>12.5</v>
      </c>
      <c r="I282" s="1076"/>
      <c r="J282" s="1077"/>
      <c r="K282" s="344"/>
    </row>
    <row r="283" spans="2:11" ht="15">
      <c r="B283" s="1081"/>
      <c r="C283" s="438" t="s">
        <v>1066</v>
      </c>
      <c r="D283" s="1074"/>
      <c r="E283" s="1075">
        <v>106</v>
      </c>
      <c r="F283" s="1075">
        <v>0.7</v>
      </c>
      <c r="G283" s="1075">
        <v>0.3</v>
      </c>
      <c r="H283" s="1075">
        <f t="shared" si="1"/>
        <v>22.26</v>
      </c>
      <c r="I283" s="1076"/>
      <c r="J283" s="1077"/>
      <c r="K283" s="344"/>
    </row>
    <row r="284" spans="2:11" ht="15">
      <c r="B284" s="1081"/>
      <c r="C284" s="438" t="s">
        <v>1067</v>
      </c>
      <c r="D284" s="1074"/>
      <c r="E284" s="1075">
        <v>70</v>
      </c>
      <c r="F284" s="1075">
        <v>0.7</v>
      </c>
      <c r="G284" s="1075">
        <v>0.3</v>
      </c>
      <c r="H284" s="1075">
        <f t="shared" si="1"/>
        <v>14.7</v>
      </c>
      <c r="I284" s="1076"/>
      <c r="J284" s="1077"/>
      <c r="K284" s="344"/>
    </row>
    <row r="285" spans="2:11" ht="15">
      <c r="B285" s="1081"/>
      <c r="C285" s="438" t="s">
        <v>1068</v>
      </c>
      <c r="D285" s="1074"/>
      <c r="E285" s="1075">
        <v>39.5</v>
      </c>
      <c r="F285" s="1075">
        <v>0.7</v>
      </c>
      <c r="G285" s="1075">
        <v>0.3</v>
      </c>
      <c r="H285" s="1075">
        <f t="shared" si="1"/>
        <v>8.3000000000000007</v>
      </c>
      <c r="I285" s="1076"/>
      <c r="J285" s="1077"/>
      <c r="K285" s="344"/>
    </row>
    <row r="286" spans="2:11" ht="15">
      <c r="B286" s="1081"/>
      <c r="C286" s="438" t="s">
        <v>1069</v>
      </c>
      <c r="D286" s="1074"/>
      <c r="E286" s="1075">
        <v>118.5</v>
      </c>
      <c r="F286" s="1075">
        <v>0.7</v>
      </c>
      <c r="G286" s="1075">
        <v>0.3</v>
      </c>
      <c r="H286" s="1075">
        <f t="shared" si="1"/>
        <v>24.89</v>
      </c>
      <c r="I286" s="1076"/>
      <c r="J286" s="1077"/>
      <c r="K286" s="344"/>
    </row>
    <row r="287" spans="2:11" ht="15">
      <c r="B287" s="1081"/>
      <c r="C287" s="438" t="s">
        <v>1070</v>
      </c>
      <c r="D287" s="1074"/>
      <c r="E287" s="1075">
        <v>66.5</v>
      </c>
      <c r="F287" s="1075">
        <v>0.7</v>
      </c>
      <c r="G287" s="1075">
        <v>0.3</v>
      </c>
      <c r="H287" s="1075">
        <f t="shared" si="1"/>
        <v>13.97</v>
      </c>
      <c r="I287" s="1076"/>
      <c r="J287" s="1077"/>
      <c r="K287" s="344"/>
    </row>
    <row r="288" spans="2:11" ht="15">
      <c r="B288" s="1081"/>
      <c r="C288" s="438" t="s">
        <v>1071</v>
      </c>
      <c r="D288" s="1074"/>
      <c r="E288" s="1075">
        <v>57.5</v>
      </c>
      <c r="F288" s="1075">
        <v>0.7</v>
      </c>
      <c r="G288" s="1075">
        <v>0.3</v>
      </c>
      <c r="H288" s="1075">
        <f t="shared" si="1"/>
        <v>12.08</v>
      </c>
      <c r="I288" s="1076"/>
      <c r="J288" s="1077"/>
      <c r="K288" s="344"/>
    </row>
    <row r="289" spans="2:11" ht="15">
      <c r="B289" s="1081"/>
      <c r="C289" s="438" t="s">
        <v>1072</v>
      </c>
      <c r="D289" s="1074"/>
      <c r="E289" s="1075">
        <v>60.5</v>
      </c>
      <c r="F289" s="1075">
        <v>0.7</v>
      </c>
      <c r="G289" s="1075">
        <v>0.3</v>
      </c>
      <c r="H289" s="1075">
        <f t="shared" si="1"/>
        <v>12.71</v>
      </c>
      <c r="I289" s="1076"/>
      <c r="J289" s="1077"/>
      <c r="K289" s="344"/>
    </row>
    <row r="290" spans="2:11" ht="15">
      <c r="B290" s="1081"/>
      <c r="C290" s="438" t="s">
        <v>1073</v>
      </c>
      <c r="D290" s="1074"/>
      <c r="E290" s="1075">
        <v>111</v>
      </c>
      <c r="F290" s="1075">
        <v>0.7</v>
      </c>
      <c r="G290" s="1075">
        <v>0.3</v>
      </c>
      <c r="H290" s="1075">
        <f t="shared" si="1"/>
        <v>23.31</v>
      </c>
      <c r="I290" s="1076"/>
      <c r="J290" s="1077"/>
      <c r="K290" s="344"/>
    </row>
    <row r="291" spans="2:11" ht="15">
      <c r="B291" s="1081"/>
      <c r="C291" s="438" t="s">
        <v>1074</v>
      </c>
      <c r="D291" s="1074"/>
      <c r="E291" s="1075">
        <v>26.5</v>
      </c>
      <c r="F291" s="1075">
        <v>0.4</v>
      </c>
      <c r="G291" s="1075">
        <v>0.7</v>
      </c>
      <c r="H291" s="1075">
        <f t="shared" si="1"/>
        <v>7.42</v>
      </c>
      <c r="I291" s="1076"/>
      <c r="J291" s="1077"/>
      <c r="K291" s="344"/>
    </row>
    <row r="292" spans="2:11" ht="15">
      <c r="B292" s="1081"/>
      <c r="C292" s="438" t="s">
        <v>1075</v>
      </c>
      <c r="D292" s="1074"/>
      <c r="E292" s="1075">
        <v>44</v>
      </c>
      <c r="F292" s="1075">
        <v>0.4</v>
      </c>
      <c r="G292" s="1075">
        <v>0.7</v>
      </c>
      <c r="H292" s="1075">
        <f t="shared" si="1"/>
        <v>12.32</v>
      </c>
      <c r="I292" s="1076"/>
      <c r="J292" s="1077"/>
      <c r="K292" s="344"/>
    </row>
    <row r="293" spans="2:11" ht="15">
      <c r="B293" s="1081"/>
      <c r="C293" s="438"/>
      <c r="D293" s="1074"/>
      <c r="E293" s="1075"/>
      <c r="F293" s="1075"/>
      <c r="G293" s="1075"/>
      <c r="H293" s="1075"/>
      <c r="I293" s="1076"/>
      <c r="J293" s="1077"/>
      <c r="K293" s="344"/>
    </row>
    <row r="294" spans="2:11" s="465" customFormat="1" ht="12.75">
      <c r="B294" s="515" t="s">
        <v>1133</v>
      </c>
      <c r="C294" s="461" t="s">
        <v>1179</v>
      </c>
      <c r="D294" s="1078"/>
      <c r="E294" s="1079"/>
      <c r="F294" s="1079"/>
      <c r="G294" s="1079"/>
      <c r="H294" s="1079"/>
      <c r="I294" s="1080">
        <f>SUM(H296:H331)</f>
        <v>7174.68</v>
      </c>
      <c r="J294" s="1071" t="s">
        <v>36</v>
      </c>
    </row>
    <row r="295" spans="2:11" ht="15">
      <c r="B295" s="1194"/>
      <c r="C295" s="467" t="s">
        <v>71</v>
      </c>
      <c r="D295" s="1195"/>
      <c r="E295" s="1162" t="s">
        <v>928</v>
      </c>
      <c r="F295" s="1162" t="s">
        <v>1181</v>
      </c>
      <c r="G295" s="1075" t="s">
        <v>823</v>
      </c>
      <c r="H295" s="1162" t="s">
        <v>824</v>
      </c>
      <c r="I295" s="1076"/>
      <c r="J295" s="1077"/>
      <c r="K295" s="344"/>
    </row>
    <row r="296" spans="2:11" ht="15">
      <c r="B296" s="1194"/>
      <c r="C296" s="469" t="s">
        <v>1026</v>
      </c>
      <c r="D296" s="1195"/>
      <c r="E296" s="1162">
        <v>40.5</v>
      </c>
      <c r="F296" s="1162">
        <v>3.91</v>
      </c>
      <c r="G296" s="1075">
        <f>0.4*3+0.05*2</f>
        <v>1.3000000000000003</v>
      </c>
      <c r="H296" s="1162">
        <f>ROUND(F296*E296*G296,2)</f>
        <v>205.86</v>
      </c>
      <c r="I296" s="1076"/>
      <c r="J296" s="1077"/>
      <c r="K296" s="344"/>
    </row>
    <row r="297" spans="2:11" ht="15">
      <c r="B297" s="1194"/>
      <c r="C297" s="469" t="s">
        <v>1026</v>
      </c>
      <c r="D297" s="1195"/>
      <c r="E297" s="1162">
        <v>45.5</v>
      </c>
      <c r="F297" s="1162">
        <v>3.91</v>
      </c>
      <c r="G297" s="1075">
        <f t="shared" ref="G297:G331" si="2">0.4*3+0.05*2</f>
        <v>1.3000000000000003</v>
      </c>
      <c r="H297" s="1162">
        <f t="shared" ref="H297:H331" si="3">ROUND(F297*E297*G297,2)</f>
        <v>231.28</v>
      </c>
      <c r="I297" s="1076"/>
      <c r="J297" s="1077"/>
      <c r="K297" s="344"/>
    </row>
    <row r="298" spans="2:11" ht="15">
      <c r="B298" s="1194"/>
      <c r="C298" s="469" t="s">
        <v>1027</v>
      </c>
      <c r="D298" s="1195"/>
      <c r="E298" s="1162">
        <v>60</v>
      </c>
      <c r="F298" s="1162">
        <v>3.91</v>
      </c>
      <c r="G298" s="1075">
        <f t="shared" si="2"/>
        <v>1.3000000000000003</v>
      </c>
      <c r="H298" s="1162">
        <f t="shared" si="3"/>
        <v>304.98</v>
      </c>
      <c r="I298" s="1076"/>
      <c r="J298" s="1077"/>
      <c r="K298" s="344"/>
    </row>
    <row r="299" spans="2:11" ht="15">
      <c r="B299" s="1194"/>
      <c r="C299" s="469" t="s">
        <v>1028</v>
      </c>
      <c r="D299" s="1195"/>
      <c r="E299" s="1162">
        <v>17</v>
      </c>
      <c r="F299" s="1162">
        <v>3.91</v>
      </c>
      <c r="G299" s="1075">
        <f t="shared" si="2"/>
        <v>1.3000000000000003</v>
      </c>
      <c r="H299" s="1162">
        <f t="shared" si="3"/>
        <v>86.41</v>
      </c>
      <c r="I299" s="1076"/>
      <c r="J299" s="1077"/>
      <c r="K299" s="344"/>
    </row>
    <row r="300" spans="2:11" ht="15">
      <c r="B300" s="1194"/>
      <c r="C300" s="469" t="s">
        <v>1028</v>
      </c>
      <c r="D300" s="1195"/>
      <c r="E300" s="1162">
        <v>36</v>
      </c>
      <c r="F300" s="1162">
        <v>3.91</v>
      </c>
      <c r="G300" s="1075">
        <f t="shared" si="2"/>
        <v>1.3000000000000003</v>
      </c>
      <c r="H300" s="1162">
        <f t="shared" si="3"/>
        <v>182.99</v>
      </c>
      <c r="I300" s="1076"/>
      <c r="J300" s="1077"/>
      <c r="K300" s="344"/>
    </row>
    <row r="301" spans="2:11" ht="15">
      <c r="B301" s="1194"/>
      <c r="C301" s="469" t="s">
        <v>1029</v>
      </c>
      <c r="D301" s="1195"/>
      <c r="E301" s="1162">
        <v>57</v>
      </c>
      <c r="F301" s="1162">
        <v>3.91</v>
      </c>
      <c r="G301" s="1075">
        <f t="shared" si="2"/>
        <v>1.3000000000000003</v>
      </c>
      <c r="H301" s="1162">
        <f t="shared" si="3"/>
        <v>289.73</v>
      </c>
      <c r="I301" s="1076"/>
      <c r="J301" s="1077"/>
      <c r="K301" s="344"/>
    </row>
    <row r="302" spans="2:11" ht="15">
      <c r="B302" s="1194"/>
      <c r="C302" s="469" t="s">
        <v>1030</v>
      </c>
      <c r="D302" s="1195"/>
      <c r="E302" s="1162">
        <v>26.5</v>
      </c>
      <c r="F302" s="1162">
        <v>3.91</v>
      </c>
      <c r="G302" s="1075">
        <f t="shared" si="2"/>
        <v>1.3000000000000003</v>
      </c>
      <c r="H302" s="1162">
        <f t="shared" si="3"/>
        <v>134.69999999999999</v>
      </c>
      <c r="I302" s="1076"/>
      <c r="J302" s="1077"/>
      <c r="K302" s="344"/>
    </row>
    <row r="303" spans="2:11" ht="15">
      <c r="B303" s="1194"/>
      <c r="C303" s="469" t="s">
        <v>1031</v>
      </c>
      <c r="D303" s="1195"/>
      <c r="E303" s="1162">
        <v>53</v>
      </c>
      <c r="F303" s="1162">
        <v>3.91</v>
      </c>
      <c r="G303" s="1075">
        <f t="shared" si="2"/>
        <v>1.3000000000000003</v>
      </c>
      <c r="H303" s="1162">
        <f t="shared" si="3"/>
        <v>269.39999999999998</v>
      </c>
      <c r="I303" s="1076"/>
      <c r="J303" s="1077"/>
      <c r="K303" s="344"/>
    </row>
    <row r="304" spans="2:11" ht="15">
      <c r="B304" s="1194"/>
      <c r="C304" s="469" t="s">
        <v>1032</v>
      </c>
      <c r="D304" s="1195"/>
      <c r="E304" s="1162">
        <v>15</v>
      </c>
      <c r="F304" s="1162">
        <v>3.91</v>
      </c>
      <c r="G304" s="1075">
        <f t="shared" si="2"/>
        <v>1.3000000000000003</v>
      </c>
      <c r="H304" s="1162">
        <f t="shared" si="3"/>
        <v>76.25</v>
      </c>
      <c r="I304" s="1076"/>
      <c r="J304" s="1077"/>
      <c r="K304" s="344"/>
    </row>
    <row r="305" spans="2:11" ht="15">
      <c r="B305" s="1194"/>
      <c r="C305" s="469" t="s">
        <v>1033</v>
      </c>
      <c r="D305" s="1195"/>
      <c r="E305" s="1162">
        <v>45.5</v>
      </c>
      <c r="F305" s="1162">
        <v>3.91</v>
      </c>
      <c r="G305" s="1075">
        <f t="shared" si="2"/>
        <v>1.3000000000000003</v>
      </c>
      <c r="H305" s="1162">
        <f t="shared" si="3"/>
        <v>231.28</v>
      </c>
      <c r="I305" s="1076"/>
      <c r="J305" s="1077"/>
      <c r="K305" s="344"/>
    </row>
    <row r="306" spans="2:11" ht="15">
      <c r="B306" s="1194"/>
      <c r="C306" s="469" t="s">
        <v>1034</v>
      </c>
      <c r="D306" s="1195"/>
      <c r="E306" s="1162">
        <v>15.5</v>
      </c>
      <c r="F306" s="1162">
        <v>3.91</v>
      </c>
      <c r="G306" s="1075">
        <f t="shared" si="2"/>
        <v>1.3000000000000003</v>
      </c>
      <c r="H306" s="1162">
        <f t="shared" si="3"/>
        <v>78.790000000000006</v>
      </c>
      <c r="I306" s="1076"/>
      <c r="J306" s="1077"/>
      <c r="K306" s="344"/>
    </row>
    <row r="307" spans="2:11" ht="15">
      <c r="B307" s="1194"/>
      <c r="C307" s="469" t="s">
        <v>1035</v>
      </c>
      <c r="D307" s="1195"/>
      <c r="E307" s="1162">
        <v>27.5</v>
      </c>
      <c r="F307" s="1162">
        <v>3.91</v>
      </c>
      <c r="G307" s="1075">
        <f t="shared" si="2"/>
        <v>1.3000000000000003</v>
      </c>
      <c r="H307" s="1162">
        <f t="shared" si="3"/>
        <v>139.78</v>
      </c>
      <c r="I307" s="1076"/>
      <c r="J307" s="1077"/>
      <c r="K307" s="344"/>
    </row>
    <row r="308" spans="2:11" ht="15">
      <c r="B308" s="1194"/>
      <c r="C308" s="469" t="s">
        <v>1036</v>
      </c>
      <c r="D308" s="1195"/>
      <c r="E308" s="1162">
        <v>27</v>
      </c>
      <c r="F308" s="1162">
        <v>3.91</v>
      </c>
      <c r="G308" s="1075">
        <f t="shared" si="2"/>
        <v>1.3000000000000003</v>
      </c>
      <c r="H308" s="1162">
        <f t="shared" si="3"/>
        <v>137.24</v>
      </c>
      <c r="I308" s="1076"/>
      <c r="J308" s="1077"/>
      <c r="K308" s="344"/>
    </row>
    <row r="309" spans="2:11" ht="15">
      <c r="B309" s="1194"/>
      <c r="C309" s="469" t="s">
        <v>1037</v>
      </c>
      <c r="D309" s="1195"/>
      <c r="E309" s="1162">
        <v>37.5</v>
      </c>
      <c r="F309" s="1162">
        <v>3.91</v>
      </c>
      <c r="G309" s="1075">
        <f t="shared" si="2"/>
        <v>1.3000000000000003</v>
      </c>
      <c r="H309" s="1162">
        <f t="shared" si="3"/>
        <v>190.61</v>
      </c>
      <c r="I309" s="1076"/>
      <c r="J309" s="1077"/>
      <c r="K309" s="344"/>
    </row>
    <row r="310" spans="2:11" ht="15">
      <c r="B310" s="1194"/>
      <c r="C310" s="469" t="s">
        <v>1038</v>
      </c>
      <c r="D310" s="1195"/>
      <c r="E310" s="1162">
        <v>52</v>
      </c>
      <c r="F310" s="1162">
        <v>3.91</v>
      </c>
      <c r="G310" s="1075">
        <f t="shared" si="2"/>
        <v>1.3000000000000003</v>
      </c>
      <c r="H310" s="1162">
        <f t="shared" si="3"/>
        <v>264.32</v>
      </c>
      <c r="I310" s="1076"/>
      <c r="J310" s="1077"/>
      <c r="K310" s="344"/>
    </row>
    <row r="311" spans="2:11" ht="15">
      <c r="B311" s="1194"/>
      <c r="C311" s="469" t="s">
        <v>1039</v>
      </c>
      <c r="D311" s="1195"/>
      <c r="E311" s="1162">
        <v>54.5</v>
      </c>
      <c r="F311" s="1162">
        <v>3.91</v>
      </c>
      <c r="G311" s="1075">
        <f t="shared" si="2"/>
        <v>1.3000000000000003</v>
      </c>
      <c r="H311" s="1162">
        <f t="shared" si="3"/>
        <v>277.02</v>
      </c>
      <c r="I311" s="1076"/>
      <c r="J311" s="1077"/>
      <c r="K311" s="344"/>
    </row>
    <row r="312" spans="2:11" ht="15">
      <c r="B312" s="1194"/>
      <c r="C312" s="469" t="s">
        <v>1040</v>
      </c>
      <c r="D312" s="1195"/>
      <c r="E312" s="1162">
        <v>43</v>
      </c>
      <c r="F312" s="1162">
        <v>3.91</v>
      </c>
      <c r="G312" s="1075">
        <f t="shared" si="2"/>
        <v>1.3000000000000003</v>
      </c>
      <c r="H312" s="1162">
        <f t="shared" si="3"/>
        <v>218.57</v>
      </c>
      <c r="I312" s="1076"/>
      <c r="J312" s="1077"/>
      <c r="K312" s="344"/>
    </row>
    <row r="313" spans="2:11" ht="15">
      <c r="B313" s="1194"/>
      <c r="C313" s="469" t="s">
        <v>1041</v>
      </c>
      <c r="D313" s="1195"/>
      <c r="E313" s="1162">
        <v>60</v>
      </c>
      <c r="F313" s="1162">
        <v>3.91</v>
      </c>
      <c r="G313" s="1075">
        <f t="shared" si="2"/>
        <v>1.3000000000000003</v>
      </c>
      <c r="H313" s="1162">
        <f t="shared" si="3"/>
        <v>304.98</v>
      </c>
      <c r="I313" s="1076"/>
      <c r="J313" s="1077"/>
      <c r="K313" s="344"/>
    </row>
    <row r="314" spans="2:11" ht="15">
      <c r="B314" s="1194"/>
      <c r="C314" s="469" t="s">
        <v>1042</v>
      </c>
      <c r="D314" s="1195"/>
      <c r="E314" s="1162">
        <v>39</v>
      </c>
      <c r="F314" s="1162">
        <v>3.91</v>
      </c>
      <c r="G314" s="1075">
        <f t="shared" si="2"/>
        <v>1.3000000000000003</v>
      </c>
      <c r="H314" s="1162">
        <f t="shared" si="3"/>
        <v>198.24</v>
      </c>
      <c r="I314" s="1076"/>
      <c r="J314" s="1077"/>
      <c r="K314" s="344"/>
    </row>
    <row r="315" spans="2:11" ht="15">
      <c r="B315" s="1194"/>
      <c r="C315" s="469" t="s">
        <v>1043</v>
      </c>
      <c r="D315" s="1195"/>
      <c r="E315" s="1162">
        <v>64.5</v>
      </c>
      <c r="F315" s="1162">
        <v>3.91</v>
      </c>
      <c r="G315" s="1075">
        <f t="shared" si="2"/>
        <v>1.3000000000000003</v>
      </c>
      <c r="H315" s="1162">
        <f t="shared" si="3"/>
        <v>327.85</v>
      </c>
      <c r="I315" s="1076"/>
      <c r="J315" s="1077"/>
      <c r="K315" s="344"/>
    </row>
    <row r="316" spans="2:11" ht="15">
      <c r="B316" s="1194"/>
      <c r="C316" s="469" t="s">
        <v>1044</v>
      </c>
      <c r="D316" s="1195"/>
      <c r="E316" s="1162">
        <v>45</v>
      </c>
      <c r="F316" s="1162">
        <v>3.91</v>
      </c>
      <c r="G316" s="1075">
        <f t="shared" si="2"/>
        <v>1.3000000000000003</v>
      </c>
      <c r="H316" s="1162">
        <f t="shared" si="3"/>
        <v>228.74</v>
      </c>
      <c r="I316" s="1076"/>
      <c r="J316" s="1077"/>
      <c r="K316" s="344"/>
    </row>
    <row r="317" spans="2:11" ht="15">
      <c r="B317" s="1194"/>
      <c r="C317" s="469" t="s">
        <v>1045</v>
      </c>
      <c r="D317" s="1195"/>
      <c r="E317" s="1162">
        <v>20</v>
      </c>
      <c r="F317" s="1162">
        <v>3.91</v>
      </c>
      <c r="G317" s="1075">
        <f t="shared" si="2"/>
        <v>1.3000000000000003</v>
      </c>
      <c r="H317" s="1162">
        <f t="shared" si="3"/>
        <v>101.66</v>
      </c>
      <c r="I317" s="1076"/>
      <c r="J317" s="1077"/>
      <c r="K317" s="344"/>
    </row>
    <row r="318" spans="2:11" ht="15">
      <c r="B318" s="1194"/>
      <c r="C318" s="469" t="s">
        <v>1046</v>
      </c>
      <c r="D318" s="1195"/>
      <c r="E318" s="1162">
        <v>60.5</v>
      </c>
      <c r="F318" s="1162">
        <v>3.91</v>
      </c>
      <c r="G318" s="1075">
        <f t="shared" si="2"/>
        <v>1.3000000000000003</v>
      </c>
      <c r="H318" s="1162">
        <f t="shared" si="3"/>
        <v>307.52</v>
      </c>
      <c r="I318" s="1076"/>
      <c r="J318" s="1077"/>
      <c r="K318" s="344"/>
    </row>
    <row r="319" spans="2:11" ht="15">
      <c r="B319" s="1194"/>
      <c r="C319" s="469" t="s">
        <v>1047</v>
      </c>
      <c r="D319" s="1195"/>
      <c r="E319" s="1162">
        <v>45.5</v>
      </c>
      <c r="F319" s="1162">
        <v>3.91</v>
      </c>
      <c r="G319" s="1075">
        <f t="shared" si="2"/>
        <v>1.3000000000000003</v>
      </c>
      <c r="H319" s="1162">
        <f t="shared" si="3"/>
        <v>231.28</v>
      </c>
      <c r="I319" s="1076"/>
      <c r="J319" s="1077"/>
      <c r="K319" s="344"/>
    </row>
    <row r="320" spans="2:11" ht="15">
      <c r="B320" s="1194"/>
      <c r="C320" s="469" t="s">
        <v>1048</v>
      </c>
      <c r="D320" s="1195"/>
      <c r="E320" s="1162">
        <v>28.5</v>
      </c>
      <c r="F320" s="1162">
        <v>3.91</v>
      </c>
      <c r="G320" s="1075">
        <f t="shared" si="2"/>
        <v>1.3000000000000003</v>
      </c>
      <c r="H320" s="1162">
        <f t="shared" si="3"/>
        <v>144.87</v>
      </c>
      <c r="I320" s="1076"/>
      <c r="J320" s="1077"/>
      <c r="K320" s="344"/>
    </row>
    <row r="321" spans="2:11" ht="15">
      <c r="B321" s="1194"/>
      <c r="C321" s="469" t="s">
        <v>1049</v>
      </c>
      <c r="D321" s="1195"/>
      <c r="E321" s="1162">
        <v>27</v>
      </c>
      <c r="F321" s="1162">
        <v>3.91</v>
      </c>
      <c r="G321" s="1075">
        <f t="shared" si="2"/>
        <v>1.3000000000000003</v>
      </c>
      <c r="H321" s="1162">
        <f t="shared" si="3"/>
        <v>137.24</v>
      </c>
      <c r="I321" s="1076"/>
      <c r="J321" s="1077"/>
      <c r="K321" s="344"/>
    </row>
    <row r="322" spans="2:11" ht="15">
      <c r="B322" s="1194"/>
      <c r="C322" s="469" t="s">
        <v>1050</v>
      </c>
      <c r="D322" s="1195"/>
      <c r="E322" s="1162">
        <v>76</v>
      </c>
      <c r="F322" s="1162">
        <v>3.91</v>
      </c>
      <c r="G322" s="1075">
        <f t="shared" si="2"/>
        <v>1.3000000000000003</v>
      </c>
      <c r="H322" s="1162">
        <f t="shared" si="3"/>
        <v>386.31</v>
      </c>
      <c r="I322" s="1076"/>
      <c r="J322" s="1077"/>
      <c r="K322" s="344"/>
    </row>
    <row r="323" spans="2:11" ht="15">
      <c r="B323" s="1194"/>
      <c r="C323" s="469" t="s">
        <v>1051</v>
      </c>
      <c r="D323" s="1195"/>
      <c r="E323" s="1162">
        <v>51</v>
      </c>
      <c r="F323" s="1162">
        <v>3.91</v>
      </c>
      <c r="G323" s="1075">
        <f t="shared" si="2"/>
        <v>1.3000000000000003</v>
      </c>
      <c r="H323" s="1162">
        <f t="shared" si="3"/>
        <v>259.23</v>
      </c>
      <c r="I323" s="1076"/>
      <c r="J323" s="1077"/>
      <c r="K323" s="344"/>
    </row>
    <row r="324" spans="2:11" ht="15">
      <c r="B324" s="1194"/>
      <c r="C324" s="469" t="s">
        <v>1052</v>
      </c>
      <c r="D324" s="1195"/>
      <c r="E324" s="1162">
        <v>45.5</v>
      </c>
      <c r="F324" s="1162">
        <v>3.91</v>
      </c>
      <c r="G324" s="1075">
        <f t="shared" si="2"/>
        <v>1.3000000000000003</v>
      </c>
      <c r="H324" s="1162">
        <f t="shared" si="3"/>
        <v>231.28</v>
      </c>
      <c r="I324" s="1076"/>
      <c r="J324" s="1077"/>
      <c r="K324" s="344"/>
    </row>
    <row r="325" spans="2:11" ht="15">
      <c r="B325" s="1194"/>
      <c r="C325" s="469" t="s">
        <v>1053</v>
      </c>
      <c r="D325" s="1195"/>
      <c r="E325" s="1162">
        <v>39.5</v>
      </c>
      <c r="F325" s="1162">
        <v>3.91</v>
      </c>
      <c r="G325" s="1075">
        <f t="shared" si="2"/>
        <v>1.3000000000000003</v>
      </c>
      <c r="H325" s="1162">
        <f t="shared" si="3"/>
        <v>200.78</v>
      </c>
      <c r="I325" s="1076"/>
      <c r="J325" s="1077"/>
      <c r="K325" s="344"/>
    </row>
    <row r="326" spans="2:11" ht="15">
      <c r="B326" s="1194"/>
      <c r="C326" s="469" t="s">
        <v>1054</v>
      </c>
      <c r="D326" s="1195"/>
      <c r="E326" s="1162">
        <v>64.5</v>
      </c>
      <c r="F326" s="1162">
        <v>3.91</v>
      </c>
      <c r="G326" s="1075">
        <f t="shared" si="2"/>
        <v>1.3000000000000003</v>
      </c>
      <c r="H326" s="1162">
        <f t="shared" si="3"/>
        <v>327.85</v>
      </c>
      <c r="I326" s="1076"/>
      <c r="J326" s="1077"/>
      <c r="K326" s="344"/>
    </row>
    <row r="327" spans="2:11" ht="15">
      <c r="B327" s="1194"/>
      <c r="C327" s="469" t="s">
        <v>1055</v>
      </c>
      <c r="D327" s="1195"/>
      <c r="E327" s="1162">
        <v>10.5</v>
      </c>
      <c r="F327" s="1162">
        <v>3.91</v>
      </c>
      <c r="G327" s="1075">
        <f t="shared" si="2"/>
        <v>1.3000000000000003</v>
      </c>
      <c r="H327" s="1162">
        <f t="shared" si="3"/>
        <v>53.37</v>
      </c>
      <c r="I327" s="1076"/>
      <c r="J327" s="1077"/>
      <c r="K327" s="344"/>
    </row>
    <row r="328" spans="2:11" ht="15">
      <c r="B328" s="1194"/>
      <c r="C328" s="469" t="s">
        <v>1056</v>
      </c>
      <c r="D328" s="1195"/>
      <c r="E328" s="1162">
        <v>6.5</v>
      </c>
      <c r="F328" s="1162">
        <v>3.91</v>
      </c>
      <c r="G328" s="1075">
        <f t="shared" si="2"/>
        <v>1.3000000000000003</v>
      </c>
      <c r="H328" s="1162">
        <f t="shared" si="3"/>
        <v>33.04</v>
      </c>
      <c r="I328" s="1076"/>
      <c r="J328" s="1077"/>
      <c r="K328" s="344"/>
    </row>
    <row r="329" spans="2:11" ht="15">
      <c r="B329" s="1194"/>
      <c r="C329" s="469" t="s">
        <v>1057</v>
      </c>
      <c r="D329" s="1195"/>
      <c r="E329" s="1162">
        <v>12</v>
      </c>
      <c r="F329" s="1162">
        <v>3.91</v>
      </c>
      <c r="G329" s="1075">
        <f t="shared" si="2"/>
        <v>1.3000000000000003</v>
      </c>
      <c r="H329" s="1162">
        <f t="shared" si="3"/>
        <v>61</v>
      </c>
      <c r="I329" s="1076"/>
      <c r="J329" s="1077"/>
      <c r="K329" s="344"/>
    </row>
    <row r="330" spans="2:11" ht="15">
      <c r="B330" s="1194"/>
      <c r="C330" s="469" t="s">
        <v>1058</v>
      </c>
      <c r="D330" s="1195"/>
      <c r="E330" s="1162">
        <v>27</v>
      </c>
      <c r="F330" s="1162">
        <v>3.91</v>
      </c>
      <c r="G330" s="1075">
        <f t="shared" si="2"/>
        <v>1.3000000000000003</v>
      </c>
      <c r="H330" s="1162">
        <f t="shared" si="3"/>
        <v>137.24</v>
      </c>
      <c r="I330" s="1076"/>
      <c r="J330" s="1077"/>
      <c r="K330" s="344"/>
    </row>
    <row r="331" spans="2:11" ht="15">
      <c r="B331" s="1194"/>
      <c r="C331" s="469" t="s">
        <v>1059</v>
      </c>
      <c r="D331" s="1195"/>
      <c r="E331" s="1162">
        <v>36</v>
      </c>
      <c r="F331" s="1162">
        <v>3.91</v>
      </c>
      <c r="G331" s="1075">
        <f t="shared" si="2"/>
        <v>1.3000000000000003</v>
      </c>
      <c r="H331" s="1162">
        <f t="shared" si="3"/>
        <v>182.99</v>
      </c>
      <c r="I331" s="1076"/>
      <c r="J331" s="1077"/>
      <c r="K331" s="344"/>
    </row>
    <row r="332" spans="2:11" ht="15">
      <c r="B332" s="1081"/>
      <c r="C332" s="438"/>
      <c r="D332" s="1074"/>
      <c r="E332" s="1075"/>
      <c r="F332" s="1075"/>
      <c r="G332" s="1075"/>
      <c r="H332" s="1075"/>
      <c r="I332" s="1076"/>
      <c r="J332" s="1077"/>
      <c r="K332" s="344"/>
    </row>
    <row r="333" spans="2:11" s="465" customFormat="1" ht="38.25">
      <c r="B333" s="515" t="s">
        <v>1134</v>
      </c>
      <c r="C333" s="461" t="s">
        <v>1304</v>
      </c>
      <c r="D333" s="1078"/>
      <c r="E333" s="1079"/>
      <c r="F333" s="1079"/>
      <c r="G333" s="1079"/>
      <c r="H333" s="1079"/>
      <c r="I333" s="1080">
        <f>SUM(H335:H384)</f>
        <v>5682.3</v>
      </c>
      <c r="J333" s="1071" t="s">
        <v>3</v>
      </c>
    </row>
    <row r="334" spans="2:11" ht="15">
      <c r="B334" s="1081"/>
      <c r="C334" s="435" t="s">
        <v>71</v>
      </c>
      <c r="D334" s="1074"/>
      <c r="E334" s="1075" t="s">
        <v>928</v>
      </c>
      <c r="F334" s="1075" t="s">
        <v>1076</v>
      </c>
      <c r="G334" s="1075"/>
      <c r="H334" s="1075" t="s">
        <v>623</v>
      </c>
      <c r="I334" s="1076"/>
      <c r="J334" s="1077"/>
      <c r="K334" s="344"/>
    </row>
    <row r="335" spans="2:11" ht="15">
      <c r="B335" s="1081"/>
      <c r="C335" s="438" t="s">
        <v>1026</v>
      </c>
      <c r="D335" s="1074"/>
      <c r="E335" s="1075">
        <v>40.5</v>
      </c>
      <c r="F335" s="1075">
        <v>1.8</v>
      </c>
      <c r="G335" s="1075"/>
      <c r="H335" s="1075">
        <f>ROUND(F335*E335,2)</f>
        <v>72.900000000000006</v>
      </c>
      <c r="I335" s="1076"/>
      <c r="J335" s="1077"/>
      <c r="K335" s="344"/>
    </row>
    <row r="336" spans="2:11" ht="15">
      <c r="B336" s="1081"/>
      <c r="C336" s="438" t="s">
        <v>1026</v>
      </c>
      <c r="D336" s="1074"/>
      <c r="E336" s="1075">
        <v>45.5</v>
      </c>
      <c r="F336" s="1075">
        <v>1.8</v>
      </c>
      <c r="G336" s="1075"/>
      <c r="H336" s="1075">
        <f t="shared" ref="H336:H384" si="4">ROUND(F336*E336,2)</f>
        <v>81.900000000000006</v>
      </c>
      <c r="I336" s="1076"/>
      <c r="J336" s="1077"/>
      <c r="K336" s="344"/>
    </row>
    <row r="337" spans="2:11" ht="15">
      <c r="B337" s="1081"/>
      <c r="C337" s="438" t="s">
        <v>1027</v>
      </c>
      <c r="D337" s="1074"/>
      <c r="E337" s="1075">
        <v>60</v>
      </c>
      <c r="F337" s="1075">
        <v>1.8</v>
      </c>
      <c r="G337" s="1075"/>
      <c r="H337" s="1075">
        <f t="shared" si="4"/>
        <v>108</v>
      </c>
      <c r="I337" s="1076"/>
      <c r="J337" s="1077"/>
      <c r="K337" s="344"/>
    </row>
    <row r="338" spans="2:11" ht="15">
      <c r="B338" s="1081"/>
      <c r="C338" s="438" t="s">
        <v>1028</v>
      </c>
      <c r="D338" s="1074"/>
      <c r="E338" s="1075">
        <v>17</v>
      </c>
      <c r="F338" s="1075">
        <v>1.8</v>
      </c>
      <c r="G338" s="1075"/>
      <c r="H338" s="1075">
        <f t="shared" si="4"/>
        <v>30.6</v>
      </c>
      <c r="I338" s="1076"/>
      <c r="J338" s="1077"/>
      <c r="K338" s="344"/>
    </row>
    <row r="339" spans="2:11" ht="15">
      <c r="B339" s="1081"/>
      <c r="C339" s="438" t="s">
        <v>1028</v>
      </c>
      <c r="D339" s="1074"/>
      <c r="E339" s="1075">
        <v>36</v>
      </c>
      <c r="F339" s="1075">
        <v>1.8</v>
      </c>
      <c r="G339" s="1075"/>
      <c r="H339" s="1075">
        <f t="shared" si="4"/>
        <v>64.8</v>
      </c>
      <c r="I339" s="1076"/>
      <c r="J339" s="1077"/>
      <c r="K339" s="344"/>
    </row>
    <row r="340" spans="2:11" ht="15">
      <c r="B340" s="1081"/>
      <c r="C340" s="438" t="s">
        <v>1029</v>
      </c>
      <c r="D340" s="1074"/>
      <c r="E340" s="1075">
        <v>57</v>
      </c>
      <c r="F340" s="1075">
        <v>1.8</v>
      </c>
      <c r="G340" s="1075"/>
      <c r="H340" s="1075">
        <f t="shared" si="4"/>
        <v>102.6</v>
      </c>
      <c r="I340" s="1076"/>
      <c r="J340" s="1077"/>
      <c r="K340" s="344"/>
    </row>
    <row r="341" spans="2:11" ht="15">
      <c r="B341" s="1081"/>
      <c r="C341" s="438" t="s">
        <v>1030</v>
      </c>
      <c r="D341" s="1074"/>
      <c r="E341" s="1075">
        <v>26.5</v>
      </c>
      <c r="F341" s="1075">
        <v>1.8</v>
      </c>
      <c r="G341" s="1075"/>
      <c r="H341" s="1075">
        <f t="shared" si="4"/>
        <v>47.7</v>
      </c>
      <c r="I341" s="1076"/>
      <c r="J341" s="1077"/>
      <c r="K341" s="344"/>
    </row>
    <row r="342" spans="2:11" ht="15">
      <c r="B342" s="1081"/>
      <c r="C342" s="438" t="s">
        <v>1031</v>
      </c>
      <c r="D342" s="1074"/>
      <c r="E342" s="1075">
        <v>53</v>
      </c>
      <c r="F342" s="1075">
        <v>1.8</v>
      </c>
      <c r="G342" s="1075"/>
      <c r="H342" s="1075">
        <f t="shared" si="4"/>
        <v>95.4</v>
      </c>
      <c r="I342" s="1076"/>
      <c r="J342" s="1077"/>
      <c r="K342" s="344"/>
    </row>
    <row r="343" spans="2:11" ht="15">
      <c r="B343" s="1081"/>
      <c r="C343" s="438" t="s">
        <v>1032</v>
      </c>
      <c r="D343" s="1074"/>
      <c r="E343" s="1075">
        <v>15</v>
      </c>
      <c r="F343" s="1075">
        <v>1.8</v>
      </c>
      <c r="G343" s="1075"/>
      <c r="H343" s="1075">
        <f t="shared" si="4"/>
        <v>27</v>
      </c>
      <c r="I343" s="1076"/>
      <c r="J343" s="1077"/>
      <c r="K343" s="344"/>
    </row>
    <row r="344" spans="2:11" ht="15">
      <c r="B344" s="1081"/>
      <c r="C344" s="438" t="s">
        <v>1033</v>
      </c>
      <c r="D344" s="1074"/>
      <c r="E344" s="1075">
        <v>45.5</v>
      </c>
      <c r="F344" s="1075">
        <v>1.8</v>
      </c>
      <c r="G344" s="1075"/>
      <c r="H344" s="1075">
        <f t="shared" si="4"/>
        <v>81.900000000000006</v>
      </c>
      <c r="I344" s="1076"/>
      <c r="J344" s="1077"/>
      <c r="K344" s="344"/>
    </row>
    <row r="345" spans="2:11" ht="15">
      <c r="B345" s="1081"/>
      <c r="C345" s="438" t="s">
        <v>1034</v>
      </c>
      <c r="D345" s="1074"/>
      <c r="E345" s="1075">
        <v>15.5</v>
      </c>
      <c r="F345" s="1075">
        <v>1.8</v>
      </c>
      <c r="G345" s="1075"/>
      <c r="H345" s="1075">
        <f t="shared" si="4"/>
        <v>27.9</v>
      </c>
      <c r="I345" s="1076"/>
      <c r="J345" s="1077"/>
      <c r="K345" s="344"/>
    </row>
    <row r="346" spans="2:11" ht="15">
      <c r="B346" s="1081"/>
      <c r="C346" s="438" t="s">
        <v>1035</v>
      </c>
      <c r="D346" s="1074"/>
      <c r="E346" s="1075">
        <v>27.5</v>
      </c>
      <c r="F346" s="1075">
        <v>1.8</v>
      </c>
      <c r="G346" s="1075"/>
      <c r="H346" s="1075">
        <f t="shared" si="4"/>
        <v>49.5</v>
      </c>
      <c r="I346" s="1076"/>
      <c r="J346" s="1077"/>
      <c r="K346" s="344"/>
    </row>
    <row r="347" spans="2:11" ht="15">
      <c r="B347" s="1081"/>
      <c r="C347" s="438" t="s">
        <v>1036</v>
      </c>
      <c r="D347" s="1074"/>
      <c r="E347" s="1075">
        <v>27</v>
      </c>
      <c r="F347" s="1075">
        <v>1.8</v>
      </c>
      <c r="G347" s="1075"/>
      <c r="H347" s="1075">
        <f t="shared" si="4"/>
        <v>48.6</v>
      </c>
      <c r="I347" s="1076"/>
      <c r="J347" s="1077"/>
      <c r="K347" s="344"/>
    </row>
    <row r="348" spans="2:11" ht="15">
      <c r="B348" s="1081"/>
      <c r="C348" s="438" t="s">
        <v>1037</v>
      </c>
      <c r="D348" s="1074"/>
      <c r="E348" s="1075">
        <v>37.5</v>
      </c>
      <c r="F348" s="1075">
        <v>1.8</v>
      </c>
      <c r="G348" s="1075"/>
      <c r="H348" s="1075">
        <f t="shared" si="4"/>
        <v>67.5</v>
      </c>
      <c r="I348" s="1076"/>
      <c r="J348" s="1077"/>
      <c r="K348" s="344"/>
    </row>
    <row r="349" spans="2:11" ht="15">
      <c r="B349" s="1081"/>
      <c r="C349" s="438" t="s">
        <v>1038</v>
      </c>
      <c r="D349" s="1074"/>
      <c r="E349" s="1075">
        <v>52</v>
      </c>
      <c r="F349" s="1075">
        <v>1.8</v>
      </c>
      <c r="G349" s="1075"/>
      <c r="H349" s="1075">
        <f t="shared" si="4"/>
        <v>93.6</v>
      </c>
      <c r="I349" s="1076"/>
      <c r="J349" s="1077"/>
      <c r="K349" s="344"/>
    </row>
    <row r="350" spans="2:11" ht="15">
      <c r="B350" s="1081"/>
      <c r="C350" s="438" t="s">
        <v>1039</v>
      </c>
      <c r="D350" s="1074"/>
      <c r="E350" s="1075">
        <v>54.5</v>
      </c>
      <c r="F350" s="1075">
        <v>1.8</v>
      </c>
      <c r="G350" s="1075"/>
      <c r="H350" s="1075">
        <f t="shared" si="4"/>
        <v>98.1</v>
      </c>
      <c r="I350" s="1076"/>
      <c r="J350" s="1077"/>
      <c r="K350" s="344"/>
    </row>
    <row r="351" spans="2:11" ht="15">
      <c r="B351" s="1081"/>
      <c r="C351" s="438" t="s">
        <v>1040</v>
      </c>
      <c r="D351" s="1074"/>
      <c r="E351" s="1075">
        <v>43</v>
      </c>
      <c r="F351" s="1075">
        <v>1.8</v>
      </c>
      <c r="G351" s="1075"/>
      <c r="H351" s="1075">
        <f t="shared" si="4"/>
        <v>77.400000000000006</v>
      </c>
      <c r="I351" s="1076"/>
      <c r="J351" s="1077"/>
      <c r="K351" s="344"/>
    </row>
    <row r="352" spans="2:11" ht="15">
      <c r="B352" s="1081"/>
      <c r="C352" s="438" t="s">
        <v>1041</v>
      </c>
      <c r="D352" s="1074"/>
      <c r="E352" s="1075">
        <v>60</v>
      </c>
      <c r="F352" s="1075">
        <v>1.8</v>
      </c>
      <c r="G352" s="1075"/>
      <c r="H352" s="1075">
        <f t="shared" si="4"/>
        <v>108</v>
      </c>
      <c r="I352" s="1076"/>
      <c r="J352" s="1077"/>
      <c r="K352" s="344"/>
    </row>
    <row r="353" spans="2:11" ht="15">
      <c r="B353" s="1081"/>
      <c r="C353" s="438" t="s">
        <v>1042</v>
      </c>
      <c r="D353" s="1074"/>
      <c r="E353" s="1075">
        <v>39</v>
      </c>
      <c r="F353" s="1075">
        <v>1.8</v>
      </c>
      <c r="G353" s="1075"/>
      <c r="H353" s="1075">
        <f t="shared" si="4"/>
        <v>70.2</v>
      </c>
      <c r="I353" s="1076"/>
      <c r="J353" s="1077"/>
      <c r="K353" s="344"/>
    </row>
    <row r="354" spans="2:11" ht="15">
      <c r="B354" s="1081"/>
      <c r="C354" s="438" t="s">
        <v>1043</v>
      </c>
      <c r="D354" s="1074"/>
      <c r="E354" s="1075">
        <v>64.5</v>
      </c>
      <c r="F354" s="1075">
        <v>1.8</v>
      </c>
      <c r="G354" s="1075"/>
      <c r="H354" s="1075">
        <f t="shared" si="4"/>
        <v>116.1</v>
      </c>
      <c r="I354" s="1076"/>
      <c r="J354" s="1077"/>
      <c r="K354" s="344"/>
    </row>
    <row r="355" spans="2:11" ht="15">
      <c r="B355" s="1081"/>
      <c r="C355" s="438" t="s">
        <v>1044</v>
      </c>
      <c r="D355" s="1074"/>
      <c r="E355" s="1075">
        <v>45</v>
      </c>
      <c r="F355" s="1075">
        <v>1.8</v>
      </c>
      <c r="G355" s="1075"/>
      <c r="H355" s="1075">
        <f t="shared" si="4"/>
        <v>81</v>
      </c>
      <c r="I355" s="1076"/>
      <c r="J355" s="1077"/>
      <c r="K355" s="344"/>
    </row>
    <row r="356" spans="2:11" ht="15">
      <c r="B356" s="1081"/>
      <c r="C356" s="438" t="s">
        <v>1045</v>
      </c>
      <c r="D356" s="1074"/>
      <c r="E356" s="1075">
        <v>20</v>
      </c>
      <c r="F356" s="1075">
        <v>1.8</v>
      </c>
      <c r="G356" s="1075"/>
      <c r="H356" s="1075">
        <f t="shared" si="4"/>
        <v>36</v>
      </c>
      <c r="I356" s="1076"/>
      <c r="J356" s="1077"/>
      <c r="K356" s="344"/>
    </row>
    <row r="357" spans="2:11" ht="15">
      <c r="B357" s="1081"/>
      <c r="C357" s="438" t="s">
        <v>1046</v>
      </c>
      <c r="D357" s="1074"/>
      <c r="E357" s="1075">
        <v>60.5</v>
      </c>
      <c r="F357" s="1075">
        <v>1.8</v>
      </c>
      <c r="G357" s="1075"/>
      <c r="H357" s="1075">
        <f t="shared" si="4"/>
        <v>108.9</v>
      </c>
      <c r="I357" s="1076"/>
      <c r="J357" s="1077"/>
      <c r="K357" s="344"/>
    </row>
    <row r="358" spans="2:11" ht="15">
      <c r="B358" s="1081"/>
      <c r="C358" s="438" t="s">
        <v>1047</v>
      </c>
      <c r="D358" s="1074"/>
      <c r="E358" s="1075">
        <v>45.5</v>
      </c>
      <c r="F358" s="1075">
        <v>1.8</v>
      </c>
      <c r="G358" s="1075"/>
      <c r="H358" s="1075">
        <f t="shared" si="4"/>
        <v>81.900000000000006</v>
      </c>
      <c r="I358" s="1076"/>
      <c r="J358" s="1077"/>
      <c r="K358" s="344"/>
    </row>
    <row r="359" spans="2:11" ht="15">
      <c r="B359" s="1081"/>
      <c r="C359" s="438" t="s">
        <v>1048</v>
      </c>
      <c r="D359" s="1074"/>
      <c r="E359" s="1075">
        <v>28.5</v>
      </c>
      <c r="F359" s="1075">
        <v>1.8</v>
      </c>
      <c r="G359" s="1075"/>
      <c r="H359" s="1075">
        <f t="shared" si="4"/>
        <v>51.3</v>
      </c>
      <c r="I359" s="1076"/>
      <c r="J359" s="1077"/>
      <c r="K359" s="344"/>
    </row>
    <row r="360" spans="2:11" ht="15">
      <c r="B360" s="1081"/>
      <c r="C360" s="438" t="s">
        <v>1049</v>
      </c>
      <c r="D360" s="1074"/>
      <c r="E360" s="1075">
        <v>27</v>
      </c>
      <c r="F360" s="1075">
        <v>1.8</v>
      </c>
      <c r="G360" s="1075"/>
      <c r="H360" s="1075">
        <f t="shared" si="4"/>
        <v>48.6</v>
      </c>
      <c r="I360" s="1076"/>
      <c r="J360" s="1077"/>
      <c r="K360" s="344"/>
    </row>
    <row r="361" spans="2:11" ht="15">
      <c r="B361" s="1081"/>
      <c r="C361" s="438" t="s">
        <v>1050</v>
      </c>
      <c r="D361" s="1074"/>
      <c r="E361" s="1075">
        <v>76</v>
      </c>
      <c r="F361" s="1075">
        <v>1.8</v>
      </c>
      <c r="G361" s="1075"/>
      <c r="H361" s="1075">
        <f t="shared" si="4"/>
        <v>136.80000000000001</v>
      </c>
      <c r="I361" s="1076"/>
      <c r="J361" s="1077"/>
      <c r="K361" s="344"/>
    </row>
    <row r="362" spans="2:11" ht="15">
      <c r="B362" s="1081"/>
      <c r="C362" s="438" t="s">
        <v>1051</v>
      </c>
      <c r="D362" s="1074"/>
      <c r="E362" s="1075">
        <v>51</v>
      </c>
      <c r="F362" s="1075">
        <v>1.8</v>
      </c>
      <c r="G362" s="1075"/>
      <c r="H362" s="1075">
        <f t="shared" si="4"/>
        <v>91.8</v>
      </c>
      <c r="I362" s="1076"/>
      <c r="J362" s="1077"/>
      <c r="K362" s="344"/>
    </row>
    <row r="363" spans="2:11" ht="15">
      <c r="B363" s="1081"/>
      <c r="C363" s="438" t="s">
        <v>1052</v>
      </c>
      <c r="D363" s="1074"/>
      <c r="E363" s="1075">
        <v>45.5</v>
      </c>
      <c r="F363" s="1075">
        <v>1.8</v>
      </c>
      <c r="G363" s="1075"/>
      <c r="H363" s="1075">
        <f t="shared" si="4"/>
        <v>81.900000000000006</v>
      </c>
      <c r="I363" s="1076"/>
      <c r="J363" s="1077"/>
      <c r="K363" s="344"/>
    </row>
    <row r="364" spans="2:11" ht="15">
      <c r="B364" s="1081"/>
      <c r="C364" s="438" t="s">
        <v>1053</v>
      </c>
      <c r="D364" s="1074"/>
      <c r="E364" s="1075">
        <v>39.5</v>
      </c>
      <c r="F364" s="1075">
        <v>1.8</v>
      </c>
      <c r="G364" s="1075"/>
      <c r="H364" s="1075">
        <f t="shared" si="4"/>
        <v>71.099999999999994</v>
      </c>
      <c r="I364" s="1076"/>
      <c r="J364" s="1077"/>
      <c r="K364" s="344"/>
    </row>
    <row r="365" spans="2:11" ht="15">
      <c r="B365" s="1081"/>
      <c r="C365" s="438" t="s">
        <v>1054</v>
      </c>
      <c r="D365" s="1074"/>
      <c r="E365" s="1075">
        <v>64.5</v>
      </c>
      <c r="F365" s="1075">
        <v>1.8</v>
      </c>
      <c r="G365" s="1075"/>
      <c r="H365" s="1075">
        <f t="shared" si="4"/>
        <v>116.1</v>
      </c>
      <c r="I365" s="1076"/>
      <c r="J365" s="1077"/>
      <c r="K365" s="344"/>
    </row>
    <row r="366" spans="2:11" ht="15">
      <c r="B366" s="1081"/>
      <c r="C366" s="438" t="s">
        <v>1055</v>
      </c>
      <c r="D366" s="1074"/>
      <c r="E366" s="1075">
        <v>10.5</v>
      </c>
      <c r="F366" s="1075">
        <v>1.8</v>
      </c>
      <c r="G366" s="1075"/>
      <c r="H366" s="1075">
        <f t="shared" si="4"/>
        <v>18.899999999999999</v>
      </c>
      <c r="I366" s="1076"/>
      <c r="J366" s="1077"/>
      <c r="K366" s="344"/>
    </row>
    <row r="367" spans="2:11" ht="15">
      <c r="B367" s="1081"/>
      <c r="C367" s="438" t="s">
        <v>1056</v>
      </c>
      <c r="D367" s="1074"/>
      <c r="E367" s="1075">
        <v>6.5</v>
      </c>
      <c r="F367" s="1075">
        <v>1.8</v>
      </c>
      <c r="G367" s="1075"/>
      <c r="H367" s="1075">
        <f t="shared" si="4"/>
        <v>11.7</v>
      </c>
      <c r="I367" s="1076"/>
      <c r="J367" s="1077"/>
      <c r="K367" s="344"/>
    </row>
    <row r="368" spans="2:11" ht="15">
      <c r="B368" s="1081"/>
      <c r="C368" s="438" t="s">
        <v>1057</v>
      </c>
      <c r="D368" s="1074"/>
      <c r="E368" s="1075">
        <v>12</v>
      </c>
      <c r="F368" s="1075">
        <v>1.8</v>
      </c>
      <c r="G368" s="1075"/>
      <c r="H368" s="1075">
        <f t="shared" si="4"/>
        <v>21.6</v>
      </c>
      <c r="I368" s="1076"/>
      <c r="J368" s="1077"/>
      <c r="K368" s="344"/>
    </row>
    <row r="369" spans="2:11" ht="15">
      <c r="B369" s="1081"/>
      <c r="C369" s="438" t="s">
        <v>1058</v>
      </c>
      <c r="D369" s="1074"/>
      <c r="E369" s="1075">
        <v>27</v>
      </c>
      <c r="F369" s="1075">
        <v>1.8</v>
      </c>
      <c r="G369" s="1075"/>
      <c r="H369" s="1075">
        <f t="shared" si="4"/>
        <v>48.6</v>
      </c>
      <c r="I369" s="1076"/>
      <c r="J369" s="1077"/>
      <c r="K369" s="344"/>
    </row>
    <row r="370" spans="2:11" ht="15">
      <c r="B370" s="1081"/>
      <c r="C370" s="438" t="s">
        <v>1059</v>
      </c>
      <c r="D370" s="1074"/>
      <c r="E370" s="1075">
        <v>36</v>
      </c>
      <c r="F370" s="1075">
        <v>1.8</v>
      </c>
      <c r="G370" s="1075"/>
      <c r="H370" s="1075">
        <f t="shared" si="4"/>
        <v>64.8</v>
      </c>
      <c r="I370" s="1076"/>
      <c r="J370" s="1077"/>
      <c r="K370" s="344"/>
    </row>
    <row r="371" spans="2:11" ht="15">
      <c r="B371" s="1081"/>
      <c r="C371" s="438" t="s">
        <v>1060</v>
      </c>
      <c r="D371" s="1074"/>
      <c r="E371" s="1075">
        <v>19</v>
      </c>
      <c r="F371" s="1075">
        <v>3.4</v>
      </c>
      <c r="G371" s="1075"/>
      <c r="H371" s="1075">
        <f t="shared" si="4"/>
        <v>64.599999999999994</v>
      </c>
      <c r="I371" s="1076"/>
      <c r="J371" s="1077"/>
      <c r="K371" s="344"/>
    </row>
    <row r="372" spans="2:11" ht="15">
      <c r="B372" s="1081"/>
      <c r="C372" s="438" t="s">
        <v>1061</v>
      </c>
      <c r="D372" s="1074"/>
      <c r="E372" s="1075">
        <v>21</v>
      </c>
      <c r="F372" s="1075">
        <v>3.4</v>
      </c>
      <c r="G372" s="1075"/>
      <c r="H372" s="1075">
        <f t="shared" si="4"/>
        <v>71.400000000000006</v>
      </c>
      <c r="I372" s="1076"/>
      <c r="J372" s="1077"/>
      <c r="K372" s="344"/>
    </row>
    <row r="373" spans="2:11" ht="15">
      <c r="B373" s="1081"/>
      <c r="C373" s="438" t="s">
        <v>1062</v>
      </c>
      <c r="D373" s="1074"/>
      <c r="E373" s="1075">
        <v>27</v>
      </c>
      <c r="F373" s="1075">
        <v>3.4</v>
      </c>
      <c r="G373" s="1075"/>
      <c r="H373" s="1075">
        <f t="shared" si="4"/>
        <v>91.8</v>
      </c>
      <c r="I373" s="1076"/>
      <c r="J373" s="1077"/>
      <c r="K373" s="344"/>
    </row>
    <row r="374" spans="2:11" ht="15">
      <c r="B374" s="1081"/>
      <c r="C374" s="438" t="s">
        <v>1063</v>
      </c>
      <c r="D374" s="1074"/>
      <c r="E374" s="1075">
        <v>74.5</v>
      </c>
      <c r="F374" s="1075">
        <v>3.4</v>
      </c>
      <c r="G374" s="1075"/>
      <c r="H374" s="1075">
        <f t="shared" si="4"/>
        <v>253.3</v>
      </c>
      <c r="I374" s="1076"/>
      <c r="J374" s="1077"/>
      <c r="K374" s="344"/>
    </row>
    <row r="375" spans="2:11" ht="15">
      <c r="B375" s="1081"/>
      <c r="C375" s="438" t="s">
        <v>1064</v>
      </c>
      <c r="D375" s="1074"/>
      <c r="E375" s="1075">
        <v>93.5</v>
      </c>
      <c r="F375" s="1075">
        <v>3.4</v>
      </c>
      <c r="G375" s="1075"/>
      <c r="H375" s="1075">
        <f t="shared" si="4"/>
        <v>317.89999999999998</v>
      </c>
      <c r="I375" s="1076"/>
      <c r="J375" s="1077"/>
      <c r="K375" s="344"/>
    </row>
    <row r="376" spans="2:11" ht="15">
      <c r="B376" s="1081"/>
      <c r="C376" s="438" t="s">
        <v>1065</v>
      </c>
      <c r="D376" s="1074"/>
      <c r="E376" s="1075">
        <v>59.5</v>
      </c>
      <c r="F376" s="1075">
        <v>3.4</v>
      </c>
      <c r="G376" s="1075"/>
      <c r="H376" s="1075">
        <f t="shared" si="4"/>
        <v>202.3</v>
      </c>
      <c r="I376" s="1076"/>
      <c r="J376" s="1077"/>
      <c r="K376" s="344"/>
    </row>
    <row r="377" spans="2:11" ht="15">
      <c r="B377" s="1081"/>
      <c r="C377" s="438" t="s">
        <v>1066</v>
      </c>
      <c r="D377" s="1074"/>
      <c r="E377" s="1075">
        <v>106</v>
      </c>
      <c r="F377" s="1075">
        <v>3.4</v>
      </c>
      <c r="G377" s="1075"/>
      <c r="H377" s="1075">
        <f t="shared" si="4"/>
        <v>360.4</v>
      </c>
      <c r="I377" s="1076"/>
      <c r="J377" s="1077"/>
      <c r="K377" s="344"/>
    </row>
    <row r="378" spans="2:11" ht="15">
      <c r="B378" s="1081"/>
      <c r="C378" s="438" t="s">
        <v>1067</v>
      </c>
      <c r="D378" s="1074"/>
      <c r="E378" s="1075">
        <v>70</v>
      </c>
      <c r="F378" s="1075">
        <v>3.4</v>
      </c>
      <c r="G378" s="1075"/>
      <c r="H378" s="1075">
        <f t="shared" si="4"/>
        <v>238</v>
      </c>
      <c r="I378" s="1076"/>
      <c r="J378" s="1077"/>
      <c r="K378" s="344"/>
    </row>
    <row r="379" spans="2:11" ht="15">
      <c r="B379" s="1081"/>
      <c r="C379" s="438" t="s">
        <v>1068</v>
      </c>
      <c r="D379" s="1074"/>
      <c r="E379" s="1075">
        <v>39.5</v>
      </c>
      <c r="F379" s="1075">
        <v>3.4</v>
      </c>
      <c r="G379" s="1075"/>
      <c r="H379" s="1075">
        <f t="shared" si="4"/>
        <v>134.30000000000001</v>
      </c>
      <c r="I379" s="1076"/>
      <c r="J379" s="1077"/>
      <c r="K379" s="344"/>
    </row>
    <row r="380" spans="2:11" ht="15">
      <c r="B380" s="1081"/>
      <c r="C380" s="438" t="s">
        <v>1069</v>
      </c>
      <c r="D380" s="1074"/>
      <c r="E380" s="1075">
        <v>118.5</v>
      </c>
      <c r="F380" s="1075">
        <v>3.4</v>
      </c>
      <c r="G380" s="1075"/>
      <c r="H380" s="1075">
        <f t="shared" si="4"/>
        <v>402.9</v>
      </c>
      <c r="I380" s="1076"/>
      <c r="J380" s="1077"/>
      <c r="K380" s="344"/>
    </row>
    <row r="381" spans="2:11" ht="15">
      <c r="B381" s="1081"/>
      <c r="C381" s="438" t="s">
        <v>1070</v>
      </c>
      <c r="D381" s="1074"/>
      <c r="E381" s="1075">
        <v>66.5</v>
      </c>
      <c r="F381" s="1075">
        <v>3.4</v>
      </c>
      <c r="G381" s="1075"/>
      <c r="H381" s="1075">
        <f t="shared" si="4"/>
        <v>226.1</v>
      </c>
      <c r="I381" s="1076"/>
      <c r="J381" s="1077"/>
      <c r="K381" s="344"/>
    </row>
    <row r="382" spans="2:11" ht="15">
      <c r="B382" s="1081"/>
      <c r="C382" s="438" t="s">
        <v>1071</v>
      </c>
      <c r="D382" s="1074"/>
      <c r="E382" s="1075">
        <v>57.5</v>
      </c>
      <c r="F382" s="1075">
        <v>3.4</v>
      </c>
      <c r="G382" s="1075"/>
      <c r="H382" s="1075">
        <f t="shared" si="4"/>
        <v>195.5</v>
      </c>
      <c r="I382" s="1076"/>
      <c r="J382" s="1077"/>
      <c r="K382" s="344"/>
    </row>
    <row r="383" spans="2:11" ht="15">
      <c r="B383" s="1081"/>
      <c r="C383" s="438" t="s">
        <v>1072</v>
      </c>
      <c r="D383" s="1074"/>
      <c r="E383" s="1075">
        <v>60.5</v>
      </c>
      <c r="F383" s="1075">
        <v>3.4</v>
      </c>
      <c r="G383" s="1075"/>
      <c r="H383" s="1075">
        <f t="shared" si="4"/>
        <v>205.7</v>
      </c>
      <c r="I383" s="1076"/>
      <c r="J383" s="1077"/>
      <c r="K383" s="344"/>
    </row>
    <row r="384" spans="2:11" ht="15">
      <c r="B384" s="1081"/>
      <c r="C384" s="438" t="s">
        <v>1073</v>
      </c>
      <c r="D384" s="1074"/>
      <c r="E384" s="1075">
        <v>111</v>
      </c>
      <c r="F384" s="1075">
        <v>3.4</v>
      </c>
      <c r="G384" s="1075"/>
      <c r="H384" s="1075">
        <f t="shared" si="4"/>
        <v>377.4</v>
      </c>
      <c r="I384" s="1076"/>
      <c r="J384" s="1077"/>
      <c r="K384" s="344"/>
    </row>
    <row r="385" spans="2:11" ht="15">
      <c r="B385" s="1081"/>
      <c r="C385" s="438"/>
      <c r="D385" s="1074"/>
      <c r="E385" s="1075"/>
      <c r="F385" s="1075"/>
      <c r="G385" s="1075"/>
      <c r="H385" s="1075"/>
      <c r="I385" s="1076"/>
      <c r="J385" s="1077"/>
      <c r="K385" s="344"/>
    </row>
    <row r="386" spans="2:11" s="465" customFormat="1" ht="38.25">
      <c r="B386" s="515" t="s">
        <v>1136</v>
      </c>
      <c r="C386" s="461" t="s">
        <v>1254</v>
      </c>
      <c r="D386" s="1078"/>
      <c r="E386" s="1079"/>
      <c r="F386" s="1079"/>
      <c r="G386" s="1079"/>
      <c r="H386" s="1079"/>
      <c r="I386" s="1080">
        <f>SUM(H388:H437)</f>
        <v>419.36999999999995</v>
      </c>
      <c r="J386" s="1071" t="s">
        <v>28</v>
      </c>
    </row>
    <row r="387" spans="2:11" ht="15">
      <c r="B387" s="1081"/>
      <c r="C387" s="435" t="s">
        <v>71</v>
      </c>
      <c r="D387" s="1074"/>
      <c r="E387" s="1075" t="s">
        <v>928</v>
      </c>
      <c r="F387" s="1075" t="s">
        <v>1076</v>
      </c>
      <c r="G387" s="1075"/>
      <c r="H387" s="1075" t="s">
        <v>623</v>
      </c>
      <c r="I387" s="1076"/>
      <c r="J387" s="1077"/>
      <c r="K387" s="344"/>
    </row>
    <row r="388" spans="2:11" ht="15">
      <c r="B388" s="1081"/>
      <c r="C388" s="438" t="s">
        <v>1026</v>
      </c>
      <c r="D388" s="1074"/>
      <c r="E388" s="1075">
        <v>40.5</v>
      </c>
      <c r="F388" s="1075">
        <v>0.14000000000000001</v>
      </c>
      <c r="G388" s="1075"/>
      <c r="H388" s="1075">
        <f>ROUND(F388*E388,2)</f>
        <v>5.67</v>
      </c>
      <c r="I388" s="1076"/>
      <c r="J388" s="1077"/>
      <c r="K388" s="344"/>
    </row>
    <row r="389" spans="2:11" ht="15">
      <c r="B389" s="1081"/>
      <c r="C389" s="438" t="s">
        <v>1026</v>
      </c>
      <c r="D389" s="1074"/>
      <c r="E389" s="1075">
        <v>45.5</v>
      </c>
      <c r="F389" s="1075">
        <v>0.14000000000000001</v>
      </c>
      <c r="G389" s="1075"/>
      <c r="H389" s="1075">
        <f t="shared" ref="H389:H437" si="5">ROUND(F389*E389,2)</f>
        <v>6.37</v>
      </c>
      <c r="I389" s="1076"/>
      <c r="J389" s="1077"/>
      <c r="K389" s="344"/>
    </row>
    <row r="390" spans="2:11" ht="15">
      <c r="B390" s="1081"/>
      <c r="C390" s="438" t="s">
        <v>1027</v>
      </c>
      <c r="D390" s="1074"/>
      <c r="E390" s="1075">
        <v>60</v>
      </c>
      <c r="F390" s="1075">
        <v>0.14000000000000001</v>
      </c>
      <c r="G390" s="1075"/>
      <c r="H390" s="1075">
        <f t="shared" si="5"/>
        <v>8.4</v>
      </c>
      <c r="I390" s="1076"/>
      <c r="J390" s="1077"/>
      <c r="K390" s="344"/>
    </row>
    <row r="391" spans="2:11" ht="15">
      <c r="B391" s="1081"/>
      <c r="C391" s="438" t="s">
        <v>1028</v>
      </c>
      <c r="D391" s="1074"/>
      <c r="E391" s="1075">
        <v>17</v>
      </c>
      <c r="F391" s="1075">
        <v>0.14000000000000001</v>
      </c>
      <c r="G391" s="1075"/>
      <c r="H391" s="1075">
        <f t="shared" si="5"/>
        <v>2.38</v>
      </c>
      <c r="I391" s="1076"/>
      <c r="J391" s="1077"/>
      <c r="K391" s="344"/>
    </row>
    <row r="392" spans="2:11" ht="15">
      <c r="B392" s="1081"/>
      <c r="C392" s="438" t="s">
        <v>1028</v>
      </c>
      <c r="D392" s="1074"/>
      <c r="E392" s="1075">
        <v>36</v>
      </c>
      <c r="F392" s="1075">
        <v>0.14000000000000001</v>
      </c>
      <c r="G392" s="1075"/>
      <c r="H392" s="1075">
        <f t="shared" si="5"/>
        <v>5.04</v>
      </c>
      <c r="I392" s="1076"/>
      <c r="J392" s="1077"/>
      <c r="K392" s="344"/>
    </row>
    <row r="393" spans="2:11" ht="15">
      <c r="B393" s="1081"/>
      <c r="C393" s="438" t="s">
        <v>1029</v>
      </c>
      <c r="D393" s="1074"/>
      <c r="E393" s="1075">
        <v>57</v>
      </c>
      <c r="F393" s="1075">
        <v>0.14000000000000001</v>
      </c>
      <c r="G393" s="1075"/>
      <c r="H393" s="1075">
        <f t="shared" si="5"/>
        <v>7.98</v>
      </c>
      <c r="I393" s="1076"/>
      <c r="J393" s="1077"/>
      <c r="K393" s="344"/>
    </row>
    <row r="394" spans="2:11" ht="15">
      <c r="B394" s="1081"/>
      <c r="C394" s="438" t="s">
        <v>1030</v>
      </c>
      <c r="D394" s="1074"/>
      <c r="E394" s="1075">
        <v>26.5</v>
      </c>
      <c r="F394" s="1075">
        <v>0.14000000000000001</v>
      </c>
      <c r="G394" s="1075"/>
      <c r="H394" s="1075">
        <f t="shared" si="5"/>
        <v>3.71</v>
      </c>
      <c r="I394" s="1076"/>
      <c r="J394" s="1077"/>
      <c r="K394" s="344"/>
    </row>
    <row r="395" spans="2:11" ht="15">
      <c r="B395" s="1081"/>
      <c r="C395" s="438" t="s">
        <v>1031</v>
      </c>
      <c r="D395" s="1074"/>
      <c r="E395" s="1075">
        <v>53</v>
      </c>
      <c r="F395" s="1075">
        <v>0.14000000000000001</v>
      </c>
      <c r="G395" s="1075"/>
      <c r="H395" s="1075">
        <f t="shared" si="5"/>
        <v>7.42</v>
      </c>
      <c r="I395" s="1076"/>
      <c r="J395" s="1077"/>
      <c r="K395" s="344"/>
    </row>
    <row r="396" spans="2:11" ht="15">
      <c r="B396" s="1081"/>
      <c r="C396" s="438" t="s">
        <v>1032</v>
      </c>
      <c r="D396" s="1074"/>
      <c r="E396" s="1075">
        <v>15</v>
      </c>
      <c r="F396" s="1075">
        <v>0.14000000000000001</v>
      </c>
      <c r="G396" s="1075"/>
      <c r="H396" s="1075">
        <f t="shared" si="5"/>
        <v>2.1</v>
      </c>
      <c r="I396" s="1076"/>
      <c r="J396" s="1077"/>
      <c r="K396" s="344"/>
    </row>
    <row r="397" spans="2:11" ht="15">
      <c r="B397" s="1081"/>
      <c r="C397" s="438" t="s">
        <v>1033</v>
      </c>
      <c r="D397" s="1074"/>
      <c r="E397" s="1075">
        <v>45.5</v>
      </c>
      <c r="F397" s="1075">
        <v>0.14000000000000001</v>
      </c>
      <c r="G397" s="1075"/>
      <c r="H397" s="1075">
        <f t="shared" si="5"/>
        <v>6.37</v>
      </c>
      <c r="I397" s="1076"/>
      <c r="J397" s="1077"/>
      <c r="K397" s="344"/>
    </row>
    <row r="398" spans="2:11" ht="15">
      <c r="B398" s="1081"/>
      <c r="C398" s="438" t="s">
        <v>1034</v>
      </c>
      <c r="D398" s="1074"/>
      <c r="E398" s="1075">
        <v>15.5</v>
      </c>
      <c r="F398" s="1075">
        <v>0.14000000000000001</v>
      </c>
      <c r="G398" s="1075"/>
      <c r="H398" s="1075">
        <f t="shared" si="5"/>
        <v>2.17</v>
      </c>
      <c r="I398" s="1076"/>
      <c r="J398" s="1077"/>
      <c r="K398" s="344"/>
    </row>
    <row r="399" spans="2:11" ht="15">
      <c r="B399" s="1081"/>
      <c r="C399" s="438" t="s">
        <v>1035</v>
      </c>
      <c r="D399" s="1074"/>
      <c r="E399" s="1075">
        <v>27.5</v>
      </c>
      <c r="F399" s="1075">
        <v>0.14000000000000001</v>
      </c>
      <c r="G399" s="1075"/>
      <c r="H399" s="1075">
        <f t="shared" si="5"/>
        <v>3.85</v>
      </c>
      <c r="I399" s="1076"/>
      <c r="J399" s="1077"/>
      <c r="K399" s="344"/>
    </row>
    <row r="400" spans="2:11" ht="15">
      <c r="B400" s="1081"/>
      <c r="C400" s="438" t="s">
        <v>1036</v>
      </c>
      <c r="D400" s="1074"/>
      <c r="E400" s="1075">
        <v>27</v>
      </c>
      <c r="F400" s="1075">
        <v>0.14000000000000001</v>
      </c>
      <c r="G400" s="1075"/>
      <c r="H400" s="1075">
        <f t="shared" si="5"/>
        <v>3.78</v>
      </c>
      <c r="I400" s="1076"/>
      <c r="J400" s="1077"/>
      <c r="K400" s="344"/>
    </row>
    <row r="401" spans="2:11" ht="15">
      <c r="B401" s="1081"/>
      <c r="C401" s="438" t="s">
        <v>1037</v>
      </c>
      <c r="D401" s="1074"/>
      <c r="E401" s="1075">
        <v>37.5</v>
      </c>
      <c r="F401" s="1075">
        <v>0.14000000000000001</v>
      </c>
      <c r="G401" s="1075"/>
      <c r="H401" s="1075">
        <f t="shared" si="5"/>
        <v>5.25</v>
      </c>
      <c r="I401" s="1076"/>
      <c r="J401" s="1077"/>
      <c r="K401" s="344"/>
    </row>
    <row r="402" spans="2:11" ht="15">
      <c r="B402" s="1081"/>
      <c r="C402" s="438" t="s">
        <v>1038</v>
      </c>
      <c r="D402" s="1074"/>
      <c r="E402" s="1075">
        <v>52</v>
      </c>
      <c r="F402" s="1075">
        <v>0.14000000000000001</v>
      </c>
      <c r="G402" s="1075"/>
      <c r="H402" s="1075">
        <f t="shared" si="5"/>
        <v>7.28</v>
      </c>
      <c r="I402" s="1076"/>
      <c r="J402" s="1077"/>
      <c r="K402" s="344"/>
    </row>
    <row r="403" spans="2:11" ht="15">
      <c r="B403" s="1081"/>
      <c r="C403" s="438" t="s">
        <v>1039</v>
      </c>
      <c r="D403" s="1074"/>
      <c r="E403" s="1075">
        <v>54.5</v>
      </c>
      <c r="F403" s="1075">
        <v>0.14000000000000001</v>
      </c>
      <c r="G403" s="1075"/>
      <c r="H403" s="1075">
        <f t="shared" si="5"/>
        <v>7.63</v>
      </c>
      <c r="I403" s="1076"/>
      <c r="J403" s="1077"/>
      <c r="K403" s="344"/>
    </row>
    <row r="404" spans="2:11" ht="15">
      <c r="B404" s="1081"/>
      <c r="C404" s="438" t="s">
        <v>1040</v>
      </c>
      <c r="D404" s="1074"/>
      <c r="E404" s="1075">
        <v>43</v>
      </c>
      <c r="F404" s="1075">
        <v>0.14000000000000001</v>
      </c>
      <c r="G404" s="1075"/>
      <c r="H404" s="1075">
        <f t="shared" si="5"/>
        <v>6.02</v>
      </c>
      <c r="I404" s="1076"/>
      <c r="J404" s="1077"/>
      <c r="K404" s="344"/>
    </row>
    <row r="405" spans="2:11" ht="15">
      <c r="B405" s="1081"/>
      <c r="C405" s="438" t="s">
        <v>1041</v>
      </c>
      <c r="D405" s="1074"/>
      <c r="E405" s="1075">
        <v>60</v>
      </c>
      <c r="F405" s="1075">
        <v>0.14000000000000001</v>
      </c>
      <c r="G405" s="1075"/>
      <c r="H405" s="1075">
        <f t="shared" si="5"/>
        <v>8.4</v>
      </c>
      <c r="I405" s="1076"/>
      <c r="J405" s="1077"/>
      <c r="K405" s="344"/>
    </row>
    <row r="406" spans="2:11" ht="15">
      <c r="B406" s="1081"/>
      <c r="C406" s="438" t="s">
        <v>1042</v>
      </c>
      <c r="D406" s="1074"/>
      <c r="E406" s="1075">
        <v>39</v>
      </c>
      <c r="F406" s="1075">
        <v>0.14000000000000001</v>
      </c>
      <c r="G406" s="1075"/>
      <c r="H406" s="1075">
        <f t="shared" si="5"/>
        <v>5.46</v>
      </c>
      <c r="I406" s="1076"/>
      <c r="J406" s="1077"/>
      <c r="K406" s="344"/>
    </row>
    <row r="407" spans="2:11" ht="15">
      <c r="B407" s="1081"/>
      <c r="C407" s="438" t="s">
        <v>1043</v>
      </c>
      <c r="D407" s="1074"/>
      <c r="E407" s="1075">
        <v>64.5</v>
      </c>
      <c r="F407" s="1075">
        <v>0.14000000000000001</v>
      </c>
      <c r="G407" s="1075"/>
      <c r="H407" s="1075">
        <f t="shared" si="5"/>
        <v>9.0299999999999994</v>
      </c>
      <c r="I407" s="1076"/>
      <c r="J407" s="1077"/>
      <c r="K407" s="344"/>
    </row>
    <row r="408" spans="2:11" ht="15">
      <c r="B408" s="1081"/>
      <c r="C408" s="438" t="s">
        <v>1044</v>
      </c>
      <c r="D408" s="1074"/>
      <c r="E408" s="1075">
        <v>45</v>
      </c>
      <c r="F408" s="1075">
        <v>0.14000000000000001</v>
      </c>
      <c r="G408" s="1075"/>
      <c r="H408" s="1075">
        <f t="shared" si="5"/>
        <v>6.3</v>
      </c>
      <c r="I408" s="1076"/>
      <c r="J408" s="1077"/>
      <c r="K408" s="344"/>
    </row>
    <row r="409" spans="2:11" ht="15">
      <c r="B409" s="1081"/>
      <c r="C409" s="438" t="s">
        <v>1045</v>
      </c>
      <c r="D409" s="1074"/>
      <c r="E409" s="1075">
        <v>20</v>
      </c>
      <c r="F409" s="1075">
        <v>0.14000000000000001</v>
      </c>
      <c r="G409" s="1075"/>
      <c r="H409" s="1075">
        <f t="shared" si="5"/>
        <v>2.8</v>
      </c>
      <c r="I409" s="1076"/>
      <c r="J409" s="1077"/>
      <c r="K409" s="344"/>
    </row>
    <row r="410" spans="2:11" ht="15">
      <c r="B410" s="1081"/>
      <c r="C410" s="438" t="s">
        <v>1046</v>
      </c>
      <c r="D410" s="1074"/>
      <c r="E410" s="1075">
        <v>60.5</v>
      </c>
      <c r="F410" s="1075">
        <v>0.14000000000000001</v>
      </c>
      <c r="G410" s="1075"/>
      <c r="H410" s="1075">
        <f t="shared" si="5"/>
        <v>8.4700000000000006</v>
      </c>
      <c r="I410" s="1076"/>
      <c r="J410" s="1077"/>
      <c r="K410" s="344"/>
    </row>
    <row r="411" spans="2:11" ht="15">
      <c r="B411" s="1081"/>
      <c r="C411" s="438" t="s">
        <v>1047</v>
      </c>
      <c r="D411" s="1074"/>
      <c r="E411" s="1075">
        <v>45.5</v>
      </c>
      <c r="F411" s="1075">
        <v>0.14000000000000001</v>
      </c>
      <c r="G411" s="1075"/>
      <c r="H411" s="1075">
        <f t="shared" si="5"/>
        <v>6.37</v>
      </c>
      <c r="I411" s="1076"/>
      <c r="J411" s="1077"/>
      <c r="K411" s="344"/>
    </row>
    <row r="412" spans="2:11" ht="15">
      <c r="B412" s="1081"/>
      <c r="C412" s="438" t="s">
        <v>1048</v>
      </c>
      <c r="D412" s="1074"/>
      <c r="E412" s="1075">
        <v>28.5</v>
      </c>
      <c r="F412" s="1075">
        <v>0.14000000000000001</v>
      </c>
      <c r="G412" s="1075"/>
      <c r="H412" s="1075">
        <f t="shared" si="5"/>
        <v>3.99</v>
      </c>
      <c r="I412" s="1076"/>
      <c r="J412" s="1077"/>
      <c r="K412" s="344"/>
    </row>
    <row r="413" spans="2:11" ht="15">
      <c r="B413" s="1081"/>
      <c r="C413" s="438" t="s">
        <v>1049</v>
      </c>
      <c r="D413" s="1074"/>
      <c r="E413" s="1075">
        <v>27</v>
      </c>
      <c r="F413" s="1075">
        <v>0.14000000000000001</v>
      </c>
      <c r="G413" s="1075"/>
      <c r="H413" s="1075">
        <f t="shared" si="5"/>
        <v>3.78</v>
      </c>
      <c r="I413" s="1076"/>
      <c r="J413" s="1077"/>
      <c r="K413" s="344"/>
    </row>
    <row r="414" spans="2:11" ht="15">
      <c r="B414" s="1081"/>
      <c r="C414" s="438" t="s">
        <v>1050</v>
      </c>
      <c r="D414" s="1074"/>
      <c r="E414" s="1075">
        <v>76</v>
      </c>
      <c r="F414" s="1075">
        <v>0.14000000000000001</v>
      </c>
      <c r="G414" s="1075"/>
      <c r="H414" s="1075">
        <f t="shared" si="5"/>
        <v>10.64</v>
      </c>
      <c r="I414" s="1076"/>
      <c r="J414" s="1077"/>
      <c r="K414" s="344"/>
    </row>
    <row r="415" spans="2:11" ht="15">
      <c r="B415" s="1081"/>
      <c r="C415" s="438" t="s">
        <v>1051</v>
      </c>
      <c r="D415" s="1074"/>
      <c r="E415" s="1075">
        <v>51</v>
      </c>
      <c r="F415" s="1075">
        <v>0.14000000000000001</v>
      </c>
      <c r="G415" s="1075"/>
      <c r="H415" s="1075">
        <f t="shared" si="5"/>
        <v>7.14</v>
      </c>
      <c r="I415" s="1076"/>
      <c r="J415" s="1077"/>
      <c r="K415" s="344"/>
    </row>
    <row r="416" spans="2:11" ht="15">
      <c r="B416" s="1081"/>
      <c r="C416" s="438" t="s">
        <v>1052</v>
      </c>
      <c r="D416" s="1074"/>
      <c r="E416" s="1075">
        <v>45.5</v>
      </c>
      <c r="F416" s="1075">
        <v>0.14000000000000001</v>
      </c>
      <c r="G416" s="1075"/>
      <c r="H416" s="1075">
        <f t="shared" si="5"/>
        <v>6.37</v>
      </c>
      <c r="I416" s="1076"/>
      <c r="J416" s="1077"/>
      <c r="K416" s="344"/>
    </row>
    <row r="417" spans="2:11" ht="15">
      <c r="B417" s="1081"/>
      <c r="C417" s="438" t="s">
        <v>1053</v>
      </c>
      <c r="D417" s="1074"/>
      <c r="E417" s="1075">
        <v>39.5</v>
      </c>
      <c r="F417" s="1075">
        <v>0.14000000000000001</v>
      </c>
      <c r="G417" s="1075"/>
      <c r="H417" s="1075">
        <f t="shared" si="5"/>
        <v>5.53</v>
      </c>
      <c r="I417" s="1076"/>
      <c r="J417" s="1077"/>
      <c r="K417" s="344"/>
    </row>
    <row r="418" spans="2:11" ht="15">
      <c r="B418" s="1081"/>
      <c r="C418" s="438" t="s">
        <v>1054</v>
      </c>
      <c r="D418" s="1074"/>
      <c r="E418" s="1075">
        <v>64.5</v>
      </c>
      <c r="F418" s="1075">
        <v>0.14000000000000001</v>
      </c>
      <c r="G418" s="1075"/>
      <c r="H418" s="1075">
        <f t="shared" si="5"/>
        <v>9.0299999999999994</v>
      </c>
      <c r="I418" s="1076"/>
      <c r="J418" s="1077"/>
      <c r="K418" s="344"/>
    </row>
    <row r="419" spans="2:11" ht="15">
      <c r="B419" s="1081"/>
      <c r="C419" s="438" t="s">
        <v>1055</v>
      </c>
      <c r="D419" s="1074"/>
      <c r="E419" s="1075">
        <v>10.5</v>
      </c>
      <c r="F419" s="1075">
        <v>0.14000000000000001</v>
      </c>
      <c r="G419" s="1075"/>
      <c r="H419" s="1075">
        <f t="shared" si="5"/>
        <v>1.47</v>
      </c>
      <c r="I419" s="1076"/>
      <c r="J419" s="1077"/>
      <c r="K419" s="344"/>
    </row>
    <row r="420" spans="2:11" ht="15">
      <c r="B420" s="1081"/>
      <c r="C420" s="438" t="s">
        <v>1056</v>
      </c>
      <c r="D420" s="1074"/>
      <c r="E420" s="1075">
        <v>6.5</v>
      </c>
      <c r="F420" s="1075">
        <v>0.14000000000000001</v>
      </c>
      <c r="G420" s="1075"/>
      <c r="H420" s="1075">
        <f t="shared" si="5"/>
        <v>0.91</v>
      </c>
      <c r="I420" s="1076"/>
      <c r="J420" s="1077"/>
      <c r="K420" s="344"/>
    </row>
    <row r="421" spans="2:11" ht="15">
      <c r="B421" s="1081"/>
      <c r="C421" s="438" t="s">
        <v>1057</v>
      </c>
      <c r="D421" s="1074"/>
      <c r="E421" s="1075">
        <v>12</v>
      </c>
      <c r="F421" s="1075">
        <v>0.14000000000000001</v>
      </c>
      <c r="G421" s="1075"/>
      <c r="H421" s="1075">
        <f t="shared" si="5"/>
        <v>1.68</v>
      </c>
      <c r="I421" s="1076"/>
      <c r="J421" s="1077"/>
      <c r="K421" s="344"/>
    </row>
    <row r="422" spans="2:11" ht="15">
      <c r="B422" s="1081"/>
      <c r="C422" s="438" t="s">
        <v>1058</v>
      </c>
      <c r="D422" s="1074"/>
      <c r="E422" s="1075">
        <v>27</v>
      </c>
      <c r="F422" s="1075">
        <v>0.14000000000000001</v>
      </c>
      <c r="G422" s="1075"/>
      <c r="H422" s="1075">
        <f t="shared" si="5"/>
        <v>3.78</v>
      </c>
      <c r="I422" s="1076"/>
      <c r="J422" s="1077"/>
      <c r="K422" s="344"/>
    </row>
    <row r="423" spans="2:11" ht="15">
      <c r="B423" s="1081"/>
      <c r="C423" s="438" t="s">
        <v>1059</v>
      </c>
      <c r="D423" s="1074"/>
      <c r="E423" s="1075">
        <v>36</v>
      </c>
      <c r="F423" s="1075">
        <v>0.14000000000000001</v>
      </c>
      <c r="G423" s="1075"/>
      <c r="H423" s="1075">
        <f t="shared" si="5"/>
        <v>5.04</v>
      </c>
      <c r="I423" s="1076"/>
      <c r="J423" s="1077"/>
      <c r="K423" s="344"/>
    </row>
    <row r="424" spans="2:11" ht="15">
      <c r="B424" s="1081"/>
      <c r="C424" s="438" t="s">
        <v>1060</v>
      </c>
      <c r="D424" s="1074"/>
      <c r="E424" s="1075">
        <v>19</v>
      </c>
      <c r="F424" s="1075">
        <v>0.24</v>
      </c>
      <c r="G424" s="1075"/>
      <c r="H424" s="1075">
        <f t="shared" si="5"/>
        <v>4.5599999999999996</v>
      </c>
      <c r="I424" s="1076"/>
      <c r="J424" s="1077"/>
      <c r="K424" s="344"/>
    </row>
    <row r="425" spans="2:11" ht="15">
      <c r="B425" s="1081"/>
      <c r="C425" s="438" t="s">
        <v>1061</v>
      </c>
      <c r="D425" s="1074"/>
      <c r="E425" s="1075">
        <v>21</v>
      </c>
      <c r="F425" s="1075">
        <v>0.24</v>
      </c>
      <c r="G425" s="1075"/>
      <c r="H425" s="1075">
        <f t="shared" si="5"/>
        <v>5.04</v>
      </c>
      <c r="I425" s="1076"/>
      <c r="J425" s="1077"/>
      <c r="K425" s="344"/>
    </row>
    <row r="426" spans="2:11" ht="15">
      <c r="B426" s="1081"/>
      <c r="C426" s="438" t="s">
        <v>1062</v>
      </c>
      <c r="D426" s="1074"/>
      <c r="E426" s="1075">
        <v>27</v>
      </c>
      <c r="F426" s="1075">
        <v>0.24</v>
      </c>
      <c r="G426" s="1075"/>
      <c r="H426" s="1075">
        <f t="shared" si="5"/>
        <v>6.48</v>
      </c>
      <c r="I426" s="1076"/>
      <c r="J426" s="1077"/>
      <c r="K426" s="344"/>
    </row>
    <row r="427" spans="2:11" ht="15">
      <c r="B427" s="1081"/>
      <c r="C427" s="438" t="s">
        <v>1063</v>
      </c>
      <c r="D427" s="1074"/>
      <c r="E427" s="1075">
        <v>74.5</v>
      </c>
      <c r="F427" s="1075">
        <v>0.24</v>
      </c>
      <c r="G427" s="1075"/>
      <c r="H427" s="1075">
        <f t="shared" si="5"/>
        <v>17.88</v>
      </c>
      <c r="I427" s="1076"/>
      <c r="J427" s="1077"/>
      <c r="K427" s="344"/>
    </row>
    <row r="428" spans="2:11" ht="15">
      <c r="B428" s="1081"/>
      <c r="C428" s="438" t="s">
        <v>1064</v>
      </c>
      <c r="D428" s="1074"/>
      <c r="E428" s="1075">
        <v>93.5</v>
      </c>
      <c r="F428" s="1075">
        <v>0.24</v>
      </c>
      <c r="G428" s="1075"/>
      <c r="H428" s="1075">
        <f t="shared" si="5"/>
        <v>22.44</v>
      </c>
      <c r="I428" s="1076"/>
      <c r="J428" s="1077"/>
      <c r="K428" s="344"/>
    </row>
    <row r="429" spans="2:11" ht="15">
      <c r="B429" s="1081"/>
      <c r="C429" s="438" t="s">
        <v>1065</v>
      </c>
      <c r="D429" s="1074"/>
      <c r="E429" s="1075">
        <v>59.5</v>
      </c>
      <c r="F429" s="1075">
        <v>0.24</v>
      </c>
      <c r="G429" s="1075"/>
      <c r="H429" s="1075">
        <f t="shared" si="5"/>
        <v>14.28</v>
      </c>
      <c r="I429" s="1076"/>
      <c r="J429" s="1077"/>
      <c r="K429" s="344"/>
    </row>
    <row r="430" spans="2:11" ht="15">
      <c r="B430" s="1081"/>
      <c r="C430" s="438" t="s">
        <v>1066</v>
      </c>
      <c r="D430" s="1074"/>
      <c r="E430" s="1075">
        <v>106</v>
      </c>
      <c r="F430" s="1075">
        <v>0.24</v>
      </c>
      <c r="G430" s="1075"/>
      <c r="H430" s="1075">
        <f t="shared" si="5"/>
        <v>25.44</v>
      </c>
      <c r="I430" s="1076"/>
      <c r="J430" s="1077"/>
      <c r="K430" s="344"/>
    </row>
    <row r="431" spans="2:11" ht="15">
      <c r="B431" s="1081"/>
      <c r="C431" s="438" t="s">
        <v>1067</v>
      </c>
      <c r="D431" s="1074"/>
      <c r="E431" s="1075">
        <v>70</v>
      </c>
      <c r="F431" s="1075">
        <v>0.24</v>
      </c>
      <c r="G431" s="1075"/>
      <c r="H431" s="1075">
        <f t="shared" si="5"/>
        <v>16.8</v>
      </c>
      <c r="I431" s="1076"/>
      <c r="J431" s="1077"/>
      <c r="K431" s="344"/>
    </row>
    <row r="432" spans="2:11" ht="15">
      <c r="B432" s="1081"/>
      <c r="C432" s="438" t="s">
        <v>1068</v>
      </c>
      <c r="D432" s="1074"/>
      <c r="E432" s="1075">
        <v>39.5</v>
      </c>
      <c r="F432" s="1075">
        <v>0.24</v>
      </c>
      <c r="G432" s="1075"/>
      <c r="H432" s="1075">
        <f t="shared" si="5"/>
        <v>9.48</v>
      </c>
      <c r="I432" s="1076"/>
      <c r="J432" s="1077"/>
      <c r="K432" s="344"/>
    </row>
    <row r="433" spans="2:11" ht="15">
      <c r="B433" s="1081"/>
      <c r="C433" s="438" t="s">
        <v>1069</v>
      </c>
      <c r="D433" s="1074"/>
      <c r="E433" s="1075">
        <v>118.5</v>
      </c>
      <c r="F433" s="1075">
        <v>0.24</v>
      </c>
      <c r="G433" s="1075"/>
      <c r="H433" s="1075">
        <f t="shared" si="5"/>
        <v>28.44</v>
      </c>
      <c r="I433" s="1076"/>
      <c r="J433" s="1077"/>
      <c r="K433" s="344"/>
    </row>
    <row r="434" spans="2:11" ht="15">
      <c r="B434" s="1081"/>
      <c r="C434" s="438" t="s">
        <v>1070</v>
      </c>
      <c r="D434" s="1074"/>
      <c r="E434" s="1075">
        <v>66.5</v>
      </c>
      <c r="F434" s="1075">
        <v>0.24</v>
      </c>
      <c r="G434" s="1075"/>
      <c r="H434" s="1075">
        <f t="shared" si="5"/>
        <v>15.96</v>
      </c>
      <c r="I434" s="1076"/>
      <c r="J434" s="1077"/>
      <c r="K434" s="344"/>
    </row>
    <row r="435" spans="2:11" ht="15">
      <c r="B435" s="1081"/>
      <c r="C435" s="438" t="s">
        <v>1071</v>
      </c>
      <c r="D435" s="1074"/>
      <c r="E435" s="1075">
        <v>57.5</v>
      </c>
      <c r="F435" s="1075">
        <v>0.24</v>
      </c>
      <c r="G435" s="1075"/>
      <c r="H435" s="1075">
        <f t="shared" si="5"/>
        <v>13.8</v>
      </c>
      <c r="I435" s="1076"/>
      <c r="J435" s="1077"/>
      <c r="K435" s="344"/>
    </row>
    <row r="436" spans="2:11" ht="15">
      <c r="B436" s="1081"/>
      <c r="C436" s="438" t="s">
        <v>1072</v>
      </c>
      <c r="D436" s="1074"/>
      <c r="E436" s="1075">
        <v>60.5</v>
      </c>
      <c r="F436" s="1075">
        <v>0.24</v>
      </c>
      <c r="G436" s="1075"/>
      <c r="H436" s="1075">
        <f t="shared" si="5"/>
        <v>14.52</v>
      </c>
      <c r="I436" s="1076"/>
      <c r="J436" s="1077"/>
      <c r="K436" s="344"/>
    </row>
    <row r="437" spans="2:11" ht="15">
      <c r="B437" s="1081"/>
      <c r="C437" s="438" t="s">
        <v>1073</v>
      </c>
      <c r="D437" s="1074"/>
      <c r="E437" s="1075">
        <v>111</v>
      </c>
      <c r="F437" s="1075">
        <v>0.24</v>
      </c>
      <c r="G437" s="1075"/>
      <c r="H437" s="1075">
        <f t="shared" si="5"/>
        <v>26.64</v>
      </c>
      <c r="I437" s="1076"/>
      <c r="J437" s="1077"/>
      <c r="K437" s="344"/>
    </row>
    <row r="438" spans="2:11" ht="15">
      <c r="B438" s="1081"/>
      <c r="C438" s="438"/>
      <c r="D438" s="1074"/>
      <c r="E438" s="1075"/>
      <c r="F438" s="1075"/>
      <c r="G438" s="1075"/>
      <c r="H438" s="1075"/>
      <c r="I438" s="1076"/>
      <c r="J438" s="1077"/>
      <c r="K438" s="344"/>
    </row>
    <row r="439" spans="2:11" s="465" customFormat="1" ht="51">
      <c r="B439" s="515" t="s">
        <v>1139</v>
      </c>
      <c r="C439" s="461" t="s">
        <v>517</v>
      </c>
      <c r="D439" s="1078"/>
      <c r="E439" s="1079"/>
      <c r="F439" s="1079"/>
      <c r="G439" s="1079"/>
      <c r="H439" s="1079"/>
      <c r="I439" s="1080">
        <f>SUM(H441:H454)</f>
        <v>12455.520000000002</v>
      </c>
      <c r="J439" s="1071" t="s">
        <v>36</v>
      </c>
    </row>
    <row r="440" spans="2:11" ht="15">
      <c r="B440" s="1194"/>
      <c r="C440" s="467" t="s">
        <v>71</v>
      </c>
      <c r="D440" s="1195"/>
      <c r="E440" s="1162" t="s">
        <v>585</v>
      </c>
      <c r="F440" s="1162" t="s">
        <v>1076</v>
      </c>
      <c r="G440" s="1162"/>
      <c r="H440" s="1162" t="s">
        <v>824</v>
      </c>
      <c r="I440" s="1076"/>
      <c r="J440" s="1077"/>
      <c r="K440" s="344"/>
    </row>
    <row r="441" spans="2:11" ht="15">
      <c r="B441" s="1194"/>
      <c r="C441" s="469" t="s">
        <v>1060</v>
      </c>
      <c r="D441" s="1195"/>
      <c r="E441" s="1162">
        <v>19</v>
      </c>
      <c r="F441" s="1162">
        <v>13.48</v>
      </c>
      <c r="G441" s="1162"/>
      <c r="H441" s="1162">
        <f>ROUND(F441*E441,2)</f>
        <v>256.12</v>
      </c>
      <c r="I441" s="1076"/>
      <c r="J441" s="1077"/>
      <c r="K441" s="344"/>
    </row>
    <row r="442" spans="2:11" ht="15">
      <c r="B442" s="1194"/>
      <c r="C442" s="469" t="s">
        <v>1061</v>
      </c>
      <c r="D442" s="1195"/>
      <c r="E442" s="1162">
        <v>21</v>
      </c>
      <c r="F442" s="1162">
        <v>13.48</v>
      </c>
      <c r="G442" s="1162"/>
      <c r="H442" s="1162">
        <f t="shared" ref="H442:H454" si="6">ROUND(F442*E442,2)</f>
        <v>283.08</v>
      </c>
      <c r="I442" s="1076"/>
      <c r="J442" s="1077"/>
      <c r="K442" s="344"/>
    </row>
    <row r="443" spans="2:11" ht="15">
      <c r="B443" s="1194"/>
      <c r="C443" s="469" t="s">
        <v>1062</v>
      </c>
      <c r="D443" s="1195"/>
      <c r="E443" s="1162">
        <v>27</v>
      </c>
      <c r="F443" s="1162">
        <v>13.48</v>
      </c>
      <c r="G443" s="1162"/>
      <c r="H443" s="1162">
        <f t="shared" si="6"/>
        <v>363.96</v>
      </c>
      <c r="I443" s="1076"/>
      <c r="J443" s="1077"/>
      <c r="K443" s="344"/>
    </row>
    <row r="444" spans="2:11" ht="15">
      <c r="B444" s="1194"/>
      <c r="C444" s="469" t="s">
        <v>1063</v>
      </c>
      <c r="D444" s="1195"/>
      <c r="E444" s="1162">
        <v>74.5</v>
      </c>
      <c r="F444" s="1162">
        <v>13.48</v>
      </c>
      <c r="G444" s="1162"/>
      <c r="H444" s="1162">
        <f t="shared" si="6"/>
        <v>1004.26</v>
      </c>
      <c r="I444" s="1076"/>
      <c r="J444" s="1077"/>
      <c r="K444" s="344"/>
    </row>
    <row r="445" spans="2:11" ht="15">
      <c r="B445" s="1194"/>
      <c r="C445" s="469" t="s">
        <v>1064</v>
      </c>
      <c r="D445" s="1195"/>
      <c r="E445" s="1162">
        <v>93.5</v>
      </c>
      <c r="F445" s="1162">
        <v>13.48</v>
      </c>
      <c r="G445" s="1162"/>
      <c r="H445" s="1162">
        <f t="shared" si="6"/>
        <v>1260.3800000000001</v>
      </c>
      <c r="I445" s="1076"/>
      <c r="J445" s="1077"/>
      <c r="K445" s="344"/>
    </row>
    <row r="446" spans="2:11" ht="15">
      <c r="B446" s="1194"/>
      <c r="C446" s="469" t="s">
        <v>1065</v>
      </c>
      <c r="D446" s="1195"/>
      <c r="E446" s="1162">
        <v>59.5</v>
      </c>
      <c r="F446" s="1162">
        <v>13.48</v>
      </c>
      <c r="G446" s="1162"/>
      <c r="H446" s="1162">
        <f t="shared" si="6"/>
        <v>802.06</v>
      </c>
      <c r="I446" s="1076"/>
      <c r="J446" s="1077"/>
      <c r="K446" s="344"/>
    </row>
    <row r="447" spans="2:11" ht="15">
      <c r="B447" s="1194"/>
      <c r="C447" s="469" t="s">
        <v>1066</v>
      </c>
      <c r="D447" s="1195"/>
      <c r="E447" s="1162">
        <v>106</v>
      </c>
      <c r="F447" s="1162">
        <v>13.48</v>
      </c>
      <c r="G447" s="1162"/>
      <c r="H447" s="1162">
        <f t="shared" si="6"/>
        <v>1428.88</v>
      </c>
      <c r="I447" s="1076"/>
      <c r="J447" s="1077"/>
      <c r="K447" s="344"/>
    </row>
    <row r="448" spans="2:11" ht="15">
      <c r="B448" s="1194"/>
      <c r="C448" s="469" t="s">
        <v>1067</v>
      </c>
      <c r="D448" s="1195"/>
      <c r="E448" s="1162">
        <v>70</v>
      </c>
      <c r="F448" s="1162">
        <v>13.48</v>
      </c>
      <c r="G448" s="1162"/>
      <c r="H448" s="1162">
        <f t="shared" si="6"/>
        <v>943.6</v>
      </c>
      <c r="I448" s="1076"/>
      <c r="J448" s="1077"/>
      <c r="K448" s="344"/>
    </row>
    <row r="449" spans="2:11" ht="15">
      <c r="B449" s="1194"/>
      <c r="C449" s="469" t="s">
        <v>1068</v>
      </c>
      <c r="D449" s="1195"/>
      <c r="E449" s="1162">
        <v>39.5</v>
      </c>
      <c r="F449" s="1162">
        <v>13.48</v>
      </c>
      <c r="G449" s="1162"/>
      <c r="H449" s="1162">
        <f t="shared" si="6"/>
        <v>532.46</v>
      </c>
      <c r="I449" s="1076"/>
      <c r="J449" s="1077"/>
      <c r="K449" s="344"/>
    </row>
    <row r="450" spans="2:11" ht="15">
      <c r="B450" s="1194"/>
      <c r="C450" s="469" t="s">
        <v>1069</v>
      </c>
      <c r="D450" s="1195"/>
      <c r="E450" s="1162">
        <v>118.5</v>
      </c>
      <c r="F450" s="1162">
        <v>13.48</v>
      </c>
      <c r="G450" s="1162"/>
      <c r="H450" s="1162">
        <f t="shared" si="6"/>
        <v>1597.38</v>
      </c>
      <c r="I450" s="1076"/>
      <c r="J450" s="1077"/>
      <c r="K450" s="344"/>
    </row>
    <row r="451" spans="2:11" ht="15">
      <c r="B451" s="1194"/>
      <c r="C451" s="469" t="s">
        <v>1070</v>
      </c>
      <c r="D451" s="1195"/>
      <c r="E451" s="1162">
        <v>66.5</v>
      </c>
      <c r="F451" s="1162">
        <v>13.48</v>
      </c>
      <c r="G451" s="1162"/>
      <c r="H451" s="1162">
        <f t="shared" si="6"/>
        <v>896.42</v>
      </c>
      <c r="I451" s="1076"/>
      <c r="J451" s="1077"/>
      <c r="K451" s="344"/>
    </row>
    <row r="452" spans="2:11" ht="15">
      <c r="B452" s="1194"/>
      <c r="C452" s="469" t="s">
        <v>1071</v>
      </c>
      <c r="D452" s="1195"/>
      <c r="E452" s="1162">
        <v>57.5</v>
      </c>
      <c r="F452" s="1162">
        <v>13.48</v>
      </c>
      <c r="G452" s="1162"/>
      <c r="H452" s="1162">
        <f t="shared" si="6"/>
        <v>775.1</v>
      </c>
      <c r="I452" s="1076"/>
      <c r="J452" s="1077"/>
      <c r="K452" s="344"/>
    </row>
    <row r="453" spans="2:11" ht="15">
      <c r="B453" s="1194"/>
      <c r="C453" s="469" t="s">
        <v>1072</v>
      </c>
      <c r="D453" s="1195"/>
      <c r="E453" s="1162">
        <v>60.5</v>
      </c>
      <c r="F453" s="1162">
        <v>13.48</v>
      </c>
      <c r="G453" s="1162"/>
      <c r="H453" s="1162">
        <f t="shared" si="6"/>
        <v>815.54</v>
      </c>
      <c r="I453" s="1076"/>
      <c r="J453" s="1077"/>
      <c r="K453" s="344"/>
    </row>
    <row r="454" spans="2:11" ht="15">
      <c r="B454" s="1194"/>
      <c r="C454" s="469" t="s">
        <v>1073</v>
      </c>
      <c r="D454" s="1195"/>
      <c r="E454" s="1162">
        <v>111</v>
      </c>
      <c r="F454" s="1162">
        <v>13.48</v>
      </c>
      <c r="G454" s="1162"/>
      <c r="H454" s="1162">
        <f t="shared" si="6"/>
        <v>1496.28</v>
      </c>
      <c r="I454" s="1076"/>
      <c r="J454" s="1077"/>
      <c r="K454" s="344"/>
    </row>
    <row r="455" spans="2:11" ht="15">
      <c r="B455" s="1081"/>
      <c r="C455" s="438"/>
      <c r="D455" s="1074"/>
      <c r="E455" s="1075"/>
      <c r="F455" s="1075"/>
      <c r="G455" s="1075"/>
      <c r="H455" s="1075"/>
      <c r="I455" s="1076"/>
      <c r="J455" s="1077"/>
      <c r="K455" s="344"/>
    </row>
    <row r="456" spans="2:11" s="465" customFormat="1" ht="51">
      <c r="B456" s="515" t="s">
        <v>1143</v>
      </c>
      <c r="C456" s="461" t="s">
        <v>575</v>
      </c>
      <c r="D456" s="1078"/>
      <c r="E456" s="1079"/>
      <c r="F456" s="1079"/>
      <c r="G456" s="1079"/>
      <c r="H456" s="1079"/>
      <c r="I456" s="1080">
        <f>SUM(H458)</f>
        <v>5</v>
      </c>
      <c r="J456" s="1071" t="s">
        <v>148</v>
      </c>
    </row>
    <row r="457" spans="2:11" ht="15">
      <c r="B457" s="1081"/>
      <c r="C457" s="435" t="s">
        <v>71</v>
      </c>
      <c r="D457" s="1074"/>
      <c r="E457" s="1075" t="s">
        <v>595</v>
      </c>
      <c r="F457" s="1075"/>
      <c r="G457" s="1075"/>
      <c r="H457" s="1075" t="s">
        <v>660</v>
      </c>
      <c r="I457" s="1076"/>
      <c r="J457" s="1077"/>
      <c r="K457" s="344"/>
    </row>
    <row r="458" spans="2:11" ht="15">
      <c r="B458" s="1081"/>
      <c r="C458" s="438" t="s">
        <v>1010</v>
      </c>
      <c r="D458" s="1074"/>
      <c r="E458" s="1075">
        <v>5</v>
      </c>
      <c r="F458" s="1075"/>
      <c r="G458" s="1075"/>
      <c r="H458" s="1075">
        <f>E458</f>
        <v>5</v>
      </c>
      <c r="I458" s="1076"/>
      <c r="J458" s="1077"/>
      <c r="K458" s="344"/>
    </row>
    <row r="459" spans="2:11" ht="15">
      <c r="B459" s="1081"/>
      <c r="C459" s="438"/>
      <c r="D459" s="1074"/>
      <c r="E459" s="1075"/>
      <c r="F459" s="1075"/>
      <c r="G459" s="1075"/>
      <c r="H459" s="1075"/>
      <c r="I459" s="1076"/>
      <c r="J459" s="1077"/>
      <c r="K459" s="344"/>
    </row>
    <row r="460" spans="2:11" s="465" customFormat="1" ht="12.75">
      <c r="B460" s="808" t="s">
        <v>335</v>
      </c>
      <c r="C460" s="470" t="s">
        <v>51</v>
      </c>
      <c r="D460" s="1078"/>
      <c r="E460" s="1079"/>
      <c r="F460" s="1079"/>
      <c r="G460" s="1079"/>
      <c r="H460" s="1079"/>
      <c r="I460" s="1080"/>
      <c r="J460" s="1071"/>
    </row>
    <row r="461" spans="2:11" s="465" customFormat="1" ht="12.75">
      <c r="B461" s="514" t="s">
        <v>338</v>
      </c>
      <c r="C461" s="470" t="s">
        <v>76</v>
      </c>
      <c r="D461" s="1078"/>
      <c r="E461" s="1079"/>
      <c r="F461" s="1079"/>
      <c r="G461" s="1079"/>
      <c r="H461" s="1079"/>
      <c r="I461" s="1080"/>
      <c r="J461" s="1071"/>
    </row>
    <row r="462" spans="2:11" s="465" customFormat="1" ht="25.5">
      <c r="B462" s="515" t="s">
        <v>339</v>
      </c>
      <c r="C462" s="461" t="s">
        <v>124</v>
      </c>
      <c r="D462" s="1078"/>
      <c r="E462" s="1079"/>
      <c r="F462" s="1079"/>
      <c r="G462" s="1079"/>
      <c r="H462" s="1079"/>
      <c r="I462" s="1080">
        <f>H464</f>
        <v>196.4</v>
      </c>
      <c r="J462" s="1071" t="s">
        <v>3</v>
      </c>
    </row>
    <row r="463" spans="2:11" ht="15">
      <c r="B463" s="1081"/>
      <c r="C463" s="435" t="s">
        <v>71</v>
      </c>
      <c r="D463" s="1074"/>
      <c r="E463" s="1075" t="s">
        <v>623</v>
      </c>
      <c r="F463" s="1075"/>
      <c r="G463" s="1075"/>
      <c r="H463" s="1075" t="s">
        <v>660</v>
      </c>
      <c r="I463" s="1076"/>
      <c r="J463" s="1077"/>
      <c r="K463" s="344"/>
    </row>
    <row r="464" spans="2:11" ht="15">
      <c r="B464" s="1081"/>
      <c r="C464" s="438" t="s">
        <v>76</v>
      </c>
      <c r="D464" s="1074"/>
      <c r="E464" s="1075">
        <v>196.4</v>
      </c>
      <c r="F464" s="1075"/>
      <c r="G464" s="1075"/>
      <c r="H464" s="1075">
        <f>E464</f>
        <v>196.4</v>
      </c>
      <c r="I464" s="1076"/>
      <c r="J464" s="1077"/>
      <c r="K464" s="344"/>
    </row>
    <row r="465" spans="2:11" ht="15">
      <c r="B465" s="1081"/>
      <c r="C465" s="438"/>
      <c r="D465" s="1074"/>
      <c r="E465" s="1075"/>
      <c r="F465" s="1075"/>
      <c r="G465" s="1075"/>
      <c r="H465" s="1075"/>
      <c r="I465" s="1076"/>
      <c r="J465" s="1077"/>
      <c r="K465" s="344"/>
    </row>
    <row r="466" spans="2:11" s="465" customFormat="1" ht="38.25">
      <c r="B466" s="515" t="s">
        <v>340</v>
      </c>
      <c r="C466" s="461" t="s">
        <v>126</v>
      </c>
      <c r="D466" s="1078"/>
      <c r="E466" s="1079"/>
      <c r="F466" s="1079"/>
      <c r="G466" s="1079"/>
      <c r="H466" s="1079"/>
      <c r="I466" s="1080">
        <f>H468</f>
        <v>29.46</v>
      </c>
      <c r="J466" s="1071" t="s">
        <v>28</v>
      </c>
    </row>
    <row r="467" spans="2:11" ht="15">
      <c r="B467" s="1081"/>
      <c r="C467" s="435" t="s">
        <v>71</v>
      </c>
      <c r="D467" s="1074"/>
      <c r="E467" s="1075" t="s">
        <v>623</v>
      </c>
      <c r="F467" s="1075" t="s">
        <v>587</v>
      </c>
      <c r="G467" s="1075"/>
      <c r="H467" s="1075" t="s">
        <v>632</v>
      </c>
      <c r="I467" s="1076"/>
      <c r="J467" s="1077"/>
      <c r="K467" s="344"/>
    </row>
    <row r="468" spans="2:11" ht="15">
      <c r="B468" s="1081"/>
      <c r="C468" s="438" t="s">
        <v>76</v>
      </c>
      <c r="D468" s="1074"/>
      <c r="E468" s="1075">
        <v>196.4</v>
      </c>
      <c r="F468" s="1075">
        <v>0.15</v>
      </c>
      <c r="G468" s="1075"/>
      <c r="H468" s="1075">
        <f>ROUND(F468*E468,2)</f>
        <v>29.46</v>
      </c>
      <c r="I468" s="1076"/>
      <c r="J468" s="1077"/>
      <c r="K468" s="344"/>
    </row>
    <row r="469" spans="2:11" ht="15">
      <c r="B469" s="1081"/>
      <c r="C469" s="438"/>
      <c r="D469" s="1074"/>
      <c r="E469" s="1075"/>
      <c r="F469" s="1075"/>
      <c r="G469" s="1075"/>
      <c r="H469" s="1075"/>
      <c r="I469" s="1076"/>
      <c r="J469" s="1077"/>
      <c r="K469" s="344"/>
    </row>
    <row r="470" spans="2:11" s="465" customFormat="1" ht="63.75">
      <c r="B470" s="515" t="s">
        <v>341</v>
      </c>
      <c r="C470" s="461" t="s">
        <v>1266</v>
      </c>
      <c r="D470" s="1078"/>
      <c r="E470" s="1079"/>
      <c r="F470" s="1079"/>
      <c r="G470" s="1079"/>
      <c r="H470" s="1079"/>
      <c r="I470" s="1080">
        <f>H472</f>
        <v>29.46</v>
      </c>
      <c r="J470" s="1071" t="s">
        <v>28</v>
      </c>
    </row>
    <row r="471" spans="2:11" ht="15">
      <c r="B471" s="1081"/>
      <c r="C471" s="435" t="s">
        <v>71</v>
      </c>
      <c r="D471" s="1074"/>
      <c r="E471" s="1075" t="s">
        <v>632</v>
      </c>
      <c r="F471" s="1075"/>
      <c r="G471" s="1075"/>
      <c r="H471" s="1075" t="s">
        <v>632</v>
      </c>
      <c r="I471" s="1076"/>
      <c r="J471" s="1077"/>
      <c r="K471" s="344"/>
    </row>
    <row r="472" spans="2:11" ht="15">
      <c r="B472" s="1081"/>
      <c r="C472" s="438" t="s">
        <v>76</v>
      </c>
      <c r="D472" s="1074"/>
      <c r="E472" s="1075">
        <f>I466</f>
        <v>29.46</v>
      </c>
      <c r="F472" s="1075"/>
      <c r="G472" s="1075"/>
      <c r="H472" s="1075">
        <f>ROUND(E472,2)</f>
        <v>29.46</v>
      </c>
      <c r="I472" s="1076"/>
      <c r="J472" s="1077"/>
      <c r="K472" s="344"/>
    </row>
    <row r="473" spans="2:11" ht="15">
      <c r="B473" s="1081"/>
      <c r="C473" s="438"/>
      <c r="D473" s="1074"/>
      <c r="E473" s="1075"/>
      <c r="F473" s="1075"/>
      <c r="G473" s="1075"/>
      <c r="H473" s="1075"/>
      <c r="I473" s="1076"/>
      <c r="J473" s="1077"/>
      <c r="K473" s="344"/>
    </row>
    <row r="474" spans="2:11" s="465" customFormat="1" ht="38.25">
      <c r="B474" s="515" t="s">
        <v>342</v>
      </c>
      <c r="C474" s="461" t="s">
        <v>128</v>
      </c>
      <c r="D474" s="1078"/>
      <c r="E474" s="1079"/>
      <c r="F474" s="1079"/>
      <c r="G474" s="1079"/>
      <c r="H474" s="1079"/>
      <c r="I474" s="1080">
        <f>H476</f>
        <v>465.47</v>
      </c>
      <c r="J474" s="1071" t="s">
        <v>32</v>
      </c>
    </row>
    <row r="475" spans="2:11" ht="15">
      <c r="B475" s="1081"/>
      <c r="C475" s="435" t="s">
        <v>71</v>
      </c>
      <c r="D475" s="1074"/>
      <c r="E475" s="1075" t="s">
        <v>632</v>
      </c>
      <c r="F475" s="1075" t="s">
        <v>890</v>
      </c>
      <c r="G475" s="1075"/>
      <c r="H475" s="1075" t="s">
        <v>660</v>
      </c>
      <c r="I475" s="1076"/>
      <c r="J475" s="1077"/>
      <c r="K475" s="344"/>
    </row>
    <row r="476" spans="2:11" ht="15">
      <c r="B476" s="1081"/>
      <c r="C476" s="438" t="s">
        <v>76</v>
      </c>
      <c r="D476" s="1074"/>
      <c r="E476" s="1075">
        <v>29.46</v>
      </c>
      <c r="F476" s="1075">
        <v>15.8</v>
      </c>
      <c r="G476" s="1075"/>
      <c r="H476" s="1075">
        <f>ROUND(F476*E476,2)</f>
        <v>465.47</v>
      </c>
      <c r="I476" s="1076"/>
      <c r="J476" s="1077"/>
      <c r="K476" s="344"/>
    </row>
    <row r="477" spans="2:11" ht="15">
      <c r="B477" s="1072"/>
      <c r="C477" s="1073" t="s">
        <v>1274</v>
      </c>
      <c r="D477" s="1067"/>
      <c r="E477" s="1068"/>
      <c r="F477" s="1068"/>
      <c r="G477" s="1068"/>
      <c r="H477" s="1068"/>
      <c r="I477" s="1069"/>
      <c r="J477" s="1070"/>
      <c r="K477" s="344"/>
    </row>
    <row r="478" spans="2:11" ht="15">
      <c r="B478" s="1081"/>
      <c r="C478" s="438"/>
      <c r="D478" s="1074"/>
      <c r="E478" s="1075"/>
      <c r="F478" s="1075"/>
      <c r="G478" s="1075"/>
      <c r="H478" s="1075"/>
      <c r="I478" s="1076"/>
      <c r="J478" s="1077"/>
      <c r="K478" s="344"/>
    </row>
    <row r="479" spans="2:11" s="465" customFormat="1" ht="25.5">
      <c r="B479" s="515" t="s">
        <v>343</v>
      </c>
      <c r="C479" s="461" t="s">
        <v>1167</v>
      </c>
      <c r="D479" s="1078"/>
      <c r="E479" s="1079"/>
      <c r="F479" s="1079"/>
      <c r="G479" s="1079"/>
      <c r="H479" s="1079"/>
      <c r="I479" s="1080">
        <f>H481</f>
        <v>196.4</v>
      </c>
      <c r="J479" s="1071" t="s">
        <v>3</v>
      </c>
    </row>
    <row r="480" spans="2:11" ht="15">
      <c r="B480" s="1081"/>
      <c r="C480" s="435" t="s">
        <v>71</v>
      </c>
      <c r="D480" s="1074"/>
      <c r="E480" s="1075" t="s">
        <v>623</v>
      </c>
      <c r="F480" s="1075"/>
      <c r="G480" s="1075"/>
      <c r="H480" s="1075" t="s">
        <v>660</v>
      </c>
      <c r="I480" s="1076"/>
      <c r="J480" s="1077"/>
      <c r="K480" s="344"/>
    </row>
    <row r="481" spans="2:11" ht="15">
      <c r="B481" s="1081"/>
      <c r="C481" s="438" t="s">
        <v>76</v>
      </c>
      <c r="D481" s="1074"/>
      <c r="E481" s="1075">
        <v>196.4</v>
      </c>
      <c r="F481" s="1075"/>
      <c r="G481" s="1075"/>
      <c r="H481" s="1075">
        <f>E481</f>
        <v>196.4</v>
      </c>
      <c r="I481" s="1076"/>
      <c r="J481" s="1077"/>
      <c r="K481" s="344"/>
    </row>
    <row r="482" spans="2:11" ht="15">
      <c r="B482" s="1081"/>
      <c r="C482" s="438"/>
      <c r="D482" s="1074"/>
      <c r="E482" s="1075"/>
      <c r="F482" s="1075"/>
      <c r="G482" s="1075"/>
      <c r="H482" s="1075"/>
      <c r="I482" s="1076"/>
      <c r="J482" s="1077"/>
      <c r="K482" s="344"/>
    </row>
    <row r="483" spans="2:11" s="465" customFormat="1" ht="12.75">
      <c r="B483" s="515" t="s">
        <v>344</v>
      </c>
      <c r="C483" s="461" t="s">
        <v>78</v>
      </c>
      <c r="D483" s="1078"/>
      <c r="E483" s="1079"/>
      <c r="F483" s="1079"/>
      <c r="G483" s="1079"/>
      <c r="H483" s="1079"/>
      <c r="I483" s="1080">
        <f>H485</f>
        <v>196.4</v>
      </c>
      <c r="J483" s="1071" t="s">
        <v>3</v>
      </c>
    </row>
    <row r="484" spans="2:11" ht="15">
      <c r="B484" s="1081"/>
      <c r="C484" s="435" t="s">
        <v>71</v>
      </c>
      <c r="D484" s="1074"/>
      <c r="E484" s="1075" t="s">
        <v>623</v>
      </c>
      <c r="F484" s="1075"/>
      <c r="G484" s="1075"/>
      <c r="H484" s="1075" t="s">
        <v>660</v>
      </c>
      <c r="I484" s="1076"/>
      <c r="J484" s="1077"/>
      <c r="K484" s="344"/>
    </row>
    <row r="485" spans="2:11" ht="15">
      <c r="B485" s="1081"/>
      <c r="C485" s="438" t="s">
        <v>76</v>
      </c>
      <c r="D485" s="1074"/>
      <c r="E485" s="1075">
        <v>196.4</v>
      </c>
      <c r="F485" s="1075"/>
      <c r="G485" s="1075"/>
      <c r="H485" s="1075">
        <f>E485</f>
        <v>196.4</v>
      </c>
      <c r="I485" s="1076"/>
      <c r="J485" s="1077"/>
      <c r="K485" s="344"/>
    </row>
    <row r="486" spans="2:11" ht="15">
      <c r="B486" s="1081"/>
      <c r="C486" s="438"/>
      <c r="D486" s="1074"/>
      <c r="E486" s="1075"/>
      <c r="F486" s="1075"/>
      <c r="G486" s="1075"/>
      <c r="H486" s="1075"/>
      <c r="I486" s="1076"/>
      <c r="J486" s="1077"/>
      <c r="K486" s="344"/>
    </row>
    <row r="487" spans="2:11" s="465" customFormat="1" ht="38.25">
      <c r="B487" s="515" t="s">
        <v>345</v>
      </c>
      <c r="C487" s="461" t="s">
        <v>117</v>
      </c>
      <c r="D487" s="1078"/>
      <c r="E487" s="1079"/>
      <c r="F487" s="1079"/>
      <c r="G487" s="1079"/>
      <c r="H487" s="1079"/>
      <c r="I487" s="1080">
        <f>H489</f>
        <v>9.82</v>
      </c>
      <c r="J487" s="1071" t="s">
        <v>28</v>
      </c>
    </row>
    <row r="488" spans="2:11" ht="15">
      <c r="B488" s="1081"/>
      <c r="C488" s="435" t="s">
        <v>71</v>
      </c>
      <c r="D488" s="1074"/>
      <c r="E488" s="1075" t="s">
        <v>632</v>
      </c>
      <c r="F488" s="1075"/>
      <c r="G488" s="1075"/>
      <c r="H488" s="1075" t="s">
        <v>660</v>
      </c>
      <c r="I488" s="1076"/>
      <c r="J488" s="1077"/>
      <c r="K488" s="344"/>
    </row>
    <row r="489" spans="2:11" ht="15">
      <c r="B489" s="1081"/>
      <c r="C489" s="438" t="s">
        <v>76</v>
      </c>
      <c r="D489" s="1074"/>
      <c r="E489" s="1075">
        <v>9.82</v>
      </c>
      <c r="F489" s="1075"/>
      <c r="G489" s="1075"/>
      <c r="H489" s="1075">
        <f>E489</f>
        <v>9.82</v>
      </c>
      <c r="I489" s="1076"/>
      <c r="J489" s="1077"/>
      <c r="K489" s="344"/>
    </row>
    <row r="490" spans="2:11" ht="15">
      <c r="B490" s="1081"/>
      <c r="C490" s="438"/>
      <c r="D490" s="1074"/>
      <c r="E490" s="1075"/>
      <c r="F490" s="1075"/>
      <c r="G490" s="1075"/>
      <c r="H490" s="1075"/>
      <c r="I490" s="1076"/>
      <c r="J490" s="1077"/>
      <c r="K490" s="344"/>
    </row>
    <row r="491" spans="2:11" s="465" customFormat="1" ht="25.5">
      <c r="B491" s="515" t="s">
        <v>1147</v>
      </c>
      <c r="C491" s="461" t="s">
        <v>1146</v>
      </c>
      <c r="D491" s="1078"/>
      <c r="E491" s="1079"/>
      <c r="F491" s="1079"/>
      <c r="G491" s="1079"/>
      <c r="H491" s="1079"/>
      <c r="I491" s="1080">
        <f>H493</f>
        <v>23.57</v>
      </c>
      <c r="J491" s="1071" t="s">
        <v>407</v>
      </c>
    </row>
    <row r="492" spans="2:11" ht="15">
      <c r="B492" s="1081"/>
      <c r="C492" s="435" t="s">
        <v>71</v>
      </c>
      <c r="D492" s="1074"/>
      <c r="E492" s="1075" t="s">
        <v>660</v>
      </c>
      <c r="F492" s="1075"/>
      <c r="G492" s="1075"/>
      <c r="H492" s="1075" t="s">
        <v>660</v>
      </c>
      <c r="I492" s="1076"/>
      <c r="J492" s="1077"/>
      <c r="K492" s="344"/>
    </row>
    <row r="493" spans="2:11" ht="15">
      <c r="B493" s="1081"/>
      <c r="C493" s="438" t="s">
        <v>76</v>
      </c>
      <c r="D493" s="1074"/>
      <c r="E493" s="1075">
        <f>ROUND(E489*2.4,2)</f>
        <v>23.57</v>
      </c>
      <c r="F493" s="1075"/>
      <c r="G493" s="1075"/>
      <c r="H493" s="1075">
        <f>E493</f>
        <v>23.57</v>
      </c>
      <c r="I493" s="1076"/>
      <c r="J493" s="1077"/>
      <c r="K493" s="344"/>
    </row>
    <row r="494" spans="2:11" ht="15">
      <c r="B494" s="1081"/>
      <c r="C494" s="438"/>
      <c r="D494" s="1074"/>
      <c r="E494" s="1075"/>
      <c r="F494" s="1075"/>
      <c r="G494" s="1075"/>
      <c r="H494" s="1075"/>
      <c r="I494" s="1076"/>
      <c r="J494" s="1077"/>
      <c r="K494" s="344"/>
    </row>
    <row r="495" spans="2:11" s="465" customFormat="1" ht="38.25">
      <c r="B495" s="515" t="s">
        <v>1148</v>
      </c>
      <c r="C495" s="461" t="s">
        <v>129</v>
      </c>
      <c r="D495" s="1078"/>
      <c r="E495" s="1079"/>
      <c r="F495" s="1079"/>
      <c r="G495" s="1079"/>
      <c r="H495" s="1079"/>
      <c r="I495" s="1080">
        <f>H497</f>
        <v>431.33</v>
      </c>
      <c r="J495" s="1071" t="s">
        <v>77</v>
      </c>
    </row>
    <row r="496" spans="2:11" ht="15">
      <c r="B496" s="1081"/>
      <c r="C496" s="435" t="s">
        <v>71</v>
      </c>
      <c r="D496" s="1074"/>
      <c r="E496" s="1075" t="s">
        <v>632</v>
      </c>
      <c r="F496" s="1075" t="s">
        <v>890</v>
      </c>
      <c r="G496" s="1075"/>
      <c r="H496" s="1075" t="s">
        <v>660</v>
      </c>
      <c r="I496" s="1076"/>
      <c r="J496" s="1077"/>
      <c r="K496" s="344"/>
    </row>
    <row r="497" spans="2:11" ht="15">
      <c r="B497" s="1081"/>
      <c r="C497" s="438" t="s">
        <v>76</v>
      </c>
      <c r="D497" s="1074"/>
      <c r="E497" s="1075">
        <f>I491</f>
        <v>23.57</v>
      </c>
      <c r="F497" s="1075">
        <v>18.3</v>
      </c>
      <c r="G497" s="1075"/>
      <c r="H497" s="1075">
        <f>ROUND(F497*E497,2)</f>
        <v>431.33</v>
      </c>
      <c r="I497" s="1076"/>
      <c r="J497" s="1077"/>
      <c r="K497" s="344"/>
    </row>
    <row r="498" spans="2:11" ht="15">
      <c r="B498" s="1072"/>
      <c r="C498" s="1073" t="s">
        <v>1275</v>
      </c>
      <c r="D498" s="1067"/>
      <c r="E498" s="1068"/>
      <c r="F498" s="1068"/>
      <c r="G498" s="1068"/>
      <c r="H498" s="1068"/>
      <c r="I498" s="1069"/>
      <c r="J498" s="1070"/>
      <c r="K498" s="344"/>
    </row>
    <row r="499" spans="2:11" ht="15">
      <c r="B499" s="1081"/>
      <c r="C499" s="438"/>
      <c r="D499" s="1074"/>
      <c r="E499" s="1075"/>
      <c r="F499" s="1075"/>
      <c r="G499" s="1075"/>
      <c r="H499" s="1075"/>
      <c r="I499" s="1076"/>
      <c r="J499" s="1077"/>
      <c r="K499" s="344"/>
    </row>
    <row r="500" spans="2:11" s="465" customFormat="1" ht="12.75">
      <c r="B500" s="514" t="s">
        <v>349</v>
      </c>
      <c r="C500" s="470" t="s">
        <v>14</v>
      </c>
      <c r="D500" s="1078"/>
      <c r="E500" s="1079"/>
      <c r="F500" s="1079"/>
      <c r="G500" s="1079"/>
      <c r="H500" s="1079"/>
      <c r="I500" s="1080"/>
      <c r="J500" s="1071"/>
    </row>
    <row r="501" spans="2:11" s="465" customFormat="1" ht="12.75">
      <c r="B501" s="514" t="s">
        <v>352</v>
      </c>
      <c r="C501" s="470" t="s">
        <v>52</v>
      </c>
      <c r="D501" s="1078"/>
      <c r="E501" s="1079"/>
      <c r="F501" s="1079"/>
      <c r="G501" s="1079"/>
      <c r="H501" s="1079"/>
      <c r="I501" s="1080"/>
      <c r="J501" s="1071"/>
    </row>
    <row r="502" spans="2:11" s="465" customFormat="1" ht="25.5">
      <c r="B502" s="515" t="s">
        <v>353</v>
      </c>
      <c r="C502" s="461" t="s">
        <v>155</v>
      </c>
      <c r="D502" s="1078"/>
      <c r="E502" s="1079"/>
      <c r="F502" s="1079"/>
      <c r="G502" s="1079"/>
      <c r="H502" s="1079"/>
      <c r="I502" s="1080">
        <f>SUM(H506:H557)</f>
        <v>436.80999999999989</v>
      </c>
      <c r="J502" s="1071" t="s">
        <v>28</v>
      </c>
    </row>
    <row r="503" spans="2:11" ht="15">
      <c r="B503" s="1081"/>
      <c r="C503" s="435" t="s">
        <v>71</v>
      </c>
      <c r="D503" s="1074"/>
      <c r="E503" s="1075"/>
      <c r="F503" s="1075"/>
      <c r="G503" s="1075"/>
      <c r="H503" s="1075"/>
      <c r="I503" s="1076"/>
      <c r="J503" s="1077"/>
      <c r="K503" s="344"/>
    </row>
    <row r="504" spans="2:11" ht="15">
      <c r="B504" s="1081"/>
      <c r="C504" s="435" t="s">
        <v>938</v>
      </c>
      <c r="D504" s="1074"/>
      <c r="E504" s="1075" t="s">
        <v>928</v>
      </c>
      <c r="F504" s="1075" t="s">
        <v>652</v>
      </c>
      <c r="G504" s="1075" t="s">
        <v>587</v>
      </c>
      <c r="H504" s="1075" t="s">
        <v>632</v>
      </c>
      <c r="I504" s="1076"/>
      <c r="J504" s="1077"/>
      <c r="K504" s="344"/>
    </row>
    <row r="505" spans="2:11" ht="15">
      <c r="B505" s="1081"/>
      <c r="C505" s="435" t="s">
        <v>1077</v>
      </c>
      <c r="D505" s="1074"/>
      <c r="E505" s="1075"/>
      <c r="F505" s="1075"/>
      <c r="G505" s="1075"/>
      <c r="H505" s="1075"/>
      <c r="I505" s="1076"/>
      <c r="J505" s="1077"/>
      <c r="K505" s="344"/>
    </row>
    <row r="506" spans="2:11" ht="15">
      <c r="B506" s="1081"/>
      <c r="C506" s="438" t="s">
        <v>940</v>
      </c>
      <c r="D506" s="1074"/>
      <c r="E506" s="1075">
        <v>11</v>
      </c>
      <c r="F506" s="1075">
        <v>0.4</v>
      </c>
      <c r="G506" s="1075">
        <v>0.6</v>
      </c>
      <c r="H506" s="1075">
        <f>ROUND(G506*F506*E506,2)</f>
        <v>2.64</v>
      </c>
      <c r="I506" s="1076"/>
      <c r="J506" s="1077"/>
      <c r="K506" s="344"/>
    </row>
    <row r="507" spans="2:11" ht="15">
      <c r="B507" s="1081"/>
      <c r="C507" s="438" t="s">
        <v>941</v>
      </c>
      <c r="D507" s="1074"/>
      <c r="E507" s="1075">
        <v>91.5</v>
      </c>
      <c r="F507" s="1075">
        <v>0.4</v>
      </c>
      <c r="G507" s="1075">
        <v>0.6</v>
      </c>
      <c r="H507" s="1075">
        <f>ROUND(G507*F507*E507,2)</f>
        <v>21.96</v>
      </c>
      <c r="I507" s="1076"/>
      <c r="J507" s="1077"/>
      <c r="K507" s="344"/>
    </row>
    <row r="508" spans="2:11" ht="15">
      <c r="B508" s="1081"/>
      <c r="C508" s="438" t="s">
        <v>942</v>
      </c>
      <c r="D508" s="1074"/>
      <c r="E508" s="1075">
        <v>27</v>
      </c>
      <c r="F508" s="1075">
        <v>0.4</v>
      </c>
      <c r="G508" s="1075">
        <v>0.6</v>
      </c>
      <c r="H508" s="1075">
        <f t="shared" ref="H508:H524" si="7">ROUND(G508*F508*E508,2)</f>
        <v>6.48</v>
      </c>
      <c r="I508" s="1076"/>
      <c r="J508" s="1077"/>
      <c r="K508" s="344"/>
    </row>
    <row r="509" spans="2:11" ht="15">
      <c r="B509" s="1081"/>
      <c r="C509" s="438" t="s">
        <v>943</v>
      </c>
      <c r="D509" s="1074"/>
      <c r="E509" s="1075">
        <v>7</v>
      </c>
      <c r="F509" s="1075">
        <v>0.4</v>
      </c>
      <c r="G509" s="1075">
        <v>0.6</v>
      </c>
      <c r="H509" s="1075">
        <f t="shared" si="7"/>
        <v>1.68</v>
      </c>
      <c r="I509" s="1076"/>
      <c r="J509" s="1077"/>
      <c r="K509" s="344"/>
    </row>
    <row r="510" spans="2:11" ht="15">
      <c r="B510" s="1081"/>
      <c r="C510" s="438" t="s">
        <v>945</v>
      </c>
      <c r="D510" s="1074"/>
      <c r="E510" s="1075">
        <v>3</v>
      </c>
      <c r="F510" s="1075">
        <v>0.4</v>
      </c>
      <c r="G510" s="1075">
        <v>0.6</v>
      </c>
      <c r="H510" s="1075">
        <f t="shared" si="7"/>
        <v>0.72</v>
      </c>
      <c r="I510" s="1076"/>
      <c r="J510" s="1077"/>
      <c r="K510" s="344"/>
    </row>
    <row r="511" spans="2:11" ht="15">
      <c r="B511" s="1081"/>
      <c r="C511" s="438" t="s">
        <v>946</v>
      </c>
      <c r="D511" s="1074"/>
      <c r="E511" s="1075">
        <v>9.5</v>
      </c>
      <c r="F511" s="1075">
        <v>0.4</v>
      </c>
      <c r="G511" s="1075">
        <v>0.6</v>
      </c>
      <c r="H511" s="1075">
        <f t="shared" si="7"/>
        <v>2.2799999999999998</v>
      </c>
      <c r="I511" s="1076"/>
      <c r="J511" s="1077"/>
      <c r="K511" s="344"/>
    </row>
    <row r="512" spans="2:11" ht="15">
      <c r="B512" s="1081"/>
      <c r="C512" s="438" t="s">
        <v>947</v>
      </c>
      <c r="D512" s="1074"/>
      <c r="E512" s="1075">
        <v>2.5</v>
      </c>
      <c r="F512" s="1075">
        <v>0.4</v>
      </c>
      <c r="G512" s="1075">
        <v>0.6</v>
      </c>
      <c r="H512" s="1075">
        <f t="shared" si="7"/>
        <v>0.6</v>
      </c>
      <c r="I512" s="1076"/>
      <c r="J512" s="1077"/>
      <c r="K512" s="344"/>
    </row>
    <row r="513" spans="2:11" ht="15">
      <c r="B513" s="1081"/>
      <c r="C513" s="438" t="s">
        <v>948</v>
      </c>
      <c r="D513" s="1074"/>
      <c r="E513" s="1075">
        <v>4</v>
      </c>
      <c r="F513" s="1075">
        <v>0.4</v>
      </c>
      <c r="G513" s="1075">
        <v>0.6</v>
      </c>
      <c r="H513" s="1075">
        <f t="shared" si="7"/>
        <v>0.96</v>
      </c>
      <c r="I513" s="1076"/>
      <c r="J513" s="1077"/>
      <c r="K513" s="344"/>
    </row>
    <row r="514" spans="2:11" ht="15">
      <c r="B514" s="1081"/>
      <c r="C514" s="438" t="s">
        <v>949</v>
      </c>
      <c r="D514" s="1074"/>
      <c r="E514" s="1075">
        <v>23</v>
      </c>
      <c r="F514" s="1075">
        <v>0.4</v>
      </c>
      <c r="G514" s="1075">
        <v>0.6</v>
      </c>
      <c r="H514" s="1075">
        <f t="shared" si="7"/>
        <v>5.52</v>
      </c>
      <c r="I514" s="1076"/>
      <c r="J514" s="1077"/>
      <c r="K514" s="344"/>
    </row>
    <row r="515" spans="2:11" ht="15">
      <c r="B515" s="1081"/>
      <c r="C515" s="438" t="s">
        <v>950</v>
      </c>
      <c r="D515" s="1074"/>
      <c r="E515" s="1075">
        <v>17</v>
      </c>
      <c r="F515" s="1075">
        <v>0.4</v>
      </c>
      <c r="G515" s="1075">
        <v>0.6</v>
      </c>
      <c r="H515" s="1075">
        <f t="shared" si="7"/>
        <v>4.08</v>
      </c>
      <c r="I515" s="1076"/>
      <c r="J515" s="1077"/>
      <c r="K515" s="344"/>
    </row>
    <row r="516" spans="2:11" ht="15">
      <c r="B516" s="1081"/>
      <c r="C516" s="438" t="s">
        <v>951</v>
      </c>
      <c r="D516" s="1074"/>
      <c r="E516" s="1075">
        <v>5</v>
      </c>
      <c r="F516" s="1075">
        <v>0.4</v>
      </c>
      <c r="G516" s="1075">
        <v>0.6</v>
      </c>
      <c r="H516" s="1075">
        <f t="shared" si="7"/>
        <v>1.2</v>
      </c>
      <c r="I516" s="1076"/>
      <c r="J516" s="1077"/>
      <c r="K516" s="344"/>
    </row>
    <row r="517" spans="2:11" ht="15">
      <c r="B517" s="1081"/>
      <c r="C517" s="438" t="s">
        <v>952</v>
      </c>
      <c r="D517" s="1074"/>
      <c r="E517" s="1075">
        <v>11</v>
      </c>
      <c r="F517" s="1075">
        <v>0.4</v>
      </c>
      <c r="G517" s="1075">
        <v>0.6</v>
      </c>
      <c r="H517" s="1075">
        <f t="shared" si="7"/>
        <v>2.64</v>
      </c>
      <c r="I517" s="1076"/>
      <c r="J517" s="1077"/>
      <c r="K517" s="344"/>
    </row>
    <row r="518" spans="2:11" ht="15">
      <c r="B518" s="1081"/>
      <c r="C518" s="435" t="s">
        <v>1078</v>
      </c>
      <c r="D518" s="1074"/>
      <c r="E518" s="1075"/>
      <c r="F518" s="1075"/>
      <c r="G518" s="1075"/>
      <c r="H518" s="1075"/>
      <c r="I518" s="1076"/>
      <c r="J518" s="1077"/>
      <c r="K518" s="344"/>
    </row>
    <row r="519" spans="2:11" ht="15">
      <c r="B519" s="1081"/>
      <c r="C519" s="438" t="s">
        <v>953</v>
      </c>
      <c r="D519" s="1074"/>
      <c r="E519" s="1075">
        <v>36.5</v>
      </c>
      <c r="F519" s="1075">
        <v>0.4</v>
      </c>
      <c r="G519" s="1075">
        <v>0.6</v>
      </c>
      <c r="H519" s="1075">
        <f t="shared" si="7"/>
        <v>8.76</v>
      </c>
      <c r="I519" s="1076"/>
      <c r="J519" s="1077"/>
      <c r="K519" s="344"/>
    </row>
    <row r="520" spans="2:11" ht="15">
      <c r="B520" s="1081"/>
      <c r="C520" s="438" t="s">
        <v>954</v>
      </c>
      <c r="D520" s="1074"/>
      <c r="E520" s="1075">
        <v>56.5</v>
      </c>
      <c r="F520" s="1075">
        <v>0.4</v>
      </c>
      <c r="G520" s="1075">
        <v>0.6</v>
      </c>
      <c r="H520" s="1075">
        <f t="shared" si="7"/>
        <v>13.56</v>
      </c>
      <c r="I520" s="1076"/>
      <c r="J520" s="1077"/>
      <c r="K520" s="344"/>
    </row>
    <row r="521" spans="2:11" ht="15">
      <c r="B521" s="1081"/>
      <c r="C521" s="438" t="s">
        <v>956</v>
      </c>
      <c r="D521" s="1074"/>
      <c r="E521" s="1075">
        <v>100.5</v>
      </c>
      <c r="F521" s="1075">
        <v>0.4</v>
      </c>
      <c r="G521" s="1075">
        <v>0.6</v>
      </c>
      <c r="H521" s="1075">
        <f t="shared" si="7"/>
        <v>24.12</v>
      </c>
      <c r="I521" s="1076"/>
      <c r="J521" s="1077"/>
      <c r="K521" s="344"/>
    </row>
    <row r="522" spans="2:11" ht="15">
      <c r="B522" s="1081"/>
      <c r="C522" s="438" t="s">
        <v>957</v>
      </c>
      <c r="D522" s="1074"/>
      <c r="E522" s="1075">
        <v>33.5</v>
      </c>
      <c r="F522" s="1075">
        <v>0.4</v>
      </c>
      <c r="G522" s="1075">
        <v>0.6</v>
      </c>
      <c r="H522" s="1075">
        <f t="shared" si="7"/>
        <v>8.0399999999999991</v>
      </c>
      <c r="I522" s="1076"/>
      <c r="J522" s="1077"/>
      <c r="K522" s="344"/>
    </row>
    <row r="523" spans="2:11" ht="15">
      <c r="B523" s="1081"/>
      <c r="C523" s="438" t="s">
        <v>958</v>
      </c>
      <c r="D523" s="1074"/>
      <c r="E523" s="1075">
        <v>52.5</v>
      </c>
      <c r="F523" s="1075">
        <v>0.4</v>
      </c>
      <c r="G523" s="1075">
        <v>0.6</v>
      </c>
      <c r="H523" s="1075">
        <f t="shared" si="7"/>
        <v>12.6</v>
      </c>
      <c r="I523" s="1076"/>
      <c r="J523" s="1077"/>
      <c r="K523" s="344"/>
    </row>
    <row r="524" spans="2:11" ht="15">
      <c r="B524" s="1081"/>
      <c r="C524" s="438" t="s">
        <v>959</v>
      </c>
      <c r="D524" s="1074"/>
      <c r="E524" s="1075">
        <v>74</v>
      </c>
      <c r="F524" s="1075">
        <v>0.4</v>
      </c>
      <c r="G524" s="1075">
        <v>0.6</v>
      </c>
      <c r="H524" s="1075">
        <f t="shared" si="7"/>
        <v>17.760000000000002</v>
      </c>
      <c r="I524" s="1076"/>
      <c r="J524" s="1077"/>
      <c r="K524" s="344"/>
    </row>
    <row r="525" spans="2:11" ht="15">
      <c r="B525" s="1081"/>
      <c r="C525" s="438"/>
      <c r="D525" s="1074"/>
      <c r="E525" s="1075"/>
      <c r="F525" s="1075"/>
      <c r="G525" s="1075"/>
      <c r="H525" s="1075"/>
      <c r="I525" s="1076"/>
      <c r="J525" s="1077"/>
      <c r="K525" s="344"/>
    </row>
    <row r="526" spans="2:11" ht="15">
      <c r="B526" s="1081"/>
      <c r="C526" s="435" t="s">
        <v>998</v>
      </c>
      <c r="D526" s="1074"/>
      <c r="E526" s="1075"/>
      <c r="F526" s="1075"/>
      <c r="G526" s="1075"/>
      <c r="H526" s="1075"/>
      <c r="I526" s="1076"/>
      <c r="J526" s="1077"/>
      <c r="K526" s="344"/>
    </row>
    <row r="527" spans="2:11" ht="15">
      <c r="B527" s="1081"/>
      <c r="C527" s="435" t="s">
        <v>1077</v>
      </c>
      <c r="D527" s="1074"/>
      <c r="E527" s="1075"/>
      <c r="F527" s="1075"/>
      <c r="G527" s="1075"/>
      <c r="H527" s="1075"/>
      <c r="I527" s="1076"/>
      <c r="J527" s="1077"/>
      <c r="K527" s="344"/>
    </row>
    <row r="528" spans="2:11" ht="15">
      <c r="B528" s="1081"/>
      <c r="C528" s="438" t="s">
        <v>940</v>
      </c>
      <c r="D528" s="1074"/>
      <c r="E528" s="1075">
        <v>7</v>
      </c>
      <c r="F528" s="1075">
        <v>0.5</v>
      </c>
      <c r="G528" s="1075">
        <v>0.7</v>
      </c>
      <c r="H528" s="1075">
        <f>ROUND(G528*F528*E528,2)</f>
        <v>2.4500000000000002</v>
      </c>
      <c r="I528" s="1076"/>
      <c r="J528" s="1077"/>
      <c r="K528" s="344"/>
    </row>
    <row r="529" spans="2:11" ht="15">
      <c r="B529" s="1081"/>
      <c r="C529" s="438" t="s">
        <v>941</v>
      </c>
      <c r="D529" s="1074"/>
      <c r="E529" s="1075">
        <v>101</v>
      </c>
      <c r="F529" s="1075">
        <v>0.5</v>
      </c>
      <c r="G529" s="1075">
        <v>0.7</v>
      </c>
      <c r="H529" s="1075">
        <f t="shared" ref="H529:H538" si="8">ROUND(G529*F529*E529,2)</f>
        <v>35.35</v>
      </c>
      <c r="I529" s="1076"/>
      <c r="J529" s="1077"/>
      <c r="K529" s="344"/>
    </row>
    <row r="530" spans="2:11" ht="15">
      <c r="B530" s="1081"/>
      <c r="C530" s="438" t="s">
        <v>942</v>
      </c>
      <c r="D530" s="1074"/>
      <c r="E530" s="1075">
        <v>11</v>
      </c>
      <c r="F530" s="1075">
        <v>0.5</v>
      </c>
      <c r="G530" s="1075">
        <v>0.7</v>
      </c>
      <c r="H530" s="1075">
        <f t="shared" si="8"/>
        <v>3.85</v>
      </c>
      <c r="I530" s="1076"/>
      <c r="J530" s="1077"/>
      <c r="K530" s="344"/>
    </row>
    <row r="531" spans="2:11" ht="15">
      <c r="B531" s="1081"/>
      <c r="C531" s="438" t="s">
        <v>949</v>
      </c>
      <c r="D531" s="1074"/>
      <c r="E531" s="1075">
        <v>32.5</v>
      </c>
      <c r="F531" s="1075">
        <v>0.5</v>
      </c>
      <c r="G531" s="1075">
        <v>0.7</v>
      </c>
      <c r="H531" s="1075">
        <f t="shared" si="8"/>
        <v>11.38</v>
      </c>
      <c r="I531" s="1076"/>
      <c r="J531" s="1077"/>
      <c r="K531" s="344"/>
    </row>
    <row r="532" spans="2:11" ht="15">
      <c r="B532" s="1081"/>
      <c r="C532" s="435" t="s">
        <v>1078</v>
      </c>
      <c r="D532" s="1074"/>
      <c r="E532" s="1075"/>
      <c r="F532" s="1075"/>
      <c r="G532" s="1075"/>
      <c r="H532" s="1075"/>
      <c r="I532" s="1076"/>
      <c r="J532" s="1077"/>
      <c r="K532" s="344"/>
    </row>
    <row r="533" spans="2:11" ht="15">
      <c r="B533" s="1081"/>
      <c r="C533" s="438" t="s">
        <v>953</v>
      </c>
      <c r="D533" s="1074"/>
      <c r="E533" s="1075">
        <v>9</v>
      </c>
      <c r="F533" s="1075">
        <v>0.5</v>
      </c>
      <c r="G533" s="1075">
        <v>0.7</v>
      </c>
      <c r="H533" s="1075">
        <f t="shared" si="8"/>
        <v>3.15</v>
      </c>
      <c r="I533" s="1076"/>
      <c r="J533" s="1077"/>
      <c r="K533" s="344"/>
    </row>
    <row r="534" spans="2:11" ht="15">
      <c r="B534" s="1081"/>
      <c r="C534" s="438" t="s">
        <v>954</v>
      </c>
      <c r="D534" s="1074"/>
      <c r="E534" s="1075">
        <v>22</v>
      </c>
      <c r="F534" s="1075">
        <v>0.5</v>
      </c>
      <c r="G534" s="1075">
        <v>0.7</v>
      </c>
      <c r="H534" s="1075">
        <f t="shared" si="8"/>
        <v>7.7</v>
      </c>
      <c r="I534" s="1076"/>
      <c r="J534" s="1077"/>
      <c r="K534" s="344"/>
    </row>
    <row r="535" spans="2:11" ht="15">
      <c r="B535" s="1081"/>
      <c r="C535" s="438" t="s">
        <v>956</v>
      </c>
      <c r="D535" s="1074"/>
      <c r="E535" s="1075">
        <v>25</v>
      </c>
      <c r="F535" s="1075">
        <v>0.5</v>
      </c>
      <c r="G535" s="1075">
        <v>0.7</v>
      </c>
      <c r="H535" s="1075">
        <f t="shared" si="8"/>
        <v>8.75</v>
      </c>
      <c r="I535" s="1076"/>
      <c r="J535" s="1077"/>
      <c r="K535" s="344"/>
    </row>
    <row r="536" spans="2:11" ht="15">
      <c r="B536" s="1081"/>
      <c r="C536" s="438" t="s">
        <v>957</v>
      </c>
      <c r="D536" s="1074"/>
      <c r="E536" s="1075">
        <v>21.5</v>
      </c>
      <c r="F536" s="1075">
        <v>0.5</v>
      </c>
      <c r="G536" s="1075">
        <v>0.7</v>
      </c>
      <c r="H536" s="1075">
        <f t="shared" si="8"/>
        <v>7.53</v>
      </c>
      <c r="I536" s="1076"/>
      <c r="J536" s="1077"/>
      <c r="K536" s="344"/>
    </row>
    <row r="537" spans="2:11" ht="15">
      <c r="B537" s="1081"/>
      <c r="C537" s="438" t="s">
        <v>958</v>
      </c>
      <c r="D537" s="1074"/>
      <c r="E537" s="1075">
        <v>112</v>
      </c>
      <c r="F537" s="1075">
        <v>0.5</v>
      </c>
      <c r="G537" s="1075">
        <v>0.7</v>
      </c>
      <c r="H537" s="1075">
        <f t="shared" si="8"/>
        <v>39.200000000000003</v>
      </c>
      <c r="I537" s="1076"/>
      <c r="J537" s="1077"/>
      <c r="K537" s="344"/>
    </row>
    <row r="538" spans="2:11" ht="15">
      <c r="B538" s="1081"/>
      <c r="C538" s="438" t="s">
        <v>959</v>
      </c>
      <c r="D538" s="1074"/>
      <c r="E538" s="1075">
        <v>85.5</v>
      </c>
      <c r="F538" s="1075">
        <v>0.5</v>
      </c>
      <c r="G538" s="1075">
        <v>0.7</v>
      </c>
      <c r="H538" s="1075">
        <f t="shared" si="8"/>
        <v>29.93</v>
      </c>
      <c r="I538" s="1076"/>
      <c r="J538" s="1077"/>
      <c r="K538" s="344"/>
    </row>
    <row r="539" spans="2:11" ht="15">
      <c r="B539" s="1081"/>
      <c r="C539" s="438"/>
      <c r="D539" s="1074"/>
      <c r="E539" s="1075"/>
      <c r="F539" s="1075"/>
      <c r="G539" s="1075"/>
      <c r="H539" s="1075"/>
      <c r="I539" s="1076"/>
      <c r="J539" s="1077"/>
      <c r="K539" s="344"/>
    </row>
    <row r="540" spans="2:11" ht="15">
      <c r="B540" s="1081"/>
      <c r="C540" s="435" t="s">
        <v>1001</v>
      </c>
      <c r="D540" s="1074"/>
      <c r="E540" s="1075"/>
      <c r="F540" s="1075"/>
      <c r="G540" s="1075"/>
      <c r="H540" s="1075"/>
      <c r="I540" s="1076"/>
      <c r="J540" s="1077"/>
      <c r="K540" s="344"/>
    </row>
    <row r="541" spans="2:11" ht="15">
      <c r="B541" s="1081"/>
      <c r="C541" s="435" t="s">
        <v>1077</v>
      </c>
      <c r="D541" s="1074"/>
      <c r="E541" s="1075"/>
      <c r="F541" s="1075"/>
      <c r="G541" s="1075"/>
      <c r="H541" s="1075"/>
      <c r="I541" s="1076"/>
      <c r="J541" s="1077"/>
      <c r="K541" s="344"/>
    </row>
    <row r="542" spans="2:11" ht="15">
      <c r="B542" s="1081"/>
      <c r="C542" s="438" t="s">
        <v>941</v>
      </c>
      <c r="D542" s="1074"/>
      <c r="E542" s="1075">
        <v>13</v>
      </c>
      <c r="F542" s="1075">
        <v>0.6</v>
      </c>
      <c r="G542" s="1075">
        <v>0.8</v>
      </c>
      <c r="H542" s="1075">
        <f>ROUND(G542*F542*E542,2)</f>
        <v>6.24</v>
      </c>
      <c r="I542" s="1076"/>
      <c r="J542" s="1077"/>
      <c r="K542" s="344"/>
    </row>
    <row r="543" spans="2:11" ht="15">
      <c r="B543" s="1081"/>
      <c r="C543" s="435" t="s">
        <v>1078</v>
      </c>
      <c r="D543" s="1074"/>
      <c r="E543" s="1075"/>
      <c r="F543" s="1075"/>
      <c r="G543" s="1075"/>
      <c r="H543" s="1075"/>
      <c r="I543" s="1076"/>
      <c r="J543" s="1077"/>
      <c r="K543" s="344"/>
    </row>
    <row r="544" spans="2:11" ht="15">
      <c r="B544" s="1081"/>
      <c r="C544" s="438" t="s">
        <v>953</v>
      </c>
      <c r="D544" s="1074"/>
      <c r="E544" s="1075">
        <v>20.5</v>
      </c>
      <c r="F544" s="1075">
        <v>0.6</v>
      </c>
      <c r="G544" s="1075">
        <v>0.8</v>
      </c>
      <c r="H544" s="1075">
        <f t="shared" ref="H544:H557" si="9">ROUND(G544*F544*E544,2)</f>
        <v>9.84</v>
      </c>
      <c r="I544" s="1076"/>
      <c r="J544" s="1077"/>
      <c r="K544" s="344"/>
    </row>
    <row r="545" spans="2:11" ht="15">
      <c r="B545" s="1081"/>
      <c r="C545" s="438" t="s">
        <v>956</v>
      </c>
      <c r="D545" s="1074"/>
      <c r="E545" s="1075">
        <v>37</v>
      </c>
      <c r="F545" s="1075">
        <v>0.6</v>
      </c>
      <c r="G545" s="1075">
        <v>0.8</v>
      </c>
      <c r="H545" s="1075">
        <f t="shared" si="9"/>
        <v>17.760000000000002</v>
      </c>
      <c r="I545" s="1076"/>
      <c r="J545" s="1077"/>
      <c r="K545" s="344"/>
    </row>
    <row r="546" spans="2:11" ht="15">
      <c r="B546" s="1081"/>
      <c r="C546" s="438" t="s">
        <v>958</v>
      </c>
      <c r="D546" s="1074"/>
      <c r="E546" s="1075">
        <v>27.5</v>
      </c>
      <c r="F546" s="1075">
        <v>0.6</v>
      </c>
      <c r="G546" s="1075">
        <v>0.8</v>
      </c>
      <c r="H546" s="1075">
        <f t="shared" si="9"/>
        <v>13.2</v>
      </c>
      <c r="I546" s="1076"/>
      <c r="J546" s="1077"/>
      <c r="K546" s="344"/>
    </row>
    <row r="547" spans="2:11" ht="15">
      <c r="B547" s="1081"/>
      <c r="C547" s="438" t="s">
        <v>959</v>
      </c>
      <c r="D547" s="1074"/>
      <c r="E547" s="1075">
        <v>48.5</v>
      </c>
      <c r="F547" s="1075">
        <v>0.6</v>
      </c>
      <c r="G547" s="1075">
        <v>0.8</v>
      </c>
      <c r="H547" s="1075">
        <f t="shared" si="9"/>
        <v>23.28</v>
      </c>
      <c r="I547" s="1076"/>
      <c r="J547" s="1077"/>
      <c r="K547" s="344"/>
    </row>
    <row r="548" spans="2:11" ht="15">
      <c r="B548" s="1081"/>
      <c r="C548" s="438"/>
      <c r="D548" s="1074"/>
      <c r="E548" s="1075"/>
      <c r="F548" s="1075"/>
      <c r="G548" s="1075"/>
      <c r="H548" s="1075"/>
      <c r="I548" s="1076"/>
      <c r="J548" s="1077"/>
      <c r="K548" s="344"/>
    </row>
    <row r="549" spans="2:11" ht="15">
      <c r="B549" s="1081"/>
      <c r="C549" s="435" t="s">
        <v>1005</v>
      </c>
      <c r="D549" s="1074"/>
      <c r="E549" s="1075"/>
      <c r="F549" s="1075"/>
      <c r="G549" s="1075"/>
      <c r="H549" s="1075"/>
      <c r="I549" s="1076"/>
      <c r="J549" s="1077"/>
      <c r="K549" s="344"/>
    </row>
    <row r="550" spans="2:11" ht="15">
      <c r="B550" s="1081"/>
      <c r="C550" s="435" t="s">
        <v>1077</v>
      </c>
      <c r="D550" s="1074"/>
      <c r="E550" s="1075"/>
      <c r="F550" s="1075"/>
      <c r="G550" s="1075"/>
      <c r="H550" s="1075"/>
      <c r="I550" s="1076"/>
      <c r="J550" s="1077"/>
      <c r="K550" s="344"/>
    </row>
    <row r="551" spans="2:11" ht="15">
      <c r="B551" s="1081"/>
      <c r="C551" s="438" t="s">
        <v>941</v>
      </c>
      <c r="D551" s="1074"/>
      <c r="E551" s="1075">
        <v>30.5</v>
      </c>
      <c r="F551" s="1075">
        <v>0.6</v>
      </c>
      <c r="G551" s="1075">
        <v>0.8</v>
      </c>
      <c r="H551" s="1075">
        <f t="shared" si="9"/>
        <v>14.64</v>
      </c>
      <c r="I551" s="1076"/>
      <c r="J551" s="1077"/>
      <c r="K551" s="344"/>
    </row>
    <row r="552" spans="2:11" ht="15">
      <c r="B552" s="1081"/>
      <c r="C552" s="435" t="s">
        <v>1078</v>
      </c>
      <c r="D552" s="1074"/>
      <c r="E552" s="1075"/>
      <c r="F552" s="1075"/>
      <c r="G552" s="1075"/>
      <c r="H552" s="1075"/>
      <c r="I552" s="1076"/>
      <c r="J552" s="1077"/>
      <c r="K552" s="344"/>
    </row>
    <row r="553" spans="2:11" ht="15">
      <c r="B553" s="1081"/>
      <c r="C553" s="438" t="s">
        <v>956</v>
      </c>
      <c r="D553" s="1074"/>
      <c r="E553" s="1075">
        <v>93.5</v>
      </c>
      <c r="F553" s="1075">
        <v>0.6</v>
      </c>
      <c r="G553" s="1075">
        <v>0.8</v>
      </c>
      <c r="H553" s="1075">
        <f t="shared" si="9"/>
        <v>44.88</v>
      </c>
      <c r="I553" s="1076"/>
      <c r="J553" s="1077"/>
      <c r="K553" s="344"/>
    </row>
    <row r="554" spans="2:11" ht="15">
      <c r="B554" s="1081"/>
      <c r="C554" s="438"/>
      <c r="D554" s="1074"/>
      <c r="E554" s="1075"/>
      <c r="F554" s="1075"/>
      <c r="G554" s="1075"/>
      <c r="H554" s="1075"/>
      <c r="I554" s="1076"/>
      <c r="J554" s="1077"/>
      <c r="K554" s="344"/>
    </row>
    <row r="555" spans="2:11" ht="15">
      <c r="B555" s="1081"/>
      <c r="C555" s="435" t="s">
        <v>1009</v>
      </c>
      <c r="D555" s="1074"/>
      <c r="E555" s="1075"/>
      <c r="F555" s="1075"/>
      <c r="G555" s="1075"/>
      <c r="H555" s="1075"/>
      <c r="I555" s="1076"/>
      <c r="J555" s="1077"/>
      <c r="K555" s="344"/>
    </row>
    <row r="556" spans="2:11" ht="15">
      <c r="B556" s="1081"/>
      <c r="C556" s="435" t="s">
        <v>1078</v>
      </c>
      <c r="D556" s="1074"/>
      <c r="E556" s="1075"/>
      <c r="F556" s="1075"/>
      <c r="G556" s="1075"/>
      <c r="H556" s="1075"/>
      <c r="I556" s="1076"/>
      <c r="J556" s="1077"/>
      <c r="K556" s="344"/>
    </row>
    <row r="557" spans="2:11" ht="15">
      <c r="B557" s="1081"/>
      <c r="C557" s="438" t="s">
        <v>956</v>
      </c>
      <c r="D557" s="1074"/>
      <c r="E557" s="1075">
        <v>46</v>
      </c>
      <c r="F557" s="1075">
        <v>0.6</v>
      </c>
      <c r="G557" s="1075">
        <v>0.8</v>
      </c>
      <c r="H557" s="1075">
        <f t="shared" si="9"/>
        <v>22.08</v>
      </c>
      <c r="I557" s="1076"/>
      <c r="J557" s="1077"/>
      <c r="K557" s="344"/>
    </row>
    <row r="558" spans="2:11" ht="15">
      <c r="B558" s="1081"/>
      <c r="C558" s="438"/>
      <c r="D558" s="1074"/>
      <c r="E558" s="1075"/>
      <c r="F558" s="1075"/>
      <c r="G558" s="1075"/>
      <c r="H558" s="1075"/>
      <c r="I558" s="1076"/>
      <c r="J558" s="1077"/>
      <c r="K558" s="344"/>
    </row>
    <row r="559" spans="2:11" s="465" customFormat="1" ht="12.75">
      <c r="B559" s="514" t="s">
        <v>354</v>
      </c>
      <c r="C559" s="470" t="s">
        <v>42</v>
      </c>
      <c r="D559" s="1078"/>
      <c r="E559" s="1079"/>
      <c r="F559" s="1079"/>
      <c r="G559" s="1079"/>
      <c r="H559" s="1079"/>
      <c r="I559" s="1080"/>
      <c r="J559" s="1071"/>
    </row>
    <row r="560" spans="2:11" s="465" customFormat="1" ht="38.25">
      <c r="B560" s="515" t="s">
        <v>355</v>
      </c>
      <c r="C560" s="461" t="s">
        <v>816</v>
      </c>
      <c r="D560" s="1078"/>
      <c r="E560" s="1079"/>
      <c r="F560" s="1079"/>
      <c r="G560" s="1079"/>
      <c r="H560" s="1079"/>
      <c r="I560" s="1080">
        <f>SUM(H564:H615)</f>
        <v>629.15</v>
      </c>
      <c r="J560" s="1071" t="s">
        <v>3</v>
      </c>
    </row>
    <row r="561" spans="2:11" ht="15">
      <c r="B561" s="1081"/>
      <c r="C561" s="435" t="s">
        <v>71</v>
      </c>
      <c r="D561" s="1074"/>
      <c r="E561" s="1075"/>
      <c r="F561" s="1075"/>
      <c r="G561" s="1075"/>
      <c r="H561" s="1075"/>
      <c r="I561" s="1076"/>
      <c r="J561" s="1077"/>
      <c r="K561" s="344"/>
    </row>
    <row r="562" spans="2:11" ht="15">
      <c r="B562" s="1081"/>
      <c r="C562" s="435" t="s">
        <v>938</v>
      </c>
      <c r="D562" s="1074"/>
      <c r="E562" s="1075" t="s">
        <v>928</v>
      </c>
      <c r="F562" s="1075" t="s">
        <v>652</v>
      </c>
      <c r="G562" s="1075"/>
      <c r="H562" s="1075" t="s">
        <v>632</v>
      </c>
      <c r="I562" s="1076"/>
      <c r="J562" s="1077"/>
      <c r="K562" s="344"/>
    </row>
    <row r="563" spans="2:11" ht="15">
      <c r="B563" s="1081"/>
      <c r="C563" s="435" t="s">
        <v>1077</v>
      </c>
      <c r="D563" s="1074"/>
      <c r="E563" s="1075"/>
      <c r="F563" s="1075"/>
      <c r="G563" s="1075"/>
      <c r="H563" s="1075"/>
      <c r="I563" s="1076"/>
      <c r="J563" s="1077"/>
      <c r="K563" s="344"/>
    </row>
    <row r="564" spans="2:11" ht="15">
      <c r="B564" s="1081"/>
      <c r="C564" s="438" t="s">
        <v>940</v>
      </c>
      <c r="D564" s="1074"/>
      <c r="E564" s="1075">
        <v>11</v>
      </c>
      <c r="F564" s="1075">
        <v>0.4</v>
      </c>
      <c r="G564" s="1075"/>
      <c r="H564" s="1075">
        <f>ROUND(F564*E564,2)</f>
        <v>4.4000000000000004</v>
      </c>
      <c r="I564" s="1076"/>
      <c r="J564" s="1077"/>
      <c r="K564" s="344"/>
    </row>
    <row r="565" spans="2:11" ht="15">
      <c r="B565" s="1081"/>
      <c r="C565" s="438" t="s">
        <v>941</v>
      </c>
      <c r="D565" s="1074"/>
      <c r="E565" s="1075">
        <v>91.5</v>
      </c>
      <c r="F565" s="1075">
        <v>0.4</v>
      </c>
      <c r="G565" s="1075"/>
      <c r="H565" s="1075">
        <f t="shared" ref="H565:H615" si="10">ROUND(F565*E565,2)</f>
        <v>36.6</v>
      </c>
      <c r="I565" s="1076"/>
      <c r="J565" s="1077"/>
      <c r="K565" s="344"/>
    </row>
    <row r="566" spans="2:11" ht="15">
      <c r="B566" s="1081"/>
      <c r="C566" s="438" t="s">
        <v>942</v>
      </c>
      <c r="D566" s="1074"/>
      <c r="E566" s="1075">
        <v>27</v>
      </c>
      <c r="F566" s="1075">
        <v>0.4</v>
      </c>
      <c r="G566" s="1075"/>
      <c r="H566" s="1075">
        <f t="shared" si="10"/>
        <v>10.8</v>
      </c>
      <c r="I566" s="1076"/>
      <c r="J566" s="1077"/>
      <c r="K566" s="344"/>
    </row>
    <row r="567" spans="2:11" ht="15">
      <c r="B567" s="1081"/>
      <c r="C567" s="438" t="s">
        <v>943</v>
      </c>
      <c r="D567" s="1074"/>
      <c r="E567" s="1075">
        <v>7</v>
      </c>
      <c r="F567" s="1075">
        <v>0.4</v>
      </c>
      <c r="G567" s="1075"/>
      <c r="H567" s="1075">
        <f t="shared" si="10"/>
        <v>2.8</v>
      </c>
      <c r="I567" s="1076"/>
      <c r="J567" s="1077"/>
      <c r="K567" s="344"/>
    </row>
    <row r="568" spans="2:11" ht="15">
      <c r="B568" s="1081"/>
      <c r="C568" s="438" t="s">
        <v>945</v>
      </c>
      <c r="D568" s="1074"/>
      <c r="E568" s="1075">
        <v>3</v>
      </c>
      <c r="F568" s="1075">
        <v>0.4</v>
      </c>
      <c r="G568" s="1075"/>
      <c r="H568" s="1075">
        <f t="shared" si="10"/>
        <v>1.2</v>
      </c>
      <c r="I568" s="1076"/>
      <c r="J568" s="1077"/>
      <c r="K568" s="344"/>
    </row>
    <row r="569" spans="2:11" ht="15">
      <c r="B569" s="1081"/>
      <c r="C569" s="438" t="s">
        <v>946</v>
      </c>
      <c r="D569" s="1074"/>
      <c r="E569" s="1075">
        <v>9.5</v>
      </c>
      <c r="F569" s="1075">
        <v>0.4</v>
      </c>
      <c r="G569" s="1075"/>
      <c r="H569" s="1075">
        <f t="shared" si="10"/>
        <v>3.8</v>
      </c>
      <c r="I569" s="1076"/>
      <c r="J569" s="1077"/>
      <c r="K569" s="344"/>
    </row>
    <row r="570" spans="2:11" ht="15">
      <c r="B570" s="1081"/>
      <c r="C570" s="438" t="s">
        <v>947</v>
      </c>
      <c r="D570" s="1074"/>
      <c r="E570" s="1075">
        <v>2.5</v>
      </c>
      <c r="F570" s="1075">
        <v>0.4</v>
      </c>
      <c r="G570" s="1075"/>
      <c r="H570" s="1075">
        <f t="shared" si="10"/>
        <v>1</v>
      </c>
      <c r="I570" s="1076"/>
      <c r="J570" s="1077"/>
      <c r="K570" s="344"/>
    </row>
    <row r="571" spans="2:11" ht="15">
      <c r="B571" s="1081"/>
      <c r="C571" s="438" t="s">
        <v>948</v>
      </c>
      <c r="D571" s="1074"/>
      <c r="E571" s="1075">
        <v>4</v>
      </c>
      <c r="F571" s="1075">
        <v>0.4</v>
      </c>
      <c r="G571" s="1075"/>
      <c r="H571" s="1075">
        <f t="shared" si="10"/>
        <v>1.6</v>
      </c>
      <c r="I571" s="1076"/>
      <c r="J571" s="1077"/>
      <c r="K571" s="344"/>
    </row>
    <row r="572" spans="2:11" ht="15">
      <c r="B572" s="1081"/>
      <c r="C572" s="438" t="s">
        <v>949</v>
      </c>
      <c r="D572" s="1074"/>
      <c r="E572" s="1075">
        <v>23</v>
      </c>
      <c r="F572" s="1075">
        <v>0.4</v>
      </c>
      <c r="G572" s="1075"/>
      <c r="H572" s="1075">
        <f t="shared" si="10"/>
        <v>9.1999999999999993</v>
      </c>
      <c r="I572" s="1076"/>
      <c r="J572" s="1077"/>
      <c r="K572" s="344"/>
    </row>
    <row r="573" spans="2:11" ht="15">
      <c r="B573" s="1081"/>
      <c r="C573" s="438" t="s">
        <v>950</v>
      </c>
      <c r="D573" s="1074"/>
      <c r="E573" s="1075">
        <v>17</v>
      </c>
      <c r="F573" s="1075">
        <v>0.4</v>
      </c>
      <c r="G573" s="1075"/>
      <c r="H573" s="1075">
        <f t="shared" si="10"/>
        <v>6.8</v>
      </c>
      <c r="I573" s="1076"/>
      <c r="J573" s="1077"/>
      <c r="K573" s="344"/>
    </row>
    <row r="574" spans="2:11" ht="15">
      <c r="B574" s="1081"/>
      <c r="C574" s="438" t="s">
        <v>951</v>
      </c>
      <c r="D574" s="1074"/>
      <c r="E574" s="1075">
        <v>5</v>
      </c>
      <c r="F574" s="1075">
        <v>0.4</v>
      </c>
      <c r="G574" s="1075"/>
      <c r="H574" s="1075">
        <f t="shared" si="10"/>
        <v>2</v>
      </c>
      <c r="I574" s="1076"/>
      <c r="J574" s="1077"/>
      <c r="K574" s="344"/>
    </row>
    <row r="575" spans="2:11" ht="15">
      <c r="B575" s="1081"/>
      <c r="C575" s="438" t="s">
        <v>952</v>
      </c>
      <c r="D575" s="1074"/>
      <c r="E575" s="1075">
        <v>11</v>
      </c>
      <c r="F575" s="1075">
        <v>0.4</v>
      </c>
      <c r="G575" s="1075"/>
      <c r="H575" s="1075">
        <f t="shared" si="10"/>
        <v>4.4000000000000004</v>
      </c>
      <c r="I575" s="1076"/>
      <c r="J575" s="1077"/>
      <c r="K575" s="344"/>
    </row>
    <row r="576" spans="2:11" ht="15">
      <c r="B576" s="1081"/>
      <c r="C576" s="435" t="s">
        <v>1078</v>
      </c>
      <c r="D576" s="1074"/>
      <c r="E576" s="1075"/>
      <c r="F576" s="1075"/>
      <c r="G576" s="1075"/>
      <c r="H576" s="1075"/>
      <c r="I576" s="1076"/>
      <c r="J576" s="1077"/>
      <c r="K576" s="344"/>
    </row>
    <row r="577" spans="2:11" ht="15">
      <c r="B577" s="1081"/>
      <c r="C577" s="438" t="s">
        <v>953</v>
      </c>
      <c r="D577" s="1074"/>
      <c r="E577" s="1075">
        <v>36.5</v>
      </c>
      <c r="F577" s="1075">
        <v>0.4</v>
      </c>
      <c r="G577" s="1075"/>
      <c r="H577" s="1075">
        <f t="shared" si="10"/>
        <v>14.6</v>
      </c>
      <c r="I577" s="1076"/>
      <c r="J577" s="1077"/>
      <c r="K577" s="344"/>
    </row>
    <row r="578" spans="2:11" ht="15">
      <c r="B578" s="1081"/>
      <c r="C578" s="438" t="s">
        <v>954</v>
      </c>
      <c r="D578" s="1074"/>
      <c r="E578" s="1075">
        <v>56.5</v>
      </c>
      <c r="F578" s="1075">
        <v>0.4</v>
      </c>
      <c r="G578" s="1075"/>
      <c r="H578" s="1075">
        <f t="shared" si="10"/>
        <v>22.6</v>
      </c>
      <c r="I578" s="1076"/>
      <c r="J578" s="1077"/>
      <c r="K578" s="344"/>
    </row>
    <row r="579" spans="2:11" ht="15">
      <c r="B579" s="1081"/>
      <c r="C579" s="438" t="s">
        <v>956</v>
      </c>
      <c r="D579" s="1074"/>
      <c r="E579" s="1075">
        <v>100.5</v>
      </c>
      <c r="F579" s="1075">
        <v>0.4</v>
      </c>
      <c r="G579" s="1075"/>
      <c r="H579" s="1075">
        <f t="shared" si="10"/>
        <v>40.200000000000003</v>
      </c>
      <c r="I579" s="1076"/>
      <c r="J579" s="1077"/>
      <c r="K579" s="344"/>
    </row>
    <row r="580" spans="2:11" ht="15">
      <c r="B580" s="1081"/>
      <c r="C580" s="438" t="s">
        <v>957</v>
      </c>
      <c r="D580" s="1074"/>
      <c r="E580" s="1075">
        <v>33.5</v>
      </c>
      <c r="F580" s="1075">
        <v>0.4</v>
      </c>
      <c r="G580" s="1075"/>
      <c r="H580" s="1075">
        <f t="shared" si="10"/>
        <v>13.4</v>
      </c>
      <c r="I580" s="1076"/>
      <c r="J580" s="1077"/>
      <c r="K580" s="344"/>
    </row>
    <row r="581" spans="2:11" ht="15">
      <c r="B581" s="1081"/>
      <c r="C581" s="438" t="s">
        <v>958</v>
      </c>
      <c r="D581" s="1074"/>
      <c r="E581" s="1075">
        <v>52.5</v>
      </c>
      <c r="F581" s="1075">
        <v>0.4</v>
      </c>
      <c r="G581" s="1075"/>
      <c r="H581" s="1075">
        <f t="shared" si="10"/>
        <v>21</v>
      </c>
      <c r="I581" s="1076"/>
      <c r="J581" s="1077"/>
      <c r="K581" s="344"/>
    </row>
    <row r="582" spans="2:11" ht="15">
      <c r="B582" s="1081"/>
      <c r="C582" s="438" t="s">
        <v>959</v>
      </c>
      <c r="D582" s="1074"/>
      <c r="E582" s="1075">
        <v>74</v>
      </c>
      <c r="F582" s="1075">
        <v>0.4</v>
      </c>
      <c r="G582" s="1075"/>
      <c r="H582" s="1075">
        <f t="shared" si="10"/>
        <v>29.6</v>
      </c>
      <c r="I582" s="1076"/>
      <c r="J582" s="1077"/>
      <c r="K582" s="344"/>
    </row>
    <row r="583" spans="2:11" ht="15">
      <c r="B583" s="1081"/>
      <c r="C583" s="438"/>
      <c r="D583" s="1074"/>
      <c r="E583" s="1075"/>
      <c r="F583" s="1075"/>
      <c r="G583" s="1075"/>
      <c r="H583" s="1075"/>
      <c r="I583" s="1076"/>
      <c r="J583" s="1077"/>
      <c r="K583" s="344"/>
    </row>
    <row r="584" spans="2:11" ht="15">
      <c r="B584" s="1081"/>
      <c r="C584" s="435" t="s">
        <v>998</v>
      </c>
      <c r="D584" s="1074"/>
      <c r="E584" s="1075"/>
      <c r="F584" s="1075"/>
      <c r="G584" s="1075"/>
      <c r="H584" s="1075"/>
      <c r="I584" s="1076"/>
      <c r="J584" s="1077"/>
      <c r="K584" s="344"/>
    </row>
    <row r="585" spans="2:11" ht="15">
      <c r="B585" s="1081"/>
      <c r="C585" s="435" t="s">
        <v>1077</v>
      </c>
      <c r="D585" s="1074"/>
      <c r="E585" s="1075"/>
      <c r="F585" s="1075"/>
      <c r="G585" s="1075"/>
      <c r="H585" s="1075"/>
      <c r="I585" s="1076"/>
      <c r="J585" s="1077"/>
      <c r="K585" s="344"/>
    </row>
    <row r="586" spans="2:11" ht="15">
      <c r="B586" s="1081"/>
      <c r="C586" s="438" t="s">
        <v>940</v>
      </c>
      <c r="D586" s="1074"/>
      <c r="E586" s="1075">
        <v>7</v>
      </c>
      <c r="F586" s="1075">
        <v>0.5</v>
      </c>
      <c r="G586" s="1075"/>
      <c r="H586" s="1075">
        <f t="shared" si="10"/>
        <v>3.5</v>
      </c>
      <c r="I586" s="1076"/>
      <c r="J586" s="1077"/>
      <c r="K586" s="344"/>
    </row>
    <row r="587" spans="2:11" ht="15">
      <c r="B587" s="1081"/>
      <c r="C587" s="438" t="s">
        <v>941</v>
      </c>
      <c r="D587" s="1074"/>
      <c r="E587" s="1075">
        <v>101</v>
      </c>
      <c r="F587" s="1075">
        <v>0.5</v>
      </c>
      <c r="G587" s="1075"/>
      <c r="H587" s="1075">
        <f t="shared" si="10"/>
        <v>50.5</v>
      </c>
      <c r="I587" s="1076"/>
      <c r="J587" s="1077"/>
      <c r="K587" s="344"/>
    </row>
    <row r="588" spans="2:11" ht="15">
      <c r="B588" s="1081"/>
      <c r="C588" s="438" t="s">
        <v>942</v>
      </c>
      <c r="D588" s="1074"/>
      <c r="E588" s="1075">
        <v>11</v>
      </c>
      <c r="F588" s="1075">
        <v>0.5</v>
      </c>
      <c r="G588" s="1075"/>
      <c r="H588" s="1075">
        <f t="shared" si="10"/>
        <v>5.5</v>
      </c>
      <c r="I588" s="1076"/>
      <c r="J588" s="1077"/>
      <c r="K588" s="344"/>
    </row>
    <row r="589" spans="2:11" ht="15">
      <c r="B589" s="1081"/>
      <c r="C589" s="438" t="s">
        <v>949</v>
      </c>
      <c r="D589" s="1074"/>
      <c r="E589" s="1075">
        <v>32.5</v>
      </c>
      <c r="F589" s="1075">
        <v>0.5</v>
      </c>
      <c r="G589" s="1075"/>
      <c r="H589" s="1075">
        <f t="shared" si="10"/>
        <v>16.25</v>
      </c>
      <c r="I589" s="1076"/>
      <c r="J589" s="1077"/>
      <c r="K589" s="344"/>
    </row>
    <row r="590" spans="2:11" ht="15">
      <c r="B590" s="1081"/>
      <c r="C590" s="435" t="s">
        <v>1078</v>
      </c>
      <c r="D590" s="1074"/>
      <c r="E590" s="1075"/>
      <c r="F590" s="1075"/>
      <c r="G590" s="1075"/>
      <c r="H590" s="1075"/>
      <c r="I590" s="1076"/>
      <c r="J590" s="1077"/>
      <c r="K590" s="344"/>
    </row>
    <row r="591" spans="2:11" ht="15">
      <c r="B591" s="1081"/>
      <c r="C591" s="438" t="s">
        <v>953</v>
      </c>
      <c r="D591" s="1074"/>
      <c r="E591" s="1075">
        <v>9</v>
      </c>
      <c r="F591" s="1075">
        <v>0.5</v>
      </c>
      <c r="G591" s="1075"/>
      <c r="H591" s="1075">
        <f t="shared" si="10"/>
        <v>4.5</v>
      </c>
      <c r="I591" s="1076"/>
      <c r="J591" s="1077"/>
      <c r="K591" s="344"/>
    </row>
    <row r="592" spans="2:11" ht="15">
      <c r="B592" s="1081"/>
      <c r="C592" s="438" t="s">
        <v>954</v>
      </c>
      <c r="D592" s="1074"/>
      <c r="E592" s="1075">
        <v>22</v>
      </c>
      <c r="F592" s="1075">
        <v>0.5</v>
      </c>
      <c r="G592" s="1075"/>
      <c r="H592" s="1075">
        <f t="shared" si="10"/>
        <v>11</v>
      </c>
      <c r="I592" s="1076"/>
      <c r="J592" s="1077"/>
      <c r="K592" s="344"/>
    </row>
    <row r="593" spans="2:11" ht="15">
      <c r="B593" s="1081"/>
      <c r="C593" s="438" t="s">
        <v>956</v>
      </c>
      <c r="D593" s="1074"/>
      <c r="E593" s="1075">
        <v>25</v>
      </c>
      <c r="F593" s="1075">
        <v>0.5</v>
      </c>
      <c r="G593" s="1075"/>
      <c r="H593" s="1075">
        <f t="shared" si="10"/>
        <v>12.5</v>
      </c>
      <c r="I593" s="1076"/>
      <c r="J593" s="1077"/>
      <c r="K593" s="344"/>
    </row>
    <row r="594" spans="2:11" ht="15">
      <c r="B594" s="1081"/>
      <c r="C594" s="438" t="s">
        <v>957</v>
      </c>
      <c r="D594" s="1074"/>
      <c r="E594" s="1075">
        <v>21.5</v>
      </c>
      <c r="F594" s="1075">
        <v>0.5</v>
      </c>
      <c r="G594" s="1075"/>
      <c r="H594" s="1075">
        <f t="shared" si="10"/>
        <v>10.75</v>
      </c>
      <c r="I594" s="1076"/>
      <c r="J594" s="1077"/>
      <c r="K594" s="344"/>
    </row>
    <row r="595" spans="2:11" ht="15">
      <c r="B595" s="1081"/>
      <c r="C595" s="438" t="s">
        <v>958</v>
      </c>
      <c r="D595" s="1074"/>
      <c r="E595" s="1075">
        <v>112</v>
      </c>
      <c r="F595" s="1075">
        <v>0.5</v>
      </c>
      <c r="G595" s="1075"/>
      <c r="H595" s="1075">
        <f t="shared" si="10"/>
        <v>56</v>
      </c>
      <c r="I595" s="1076"/>
      <c r="J595" s="1077"/>
      <c r="K595" s="344"/>
    </row>
    <row r="596" spans="2:11" ht="15">
      <c r="B596" s="1081"/>
      <c r="C596" s="438" t="s">
        <v>959</v>
      </c>
      <c r="D596" s="1074"/>
      <c r="E596" s="1075">
        <v>85.5</v>
      </c>
      <c r="F596" s="1075">
        <v>0.5</v>
      </c>
      <c r="G596" s="1075"/>
      <c r="H596" s="1075">
        <f t="shared" si="10"/>
        <v>42.75</v>
      </c>
      <c r="I596" s="1076"/>
      <c r="J596" s="1077"/>
      <c r="K596" s="344"/>
    </row>
    <row r="597" spans="2:11" ht="15">
      <c r="B597" s="1081"/>
      <c r="C597" s="438"/>
      <c r="D597" s="1074"/>
      <c r="E597" s="1075"/>
      <c r="F597" s="1075"/>
      <c r="G597" s="1075"/>
      <c r="H597" s="1075"/>
      <c r="I597" s="1076"/>
      <c r="J597" s="1077"/>
      <c r="K597" s="344"/>
    </row>
    <row r="598" spans="2:11" ht="15">
      <c r="B598" s="1081"/>
      <c r="C598" s="435" t="s">
        <v>1001</v>
      </c>
      <c r="D598" s="1074"/>
      <c r="E598" s="1075"/>
      <c r="F598" s="1075"/>
      <c r="G598" s="1075"/>
      <c r="H598" s="1075"/>
      <c r="I598" s="1076"/>
      <c r="J598" s="1077"/>
      <c r="K598" s="344"/>
    </row>
    <row r="599" spans="2:11" ht="15">
      <c r="B599" s="1081"/>
      <c r="C599" s="435" t="s">
        <v>1077</v>
      </c>
      <c r="D599" s="1074"/>
      <c r="E599" s="1075"/>
      <c r="F599" s="1075"/>
      <c r="G599" s="1075"/>
      <c r="H599" s="1075"/>
      <c r="I599" s="1076"/>
      <c r="J599" s="1077"/>
      <c r="K599" s="344"/>
    </row>
    <row r="600" spans="2:11" ht="15">
      <c r="B600" s="1081"/>
      <c r="C600" s="438" t="s">
        <v>941</v>
      </c>
      <c r="D600" s="1074"/>
      <c r="E600" s="1075">
        <v>13</v>
      </c>
      <c r="F600" s="1075">
        <v>0.6</v>
      </c>
      <c r="G600" s="1075"/>
      <c r="H600" s="1075">
        <f t="shared" si="10"/>
        <v>7.8</v>
      </c>
      <c r="I600" s="1076"/>
      <c r="J600" s="1077"/>
      <c r="K600" s="344"/>
    </row>
    <row r="601" spans="2:11" ht="15">
      <c r="B601" s="1081"/>
      <c r="C601" s="435" t="s">
        <v>1078</v>
      </c>
      <c r="D601" s="1074"/>
      <c r="E601" s="1075"/>
      <c r="F601" s="1075"/>
      <c r="G601" s="1075"/>
      <c r="H601" s="1075"/>
      <c r="I601" s="1076"/>
      <c r="J601" s="1077"/>
      <c r="K601" s="344"/>
    </row>
    <row r="602" spans="2:11" ht="15">
      <c r="B602" s="1081"/>
      <c r="C602" s="438" t="s">
        <v>953</v>
      </c>
      <c r="D602" s="1074"/>
      <c r="E602" s="1075">
        <v>20.5</v>
      </c>
      <c r="F602" s="1075">
        <v>0.6</v>
      </c>
      <c r="G602" s="1075"/>
      <c r="H602" s="1075">
        <f t="shared" si="10"/>
        <v>12.3</v>
      </c>
      <c r="I602" s="1076"/>
      <c r="J602" s="1077"/>
      <c r="K602" s="344"/>
    </row>
    <row r="603" spans="2:11" ht="15">
      <c r="B603" s="1081"/>
      <c r="C603" s="438" t="s">
        <v>956</v>
      </c>
      <c r="D603" s="1074"/>
      <c r="E603" s="1075">
        <v>37</v>
      </c>
      <c r="F603" s="1075">
        <v>0.6</v>
      </c>
      <c r="G603" s="1075"/>
      <c r="H603" s="1075">
        <f t="shared" si="10"/>
        <v>22.2</v>
      </c>
      <c r="I603" s="1076"/>
      <c r="J603" s="1077"/>
      <c r="K603" s="344"/>
    </row>
    <row r="604" spans="2:11" ht="15">
      <c r="B604" s="1081"/>
      <c r="C604" s="438" t="s">
        <v>958</v>
      </c>
      <c r="D604" s="1074"/>
      <c r="E604" s="1075">
        <v>27.5</v>
      </c>
      <c r="F604" s="1075">
        <v>0.6</v>
      </c>
      <c r="G604" s="1075"/>
      <c r="H604" s="1075">
        <f t="shared" si="10"/>
        <v>16.5</v>
      </c>
      <c r="I604" s="1076"/>
      <c r="J604" s="1077"/>
      <c r="K604" s="344"/>
    </row>
    <row r="605" spans="2:11" ht="15">
      <c r="B605" s="1081"/>
      <c r="C605" s="438" t="s">
        <v>959</v>
      </c>
      <c r="D605" s="1074"/>
      <c r="E605" s="1075">
        <v>48.5</v>
      </c>
      <c r="F605" s="1075">
        <v>0.6</v>
      </c>
      <c r="G605" s="1075"/>
      <c r="H605" s="1075">
        <f t="shared" si="10"/>
        <v>29.1</v>
      </c>
      <c r="I605" s="1076"/>
      <c r="J605" s="1077"/>
      <c r="K605" s="344"/>
    </row>
    <row r="606" spans="2:11" ht="15">
      <c r="B606" s="1081"/>
      <c r="C606" s="438"/>
      <c r="D606" s="1074"/>
      <c r="E606" s="1075"/>
      <c r="F606" s="1075"/>
      <c r="G606" s="1075"/>
      <c r="H606" s="1075"/>
      <c r="I606" s="1076"/>
      <c r="J606" s="1077"/>
      <c r="K606" s="344"/>
    </row>
    <row r="607" spans="2:11" ht="15">
      <c r="B607" s="1081"/>
      <c r="C607" s="435" t="s">
        <v>1005</v>
      </c>
      <c r="D607" s="1074"/>
      <c r="E607" s="1075"/>
      <c r="F607" s="1075"/>
      <c r="G607" s="1075"/>
      <c r="H607" s="1075"/>
      <c r="I607" s="1076"/>
      <c r="J607" s="1077"/>
      <c r="K607" s="344"/>
    </row>
    <row r="608" spans="2:11" ht="15">
      <c r="B608" s="1081"/>
      <c r="C608" s="435" t="s">
        <v>1077</v>
      </c>
      <c r="D608" s="1074"/>
      <c r="E608" s="1075"/>
      <c r="F608" s="1075"/>
      <c r="G608" s="1075"/>
      <c r="H608" s="1075"/>
      <c r="I608" s="1076"/>
      <c r="J608" s="1077"/>
      <c r="K608" s="344"/>
    </row>
    <row r="609" spans="2:11" ht="15">
      <c r="B609" s="1081"/>
      <c r="C609" s="438" t="s">
        <v>941</v>
      </c>
      <c r="D609" s="1074"/>
      <c r="E609" s="1075">
        <v>30.5</v>
      </c>
      <c r="F609" s="1075">
        <v>0.6</v>
      </c>
      <c r="G609" s="1075"/>
      <c r="H609" s="1075">
        <f t="shared" si="10"/>
        <v>18.3</v>
      </c>
      <c r="I609" s="1076"/>
      <c r="J609" s="1077"/>
      <c r="K609" s="344"/>
    </row>
    <row r="610" spans="2:11" ht="15">
      <c r="B610" s="1081"/>
      <c r="C610" s="435" t="s">
        <v>1078</v>
      </c>
      <c r="D610" s="1074"/>
      <c r="E610" s="1075"/>
      <c r="F610" s="1075"/>
      <c r="G610" s="1075"/>
      <c r="H610" s="1075"/>
      <c r="I610" s="1076"/>
      <c r="J610" s="1077"/>
      <c r="K610" s="344"/>
    </row>
    <row r="611" spans="2:11" ht="15">
      <c r="B611" s="1081"/>
      <c r="C611" s="438" t="s">
        <v>956</v>
      </c>
      <c r="D611" s="1074"/>
      <c r="E611" s="1075">
        <v>93.5</v>
      </c>
      <c r="F611" s="1075">
        <v>0.6</v>
      </c>
      <c r="G611" s="1075"/>
      <c r="H611" s="1075">
        <f t="shared" si="10"/>
        <v>56.1</v>
      </c>
      <c r="I611" s="1076"/>
      <c r="J611" s="1077"/>
      <c r="K611" s="344"/>
    </row>
    <row r="612" spans="2:11" ht="15">
      <c r="B612" s="1081"/>
      <c r="C612" s="438"/>
      <c r="D612" s="1074"/>
      <c r="E612" s="1075"/>
      <c r="F612" s="1075"/>
      <c r="G612" s="1075"/>
      <c r="H612" s="1075"/>
      <c r="I612" s="1076"/>
      <c r="J612" s="1077"/>
      <c r="K612" s="344"/>
    </row>
    <row r="613" spans="2:11" ht="15">
      <c r="B613" s="1081"/>
      <c r="C613" s="435" t="s">
        <v>1009</v>
      </c>
      <c r="D613" s="1074"/>
      <c r="E613" s="1075"/>
      <c r="F613" s="1075"/>
      <c r="G613" s="1075"/>
      <c r="H613" s="1075"/>
      <c r="I613" s="1076"/>
      <c r="J613" s="1077"/>
      <c r="K613" s="344"/>
    </row>
    <row r="614" spans="2:11" ht="15">
      <c r="B614" s="1081"/>
      <c r="C614" s="435" t="s">
        <v>1078</v>
      </c>
      <c r="D614" s="1074"/>
      <c r="E614" s="1075"/>
      <c r="F614" s="1075"/>
      <c r="G614" s="1075"/>
      <c r="H614" s="1075"/>
      <c r="I614" s="1076"/>
      <c r="J614" s="1077"/>
      <c r="K614" s="344"/>
    </row>
    <row r="615" spans="2:11" ht="15">
      <c r="B615" s="1081"/>
      <c r="C615" s="438" t="s">
        <v>956</v>
      </c>
      <c r="D615" s="1074"/>
      <c r="E615" s="1075">
        <v>46</v>
      </c>
      <c r="F615" s="1075">
        <v>0.6</v>
      </c>
      <c r="G615" s="1075"/>
      <c r="H615" s="1075">
        <f t="shared" si="10"/>
        <v>27.6</v>
      </c>
      <c r="I615" s="1076"/>
      <c r="J615" s="1077"/>
      <c r="K615" s="344"/>
    </row>
    <row r="616" spans="2:11" ht="15">
      <c r="B616" s="1081"/>
      <c r="C616" s="438"/>
      <c r="D616" s="1074"/>
      <c r="E616" s="1075"/>
      <c r="F616" s="1075"/>
      <c r="G616" s="1075"/>
      <c r="H616" s="1075"/>
      <c r="I616" s="1076"/>
      <c r="J616" s="1077"/>
      <c r="K616" s="344"/>
    </row>
    <row r="617" spans="2:11" s="465" customFormat="1" ht="12.75">
      <c r="B617" s="514" t="s">
        <v>357</v>
      </c>
      <c r="C617" s="470" t="s">
        <v>356</v>
      </c>
      <c r="D617" s="1175"/>
      <c r="E617" s="1176"/>
      <c r="F617" s="1176"/>
      <c r="G617" s="1176"/>
      <c r="H617" s="1176"/>
      <c r="I617" s="1080"/>
      <c r="J617" s="1071"/>
    </row>
    <row r="618" spans="2:11" s="465" customFormat="1" ht="25.5">
      <c r="B618" s="515" t="s">
        <v>358</v>
      </c>
      <c r="C618" s="461" t="s">
        <v>114</v>
      </c>
      <c r="D618" s="1078"/>
      <c r="E618" s="1079"/>
      <c r="F618" s="1079"/>
      <c r="G618" s="1079"/>
      <c r="H618" s="1079"/>
      <c r="I618" s="1080">
        <f>SUM(H622:H673)</f>
        <v>436.80999999999989</v>
      </c>
      <c r="J618" s="1071" t="s">
        <v>28</v>
      </c>
    </row>
    <row r="619" spans="2:11" ht="15">
      <c r="B619" s="1081"/>
      <c r="C619" s="435" t="s">
        <v>71</v>
      </c>
      <c r="D619" s="1074"/>
      <c r="E619" s="1075"/>
      <c r="F619" s="1075"/>
      <c r="G619" s="1075"/>
      <c r="H619" s="1075"/>
      <c r="I619" s="1076"/>
      <c r="J619" s="1077"/>
      <c r="K619" s="344"/>
    </row>
    <row r="620" spans="2:11" ht="15">
      <c r="B620" s="1081"/>
      <c r="C620" s="435" t="s">
        <v>938</v>
      </c>
      <c r="D620" s="1074"/>
      <c r="E620" s="1075" t="s">
        <v>928</v>
      </c>
      <c r="F620" s="1075" t="s">
        <v>652</v>
      </c>
      <c r="G620" s="1075" t="s">
        <v>587</v>
      </c>
      <c r="H620" s="1075" t="s">
        <v>632</v>
      </c>
      <c r="I620" s="1076"/>
      <c r="J620" s="1077"/>
      <c r="K620" s="344"/>
    </row>
    <row r="621" spans="2:11" ht="15">
      <c r="B621" s="1081"/>
      <c r="C621" s="435" t="s">
        <v>1077</v>
      </c>
      <c r="D621" s="1074"/>
      <c r="E621" s="1075"/>
      <c r="F621" s="1075"/>
      <c r="G621" s="1075"/>
      <c r="H621" s="1075"/>
      <c r="I621" s="1076"/>
      <c r="J621" s="1077"/>
      <c r="K621" s="344"/>
    </row>
    <row r="622" spans="2:11" ht="15">
      <c r="B622" s="1081"/>
      <c r="C622" s="438" t="s">
        <v>940</v>
      </c>
      <c r="D622" s="1074"/>
      <c r="E622" s="1075">
        <v>11</v>
      </c>
      <c r="F622" s="1075">
        <v>0.4</v>
      </c>
      <c r="G622" s="1075">
        <v>0.6</v>
      </c>
      <c r="H622" s="1075">
        <f>ROUND(G622*F622*E622,2)</f>
        <v>2.64</v>
      </c>
      <c r="I622" s="1076"/>
      <c r="J622" s="1077"/>
      <c r="K622" s="344"/>
    </row>
    <row r="623" spans="2:11" ht="15">
      <c r="B623" s="1081"/>
      <c r="C623" s="438" t="s">
        <v>941</v>
      </c>
      <c r="D623" s="1074"/>
      <c r="E623" s="1075">
        <v>91.5</v>
      </c>
      <c r="F623" s="1075">
        <v>0.4</v>
      </c>
      <c r="G623" s="1075">
        <v>0.6</v>
      </c>
      <c r="H623" s="1075">
        <f>ROUND(G623*F623*E623,2)</f>
        <v>21.96</v>
      </c>
      <c r="I623" s="1076"/>
      <c r="J623" s="1077"/>
      <c r="K623" s="344"/>
    </row>
    <row r="624" spans="2:11" ht="15">
      <c r="B624" s="1081"/>
      <c r="C624" s="438" t="s">
        <v>942</v>
      </c>
      <c r="D624" s="1074"/>
      <c r="E624" s="1075">
        <v>27</v>
      </c>
      <c r="F624" s="1075">
        <v>0.4</v>
      </c>
      <c r="G624" s="1075">
        <v>0.6</v>
      </c>
      <c r="H624" s="1075">
        <f t="shared" ref="H624:H640" si="11">ROUND(G624*F624*E624,2)</f>
        <v>6.48</v>
      </c>
      <c r="I624" s="1076"/>
      <c r="J624" s="1077"/>
      <c r="K624" s="344"/>
    </row>
    <row r="625" spans="2:11" ht="15">
      <c r="B625" s="1081"/>
      <c r="C625" s="438" t="s">
        <v>943</v>
      </c>
      <c r="D625" s="1074"/>
      <c r="E625" s="1075">
        <v>7</v>
      </c>
      <c r="F625" s="1075">
        <v>0.4</v>
      </c>
      <c r="G625" s="1075">
        <v>0.6</v>
      </c>
      <c r="H625" s="1075">
        <f t="shared" si="11"/>
        <v>1.68</v>
      </c>
      <c r="I625" s="1076"/>
      <c r="J625" s="1077"/>
      <c r="K625" s="344"/>
    </row>
    <row r="626" spans="2:11" ht="15">
      <c r="B626" s="1081"/>
      <c r="C626" s="438" t="s">
        <v>945</v>
      </c>
      <c r="D626" s="1074"/>
      <c r="E626" s="1075">
        <v>3</v>
      </c>
      <c r="F626" s="1075">
        <v>0.4</v>
      </c>
      <c r="G626" s="1075">
        <v>0.6</v>
      </c>
      <c r="H626" s="1075">
        <f t="shared" si="11"/>
        <v>0.72</v>
      </c>
      <c r="I626" s="1076"/>
      <c r="J626" s="1077"/>
      <c r="K626" s="344"/>
    </row>
    <row r="627" spans="2:11" ht="15">
      <c r="B627" s="1081"/>
      <c r="C627" s="438" t="s">
        <v>946</v>
      </c>
      <c r="D627" s="1074"/>
      <c r="E627" s="1075">
        <v>9.5</v>
      </c>
      <c r="F627" s="1075">
        <v>0.4</v>
      </c>
      <c r="G627" s="1075">
        <v>0.6</v>
      </c>
      <c r="H627" s="1075">
        <f t="shared" si="11"/>
        <v>2.2799999999999998</v>
      </c>
      <c r="I627" s="1076"/>
      <c r="J627" s="1077"/>
      <c r="K627" s="344"/>
    </row>
    <row r="628" spans="2:11" ht="15">
      <c r="B628" s="1081"/>
      <c r="C628" s="438" t="s">
        <v>947</v>
      </c>
      <c r="D628" s="1074"/>
      <c r="E628" s="1075">
        <v>2.5</v>
      </c>
      <c r="F628" s="1075">
        <v>0.4</v>
      </c>
      <c r="G628" s="1075">
        <v>0.6</v>
      </c>
      <c r="H628" s="1075">
        <f t="shared" si="11"/>
        <v>0.6</v>
      </c>
      <c r="I628" s="1076"/>
      <c r="J628" s="1077"/>
      <c r="K628" s="344"/>
    </row>
    <row r="629" spans="2:11" ht="15">
      <c r="B629" s="1081"/>
      <c r="C629" s="438" t="s">
        <v>948</v>
      </c>
      <c r="D629" s="1074"/>
      <c r="E629" s="1075">
        <v>4</v>
      </c>
      <c r="F629" s="1075">
        <v>0.4</v>
      </c>
      <c r="G629" s="1075">
        <v>0.6</v>
      </c>
      <c r="H629" s="1075">
        <f t="shared" si="11"/>
        <v>0.96</v>
      </c>
      <c r="I629" s="1076"/>
      <c r="J629" s="1077"/>
      <c r="K629" s="344"/>
    </row>
    <row r="630" spans="2:11" ht="15">
      <c r="B630" s="1081"/>
      <c r="C630" s="438" t="s">
        <v>949</v>
      </c>
      <c r="D630" s="1074"/>
      <c r="E630" s="1075">
        <v>23</v>
      </c>
      <c r="F630" s="1075">
        <v>0.4</v>
      </c>
      <c r="G630" s="1075">
        <v>0.6</v>
      </c>
      <c r="H630" s="1075">
        <f t="shared" si="11"/>
        <v>5.52</v>
      </c>
      <c r="I630" s="1076"/>
      <c r="J630" s="1077"/>
      <c r="K630" s="344"/>
    </row>
    <row r="631" spans="2:11" ht="15">
      <c r="B631" s="1081"/>
      <c r="C631" s="438" t="s">
        <v>950</v>
      </c>
      <c r="D631" s="1074"/>
      <c r="E631" s="1075">
        <v>17</v>
      </c>
      <c r="F631" s="1075">
        <v>0.4</v>
      </c>
      <c r="G631" s="1075">
        <v>0.6</v>
      </c>
      <c r="H631" s="1075">
        <f t="shared" si="11"/>
        <v>4.08</v>
      </c>
      <c r="I631" s="1076"/>
      <c r="J631" s="1077"/>
      <c r="K631" s="344"/>
    </row>
    <row r="632" spans="2:11" ht="15">
      <c r="B632" s="1081"/>
      <c r="C632" s="438" t="s">
        <v>951</v>
      </c>
      <c r="D632" s="1074"/>
      <c r="E632" s="1075">
        <v>5</v>
      </c>
      <c r="F632" s="1075">
        <v>0.4</v>
      </c>
      <c r="G632" s="1075">
        <v>0.6</v>
      </c>
      <c r="H632" s="1075">
        <f t="shared" si="11"/>
        <v>1.2</v>
      </c>
      <c r="I632" s="1076"/>
      <c r="J632" s="1077"/>
      <c r="K632" s="344"/>
    </row>
    <row r="633" spans="2:11" ht="15">
      <c r="B633" s="1081"/>
      <c r="C633" s="438" t="s">
        <v>952</v>
      </c>
      <c r="D633" s="1074"/>
      <c r="E633" s="1075">
        <v>11</v>
      </c>
      <c r="F633" s="1075">
        <v>0.4</v>
      </c>
      <c r="G633" s="1075">
        <v>0.6</v>
      </c>
      <c r="H633" s="1075">
        <f t="shared" si="11"/>
        <v>2.64</v>
      </c>
      <c r="I633" s="1076"/>
      <c r="J633" s="1077"/>
      <c r="K633" s="344"/>
    </row>
    <row r="634" spans="2:11" ht="15">
      <c r="B634" s="1081"/>
      <c r="C634" s="435" t="s">
        <v>1078</v>
      </c>
      <c r="D634" s="1074"/>
      <c r="E634" s="1075"/>
      <c r="F634" s="1075"/>
      <c r="G634" s="1075"/>
      <c r="H634" s="1075"/>
      <c r="I634" s="1076"/>
      <c r="J634" s="1077"/>
      <c r="K634" s="344"/>
    </row>
    <row r="635" spans="2:11" ht="15">
      <c r="B635" s="1081"/>
      <c r="C635" s="438" t="s">
        <v>953</v>
      </c>
      <c r="D635" s="1074"/>
      <c r="E635" s="1075">
        <v>36.5</v>
      </c>
      <c r="F635" s="1075">
        <v>0.4</v>
      </c>
      <c r="G635" s="1075">
        <v>0.6</v>
      </c>
      <c r="H635" s="1075">
        <f t="shared" si="11"/>
        <v>8.76</v>
      </c>
      <c r="I635" s="1076"/>
      <c r="J635" s="1077"/>
      <c r="K635" s="344"/>
    </row>
    <row r="636" spans="2:11" ht="15">
      <c r="B636" s="1081"/>
      <c r="C636" s="438" t="s">
        <v>954</v>
      </c>
      <c r="D636" s="1074"/>
      <c r="E636" s="1075">
        <v>56.5</v>
      </c>
      <c r="F636" s="1075">
        <v>0.4</v>
      </c>
      <c r="G636" s="1075">
        <v>0.6</v>
      </c>
      <c r="H636" s="1075">
        <f t="shared" si="11"/>
        <v>13.56</v>
      </c>
      <c r="I636" s="1076"/>
      <c r="J636" s="1077"/>
      <c r="K636" s="344"/>
    </row>
    <row r="637" spans="2:11" ht="15">
      <c r="B637" s="1081"/>
      <c r="C637" s="438" t="s">
        <v>956</v>
      </c>
      <c r="D637" s="1074"/>
      <c r="E637" s="1075">
        <v>100.5</v>
      </c>
      <c r="F637" s="1075">
        <v>0.4</v>
      </c>
      <c r="G637" s="1075">
        <v>0.6</v>
      </c>
      <c r="H637" s="1075">
        <f t="shared" si="11"/>
        <v>24.12</v>
      </c>
      <c r="I637" s="1076"/>
      <c r="J637" s="1077"/>
      <c r="K637" s="344"/>
    </row>
    <row r="638" spans="2:11" ht="15">
      <c r="B638" s="1081"/>
      <c r="C638" s="438" t="s">
        <v>957</v>
      </c>
      <c r="D638" s="1074"/>
      <c r="E638" s="1075">
        <v>33.5</v>
      </c>
      <c r="F638" s="1075">
        <v>0.4</v>
      </c>
      <c r="G638" s="1075">
        <v>0.6</v>
      </c>
      <c r="H638" s="1075">
        <f t="shared" si="11"/>
        <v>8.0399999999999991</v>
      </c>
      <c r="I638" s="1076"/>
      <c r="J638" s="1077"/>
      <c r="K638" s="344"/>
    </row>
    <row r="639" spans="2:11" ht="15">
      <c r="B639" s="1081"/>
      <c r="C639" s="438" t="s">
        <v>958</v>
      </c>
      <c r="D639" s="1074"/>
      <c r="E639" s="1075">
        <v>52.5</v>
      </c>
      <c r="F639" s="1075">
        <v>0.4</v>
      </c>
      <c r="G639" s="1075">
        <v>0.6</v>
      </c>
      <c r="H639" s="1075">
        <f t="shared" si="11"/>
        <v>12.6</v>
      </c>
      <c r="I639" s="1076"/>
      <c r="J639" s="1077"/>
      <c r="K639" s="344"/>
    </row>
    <row r="640" spans="2:11" ht="15">
      <c r="B640" s="1081"/>
      <c r="C640" s="438" t="s">
        <v>959</v>
      </c>
      <c r="D640" s="1074"/>
      <c r="E640" s="1075">
        <v>74</v>
      </c>
      <c r="F640" s="1075">
        <v>0.4</v>
      </c>
      <c r="G640" s="1075">
        <v>0.6</v>
      </c>
      <c r="H640" s="1075">
        <f t="shared" si="11"/>
        <v>17.760000000000002</v>
      </c>
      <c r="I640" s="1076"/>
      <c r="J640" s="1077"/>
      <c r="K640" s="344"/>
    </row>
    <row r="641" spans="2:11" ht="15">
      <c r="B641" s="1081"/>
      <c r="C641" s="438"/>
      <c r="D641" s="1074"/>
      <c r="E641" s="1075"/>
      <c r="F641" s="1075"/>
      <c r="G641" s="1075"/>
      <c r="H641" s="1075"/>
      <c r="I641" s="1076"/>
      <c r="J641" s="1077"/>
      <c r="K641" s="344"/>
    </row>
    <row r="642" spans="2:11" ht="15">
      <c r="B642" s="1081"/>
      <c r="C642" s="435" t="s">
        <v>998</v>
      </c>
      <c r="D642" s="1074"/>
      <c r="E642" s="1075"/>
      <c r="F642" s="1075"/>
      <c r="G642" s="1075"/>
      <c r="H642" s="1075"/>
      <c r="I642" s="1076"/>
      <c r="J642" s="1077"/>
      <c r="K642" s="344"/>
    </row>
    <row r="643" spans="2:11" ht="15">
      <c r="B643" s="1081"/>
      <c r="C643" s="435" t="s">
        <v>1077</v>
      </c>
      <c r="D643" s="1074"/>
      <c r="E643" s="1075"/>
      <c r="F643" s="1075"/>
      <c r="G643" s="1075"/>
      <c r="H643" s="1075"/>
      <c r="I643" s="1076"/>
      <c r="J643" s="1077"/>
      <c r="K643" s="344"/>
    </row>
    <row r="644" spans="2:11" ht="15">
      <c r="B644" s="1081"/>
      <c r="C644" s="438" t="s">
        <v>940</v>
      </c>
      <c r="D644" s="1074"/>
      <c r="E644" s="1075">
        <v>7</v>
      </c>
      <c r="F644" s="1075">
        <v>0.5</v>
      </c>
      <c r="G644" s="1075">
        <v>0.7</v>
      </c>
      <c r="H644" s="1075">
        <f>ROUND(G644*F644*E644,2)</f>
        <v>2.4500000000000002</v>
      </c>
      <c r="I644" s="1076"/>
      <c r="J644" s="1077"/>
      <c r="K644" s="344"/>
    </row>
    <row r="645" spans="2:11" ht="15">
      <c r="B645" s="1081"/>
      <c r="C645" s="438" t="s">
        <v>941</v>
      </c>
      <c r="D645" s="1074"/>
      <c r="E645" s="1075">
        <v>101</v>
      </c>
      <c r="F645" s="1075">
        <v>0.5</v>
      </c>
      <c r="G645" s="1075">
        <v>0.7</v>
      </c>
      <c r="H645" s="1075">
        <f t="shared" ref="H645:H654" si="12">ROUND(G645*F645*E645,2)</f>
        <v>35.35</v>
      </c>
      <c r="I645" s="1076"/>
      <c r="J645" s="1077"/>
      <c r="K645" s="344"/>
    </row>
    <row r="646" spans="2:11" ht="15">
      <c r="B646" s="1081"/>
      <c r="C646" s="438" t="s">
        <v>942</v>
      </c>
      <c r="D646" s="1074"/>
      <c r="E646" s="1075">
        <v>11</v>
      </c>
      <c r="F646" s="1075">
        <v>0.5</v>
      </c>
      <c r="G646" s="1075">
        <v>0.7</v>
      </c>
      <c r="H646" s="1075">
        <f t="shared" si="12"/>
        <v>3.85</v>
      </c>
      <c r="I646" s="1076"/>
      <c r="J646" s="1077"/>
      <c r="K646" s="344"/>
    </row>
    <row r="647" spans="2:11" ht="15">
      <c r="B647" s="1081"/>
      <c r="C647" s="438" t="s">
        <v>949</v>
      </c>
      <c r="D647" s="1074"/>
      <c r="E647" s="1075">
        <v>32.5</v>
      </c>
      <c r="F647" s="1075">
        <v>0.5</v>
      </c>
      <c r="G647" s="1075">
        <v>0.7</v>
      </c>
      <c r="H647" s="1075">
        <f t="shared" si="12"/>
        <v>11.38</v>
      </c>
      <c r="I647" s="1076"/>
      <c r="J647" s="1077"/>
      <c r="K647" s="344"/>
    </row>
    <row r="648" spans="2:11" ht="15">
      <c r="B648" s="1081"/>
      <c r="C648" s="435" t="s">
        <v>1078</v>
      </c>
      <c r="D648" s="1074"/>
      <c r="E648" s="1075"/>
      <c r="F648" s="1075"/>
      <c r="G648" s="1075"/>
      <c r="H648" s="1075"/>
      <c r="I648" s="1076"/>
      <c r="J648" s="1077"/>
      <c r="K648" s="344"/>
    </row>
    <row r="649" spans="2:11" ht="15">
      <c r="B649" s="1081"/>
      <c r="C649" s="438" t="s">
        <v>953</v>
      </c>
      <c r="D649" s="1074"/>
      <c r="E649" s="1075">
        <v>9</v>
      </c>
      <c r="F649" s="1075">
        <v>0.5</v>
      </c>
      <c r="G649" s="1075">
        <v>0.7</v>
      </c>
      <c r="H649" s="1075">
        <f t="shared" si="12"/>
        <v>3.15</v>
      </c>
      <c r="I649" s="1076"/>
      <c r="J649" s="1077"/>
      <c r="K649" s="344"/>
    </row>
    <row r="650" spans="2:11" ht="15">
      <c r="B650" s="1081"/>
      <c r="C650" s="438" t="s">
        <v>954</v>
      </c>
      <c r="D650" s="1074"/>
      <c r="E650" s="1075">
        <v>22</v>
      </c>
      <c r="F650" s="1075">
        <v>0.5</v>
      </c>
      <c r="G650" s="1075">
        <v>0.7</v>
      </c>
      <c r="H650" s="1075">
        <f t="shared" si="12"/>
        <v>7.7</v>
      </c>
      <c r="I650" s="1076"/>
      <c r="J650" s="1077"/>
      <c r="K650" s="344"/>
    </row>
    <row r="651" spans="2:11" ht="15">
      <c r="B651" s="1081"/>
      <c r="C651" s="438" t="s">
        <v>956</v>
      </c>
      <c r="D651" s="1074"/>
      <c r="E651" s="1075">
        <v>25</v>
      </c>
      <c r="F651" s="1075">
        <v>0.5</v>
      </c>
      <c r="G651" s="1075">
        <v>0.7</v>
      </c>
      <c r="H651" s="1075">
        <f t="shared" si="12"/>
        <v>8.75</v>
      </c>
      <c r="I651" s="1076"/>
      <c r="J651" s="1077"/>
      <c r="K651" s="344"/>
    </row>
    <row r="652" spans="2:11" ht="15">
      <c r="B652" s="1081"/>
      <c r="C652" s="438" t="s">
        <v>957</v>
      </c>
      <c r="D652" s="1074"/>
      <c r="E652" s="1075">
        <v>21.5</v>
      </c>
      <c r="F652" s="1075">
        <v>0.5</v>
      </c>
      <c r="G652" s="1075">
        <v>0.7</v>
      </c>
      <c r="H652" s="1075">
        <f t="shared" si="12"/>
        <v>7.53</v>
      </c>
      <c r="I652" s="1076"/>
      <c r="J652" s="1077"/>
      <c r="K652" s="344"/>
    </row>
    <row r="653" spans="2:11" ht="15">
      <c r="B653" s="1081"/>
      <c r="C653" s="438" t="s">
        <v>958</v>
      </c>
      <c r="D653" s="1074"/>
      <c r="E653" s="1075">
        <v>112</v>
      </c>
      <c r="F653" s="1075">
        <v>0.5</v>
      </c>
      <c r="G653" s="1075">
        <v>0.7</v>
      </c>
      <c r="H653" s="1075">
        <f t="shared" si="12"/>
        <v>39.200000000000003</v>
      </c>
      <c r="I653" s="1076"/>
      <c r="J653" s="1077"/>
      <c r="K653" s="344"/>
    </row>
    <row r="654" spans="2:11" ht="15">
      <c r="B654" s="1081"/>
      <c r="C654" s="438" t="s">
        <v>959</v>
      </c>
      <c r="D654" s="1074"/>
      <c r="E654" s="1075">
        <v>85.5</v>
      </c>
      <c r="F654" s="1075">
        <v>0.5</v>
      </c>
      <c r="G654" s="1075">
        <v>0.7</v>
      </c>
      <c r="H654" s="1075">
        <f t="shared" si="12"/>
        <v>29.93</v>
      </c>
      <c r="I654" s="1076"/>
      <c r="J654" s="1077"/>
      <c r="K654" s="344"/>
    </row>
    <row r="655" spans="2:11" ht="15">
      <c r="B655" s="1081"/>
      <c r="C655" s="438"/>
      <c r="D655" s="1074"/>
      <c r="E655" s="1075"/>
      <c r="F655" s="1075"/>
      <c r="G655" s="1075"/>
      <c r="H655" s="1075"/>
      <c r="I655" s="1076"/>
      <c r="J655" s="1077"/>
      <c r="K655" s="344"/>
    </row>
    <row r="656" spans="2:11" ht="15">
      <c r="B656" s="1081"/>
      <c r="C656" s="435" t="s">
        <v>1001</v>
      </c>
      <c r="D656" s="1074"/>
      <c r="E656" s="1075"/>
      <c r="F656" s="1075"/>
      <c r="G656" s="1075"/>
      <c r="H656" s="1075"/>
      <c r="I656" s="1076"/>
      <c r="J656" s="1077"/>
      <c r="K656" s="344"/>
    </row>
    <row r="657" spans="2:11" ht="15">
      <c r="B657" s="1081"/>
      <c r="C657" s="435" t="s">
        <v>1077</v>
      </c>
      <c r="D657" s="1074"/>
      <c r="E657" s="1075"/>
      <c r="F657" s="1075"/>
      <c r="G657" s="1075"/>
      <c r="H657" s="1075"/>
      <c r="I657" s="1076"/>
      <c r="J657" s="1077"/>
      <c r="K657" s="344"/>
    </row>
    <row r="658" spans="2:11" ht="15">
      <c r="B658" s="1081"/>
      <c r="C658" s="438" t="s">
        <v>941</v>
      </c>
      <c r="D658" s="1074"/>
      <c r="E658" s="1075">
        <v>13</v>
      </c>
      <c r="F658" s="1075">
        <v>0.6</v>
      </c>
      <c r="G658" s="1075">
        <v>0.8</v>
      </c>
      <c r="H658" s="1075">
        <f>ROUND(G658*F658*E658,2)</f>
        <v>6.24</v>
      </c>
      <c r="I658" s="1076"/>
      <c r="J658" s="1077"/>
      <c r="K658" s="344"/>
    </row>
    <row r="659" spans="2:11" ht="15">
      <c r="B659" s="1081"/>
      <c r="C659" s="435" t="s">
        <v>1078</v>
      </c>
      <c r="D659" s="1074"/>
      <c r="E659" s="1075"/>
      <c r="F659" s="1075"/>
      <c r="G659" s="1075"/>
      <c r="H659" s="1075"/>
      <c r="I659" s="1076"/>
      <c r="J659" s="1077"/>
      <c r="K659" s="344"/>
    </row>
    <row r="660" spans="2:11" ht="15">
      <c r="B660" s="1081"/>
      <c r="C660" s="438" t="s">
        <v>953</v>
      </c>
      <c r="D660" s="1074"/>
      <c r="E660" s="1075">
        <v>20.5</v>
      </c>
      <c r="F660" s="1075">
        <v>0.6</v>
      </c>
      <c r="G660" s="1075">
        <v>0.8</v>
      </c>
      <c r="H660" s="1075">
        <f>ROUND(G660*F660*E660,2)</f>
        <v>9.84</v>
      </c>
      <c r="I660" s="1076"/>
      <c r="J660" s="1077"/>
      <c r="K660" s="344"/>
    </row>
    <row r="661" spans="2:11" ht="15">
      <c r="B661" s="1081"/>
      <c r="C661" s="438" t="s">
        <v>956</v>
      </c>
      <c r="D661" s="1074"/>
      <c r="E661" s="1075">
        <v>37</v>
      </c>
      <c r="F661" s="1075">
        <v>0.6</v>
      </c>
      <c r="G661" s="1075">
        <v>0.8</v>
      </c>
      <c r="H661" s="1075">
        <f>ROUND(G661*F661*E661,2)</f>
        <v>17.760000000000002</v>
      </c>
      <c r="I661" s="1076"/>
      <c r="J661" s="1077"/>
      <c r="K661" s="344"/>
    </row>
    <row r="662" spans="2:11" ht="15">
      <c r="B662" s="1081"/>
      <c r="C662" s="438" t="s">
        <v>958</v>
      </c>
      <c r="D662" s="1074"/>
      <c r="E662" s="1075">
        <v>27.5</v>
      </c>
      <c r="F662" s="1075">
        <v>0.6</v>
      </c>
      <c r="G662" s="1075">
        <v>0.8</v>
      </c>
      <c r="H662" s="1075">
        <f>ROUND(G662*F662*E662,2)</f>
        <v>13.2</v>
      </c>
      <c r="I662" s="1076"/>
      <c r="J662" s="1077"/>
      <c r="K662" s="344"/>
    </row>
    <row r="663" spans="2:11" ht="15">
      <c r="B663" s="1081"/>
      <c r="C663" s="438" t="s">
        <v>959</v>
      </c>
      <c r="D663" s="1074"/>
      <c r="E663" s="1075">
        <v>48.5</v>
      </c>
      <c r="F663" s="1075">
        <v>0.6</v>
      </c>
      <c r="G663" s="1075">
        <v>0.8</v>
      </c>
      <c r="H663" s="1075">
        <f>ROUND(G663*F663*E663,2)</f>
        <v>23.28</v>
      </c>
      <c r="I663" s="1076"/>
      <c r="J663" s="1077"/>
      <c r="K663" s="344"/>
    </row>
    <row r="664" spans="2:11" ht="15">
      <c r="B664" s="1081"/>
      <c r="C664" s="438"/>
      <c r="D664" s="1074"/>
      <c r="E664" s="1075"/>
      <c r="F664" s="1075"/>
      <c r="G664" s="1075"/>
      <c r="H664" s="1075"/>
      <c r="I664" s="1076"/>
      <c r="J664" s="1077"/>
      <c r="K664" s="344"/>
    </row>
    <row r="665" spans="2:11" ht="15">
      <c r="B665" s="1081"/>
      <c r="C665" s="435" t="s">
        <v>1005</v>
      </c>
      <c r="D665" s="1074"/>
      <c r="E665" s="1075"/>
      <c r="F665" s="1075"/>
      <c r="G665" s="1075"/>
      <c r="H665" s="1075"/>
      <c r="I665" s="1076"/>
      <c r="J665" s="1077"/>
      <c r="K665" s="344"/>
    </row>
    <row r="666" spans="2:11" ht="15">
      <c r="B666" s="1081"/>
      <c r="C666" s="435" t="s">
        <v>1077</v>
      </c>
      <c r="D666" s="1074"/>
      <c r="E666" s="1075"/>
      <c r="F666" s="1075"/>
      <c r="G666" s="1075"/>
      <c r="H666" s="1075"/>
      <c r="I666" s="1076"/>
      <c r="J666" s="1077"/>
      <c r="K666" s="344"/>
    </row>
    <row r="667" spans="2:11" ht="15">
      <c r="B667" s="1081"/>
      <c r="C667" s="438" t="s">
        <v>941</v>
      </c>
      <c r="D667" s="1074"/>
      <c r="E667" s="1075">
        <v>30.5</v>
      </c>
      <c r="F667" s="1075">
        <v>0.6</v>
      </c>
      <c r="G667" s="1075">
        <v>0.8</v>
      </c>
      <c r="H667" s="1075">
        <f>ROUND(G667*F667*E667,2)</f>
        <v>14.64</v>
      </c>
      <c r="I667" s="1076"/>
      <c r="J667" s="1077"/>
      <c r="K667" s="344"/>
    </row>
    <row r="668" spans="2:11" ht="15">
      <c r="B668" s="1081"/>
      <c r="C668" s="435" t="s">
        <v>1078</v>
      </c>
      <c r="D668" s="1074"/>
      <c r="E668" s="1075"/>
      <c r="F668" s="1075"/>
      <c r="G668" s="1075"/>
      <c r="H668" s="1075"/>
      <c r="I668" s="1076"/>
      <c r="J668" s="1077"/>
      <c r="K668" s="344"/>
    </row>
    <row r="669" spans="2:11" ht="15">
      <c r="B669" s="1081"/>
      <c r="C669" s="438" t="s">
        <v>956</v>
      </c>
      <c r="D669" s="1074"/>
      <c r="E669" s="1075">
        <v>93.5</v>
      </c>
      <c r="F669" s="1075">
        <v>0.6</v>
      </c>
      <c r="G669" s="1075">
        <v>0.8</v>
      </c>
      <c r="H669" s="1075">
        <f>ROUND(G669*F669*E669,2)</f>
        <v>44.88</v>
      </c>
      <c r="I669" s="1076"/>
      <c r="J669" s="1077"/>
      <c r="K669" s="344"/>
    </row>
    <row r="670" spans="2:11" ht="15">
      <c r="B670" s="1081"/>
      <c r="C670" s="438"/>
      <c r="D670" s="1074"/>
      <c r="E670" s="1075"/>
      <c r="F670" s="1075"/>
      <c r="G670" s="1075"/>
      <c r="H670" s="1075"/>
      <c r="I670" s="1076"/>
      <c r="J670" s="1077"/>
      <c r="K670" s="344"/>
    </row>
    <row r="671" spans="2:11" ht="15">
      <c r="B671" s="1081"/>
      <c r="C671" s="435" t="s">
        <v>1009</v>
      </c>
      <c r="D671" s="1074"/>
      <c r="E671" s="1075"/>
      <c r="F671" s="1075"/>
      <c r="G671" s="1075"/>
      <c r="H671" s="1075"/>
      <c r="I671" s="1076"/>
      <c r="J671" s="1077"/>
      <c r="K671" s="344"/>
    </row>
    <row r="672" spans="2:11" ht="15">
      <c r="B672" s="1081"/>
      <c r="C672" s="435" t="s">
        <v>1078</v>
      </c>
      <c r="D672" s="1074"/>
      <c r="E672" s="1075"/>
      <c r="F672" s="1075"/>
      <c r="G672" s="1075"/>
      <c r="H672" s="1075"/>
      <c r="I672" s="1076"/>
      <c r="J672" s="1077"/>
      <c r="K672" s="344"/>
    </row>
    <row r="673" spans="2:11" ht="15">
      <c r="B673" s="1081"/>
      <c r="C673" s="438" t="s">
        <v>956</v>
      </c>
      <c r="D673" s="1074"/>
      <c r="E673" s="1075">
        <v>46</v>
      </c>
      <c r="F673" s="1075">
        <v>0.6</v>
      </c>
      <c r="G673" s="1075">
        <v>0.8</v>
      </c>
      <c r="H673" s="1075">
        <f>ROUND(G673*F673*E673,2)</f>
        <v>22.08</v>
      </c>
      <c r="I673" s="1076"/>
      <c r="J673" s="1077"/>
      <c r="K673" s="344"/>
    </row>
    <row r="674" spans="2:11" ht="15">
      <c r="B674" s="1081"/>
      <c r="C674" s="438"/>
      <c r="D674" s="1074"/>
      <c r="E674" s="1075"/>
      <c r="F674" s="1075"/>
      <c r="G674" s="1075"/>
      <c r="H674" s="1075"/>
      <c r="I674" s="1076"/>
      <c r="J674" s="1077"/>
      <c r="K674" s="344"/>
    </row>
    <row r="675" spans="2:11" s="465" customFormat="1" ht="25.5">
      <c r="B675" s="514" t="s">
        <v>359</v>
      </c>
      <c r="C675" s="470" t="s">
        <v>53</v>
      </c>
      <c r="D675" s="1078"/>
      <c r="E675" s="1079"/>
      <c r="F675" s="1079"/>
      <c r="G675" s="1079"/>
      <c r="H675" s="1079"/>
      <c r="I675" s="1080"/>
      <c r="J675" s="1071"/>
    </row>
    <row r="676" spans="2:11" s="465" customFormat="1" ht="51">
      <c r="B676" s="515" t="s">
        <v>360</v>
      </c>
      <c r="C676" s="461" t="s">
        <v>214</v>
      </c>
      <c r="D676" s="1078"/>
      <c r="E676" s="1079"/>
      <c r="F676" s="1079"/>
      <c r="G676" s="1079"/>
      <c r="H676" s="1079"/>
      <c r="I676" s="1080">
        <f>SUM(H680:H698)</f>
        <v>565</v>
      </c>
      <c r="J676" s="1071" t="s">
        <v>2</v>
      </c>
    </row>
    <row r="677" spans="2:11" ht="15">
      <c r="B677" s="1081"/>
      <c r="C677" s="435" t="s">
        <v>71</v>
      </c>
      <c r="D677" s="1074"/>
      <c r="E677" s="1075"/>
      <c r="F677" s="1075"/>
      <c r="G677" s="1075"/>
      <c r="H677" s="1075"/>
      <c r="I677" s="1076"/>
      <c r="J677" s="1077"/>
      <c r="K677" s="344"/>
    </row>
    <row r="678" spans="2:11" ht="15">
      <c r="B678" s="1081"/>
      <c r="C678" s="435" t="s">
        <v>938</v>
      </c>
      <c r="D678" s="1074"/>
      <c r="E678" s="1075" t="s">
        <v>928</v>
      </c>
      <c r="F678" s="1075"/>
      <c r="G678" s="1075"/>
      <c r="H678" s="1075" t="s">
        <v>660</v>
      </c>
      <c r="I678" s="1076"/>
      <c r="J678" s="1077"/>
      <c r="K678" s="344"/>
    </row>
    <row r="679" spans="2:11" ht="15">
      <c r="B679" s="1081"/>
      <c r="C679" s="435" t="s">
        <v>1077</v>
      </c>
      <c r="D679" s="1074"/>
      <c r="E679" s="1075"/>
      <c r="F679" s="1075"/>
      <c r="G679" s="1075"/>
      <c r="H679" s="1075"/>
      <c r="I679" s="1076"/>
      <c r="J679" s="1077"/>
      <c r="K679" s="344"/>
    </row>
    <row r="680" spans="2:11" ht="15">
      <c r="B680" s="1081"/>
      <c r="C680" s="438" t="s">
        <v>940</v>
      </c>
      <c r="D680" s="1074"/>
      <c r="E680" s="1075">
        <v>11</v>
      </c>
      <c r="F680" s="1075"/>
      <c r="G680" s="1075"/>
      <c r="H680" s="1075">
        <f>E680</f>
        <v>11</v>
      </c>
      <c r="I680" s="1076"/>
      <c r="J680" s="1077"/>
      <c r="K680" s="344"/>
    </row>
    <row r="681" spans="2:11" ht="15">
      <c r="B681" s="1081"/>
      <c r="C681" s="438" t="s">
        <v>941</v>
      </c>
      <c r="D681" s="1074"/>
      <c r="E681" s="1075">
        <v>91.5</v>
      </c>
      <c r="F681" s="1075"/>
      <c r="G681" s="1075"/>
      <c r="H681" s="1075">
        <f t="shared" ref="H681:H698" si="13">E681</f>
        <v>91.5</v>
      </c>
      <c r="I681" s="1076"/>
      <c r="J681" s="1077"/>
      <c r="K681" s="344"/>
    </row>
    <row r="682" spans="2:11" ht="15">
      <c r="B682" s="1081"/>
      <c r="C682" s="438" t="s">
        <v>942</v>
      </c>
      <c r="D682" s="1074"/>
      <c r="E682" s="1075">
        <v>27</v>
      </c>
      <c r="F682" s="1075"/>
      <c r="G682" s="1075"/>
      <c r="H682" s="1075">
        <f t="shared" si="13"/>
        <v>27</v>
      </c>
      <c r="I682" s="1076"/>
      <c r="J682" s="1077"/>
      <c r="K682" s="344"/>
    </row>
    <row r="683" spans="2:11" ht="15">
      <c r="B683" s="1081"/>
      <c r="C683" s="438" t="s">
        <v>943</v>
      </c>
      <c r="D683" s="1074"/>
      <c r="E683" s="1075">
        <v>7</v>
      </c>
      <c r="F683" s="1075"/>
      <c r="G683" s="1075"/>
      <c r="H683" s="1075">
        <f t="shared" si="13"/>
        <v>7</v>
      </c>
      <c r="I683" s="1076"/>
      <c r="J683" s="1077"/>
      <c r="K683" s="344"/>
    </row>
    <row r="684" spans="2:11" ht="15">
      <c r="B684" s="1081"/>
      <c r="C684" s="438" t="s">
        <v>945</v>
      </c>
      <c r="D684" s="1074"/>
      <c r="E684" s="1075">
        <v>3</v>
      </c>
      <c r="F684" s="1075"/>
      <c r="G684" s="1075"/>
      <c r="H684" s="1075">
        <f t="shared" si="13"/>
        <v>3</v>
      </c>
      <c r="I684" s="1076"/>
      <c r="J684" s="1077"/>
      <c r="K684" s="344"/>
    </row>
    <row r="685" spans="2:11" ht="15">
      <c r="B685" s="1081"/>
      <c r="C685" s="438" t="s">
        <v>946</v>
      </c>
      <c r="D685" s="1074"/>
      <c r="E685" s="1075">
        <v>9.5</v>
      </c>
      <c r="F685" s="1075"/>
      <c r="G685" s="1075"/>
      <c r="H685" s="1075">
        <f t="shared" si="13"/>
        <v>9.5</v>
      </c>
      <c r="I685" s="1076"/>
      <c r="J685" s="1077"/>
      <c r="K685" s="344"/>
    </row>
    <row r="686" spans="2:11" ht="15">
      <c r="B686" s="1081"/>
      <c r="C686" s="438" t="s">
        <v>947</v>
      </c>
      <c r="D686" s="1074"/>
      <c r="E686" s="1075">
        <v>2.5</v>
      </c>
      <c r="F686" s="1075"/>
      <c r="G686" s="1075"/>
      <c r="H686" s="1075">
        <f t="shared" si="13"/>
        <v>2.5</v>
      </c>
      <c r="I686" s="1076"/>
      <c r="J686" s="1077"/>
      <c r="K686" s="344"/>
    </row>
    <row r="687" spans="2:11" ht="15">
      <c r="B687" s="1081"/>
      <c r="C687" s="438" t="s">
        <v>948</v>
      </c>
      <c r="D687" s="1074"/>
      <c r="E687" s="1075">
        <v>4</v>
      </c>
      <c r="F687" s="1075"/>
      <c r="G687" s="1075"/>
      <c r="H687" s="1075">
        <f t="shared" si="13"/>
        <v>4</v>
      </c>
      <c r="I687" s="1076"/>
      <c r="J687" s="1077"/>
      <c r="K687" s="344"/>
    </row>
    <row r="688" spans="2:11" ht="15">
      <c r="B688" s="1081"/>
      <c r="C688" s="438" t="s">
        <v>949</v>
      </c>
      <c r="D688" s="1074"/>
      <c r="E688" s="1075">
        <v>23</v>
      </c>
      <c r="F688" s="1075"/>
      <c r="G688" s="1075"/>
      <c r="H688" s="1075">
        <f t="shared" si="13"/>
        <v>23</v>
      </c>
      <c r="I688" s="1076"/>
      <c r="J688" s="1077"/>
      <c r="K688" s="344"/>
    </row>
    <row r="689" spans="2:11" ht="15">
      <c r="B689" s="1081"/>
      <c r="C689" s="438" t="s">
        <v>950</v>
      </c>
      <c r="D689" s="1074"/>
      <c r="E689" s="1075">
        <v>17</v>
      </c>
      <c r="F689" s="1075"/>
      <c r="G689" s="1075"/>
      <c r="H689" s="1075">
        <f t="shared" si="13"/>
        <v>17</v>
      </c>
      <c r="I689" s="1076"/>
      <c r="J689" s="1077"/>
      <c r="K689" s="344"/>
    </row>
    <row r="690" spans="2:11" ht="15">
      <c r="B690" s="1081"/>
      <c r="C690" s="438" t="s">
        <v>951</v>
      </c>
      <c r="D690" s="1074"/>
      <c r="E690" s="1075">
        <v>5</v>
      </c>
      <c r="F690" s="1075"/>
      <c r="G690" s="1075"/>
      <c r="H690" s="1075">
        <f t="shared" si="13"/>
        <v>5</v>
      </c>
      <c r="I690" s="1076"/>
      <c r="J690" s="1077"/>
      <c r="K690" s="344"/>
    </row>
    <row r="691" spans="2:11" ht="15">
      <c r="B691" s="1081"/>
      <c r="C691" s="438" t="s">
        <v>952</v>
      </c>
      <c r="D691" s="1074"/>
      <c r="E691" s="1075">
        <v>11</v>
      </c>
      <c r="F691" s="1075"/>
      <c r="G691" s="1075"/>
      <c r="H691" s="1075">
        <f t="shared" si="13"/>
        <v>11</v>
      </c>
      <c r="I691" s="1076"/>
      <c r="J691" s="1077"/>
      <c r="K691" s="344"/>
    </row>
    <row r="692" spans="2:11" ht="15">
      <c r="B692" s="1081"/>
      <c r="C692" s="435" t="s">
        <v>1078</v>
      </c>
      <c r="D692" s="1074"/>
      <c r="E692" s="1075"/>
      <c r="F692" s="1075"/>
      <c r="G692" s="1075"/>
      <c r="H692" s="1075"/>
      <c r="I692" s="1076"/>
      <c r="J692" s="1077"/>
      <c r="K692" s="344"/>
    </row>
    <row r="693" spans="2:11" ht="15">
      <c r="B693" s="1081"/>
      <c r="C693" s="438" t="s">
        <v>953</v>
      </c>
      <c r="D693" s="1074"/>
      <c r="E693" s="1075">
        <v>36.5</v>
      </c>
      <c r="F693" s="1075"/>
      <c r="G693" s="1075"/>
      <c r="H693" s="1075">
        <f t="shared" si="13"/>
        <v>36.5</v>
      </c>
      <c r="I693" s="1076"/>
      <c r="J693" s="1077"/>
      <c r="K693" s="344"/>
    </row>
    <row r="694" spans="2:11" ht="15">
      <c r="B694" s="1081"/>
      <c r="C694" s="438" t="s">
        <v>954</v>
      </c>
      <c r="D694" s="1074"/>
      <c r="E694" s="1075">
        <v>56.5</v>
      </c>
      <c r="F694" s="1075"/>
      <c r="G694" s="1075"/>
      <c r="H694" s="1075">
        <f t="shared" si="13"/>
        <v>56.5</v>
      </c>
      <c r="I694" s="1076"/>
      <c r="J694" s="1077"/>
      <c r="K694" s="344"/>
    </row>
    <row r="695" spans="2:11" ht="15">
      <c r="B695" s="1081"/>
      <c r="C695" s="438" t="s">
        <v>956</v>
      </c>
      <c r="D695" s="1074"/>
      <c r="E695" s="1075">
        <v>100.5</v>
      </c>
      <c r="F695" s="1075"/>
      <c r="G695" s="1075"/>
      <c r="H695" s="1075">
        <f t="shared" si="13"/>
        <v>100.5</v>
      </c>
      <c r="I695" s="1076"/>
      <c r="J695" s="1077"/>
      <c r="K695" s="344"/>
    </row>
    <row r="696" spans="2:11" ht="15">
      <c r="B696" s="1081"/>
      <c r="C696" s="438" t="s">
        <v>957</v>
      </c>
      <c r="D696" s="1074"/>
      <c r="E696" s="1075">
        <v>33.5</v>
      </c>
      <c r="F696" s="1075"/>
      <c r="G696" s="1075"/>
      <c r="H696" s="1075">
        <f t="shared" si="13"/>
        <v>33.5</v>
      </c>
      <c r="I696" s="1076"/>
      <c r="J696" s="1077"/>
      <c r="K696" s="344"/>
    </row>
    <row r="697" spans="2:11" ht="15">
      <c r="B697" s="1081"/>
      <c r="C697" s="438" t="s">
        <v>958</v>
      </c>
      <c r="D697" s="1074"/>
      <c r="E697" s="1075">
        <v>52.5</v>
      </c>
      <c r="F697" s="1075"/>
      <c r="G697" s="1075"/>
      <c r="H697" s="1075">
        <f t="shared" si="13"/>
        <v>52.5</v>
      </c>
      <c r="I697" s="1076"/>
      <c r="J697" s="1077"/>
      <c r="K697" s="344"/>
    </row>
    <row r="698" spans="2:11" ht="15">
      <c r="B698" s="1081"/>
      <c r="C698" s="438" t="s">
        <v>959</v>
      </c>
      <c r="D698" s="1074"/>
      <c r="E698" s="1075">
        <v>74</v>
      </c>
      <c r="F698" s="1075"/>
      <c r="G698" s="1075"/>
      <c r="H698" s="1075">
        <f t="shared" si="13"/>
        <v>74</v>
      </c>
      <c r="I698" s="1076"/>
      <c r="J698" s="1077"/>
      <c r="K698" s="344"/>
    </row>
    <row r="699" spans="2:11" ht="15">
      <c r="B699" s="1081"/>
      <c r="C699" s="438"/>
      <c r="D699" s="1074"/>
      <c r="E699" s="1075"/>
      <c r="F699" s="1075"/>
      <c r="G699" s="1075"/>
      <c r="H699" s="1075"/>
      <c r="I699" s="1076"/>
      <c r="J699" s="1077"/>
      <c r="K699" s="344"/>
    </row>
    <row r="700" spans="2:11" s="465" customFormat="1" ht="38.25">
      <c r="B700" s="515" t="s">
        <v>1168</v>
      </c>
      <c r="C700" s="461" t="s">
        <v>215</v>
      </c>
      <c r="D700" s="1078"/>
      <c r="E700" s="1079"/>
      <c r="F700" s="1079"/>
      <c r="G700" s="1079"/>
      <c r="H700" s="1079"/>
      <c r="I700" s="1080">
        <f>SUM(H704:H714)</f>
        <v>426.5</v>
      </c>
      <c r="J700" s="1071" t="s">
        <v>2</v>
      </c>
    </row>
    <row r="701" spans="2:11" ht="15">
      <c r="B701" s="1081"/>
      <c r="C701" s="435" t="s">
        <v>71</v>
      </c>
      <c r="D701" s="1074"/>
      <c r="E701" s="1075"/>
      <c r="F701" s="1075"/>
      <c r="G701" s="1075"/>
      <c r="H701" s="1075"/>
      <c r="I701" s="1076"/>
      <c r="J701" s="1077"/>
      <c r="K701" s="344"/>
    </row>
    <row r="702" spans="2:11" ht="15">
      <c r="B702" s="1081"/>
      <c r="C702" s="435" t="s">
        <v>998</v>
      </c>
      <c r="D702" s="1074"/>
      <c r="E702" s="1075" t="s">
        <v>928</v>
      </c>
      <c r="F702" s="1075"/>
      <c r="G702" s="1075"/>
      <c r="H702" s="1075" t="s">
        <v>660</v>
      </c>
      <c r="I702" s="1076"/>
      <c r="J702" s="1077"/>
      <c r="K702" s="344"/>
    </row>
    <row r="703" spans="2:11" ht="15">
      <c r="B703" s="1081"/>
      <c r="C703" s="435" t="s">
        <v>1077</v>
      </c>
      <c r="D703" s="1074"/>
      <c r="E703" s="1075"/>
      <c r="F703" s="1075"/>
      <c r="G703" s="1075"/>
      <c r="H703" s="1075"/>
      <c r="I703" s="1076"/>
      <c r="J703" s="1077"/>
      <c r="K703" s="344"/>
    </row>
    <row r="704" spans="2:11" ht="15">
      <c r="B704" s="1081"/>
      <c r="C704" s="438" t="s">
        <v>940</v>
      </c>
      <c r="D704" s="1074"/>
      <c r="E704" s="1075">
        <v>7</v>
      </c>
      <c r="F704" s="1075"/>
      <c r="G704" s="1075"/>
      <c r="H704" s="1075">
        <f>E704</f>
        <v>7</v>
      </c>
      <c r="I704" s="1076"/>
      <c r="J704" s="1077"/>
      <c r="K704" s="344"/>
    </row>
    <row r="705" spans="2:11" ht="15">
      <c r="B705" s="1081"/>
      <c r="C705" s="438" t="s">
        <v>941</v>
      </c>
      <c r="D705" s="1074"/>
      <c r="E705" s="1075">
        <v>101</v>
      </c>
      <c r="F705" s="1075"/>
      <c r="G705" s="1075"/>
      <c r="H705" s="1075">
        <f t="shared" ref="H705:H714" si="14">E705</f>
        <v>101</v>
      </c>
      <c r="I705" s="1076"/>
      <c r="J705" s="1077"/>
      <c r="K705" s="344"/>
    </row>
    <row r="706" spans="2:11" ht="15">
      <c r="B706" s="1081"/>
      <c r="C706" s="438" t="s">
        <v>942</v>
      </c>
      <c r="D706" s="1074"/>
      <c r="E706" s="1075">
        <v>11</v>
      </c>
      <c r="F706" s="1075"/>
      <c r="G706" s="1075"/>
      <c r="H706" s="1075">
        <f t="shared" si="14"/>
        <v>11</v>
      </c>
      <c r="I706" s="1076"/>
      <c r="J706" s="1077"/>
      <c r="K706" s="344"/>
    </row>
    <row r="707" spans="2:11" ht="15">
      <c r="B707" s="1081"/>
      <c r="C707" s="438" t="s">
        <v>949</v>
      </c>
      <c r="D707" s="1074"/>
      <c r="E707" s="1075">
        <v>32.5</v>
      </c>
      <c r="F707" s="1075"/>
      <c r="G707" s="1075"/>
      <c r="H707" s="1075">
        <f t="shared" si="14"/>
        <v>32.5</v>
      </c>
      <c r="I707" s="1076"/>
      <c r="J707" s="1077"/>
      <c r="K707" s="344"/>
    </row>
    <row r="708" spans="2:11" ht="15">
      <c r="B708" s="1081"/>
      <c r="C708" s="435" t="s">
        <v>1078</v>
      </c>
      <c r="D708" s="1074"/>
      <c r="E708" s="1075"/>
      <c r="F708" s="1075"/>
      <c r="G708" s="1075"/>
      <c r="H708" s="1075"/>
      <c r="I708" s="1076"/>
      <c r="J708" s="1077"/>
      <c r="K708" s="344"/>
    </row>
    <row r="709" spans="2:11" ht="15">
      <c r="B709" s="1081"/>
      <c r="C709" s="438" t="s">
        <v>953</v>
      </c>
      <c r="D709" s="1074"/>
      <c r="E709" s="1075">
        <v>9</v>
      </c>
      <c r="F709" s="1075"/>
      <c r="G709" s="1075"/>
      <c r="H709" s="1075">
        <f t="shared" si="14"/>
        <v>9</v>
      </c>
      <c r="I709" s="1076"/>
      <c r="J709" s="1077"/>
      <c r="K709" s="344"/>
    </row>
    <row r="710" spans="2:11" ht="15">
      <c r="B710" s="1081"/>
      <c r="C710" s="438" t="s">
        <v>954</v>
      </c>
      <c r="D710" s="1074"/>
      <c r="E710" s="1075">
        <v>22</v>
      </c>
      <c r="F710" s="1075"/>
      <c r="G710" s="1075"/>
      <c r="H710" s="1075">
        <f t="shared" si="14"/>
        <v>22</v>
      </c>
      <c r="I710" s="1076"/>
      <c r="J710" s="1077"/>
      <c r="K710" s="344"/>
    </row>
    <row r="711" spans="2:11" ht="15">
      <c r="B711" s="1081"/>
      <c r="C711" s="438" t="s">
        <v>956</v>
      </c>
      <c r="D711" s="1074"/>
      <c r="E711" s="1075">
        <v>25</v>
      </c>
      <c r="F711" s="1075"/>
      <c r="G711" s="1075"/>
      <c r="H711" s="1075">
        <f t="shared" si="14"/>
        <v>25</v>
      </c>
      <c r="I711" s="1076"/>
      <c r="J711" s="1077"/>
      <c r="K711" s="344"/>
    </row>
    <row r="712" spans="2:11" ht="15">
      <c r="B712" s="1081"/>
      <c r="C712" s="438" t="s">
        <v>957</v>
      </c>
      <c r="D712" s="1074"/>
      <c r="E712" s="1075">
        <v>21.5</v>
      </c>
      <c r="F712" s="1075"/>
      <c r="G712" s="1075"/>
      <c r="H712" s="1075">
        <f t="shared" si="14"/>
        <v>21.5</v>
      </c>
      <c r="I712" s="1076"/>
      <c r="J712" s="1077"/>
      <c r="K712" s="344"/>
    </row>
    <row r="713" spans="2:11" ht="15">
      <c r="B713" s="1081"/>
      <c r="C713" s="438" t="s">
        <v>958</v>
      </c>
      <c r="D713" s="1074"/>
      <c r="E713" s="1075">
        <v>112</v>
      </c>
      <c r="F713" s="1075"/>
      <c r="G713" s="1075"/>
      <c r="H713" s="1075">
        <f t="shared" si="14"/>
        <v>112</v>
      </c>
      <c r="I713" s="1076"/>
      <c r="J713" s="1077"/>
      <c r="K713" s="344"/>
    </row>
    <row r="714" spans="2:11" ht="15">
      <c r="B714" s="1081"/>
      <c r="C714" s="438" t="s">
        <v>959</v>
      </c>
      <c r="D714" s="1074"/>
      <c r="E714" s="1075">
        <v>85.5</v>
      </c>
      <c r="F714" s="1075"/>
      <c r="G714" s="1075"/>
      <c r="H714" s="1075">
        <f t="shared" si="14"/>
        <v>85.5</v>
      </c>
      <c r="I714" s="1076"/>
      <c r="J714" s="1077"/>
      <c r="K714" s="344"/>
    </row>
    <row r="715" spans="2:11" ht="15">
      <c r="B715" s="1081"/>
      <c r="C715" s="438"/>
      <c r="D715" s="1074"/>
      <c r="E715" s="1075"/>
      <c r="F715" s="1075"/>
      <c r="G715" s="1075"/>
      <c r="H715" s="1075"/>
      <c r="I715" s="1076"/>
      <c r="J715" s="1077"/>
      <c r="K715" s="344"/>
    </row>
    <row r="716" spans="2:11" s="465" customFormat="1" ht="38.25">
      <c r="B716" s="515" t="s">
        <v>1169</v>
      </c>
      <c r="C716" s="461" t="s">
        <v>119</v>
      </c>
      <c r="D716" s="1078"/>
      <c r="E716" s="1079"/>
      <c r="F716" s="1079"/>
      <c r="G716" s="1079"/>
      <c r="H716" s="1079"/>
      <c r="I716" s="1080">
        <f>SUM(H720:H725)</f>
        <v>146.5</v>
      </c>
      <c r="J716" s="1071" t="s">
        <v>2</v>
      </c>
    </row>
    <row r="717" spans="2:11" ht="15">
      <c r="B717" s="1081"/>
      <c r="C717" s="435" t="s">
        <v>71</v>
      </c>
      <c r="D717" s="1074"/>
      <c r="E717" s="1075"/>
      <c r="F717" s="1075"/>
      <c r="G717" s="1075"/>
      <c r="H717" s="1075"/>
      <c r="I717" s="1076"/>
      <c r="J717" s="1077"/>
      <c r="K717" s="344"/>
    </row>
    <row r="718" spans="2:11" ht="15">
      <c r="B718" s="1081"/>
      <c r="C718" s="435" t="s">
        <v>1001</v>
      </c>
      <c r="D718" s="1074"/>
      <c r="E718" s="1075" t="s">
        <v>928</v>
      </c>
      <c r="F718" s="1075"/>
      <c r="G718" s="1075"/>
      <c r="H718" s="1075" t="s">
        <v>660</v>
      </c>
      <c r="I718" s="1076"/>
      <c r="J718" s="1077"/>
      <c r="K718" s="344"/>
    </row>
    <row r="719" spans="2:11" ht="15">
      <c r="B719" s="1081"/>
      <c r="C719" s="435" t="s">
        <v>1077</v>
      </c>
      <c r="D719" s="1074"/>
      <c r="E719" s="1075"/>
      <c r="F719" s="1075"/>
      <c r="G719" s="1075"/>
      <c r="H719" s="1075"/>
      <c r="I719" s="1076"/>
      <c r="J719" s="1077"/>
      <c r="K719" s="344"/>
    </row>
    <row r="720" spans="2:11" ht="15">
      <c r="B720" s="1081"/>
      <c r="C720" s="438" t="s">
        <v>941</v>
      </c>
      <c r="D720" s="1074"/>
      <c r="E720" s="1075">
        <v>13</v>
      </c>
      <c r="F720" s="1075"/>
      <c r="G720" s="1075"/>
      <c r="H720" s="1075">
        <f>E720</f>
        <v>13</v>
      </c>
      <c r="I720" s="1076"/>
      <c r="J720" s="1077"/>
      <c r="K720" s="344"/>
    </row>
    <row r="721" spans="2:11" ht="15">
      <c r="B721" s="1081"/>
      <c r="C721" s="435" t="s">
        <v>1078</v>
      </c>
      <c r="D721" s="1074"/>
      <c r="E721" s="1075"/>
      <c r="F721" s="1075"/>
      <c r="G721" s="1075"/>
      <c r="H721" s="1075"/>
      <c r="I721" s="1076"/>
      <c r="J721" s="1077"/>
      <c r="K721" s="344"/>
    </row>
    <row r="722" spans="2:11" ht="15">
      <c r="B722" s="1081"/>
      <c r="C722" s="438" t="s">
        <v>953</v>
      </c>
      <c r="D722" s="1074"/>
      <c r="E722" s="1075">
        <v>20.5</v>
      </c>
      <c r="F722" s="1075"/>
      <c r="G722" s="1075"/>
      <c r="H722" s="1075">
        <f>E722</f>
        <v>20.5</v>
      </c>
      <c r="I722" s="1076"/>
      <c r="J722" s="1077"/>
      <c r="K722" s="344"/>
    </row>
    <row r="723" spans="2:11" ht="15">
      <c r="B723" s="1081"/>
      <c r="C723" s="438" t="s">
        <v>956</v>
      </c>
      <c r="D723" s="1074"/>
      <c r="E723" s="1075">
        <v>37</v>
      </c>
      <c r="F723" s="1075"/>
      <c r="G723" s="1075"/>
      <c r="H723" s="1075">
        <f>E723</f>
        <v>37</v>
      </c>
      <c r="I723" s="1076"/>
      <c r="J723" s="1077"/>
      <c r="K723" s="344"/>
    </row>
    <row r="724" spans="2:11" ht="15">
      <c r="B724" s="1081"/>
      <c r="C724" s="438" t="s">
        <v>958</v>
      </c>
      <c r="D724" s="1074"/>
      <c r="E724" s="1075">
        <v>27.5</v>
      </c>
      <c r="F724" s="1075"/>
      <c r="G724" s="1075"/>
      <c r="H724" s="1075">
        <f>E724</f>
        <v>27.5</v>
      </c>
      <c r="I724" s="1076"/>
      <c r="J724" s="1077"/>
      <c r="K724" s="344"/>
    </row>
    <row r="725" spans="2:11" ht="15">
      <c r="B725" s="1081"/>
      <c r="C725" s="438" t="s">
        <v>959</v>
      </c>
      <c r="D725" s="1074"/>
      <c r="E725" s="1075">
        <v>48.5</v>
      </c>
      <c r="F725" s="1075"/>
      <c r="G725" s="1075"/>
      <c r="H725" s="1075">
        <f>E725</f>
        <v>48.5</v>
      </c>
      <c r="I725" s="1076"/>
      <c r="J725" s="1077"/>
      <c r="K725" s="344"/>
    </row>
    <row r="726" spans="2:11" ht="15">
      <c r="B726" s="1081"/>
      <c r="C726" s="438"/>
      <c r="D726" s="1074"/>
      <c r="E726" s="1075"/>
      <c r="F726" s="1075"/>
      <c r="G726" s="1075"/>
      <c r="H726" s="1075"/>
      <c r="I726" s="1076"/>
      <c r="J726" s="1077"/>
      <c r="K726" s="344"/>
    </row>
    <row r="727" spans="2:11" s="465" customFormat="1" ht="38.25">
      <c r="B727" s="515" t="s">
        <v>1170</v>
      </c>
      <c r="C727" s="461" t="s">
        <v>887</v>
      </c>
      <c r="D727" s="1078"/>
      <c r="E727" s="1079"/>
      <c r="F727" s="1079"/>
      <c r="G727" s="1079"/>
      <c r="H727" s="1079"/>
      <c r="I727" s="1080">
        <f>SUM(H731:H733)</f>
        <v>124</v>
      </c>
      <c r="J727" s="1071" t="s">
        <v>2</v>
      </c>
    </row>
    <row r="728" spans="2:11" ht="15">
      <c r="B728" s="1081"/>
      <c r="C728" s="467" t="s">
        <v>71</v>
      </c>
      <c r="D728" s="1195"/>
      <c r="E728" s="1162"/>
      <c r="F728" s="1162"/>
      <c r="G728" s="1162"/>
      <c r="H728" s="1162"/>
      <c r="I728" s="1076"/>
      <c r="J728" s="1077"/>
      <c r="K728" s="344"/>
    </row>
    <row r="729" spans="2:11" ht="15">
      <c r="B729" s="1081"/>
      <c r="C729" s="467" t="s">
        <v>1005</v>
      </c>
      <c r="D729" s="1195"/>
      <c r="E729" s="1162" t="s">
        <v>928</v>
      </c>
      <c r="F729" s="1162"/>
      <c r="G729" s="1162"/>
      <c r="H729" s="1162" t="s">
        <v>660</v>
      </c>
      <c r="I729" s="1076"/>
      <c r="J729" s="1077"/>
      <c r="K729" s="344"/>
    </row>
    <row r="730" spans="2:11" ht="15">
      <c r="B730" s="1081"/>
      <c r="C730" s="467" t="s">
        <v>1077</v>
      </c>
      <c r="D730" s="1195"/>
      <c r="E730" s="1162"/>
      <c r="F730" s="1162"/>
      <c r="G730" s="1162"/>
      <c r="H730" s="1162"/>
      <c r="I730" s="1076"/>
      <c r="J730" s="1077"/>
      <c r="K730" s="344"/>
    </row>
    <row r="731" spans="2:11" ht="15">
      <c r="B731" s="1081"/>
      <c r="C731" s="469" t="s">
        <v>941</v>
      </c>
      <c r="D731" s="1195"/>
      <c r="E731" s="1162">
        <v>30.5</v>
      </c>
      <c r="F731" s="1162"/>
      <c r="G731" s="1162"/>
      <c r="H731" s="1162">
        <f>E731</f>
        <v>30.5</v>
      </c>
      <c r="I731" s="1076"/>
      <c r="J731" s="1077"/>
      <c r="K731" s="344"/>
    </row>
    <row r="732" spans="2:11" ht="15">
      <c r="B732" s="1081"/>
      <c r="C732" s="467" t="s">
        <v>1078</v>
      </c>
      <c r="D732" s="1195"/>
      <c r="E732" s="1162"/>
      <c r="F732" s="1162"/>
      <c r="G732" s="1162"/>
      <c r="H732" s="1162"/>
      <c r="I732" s="1076"/>
      <c r="J732" s="1077"/>
      <c r="K732" s="344"/>
    </row>
    <row r="733" spans="2:11" ht="15">
      <c r="B733" s="1081"/>
      <c r="C733" s="469" t="s">
        <v>956</v>
      </c>
      <c r="D733" s="1195"/>
      <c r="E733" s="1162">
        <v>93.5</v>
      </c>
      <c r="F733" s="1162"/>
      <c r="G733" s="1162"/>
      <c r="H733" s="1162">
        <f>E733</f>
        <v>93.5</v>
      </c>
      <c r="I733" s="1076"/>
      <c r="J733" s="1077"/>
      <c r="K733" s="344"/>
    </row>
    <row r="734" spans="2:11" ht="15">
      <c r="B734" s="1081"/>
      <c r="C734" s="438"/>
      <c r="D734" s="1074"/>
      <c r="E734" s="1075"/>
      <c r="F734" s="1075"/>
      <c r="G734" s="1075"/>
      <c r="H734" s="1075"/>
      <c r="I734" s="1076"/>
      <c r="J734" s="1077"/>
      <c r="K734" s="344"/>
    </row>
    <row r="735" spans="2:11" s="465" customFormat="1" ht="38.25">
      <c r="B735" s="515" t="s">
        <v>1171</v>
      </c>
      <c r="C735" s="461" t="s">
        <v>888</v>
      </c>
      <c r="D735" s="1078"/>
      <c r="E735" s="1079"/>
      <c r="F735" s="1079"/>
      <c r="G735" s="1079"/>
      <c r="H735" s="1079"/>
      <c r="I735" s="1080">
        <f>SUM(H739)</f>
        <v>46</v>
      </c>
      <c r="J735" s="1071" t="s">
        <v>2</v>
      </c>
    </row>
    <row r="736" spans="2:11" ht="15">
      <c r="B736" s="1081"/>
      <c r="C736" s="467" t="s">
        <v>71</v>
      </c>
      <c r="D736" s="1195"/>
      <c r="E736" s="1162"/>
      <c r="F736" s="1162"/>
      <c r="G736" s="1162"/>
      <c r="H736" s="1162"/>
      <c r="I736" s="1076"/>
      <c r="J736" s="1077"/>
      <c r="K736" s="344"/>
    </row>
    <row r="737" spans="2:11" ht="15">
      <c r="B737" s="1081"/>
      <c r="C737" s="467" t="s">
        <v>1009</v>
      </c>
      <c r="D737" s="1195"/>
      <c r="E737" s="1162" t="s">
        <v>928</v>
      </c>
      <c r="F737" s="1162"/>
      <c r="G737" s="1162"/>
      <c r="H737" s="1162" t="s">
        <v>660</v>
      </c>
      <c r="I737" s="1076"/>
      <c r="J737" s="1077"/>
      <c r="K737" s="344"/>
    </row>
    <row r="738" spans="2:11" ht="15">
      <c r="B738" s="1081"/>
      <c r="C738" s="467" t="s">
        <v>1078</v>
      </c>
      <c r="D738" s="1195"/>
      <c r="E738" s="1162"/>
      <c r="F738" s="1162"/>
      <c r="G738" s="1162"/>
      <c r="H738" s="1162"/>
      <c r="I738" s="1076"/>
      <c r="J738" s="1077"/>
      <c r="K738" s="344"/>
    </row>
    <row r="739" spans="2:11" ht="15">
      <c r="B739" s="1081"/>
      <c r="C739" s="469" t="s">
        <v>956</v>
      </c>
      <c r="D739" s="1195"/>
      <c r="E739" s="1162">
        <v>46</v>
      </c>
      <c r="F739" s="1162"/>
      <c r="G739" s="1162"/>
      <c r="H739" s="1162">
        <f>E739</f>
        <v>46</v>
      </c>
      <c r="I739" s="1076"/>
      <c r="J739" s="1077"/>
      <c r="K739" s="344"/>
    </row>
    <row r="740" spans="2:11" ht="15">
      <c r="B740" s="1081"/>
      <c r="C740" s="438"/>
      <c r="D740" s="1074"/>
      <c r="E740" s="1075"/>
      <c r="F740" s="1075"/>
      <c r="G740" s="1075"/>
      <c r="H740" s="1075"/>
      <c r="I740" s="1076"/>
      <c r="J740" s="1077"/>
      <c r="K740" s="344"/>
    </row>
    <row r="741" spans="2:11" s="465" customFormat="1" ht="12.75">
      <c r="B741" s="514" t="s">
        <v>361</v>
      </c>
      <c r="C741" s="470" t="s">
        <v>54</v>
      </c>
      <c r="D741" s="1078"/>
      <c r="E741" s="1079"/>
      <c r="F741" s="1079"/>
      <c r="G741" s="1079"/>
      <c r="H741" s="1079"/>
      <c r="I741" s="1080"/>
      <c r="J741" s="1071"/>
    </row>
    <row r="742" spans="2:11" s="465" customFormat="1" ht="51">
      <c r="B742" s="515" t="s">
        <v>362</v>
      </c>
      <c r="C742" s="461" t="s">
        <v>522</v>
      </c>
      <c r="D742" s="1078"/>
      <c r="E742" s="1079"/>
      <c r="F742" s="1079"/>
      <c r="G742" s="1079"/>
      <c r="H742" s="1079"/>
      <c r="I742" s="1080">
        <f>SUM(H745:H763)</f>
        <v>73</v>
      </c>
      <c r="J742" s="1071" t="s">
        <v>1</v>
      </c>
    </row>
    <row r="743" spans="2:11" ht="15">
      <c r="B743" s="1081"/>
      <c r="C743" s="435" t="s">
        <v>71</v>
      </c>
      <c r="D743" s="1074"/>
      <c r="E743" s="1075"/>
      <c r="F743" s="1075"/>
      <c r="G743" s="1075"/>
      <c r="H743" s="1075"/>
      <c r="I743" s="1076"/>
      <c r="J743" s="1077"/>
      <c r="K743" s="344"/>
    </row>
    <row r="744" spans="2:11" ht="15">
      <c r="B744" s="1081"/>
      <c r="C744" s="435" t="s">
        <v>1077</v>
      </c>
      <c r="D744" s="1074"/>
      <c r="E744" s="1075" t="s">
        <v>593</v>
      </c>
      <c r="F744" s="1075"/>
      <c r="G744" s="1075"/>
      <c r="H744" s="1075" t="s">
        <v>660</v>
      </c>
      <c r="I744" s="1076"/>
      <c r="J744" s="1077"/>
      <c r="K744" s="344"/>
    </row>
    <row r="745" spans="2:11" ht="15">
      <c r="B745" s="1081"/>
      <c r="C745" s="438" t="s">
        <v>940</v>
      </c>
      <c r="D745" s="1074"/>
      <c r="E745" s="1075">
        <v>2</v>
      </c>
      <c r="F745" s="1075"/>
      <c r="G745" s="1075"/>
      <c r="H745" s="1075">
        <f>E745</f>
        <v>2</v>
      </c>
      <c r="I745" s="1076"/>
      <c r="J745" s="1077"/>
      <c r="K745" s="344"/>
    </row>
    <row r="746" spans="2:11" ht="15">
      <c r="B746" s="1081"/>
      <c r="C746" s="438" t="s">
        <v>941</v>
      </c>
      <c r="D746" s="1074"/>
      <c r="E746" s="1075">
        <v>12</v>
      </c>
      <c r="F746" s="1075"/>
      <c r="G746" s="1075"/>
      <c r="H746" s="1075">
        <f t="shared" ref="H746:H763" si="15">E746</f>
        <v>12</v>
      </c>
      <c r="I746" s="1076"/>
      <c r="J746" s="1077"/>
      <c r="K746" s="344"/>
    </row>
    <row r="747" spans="2:11" ht="15">
      <c r="B747" s="1081"/>
      <c r="C747" s="438" t="s">
        <v>942</v>
      </c>
      <c r="D747" s="1074"/>
      <c r="E747" s="1075">
        <v>3</v>
      </c>
      <c r="F747" s="1075"/>
      <c r="G747" s="1075"/>
      <c r="H747" s="1075">
        <f t="shared" si="15"/>
        <v>3</v>
      </c>
      <c r="I747" s="1076"/>
      <c r="J747" s="1077"/>
      <c r="K747" s="344"/>
    </row>
    <row r="748" spans="2:11" ht="15">
      <c r="B748" s="1081"/>
      <c r="C748" s="438" t="s">
        <v>943</v>
      </c>
      <c r="D748" s="1074"/>
      <c r="E748" s="1075">
        <v>1</v>
      </c>
      <c r="F748" s="1075"/>
      <c r="G748" s="1075"/>
      <c r="H748" s="1075">
        <f t="shared" si="15"/>
        <v>1</v>
      </c>
      <c r="I748" s="1076"/>
      <c r="J748" s="1077"/>
      <c r="K748" s="344"/>
    </row>
    <row r="749" spans="2:11" ht="15">
      <c r="B749" s="1081"/>
      <c r="C749" s="438" t="s">
        <v>945</v>
      </c>
      <c r="D749" s="1074"/>
      <c r="E749" s="1075">
        <v>1</v>
      </c>
      <c r="F749" s="1075"/>
      <c r="G749" s="1075"/>
      <c r="H749" s="1075">
        <f t="shared" si="15"/>
        <v>1</v>
      </c>
      <c r="I749" s="1076"/>
      <c r="J749" s="1077"/>
      <c r="K749" s="344"/>
    </row>
    <row r="750" spans="2:11" ht="15">
      <c r="B750" s="1081"/>
      <c r="C750" s="438" t="s">
        <v>946</v>
      </c>
      <c r="D750" s="1074"/>
      <c r="E750" s="1075">
        <v>1</v>
      </c>
      <c r="F750" s="1075"/>
      <c r="G750" s="1075"/>
      <c r="H750" s="1075">
        <f t="shared" si="15"/>
        <v>1</v>
      </c>
      <c r="I750" s="1076"/>
      <c r="J750" s="1077"/>
      <c r="K750" s="344"/>
    </row>
    <row r="751" spans="2:11" ht="15">
      <c r="B751" s="1081"/>
      <c r="C751" s="438" t="s">
        <v>947</v>
      </c>
      <c r="D751" s="1074"/>
      <c r="E751" s="1075">
        <v>1</v>
      </c>
      <c r="F751" s="1075"/>
      <c r="G751" s="1075"/>
      <c r="H751" s="1075">
        <f t="shared" si="15"/>
        <v>1</v>
      </c>
      <c r="I751" s="1076"/>
      <c r="J751" s="1077"/>
      <c r="K751" s="344"/>
    </row>
    <row r="752" spans="2:11" ht="15">
      <c r="B752" s="1081"/>
      <c r="C752" s="438" t="s">
        <v>948</v>
      </c>
      <c r="D752" s="1074"/>
      <c r="E752" s="1075">
        <v>1</v>
      </c>
      <c r="F752" s="1075"/>
      <c r="G752" s="1075"/>
      <c r="H752" s="1075">
        <f t="shared" si="15"/>
        <v>1</v>
      </c>
      <c r="I752" s="1076"/>
      <c r="J752" s="1077"/>
      <c r="K752" s="344"/>
    </row>
    <row r="753" spans="2:11" ht="15">
      <c r="B753" s="1081"/>
      <c r="C753" s="438" t="s">
        <v>949</v>
      </c>
      <c r="D753" s="1074"/>
      <c r="E753" s="1075">
        <v>3</v>
      </c>
      <c r="F753" s="1075"/>
      <c r="G753" s="1075"/>
      <c r="H753" s="1075">
        <f t="shared" si="15"/>
        <v>3</v>
      </c>
      <c r="I753" s="1076"/>
      <c r="J753" s="1077"/>
      <c r="K753" s="344"/>
    </row>
    <row r="754" spans="2:11" ht="15">
      <c r="B754" s="1081"/>
      <c r="C754" s="438" t="s">
        <v>950</v>
      </c>
      <c r="D754" s="1074"/>
      <c r="E754" s="1075">
        <v>2</v>
      </c>
      <c r="F754" s="1075"/>
      <c r="G754" s="1075"/>
      <c r="H754" s="1075">
        <f t="shared" si="15"/>
        <v>2</v>
      </c>
      <c r="I754" s="1076"/>
      <c r="J754" s="1077"/>
      <c r="K754" s="344"/>
    </row>
    <row r="755" spans="2:11" ht="15">
      <c r="B755" s="1081"/>
      <c r="C755" s="438" t="s">
        <v>951</v>
      </c>
      <c r="D755" s="1074"/>
      <c r="E755" s="1075">
        <v>1</v>
      </c>
      <c r="F755" s="1075"/>
      <c r="G755" s="1075"/>
      <c r="H755" s="1075">
        <f t="shared" si="15"/>
        <v>1</v>
      </c>
      <c r="I755" s="1076"/>
      <c r="J755" s="1077"/>
      <c r="K755" s="344"/>
    </row>
    <row r="756" spans="2:11" ht="15">
      <c r="B756" s="1081"/>
      <c r="C756" s="438" t="s">
        <v>952</v>
      </c>
      <c r="D756" s="1074"/>
      <c r="E756" s="1075">
        <v>1</v>
      </c>
      <c r="F756" s="1075"/>
      <c r="G756" s="1075"/>
      <c r="H756" s="1075">
        <f t="shared" si="15"/>
        <v>1</v>
      </c>
      <c r="I756" s="1076"/>
      <c r="J756" s="1077"/>
      <c r="K756" s="344"/>
    </row>
    <row r="757" spans="2:11" ht="15">
      <c r="B757" s="1081"/>
      <c r="C757" s="435" t="s">
        <v>1078</v>
      </c>
      <c r="D757" s="1074"/>
      <c r="E757" s="1075"/>
      <c r="F757" s="1075"/>
      <c r="G757" s="1075"/>
      <c r="H757" s="1075"/>
      <c r="I757" s="1076"/>
      <c r="J757" s="1077"/>
      <c r="K757" s="344"/>
    </row>
    <row r="758" spans="2:11" ht="15">
      <c r="B758" s="1081"/>
      <c r="C758" s="438" t="s">
        <v>953</v>
      </c>
      <c r="D758" s="1074"/>
      <c r="E758" s="1075">
        <v>6</v>
      </c>
      <c r="F758" s="1075"/>
      <c r="G758" s="1075"/>
      <c r="H758" s="1075">
        <f t="shared" si="15"/>
        <v>6</v>
      </c>
      <c r="I758" s="1076"/>
      <c r="J758" s="1077"/>
      <c r="K758" s="344"/>
    </row>
    <row r="759" spans="2:11" ht="15">
      <c r="B759" s="1081"/>
      <c r="C759" s="438" t="s">
        <v>954</v>
      </c>
      <c r="D759" s="1074"/>
      <c r="E759" s="1075">
        <v>5</v>
      </c>
      <c r="F759" s="1075"/>
      <c r="G759" s="1075"/>
      <c r="H759" s="1075">
        <f t="shared" si="15"/>
        <v>5</v>
      </c>
      <c r="I759" s="1076"/>
      <c r="J759" s="1077"/>
      <c r="K759" s="344"/>
    </row>
    <row r="760" spans="2:11" ht="15">
      <c r="B760" s="1081"/>
      <c r="C760" s="438" t="s">
        <v>956</v>
      </c>
      <c r="D760" s="1074"/>
      <c r="E760" s="1075">
        <v>14</v>
      </c>
      <c r="F760" s="1075"/>
      <c r="G760" s="1075"/>
      <c r="H760" s="1075">
        <f t="shared" si="15"/>
        <v>14</v>
      </c>
      <c r="I760" s="1076"/>
      <c r="J760" s="1077"/>
      <c r="K760" s="344"/>
    </row>
    <row r="761" spans="2:11" ht="15">
      <c r="B761" s="1081"/>
      <c r="C761" s="438" t="s">
        <v>957</v>
      </c>
      <c r="D761" s="1074"/>
      <c r="E761" s="1075">
        <v>4</v>
      </c>
      <c r="F761" s="1075"/>
      <c r="G761" s="1075"/>
      <c r="H761" s="1075">
        <f t="shared" si="15"/>
        <v>4</v>
      </c>
      <c r="I761" s="1076"/>
      <c r="J761" s="1077"/>
      <c r="K761" s="344"/>
    </row>
    <row r="762" spans="2:11" ht="15">
      <c r="B762" s="1081"/>
      <c r="C762" s="438" t="s">
        <v>958</v>
      </c>
      <c r="D762" s="1074"/>
      <c r="E762" s="1075">
        <v>7</v>
      </c>
      <c r="F762" s="1075"/>
      <c r="G762" s="1075"/>
      <c r="H762" s="1075">
        <f t="shared" si="15"/>
        <v>7</v>
      </c>
      <c r="I762" s="1076"/>
      <c r="J762" s="1077"/>
      <c r="K762" s="344"/>
    </row>
    <row r="763" spans="2:11" ht="15">
      <c r="B763" s="1081"/>
      <c r="C763" s="438" t="s">
        <v>959</v>
      </c>
      <c r="D763" s="1074"/>
      <c r="E763" s="1075">
        <v>8</v>
      </c>
      <c r="F763" s="1075"/>
      <c r="G763" s="1075"/>
      <c r="H763" s="1075">
        <f t="shared" si="15"/>
        <v>8</v>
      </c>
      <c r="I763" s="1076"/>
      <c r="J763" s="1077"/>
      <c r="K763" s="344"/>
    </row>
    <row r="764" spans="2:11" ht="15">
      <c r="B764" s="1081"/>
      <c r="C764" s="438"/>
      <c r="D764" s="1074"/>
      <c r="E764" s="1075"/>
      <c r="F764" s="1075"/>
      <c r="G764" s="1075"/>
      <c r="H764" s="1075"/>
      <c r="I764" s="1076"/>
      <c r="J764" s="1077"/>
      <c r="K764" s="344"/>
    </row>
    <row r="765" spans="2:11" s="465" customFormat="1" ht="12.75">
      <c r="B765" s="514" t="s">
        <v>363</v>
      </c>
      <c r="C765" s="470" t="s">
        <v>79</v>
      </c>
      <c r="D765" s="1078"/>
      <c r="E765" s="1079"/>
      <c r="F765" s="1079"/>
      <c r="G765" s="1079"/>
      <c r="H765" s="1079"/>
      <c r="I765" s="1080"/>
      <c r="J765" s="1071"/>
    </row>
    <row r="766" spans="2:11" s="465" customFormat="1" ht="38.25">
      <c r="B766" s="515" t="s">
        <v>364</v>
      </c>
      <c r="C766" s="461" t="s">
        <v>159</v>
      </c>
      <c r="D766" s="1078"/>
      <c r="E766" s="1079"/>
      <c r="F766" s="1079"/>
      <c r="G766" s="1079"/>
      <c r="H766" s="1079"/>
      <c r="I766" s="1080">
        <f>SUM(H768)</f>
        <v>20</v>
      </c>
      <c r="J766" s="1071" t="s">
        <v>3</v>
      </c>
    </row>
    <row r="767" spans="2:11" ht="15">
      <c r="B767" s="1081"/>
      <c r="C767" s="435" t="s">
        <v>71</v>
      </c>
      <c r="D767" s="1074"/>
      <c r="E767" s="1075" t="s">
        <v>623</v>
      </c>
      <c r="F767" s="1075"/>
      <c r="G767" s="1075"/>
      <c r="H767" s="1075" t="s">
        <v>660</v>
      </c>
      <c r="I767" s="1076"/>
      <c r="J767" s="1077"/>
      <c r="K767" s="344"/>
    </row>
    <row r="768" spans="2:11" ht="15">
      <c r="B768" s="1081"/>
      <c r="C768" s="438" t="s">
        <v>1079</v>
      </c>
      <c r="D768" s="1074"/>
      <c r="E768" s="1075">
        <v>20</v>
      </c>
      <c r="F768" s="1075"/>
      <c r="G768" s="1075"/>
      <c r="H768" s="1075">
        <f>E768</f>
        <v>20</v>
      </c>
      <c r="I768" s="1076"/>
      <c r="J768" s="1077"/>
      <c r="K768" s="344"/>
    </row>
    <row r="769" spans="2:12" ht="15">
      <c r="B769" s="1081"/>
      <c r="C769" s="438"/>
      <c r="D769" s="1074"/>
      <c r="E769" s="1075"/>
      <c r="F769" s="1075"/>
      <c r="G769" s="1075"/>
      <c r="H769" s="1075"/>
      <c r="I769" s="1076"/>
      <c r="J769" s="1077"/>
      <c r="K769" s="344"/>
    </row>
    <row r="770" spans="2:12" s="465" customFormat="1" ht="25.5">
      <c r="B770" s="514" t="s">
        <v>365</v>
      </c>
      <c r="C770" s="470" t="s">
        <v>576</v>
      </c>
      <c r="D770" s="1078"/>
      <c r="E770" s="1079"/>
      <c r="F770" s="1079"/>
      <c r="G770" s="1079"/>
      <c r="H770" s="1079"/>
      <c r="I770" s="1080"/>
      <c r="J770" s="1071"/>
    </row>
    <row r="771" spans="2:12" s="465" customFormat="1" ht="25.5">
      <c r="B771" s="515" t="s">
        <v>366</v>
      </c>
      <c r="C771" s="461" t="s">
        <v>160</v>
      </c>
      <c r="D771" s="1078"/>
      <c r="E771" s="1079"/>
      <c r="F771" s="1079"/>
      <c r="G771" s="1079"/>
      <c r="H771" s="1079"/>
      <c r="I771" s="1080">
        <f>SUM(H773)</f>
        <v>9</v>
      </c>
      <c r="J771" s="1071" t="s">
        <v>1</v>
      </c>
    </row>
    <row r="772" spans="2:12" ht="15">
      <c r="B772" s="1081"/>
      <c r="C772" s="435" t="s">
        <v>71</v>
      </c>
      <c r="D772" s="1074"/>
      <c r="E772" s="1075" t="s">
        <v>593</v>
      </c>
      <c r="F772" s="1075"/>
      <c r="G772" s="1075"/>
      <c r="H772" s="1075" t="s">
        <v>660</v>
      </c>
      <c r="I772" s="1076"/>
      <c r="J772" s="1077"/>
      <c r="K772" s="344"/>
    </row>
    <row r="773" spans="2:12" ht="15">
      <c r="B773" s="1081"/>
      <c r="C773" s="438" t="s">
        <v>80</v>
      </c>
      <c r="D773" s="1074"/>
      <c r="E773" s="1075">
        <v>9</v>
      </c>
      <c r="F773" s="1075"/>
      <c r="G773" s="1075"/>
      <c r="H773" s="1075">
        <f>E773</f>
        <v>9</v>
      </c>
      <c r="I773" s="1076"/>
      <c r="J773" s="1077"/>
      <c r="K773" s="344"/>
    </row>
    <row r="774" spans="2:12" ht="15">
      <c r="B774" s="1081"/>
      <c r="C774" s="438"/>
      <c r="D774" s="1074"/>
      <c r="E774" s="1075"/>
      <c r="F774" s="1075"/>
      <c r="G774" s="1075"/>
      <c r="H774" s="1075"/>
      <c r="I774" s="1076"/>
      <c r="J774" s="1077"/>
      <c r="K774" s="344"/>
    </row>
    <row r="775" spans="2:12" s="465" customFormat="1" ht="25.5">
      <c r="B775" s="515" t="s">
        <v>1172</v>
      </c>
      <c r="C775" s="461" t="s">
        <v>81</v>
      </c>
      <c r="D775" s="1078"/>
      <c r="E775" s="1079"/>
      <c r="F775" s="1079"/>
      <c r="G775" s="1079"/>
      <c r="H775" s="1079"/>
      <c r="I775" s="1080">
        <f>SUM(H777)</f>
        <v>2.5</v>
      </c>
      <c r="J775" s="1071" t="s">
        <v>2</v>
      </c>
      <c r="L775" s="465">
        <f>I775/I771</f>
        <v>0.27777777777777779</v>
      </c>
    </row>
    <row r="776" spans="2:12" ht="15">
      <c r="B776" s="1081"/>
      <c r="C776" s="435" t="s">
        <v>71</v>
      </c>
      <c r="D776" s="1074"/>
      <c r="E776" s="1075" t="s">
        <v>585</v>
      </c>
      <c r="F776" s="1075"/>
      <c r="G776" s="1075"/>
      <c r="H776" s="1075" t="s">
        <v>660</v>
      </c>
      <c r="I776" s="1076"/>
      <c r="J776" s="1077"/>
      <c r="K776" s="344"/>
    </row>
    <row r="777" spans="2:12" ht="15">
      <c r="B777" s="1081"/>
      <c r="C777" s="438" t="s">
        <v>80</v>
      </c>
      <c r="D777" s="1074"/>
      <c r="E777" s="1075">
        <v>2.5</v>
      </c>
      <c r="F777" s="1075"/>
      <c r="G777" s="1075"/>
      <c r="H777" s="1075">
        <f>E777</f>
        <v>2.5</v>
      </c>
      <c r="I777" s="1076"/>
      <c r="J777" s="1077"/>
      <c r="K777" s="344"/>
    </row>
    <row r="778" spans="2:12" ht="15">
      <c r="B778" s="1081"/>
      <c r="C778" s="438"/>
      <c r="D778" s="1074"/>
      <c r="E778" s="1075"/>
      <c r="F778" s="1075"/>
      <c r="G778" s="1075"/>
      <c r="H778" s="1075"/>
      <c r="I778" s="1076"/>
      <c r="J778" s="1077"/>
      <c r="K778" s="344"/>
    </row>
    <row r="779" spans="2:12" s="465" customFormat="1" ht="12.75">
      <c r="B779" s="515" t="s">
        <v>1173</v>
      </c>
      <c r="C779" s="461" t="s">
        <v>161</v>
      </c>
      <c r="D779" s="1078"/>
      <c r="E779" s="1079"/>
      <c r="F779" s="1079"/>
      <c r="G779" s="1079"/>
      <c r="H779" s="1079"/>
      <c r="I779" s="1080">
        <f>SUM(H781)</f>
        <v>1</v>
      </c>
      <c r="J779" s="1071" t="s">
        <v>1</v>
      </c>
    </row>
    <row r="780" spans="2:12" ht="15">
      <c r="B780" s="1081"/>
      <c r="C780" s="435" t="s">
        <v>71</v>
      </c>
      <c r="D780" s="1074"/>
      <c r="E780" s="1075" t="s">
        <v>593</v>
      </c>
      <c r="F780" s="1075"/>
      <c r="G780" s="1075"/>
      <c r="H780" s="1075" t="s">
        <v>660</v>
      </c>
      <c r="I780" s="1076"/>
      <c r="J780" s="1077"/>
      <c r="K780" s="344"/>
    </row>
    <row r="781" spans="2:12" ht="15">
      <c r="B781" s="1081"/>
      <c r="C781" s="438" t="s">
        <v>80</v>
      </c>
      <c r="D781" s="1074"/>
      <c r="E781" s="1075">
        <v>1</v>
      </c>
      <c r="F781" s="1075"/>
      <c r="G781" s="1075"/>
      <c r="H781" s="1075">
        <f>E781</f>
        <v>1</v>
      </c>
      <c r="I781" s="1076"/>
      <c r="J781" s="1077"/>
      <c r="K781" s="344"/>
    </row>
    <row r="782" spans="2:12" ht="15">
      <c r="B782" s="1081"/>
      <c r="C782" s="438"/>
      <c r="D782" s="1074"/>
      <c r="E782" s="1075"/>
      <c r="F782" s="1075"/>
      <c r="G782" s="1075"/>
      <c r="H782" s="1075"/>
      <c r="I782" s="1076"/>
      <c r="J782" s="1077"/>
      <c r="K782" s="344"/>
    </row>
    <row r="783" spans="2:12" s="465" customFormat="1" ht="25.5">
      <c r="B783" s="515" t="s">
        <v>1174</v>
      </c>
      <c r="C783" s="461" t="s">
        <v>82</v>
      </c>
      <c r="D783" s="1078"/>
      <c r="E783" s="1079"/>
      <c r="F783" s="1079"/>
      <c r="G783" s="1079"/>
      <c r="H783" s="1079"/>
      <c r="I783" s="1080">
        <f>SUM(H785)</f>
        <v>2.5</v>
      </c>
      <c r="J783" s="1071" t="s">
        <v>2</v>
      </c>
    </row>
    <row r="784" spans="2:12" ht="15">
      <c r="B784" s="1081"/>
      <c r="C784" s="435" t="s">
        <v>71</v>
      </c>
      <c r="D784" s="1074"/>
      <c r="E784" s="1075" t="s">
        <v>928</v>
      </c>
      <c r="F784" s="1075"/>
      <c r="G784" s="1075"/>
      <c r="H784" s="1075" t="s">
        <v>660</v>
      </c>
      <c r="I784" s="1076"/>
      <c r="J784" s="1077"/>
      <c r="K784" s="344"/>
    </row>
    <row r="785" spans="2:11" ht="15">
      <c r="B785" s="1081"/>
      <c r="C785" s="438" t="s">
        <v>80</v>
      </c>
      <c r="D785" s="1074"/>
      <c r="E785" s="1075">
        <v>2.5</v>
      </c>
      <c r="F785" s="1075"/>
      <c r="G785" s="1075"/>
      <c r="H785" s="1075">
        <f>E785</f>
        <v>2.5</v>
      </c>
      <c r="I785" s="1076"/>
      <c r="J785" s="1077"/>
      <c r="K785" s="344"/>
    </row>
    <row r="786" spans="2:11" ht="15">
      <c r="B786" s="1081"/>
      <c r="C786" s="438"/>
      <c r="D786" s="1074"/>
      <c r="E786" s="1075"/>
      <c r="F786" s="1075"/>
      <c r="G786" s="1075"/>
      <c r="H786" s="1075"/>
      <c r="I786" s="1076"/>
      <c r="J786" s="1077"/>
      <c r="K786" s="344"/>
    </row>
    <row r="787" spans="2:11" s="465" customFormat="1" ht="12.75">
      <c r="B787" s="514" t="s">
        <v>367</v>
      </c>
      <c r="C787" s="470" t="s">
        <v>55</v>
      </c>
      <c r="D787" s="1078"/>
      <c r="E787" s="1079"/>
      <c r="F787" s="1079"/>
      <c r="G787" s="1079"/>
      <c r="H787" s="1079"/>
      <c r="I787" s="1080"/>
      <c r="J787" s="1071"/>
    </row>
    <row r="788" spans="2:11" s="465" customFormat="1" ht="38.25">
      <c r="B788" s="515" t="s">
        <v>368</v>
      </c>
      <c r="C788" s="461" t="s">
        <v>121</v>
      </c>
      <c r="D788" s="1078"/>
      <c r="E788" s="1079"/>
      <c r="F788" s="1079"/>
      <c r="G788" s="1079"/>
      <c r="H788" s="1079"/>
      <c r="I788" s="1080">
        <f>SUM(H792:H843)</f>
        <v>31.509999999999998</v>
      </c>
      <c r="J788" s="1071" t="s">
        <v>28</v>
      </c>
    </row>
    <row r="789" spans="2:11" ht="15">
      <c r="B789" s="1081"/>
      <c r="C789" s="435" t="s">
        <v>71</v>
      </c>
      <c r="D789" s="1074"/>
      <c r="E789" s="1075"/>
      <c r="F789" s="1075"/>
      <c r="G789" s="1075"/>
      <c r="H789" s="1075"/>
      <c r="I789" s="1076"/>
      <c r="J789" s="1077"/>
      <c r="K789" s="344"/>
    </row>
    <row r="790" spans="2:11" ht="15">
      <c r="B790" s="1081"/>
      <c r="C790" s="435" t="s">
        <v>938</v>
      </c>
      <c r="D790" s="1074"/>
      <c r="E790" s="1075" t="s">
        <v>928</v>
      </c>
      <c r="F790" s="1075" t="s">
        <v>652</v>
      </c>
      <c r="G790" s="1075" t="s">
        <v>587</v>
      </c>
      <c r="H790" s="1075" t="s">
        <v>632</v>
      </c>
      <c r="I790" s="1076"/>
      <c r="J790" s="1077"/>
      <c r="K790" s="344"/>
    </row>
    <row r="791" spans="2:11" ht="15">
      <c r="B791" s="1081"/>
      <c r="C791" s="435" t="s">
        <v>1077</v>
      </c>
      <c r="D791" s="1074"/>
      <c r="E791" s="1075"/>
      <c r="F791" s="1075"/>
      <c r="G791" s="1075"/>
      <c r="H791" s="1075"/>
      <c r="I791" s="1076"/>
      <c r="J791" s="1077"/>
      <c r="K791" s="344"/>
    </row>
    <row r="792" spans="2:11" ht="15">
      <c r="B792" s="1081"/>
      <c r="C792" s="438" t="s">
        <v>940</v>
      </c>
      <c r="D792" s="1074"/>
      <c r="E792" s="1075">
        <v>11</v>
      </c>
      <c r="F792" s="1075">
        <v>0.4</v>
      </c>
      <c r="G792" s="1075">
        <v>0.05</v>
      </c>
      <c r="H792" s="1075">
        <f>ROUND(G792*F792*E792,2)</f>
        <v>0.22</v>
      </c>
      <c r="I792" s="1076"/>
      <c r="J792" s="1077"/>
      <c r="K792" s="344"/>
    </row>
    <row r="793" spans="2:11" ht="15">
      <c r="B793" s="1081"/>
      <c r="C793" s="438" t="s">
        <v>941</v>
      </c>
      <c r="D793" s="1074"/>
      <c r="E793" s="1075">
        <v>91.5</v>
      </c>
      <c r="F793" s="1075">
        <v>0.4</v>
      </c>
      <c r="G793" s="1075">
        <v>0.05</v>
      </c>
      <c r="H793" s="1075">
        <f>ROUND(G793*F793*E793,2)</f>
        <v>1.83</v>
      </c>
      <c r="I793" s="1076"/>
      <c r="J793" s="1077"/>
      <c r="K793" s="344"/>
    </row>
    <row r="794" spans="2:11" ht="15">
      <c r="B794" s="1081"/>
      <c r="C794" s="438" t="s">
        <v>942</v>
      </c>
      <c r="D794" s="1074"/>
      <c r="E794" s="1075">
        <v>27</v>
      </c>
      <c r="F794" s="1075">
        <v>0.4</v>
      </c>
      <c r="G794" s="1075">
        <v>0.05</v>
      </c>
      <c r="H794" s="1075">
        <f t="shared" ref="H794:H803" si="16">ROUND(G794*F794*E794,2)</f>
        <v>0.54</v>
      </c>
      <c r="I794" s="1076"/>
      <c r="J794" s="1077"/>
      <c r="K794" s="344"/>
    </row>
    <row r="795" spans="2:11" ht="15">
      <c r="B795" s="1081"/>
      <c r="C795" s="438" t="s">
        <v>943</v>
      </c>
      <c r="D795" s="1074"/>
      <c r="E795" s="1075">
        <v>7</v>
      </c>
      <c r="F795" s="1075">
        <v>0.4</v>
      </c>
      <c r="G795" s="1075">
        <v>0.05</v>
      </c>
      <c r="H795" s="1075">
        <f t="shared" si="16"/>
        <v>0.14000000000000001</v>
      </c>
      <c r="I795" s="1076"/>
      <c r="J795" s="1077"/>
      <c r="K795" s="344"/>
    </row>
    <row r="796" spans="2:11" ht="15">
      <c r="B796" s="1081"/>
      <c r="C796" s="438" t="s">
        <v>945</v>
      </c>
      <c r="D796" s="1074"/>
      <c r="E796" s="1075">
        <v>3</v>
      </c>
      <c r="F796" s="1075">
        <v>0.4</v>
      </c>
      <c r="G796" s="1075">
        <v>0.05</v>
      </c>
      <c r="H796" s="1075">
        <f t="shared" si="16"/>
        <v>0.06</v>
      </c>
      <c r="I796" s="1076"/>
      <c r="J796" s="1077"/>
      <c r="K796" s="344"/>
    </row>
    <row r="797" spans="2:11" ht="15">
      <c r="B797" s="1081"/>
      <c r="C797" s="438" t="s">
        <v>946</v>
      </c>
      <c r="D797" s="1074"/>
      <c r="E797" s="1075">
        <v>9.5</v>
      </c>
      <c r="F797" s="1075">
        <v>0.4</v>
      </c>
      <c r="G797" s="1075">
        <v>0.05</v>
      </c>
      <c r="H797" s="1075">
        <f t="shared" si="16"/>
        <v>0.19</v>
      </c>
      <c r="I797" s="1076"/>
      <c r="J797" s="1077"/>
      <c r="K797" s="344"/>
    </row>
    <row r="798" spans="2:11" ht="15">
      <c r="B798" s="1081"/>
      <c r="C798" s="438" t="s">
        <v>947</v>
      </c>
      <c r="D798" s="1074"/>
      <c r="E798" s="1075">
        <v>2.5</v>
      </c>
      <c r="F798" s="1075">
        <v>0.4</v>
      </c>
      <c r="G798" s="1075">
        <v>0.05</v>
      </c>
      <c r="H798" s="1075">
        <f t="shared" si="16"/>
        <v>0.05</v>
      </c>
      <c r="I798" s="1076"/>
      <c r="J798" s="1077"/>
      <c r="K798" s="344"/>
    </row>
    <row r="799" spans="2:11" ht="15">
      <c r="B799" s="1081"/>
      <c r="C799" s="438" t="s">
        <v>948</v>
      </c>
      <c r="D799" s="1074"/>
      <c r="E799" s="1075">
        <v>4</v>
      </c>
      <c r="F799" s="1075">
        <v>0.4</v>
      </c>
      <c r="G799" s="1075">
        <v>0.05</v>
      </c>
      <c r="H799" s="1075">
        <f t="shared" si="16"/>
        <v>0.08</v>
      </c>
      <c r="I799" s="1076"/>
      <c r="J799" s="1077"/>
      <c r="K799" s="344"/>
    </row>
    <row r="800" spans="2:11" ht="15">
      <c r="B800" s="1081"/>
      <c r="C800" s="438" t="s">
        <v>949</v>
      </c>
      <c r="D800" s="1074"/>
      <c r="E800" s="1075">
        <v>23</v>
      </c>
      <c r="F800" s="1075">
        <v>0.4</v>
      </c>
      <c r="G800" s="1075">
        <v>0.05</v>
      </c>
      <c r="H800" s="1075">
        <f t="shared" si="16"/>
        <v>0.46</v>
      </c>
      <c r="I800" s="1076"/>
      <c r="J800" s="1077"/>
      <c r="K800" s="344"/>
    </row>
    <row r="801" spans="2:11" ht="15">
      <c r="B801" s="1081"/>
      <c r="C801" s="438" t="s">
        <v>950</v>
      </c>
      <c r="D801" s="1074"/>
      <c r="E801" s="1075">
        <v>17</v>
      </c>
      <c r="F801" s="1075">
        <v>0.4</v>
      </c>
      <c r="G801" s="1075">
        <v>0.05</v>
      </c>
      <c r="H801" s="1075">
        <f t="shared" si="16"/>
        <v>0.34</v>
      </c>
      <c r="I801" s="1076"/>
      <c r="J801" s="1077"/>
      <c r="K801" s="344"/>
    </row>
    <row r="802" spans="2:11" ht="15">
      <c r="B802" s="1081"/>
      <c r="C802" s="438" t="s">
        <v>951</v>
      </c>
      <c r="D802" s="1074"/>
      <c r="E802" s="1075">
        <v>5</v>
      </c>
      <c r="F802" s="1075">
        <v>0.4</v>
      </c>
      <c r="G802" s="1075">
        <v>0.05</v>
      </c>
      <c r="H802" s="1075">
        <f t="shared" si="16"/>
        <v>0.1</v>
      </c>
      <c r="I802" s="1076"/>
      <c r="J802" s="1077"/>
      <c r="K802" s="344"/>
    </row>
    <row r="803" spans="2:11" ht="15">
      <c r="B803" s="1081"/>
      <c r="C803" s="438" t="s">
        <v>952</v>
      </c>
      <c r="D803" s="1074"/>
      <c r="E803" s="1075">
        <v>11</v>
      </c>
      <c r="F803" s="1075">
        <v>0.4</v>
      </c>
      <c r="G803" s="1075">
        <v>0.05</v>
      </c>
      <c r="H803" s="1075">
        <f t="shared" si="16"/>
        <v>0.22</v>
      </c>
      <c r="I803" s="1076"/>
      <c r="J803" s="1077"/>
      <c r="K803" s="344"/>
    </row>
    <row r="804" spans="2:11" ht="15">
      <c r="B804" s="1081"/>
      <c r="C804" s="435" t="s">
        <v>1078</v>
      </c>
      <c r="D804" s="1074"/>
      <c r="E804" s="1075"/>
      <c r="F804" s="1075"/>
      <c r="G804" s="1075"/>
      <c r="H804" s="1075"/>
      <c r="I804" s="1076"/>
      <c r="J804" s="1077"/>
      <c r="K804" s="344"/>
    </row>
    <row r="805" spans="2:11" ht="15">
      <c r="B805" s="1081"/>
      <c r="C805" s="438" t="s">
        <v>953</v>
      </c>
      <c r="D805" s="1074"/>
      <c r="E805" s="1075">
        <v>36.5</v>
      </c>
      <c r="F805" s="1075">
        <v>0.4</v>
      </c>
      <c r="G805" s="1075">
        <v>0.05</v>
      </c>
      <c r="H805" s="1075">
        <f t="shared" ref="H805:H810" si="17">ROUND(G805*F805*E805,2)</f>
        <v>0.73</v>
      </c>
      <c r="I805" s="1076"/>
      <c r="J805" s="1077"/>
      <c r="K805" s="344"/>
    </row>
    <row r="806" spans="2:11" ht="15">
      <c r="B806" s="1081"/>
      <c r="C806" s="438" t="s">
        <v>954</v>
      </c>
      <c r="D806" s="1074"/>
      <c r="E806" s="1075">
        <v>56.5</v>
      </c>
      <c r="F806" s="1075">
        <v>0.4</v>
      </c>
      <c r="G806" s="1075">
        <v>0.05</v>
      </c>
      <c r="H806" s="1075">
        <f t="shared" si="17"/>
        <v>1.1299999999999999</v>
      </c>
      <c r="I806" s="1076"/>
      <c r="J806" s="1077"/>
      <c r="K806" s="344"/>
    </row>
    <row r="807" spans="2:11" ht="15">
      <c r="B807" s="1081"/>
      <c r="C807" s="438" t="s">
        <v>956</v>
      </c>
      <c r="D807" s="1074"/>
      <c r="E807" s="1075">
        <v>100.5</v>
      </c>
      <c r="F807" s="1075">
        <v>0.4</v>
      </c>
      <c r="G807" s="1075">
        <v>0.05</v>
      </c>
      <c r="H807" s="1075">
        <f t="shared" si="17"/>
        <v>2.0099999999999998</v>
      </c>
      <c r="I807" s="1076"/>
      <c r="J807" s="1077"/>
      <c r="K807" s="344"/>
    </row>
    <row r="808" spans="2:11" ht="15">
      <c r="B808" s="1081"/>
      <c r="C808" s="438" t="s">
        <v>957</v>
      </c>
      <c r="D808" s="1074"/>
      <c r="E808" s="1075">
        <v>33.5</v>
      </c>
      <c r="F808" s="1075">
        <v>0.4</v>
      </c>
      <c r="G808" s="1075">
        <v>0.05</v>
      </c>
      <c r="H808" s="1075">
        <f t="shared" si="17"/>
        <v>0.67</v>
      </c>
      <c r="I808" s="1076"/>
      <c r="J808" s="1077"/>
      <c r="K808" s="344"/>
    </row>
    <row r="809" spans="2:11" ht="15">
      <c r="B809" s="1081"/>
      <c r="C809" s="438" t="s">
        <v>958</v>
      </c>
      <c r="D809" s="1074"/>
      <c r="E809" s="1075">
        <v>52.5</v>
      </c>
      <c r="F809" s="1075">
        <v>0.4</v>
      </c>
      <c r="G809" s="1075">
        <v>0.05</v>
      </c>
      <c r="H809" s="1075">
        <f t="shared" si="17"/>
        <v>1.05</v>
      </c>
      <c r="I809" s="1076"/>
      <c r="J809" s="1077"/>
      <c r="K809" s="344"/>
    </row>
    <row r="810" spans="2:11" ht="15">
      <c r="B810" s="1081"/>
      <c r="C810" s="438" t="s">
        <v>959</v>
      </c>
      <c r="D810" s="1074"/>
      <c r="E810" s="1075">
        <v>74</v>
      </c>
      <c r="F810" s="1075">
        <v>0.4</v>
      </c>
      <c r="G810" s="1075">
        <v>0.05</v>
      </c>
      <c r="H810" s="1075">
        <f t="shared" si="17"/>
        <v>1.48</v>
      </c>
      <c r="I810" s="1076"/>
      <c r="J810" s="1077"/>
      <c r="K810" s="344"/>
    </row>
    <row r="811" spans="2:11" ht="15">
      <c r="B811" s="1081"/>
      <c r="C811" s="438"/>
      <c r="D811" s="1074"/>
      <c r="E811" s="1075"/>
      <c r="F811" s="1075"/>
      <c r="G811" s="1075"/>
      <c r="H811" s="1075"/>
      <c r="I811" s="1076"/>
      <c r="J811" s="1077"/>
      <c r="K811" s="344"/>
    </row>
    <row r="812" spans="2:11" ht="15">
      <c r="B812" s="1081"/>
      <c r="C812" s="435" t="s">
        <v>998</v>
      </c>
      <c r="D812" s="1074"/>
      <c r="E812" s="1075"/>
      <c r="F812" s="1075"/>
      <c r="G812" s="1075"/>
      <c r="H812" s="1075"/>
      <c r="I812" s="1076"/>
      <c r="J812" s="1077"/>
      <c r="K812" s="344"/>
    </row>
    <row r="813" spans="2:11" ht="15">
      <c r="B813" s="1081"/>
      <c r="C813" s="435" t="s">
        <v>1077</v>
      </c>
      <c r="D813" s="1074"/>
      <c r="E813" s="1075"/>
      <c r="F813" s="1075"/>
      <c r="G813" s="1075"/>
      <c r="H813" s="1075"/>
      <c r="I813" s="1076"/>
      <c r="J813" s="1077"/>
      <c r="K813" s="344"/>
    </row>
    <row r="814" spans="2:11" ht="15">
      <c r="B814" s="1081"/>
      <c r="C814" s="438" t="s">
        <v>940</v>
      </c>
      <c r="D814" s="1074"/>
      <c r="E814" s="1075">
        <v>7</v>
      </c>
      <c r="F814" s="1075">
        <v>0.5</v>
      </c>
      <c r="G814" s="1075">
        <v>0.05</v>
      </c>
      <c r="H814" s="1075">
        <f>ROUND(G814*F814*E814,2)</f>
        <v>0.18</v>
      </c>
      <c r="I814" s="1076"/>
      <c r="J814" s="1077"/>
      <c r="K814" s="344"/>
    </row>
    <row r="815" spans="2:11" ht="15">
      <c r="B815" s="1081"/>
      <c r="C815" s="438" t="s">
        <v>941</v>
      </c>
      <c r="D815" s="1074"/>
      <c r="E815" s="1075">
        <v>101</v>
      </c>
      <c r="F815" s="1075">
        <v>0.5</v>
      </c>
      <c r="G815" s="1075">
        <v>0.05</v>
      </c>
      <c r="H815" s="1075">
        <f>ROUND(G815*F815*E815,2)</f>
        <v>2.5299999999999998</v>
      </c>
      <c r="I815" s="1076"/>
      <c r="J815" s="1077"/>
      <c r="K815" s="344"/>
    </row>
    <row r="816" spans="2:11" ht="15">
      <c r="B816" s="1081"/>
      <c r="C816" s="438" t="s">
        <v>942</v>
      </c>
      <c r="D816" s="1074"/>
      <c r="E816" s="1075">
        <v>11</v>
      </c>
      <c r="F816" s="1075">
        <v>0.5</v>
      </c>
      <c r="G816" s="1075">
        <v>0.05</v>
      </c>
      <c r="H816" s="1075">
        <f>ROUND(G816*F816*E816,2)</f>
        <v>0.28000000000000003</v>
      </c>
      <c r="I816" s="1076"/>
      <c r="J816" s="1077"/>
      <c r="K816" s="344"/>
    </row>
    <row r="817" spans="2:11" ht="15">
      <c r="B817" s="1081"/>
      <c r="C817" s="438" t="s">
        <v>949</v>
      </c>
      <c r="D817" s="1074"/>
      <c r="E817" s="1075">
        <v>32.5</v>
      </c>
      <c r="F817" s="1075">
        <v>0.5</v>
      </c>
      <c r="G817" s="1075">
        <v>0.05</v>
      </c>
      <c r="H817" s="1075">
        <f>ROUND(G817*F817*E817,2)</f>
        <v>0.81</v>
      </c>
      <c r="I817" s="1076"/>
      <c r="J817" s="1077"/>
      <c r="K817" s="344"/>
    </row>
    <row r="818" spans="2:11" ht="15">
      <c r="B818" s="1081"/>
      <c r="C818" s="435" t="s">
        <v>1078</v>
      </c>
      <c r="D818" s="1074"/>
      <c r="E818" s="1075"/>
      <c r="F818" s="1075"/>
      <c r="G818" s="1075"/>
      <c r="H818" s="1075"/>
      <c r="I818" s="1076"/>
      <c r="J818" s="1077"/>
      <c r="K818" s="344"/>
    </row>
    <row r="819" spans="2:11" ht="15">
      <c r="B819" s="1081"/>
      <c r="C819" s="438" t="s">
        <v>953</v>
      </c>
      <c r="D819" s="1074"/>
      <c r="E819" s="1075">
        <v>9</v>
      </c>
      <c r="F819" s="1075">
        <v>0.5</v>
      </c>
      <c r="G819" s="1075">
        <v>0.05</v>
      </c>
      <c r="H819" s="1075">
        <f t="shared" ref="H819:H824" si="18">ROUND(G819*F819*E819,2)</f>
        <v>0.23</v>
      </c>
      <c r="I819" s="1076"/>
      <c r="J819" s="1077"/>
      <c r="K819" s="344"/>
    </row>
    <row r="820" spans="2:11" ht="15">
      <c r="B820" s="1081"/>
      <c r="C820" s="438" t="s">
        <v>954</v>
      </c>
      <c r="D820" s="1074"/>
      <c r="E820" s="1075">
        <v>22</v>
      </c>
      <c r="F820" s="1075">
        <v>0.5</v>
      </c>
      <c r="G820" s="1075">
        <v>0.05</v>
      </c>
      <c r="H820" s="1075">
        <f t="shared" si="18"/>
        <v>0.55000000000000004</v>
      </c>
      <c r="I820" s="1076"/>
      <c r="J820" s="1077"/>
      <c r="K820" s="344"/>
    </row>
    <row r="821" spans="2:11" ht="15">
      <c r="B821" s="1081"/>
      <c r="C821" s="438" t="s">
        <v>956</v>
      </c>
      <c r="D821" s="1074"/>
      <c r="E821" s="1075">
        <v>25</v>
      </c>
      <c r="F821" s="1075">
        <v>0.5</v>
      </c>
      <c r="G821" s="1075">
        <v>0.05</v>
      </c>
      <c r="H821" s="1075">
        <f t="shared" si="18"/>
        <v>0.63</v>
      </c>
      <c r="I821" s="1076"/>
      <c r="J821" s="1077"/>
      <c r="K821" s="344"/>
    </row>
    <row r="822" spans="2:11" ht="15">
      <c r="B822" s="1081"/>
      <c r="C822" s="438" t="s">
        <v>957</v>
      </c>
      <c r="D822" s="1074"/>
      <c r="E822" s="1075">
        <v>21.5</v>
      </c>
      <c r="F822" s="1075">
        <v>0.5</v>
      </c>
      <c r="G822" s="1075">
        <v>0.05</v>
      </c>
      <c r="H822" s="1075">
        <f t="shared" si="18"/>
        <v>0.54</v>
      </c>
      <c r="I822" s="1076"/>
      <c r="J822" s="1077"/>
      <c r="K822" s="344"/>
    </row>
    <row r="823" spans="2:11" ht="15">
      <c r="B823" s="1081"/>
      <c r="C823" s="438" t="s">
        <v>958</v>
      </c>
      <c r="D823" s="1074"/>
      <c r="E823" s="1075">
        <v>112</v>
      </c>
      <c r="F823" s="1075">
        <v>0.5</v>
      </c>
      <c r="G823" s="1075">
        <v>0.05</v>
      </c>
      <c r="H823" s="1075">
        <f t="shared" si="18"/>
        <v>2.8</v>
      </c>
      <c r="I823" s="1076"/>
      <c r="J823" s="1077"/>
      <c r="K823" s="344"/>
    </row>
    <row r="824" spans="2:11" ht="15">
      <c r="B824" s="1081"/>
      <c r="C824" s="438" t="s">
        <v>959</v>
      </c>
      <c r="D824" s="1074"/>
      <c r="E824" s="1075">
        <v>85.5</v>
      </c>
      <c r="F824" s="1075">
        <v>0.5</v>
      </c>
      <c r="G824" s="1075">
        <v>0.05</v>
      </c>
      <c r="H824" s="1075">
        <f t="shared" si="18"/>
        <v>2.14</v>
      </c>
      <c r="I824" s="1076"/>
      <c r="J824" s="1077"/>
      <c r="K824" s="344"/>
    </row>
    <row r="825" spans="2:11" ht="15">
      <c r="B825" s="1081"/>
      <c r="C825" s="438"/>
      <c r="D825" s="1074"/>
      <c r="E825" s="1075"/>
      <c r="F825" s="1075"/>
      <c r="G825" s="1075"/>
      <c r="H825" s="1075"/>
      <c r="I825" s="1076"/>
      <c r="J825" s="1077"/>
      <c r="K825" s="344"/>
    </row>
    <row r="826" spans="2:11" ht="15">
      <c r="B826" s="1081"/>
      <c r="C826" s="435" t="s">
        <v>1001</v>
      </c>
      <c r="D826" s="1074"/>
      <c r="E826" s="1075"/>
      <c r="F826" s="1075"/>
      <c r="G826" s="1075"/>
      <c r="H826" s="1075"/>
      <c r="I826" s="1076"/>
      <c r="J826" s="1077"/>
      <c r="K826" s="344"/>
    </row>
    <row r="827" spans="2:11" ht="15">
      <c r="B827" s="1081"/>
      <c r="C827" s="435" t="s">
        <v>1077</v>
      </c>
      <c r="D827" s="1074"/>
      <c r="E827" s="1075"/>
      <c r="F827" s="1075"/>
      <c r="G827" s="1075"/>
      <c r="H827" s="1075"/>
      <c r="I827" s="1076"/>
      <c r="J827" s="1077"/>
      <c r="K827" s="344"/>
    </row>
    <row r="828" spans="2:11" ht="15">
      <c r="B828" s="1081"/>
      <c r="C828" s="438" t="s">
        <v>941</v>
      </c>
      <c r="D828" s="1074"/>
      <c r="E828" s="1075">
        <v>13</v>
      </c>
      <c r="F828" s="1075">
        <v>0.6</v>
      </c>
      <c r="G828" s="1075">
        <v>0.05</v>
      </c>
      <c r="H828" s="1075">
        <f>ROUND(G828*F828*E828,2)</f>
        <v>0.39</v>
      </c>
      <c r="I828" s="1076"/>
      <c r="J828" s="1077"/>
      <c r="K828" s="344"/>
    </row>
    <row r="829" spans="2:11" ht="15">
      <c r="B829" s="1081"/>
      <c r="C829" s="435" t="s">
        <v>1078</v>
      </c>
      <c r="D829" s="1074"/>
      <c r="E829" s="1075"/>
      <c r="F829" s="1075"/>
      <c r="G829" s="1075"/>
      <c r="H829" s="1075"/>
      <c r="I829" s="1076"/>
      <c r="J829" s="1077"/>
      <c r="K829" s="344"/>
    </row>
    <row r="830" spans="2:11" ht="15">
      <c r="B830" s="1081"/>
      <c r="C830" s="438" t="s">
        <v>953</v>
      </c>
      <c r="D830" s="1074"/>
      <c r="E830" s="1075">
        <v>20.5</v>
      </c>
      <c r="F830" s="1075">
        <v>0.6</v>
      </c>
      <c r="G830" s="1075">
        <v>0.05</v>
      </c>
      <c r="H830" s="1075">
        <f>ROUND(G830*F830*E830,2)</f>
        <v>0.62</v>
      </c>
      <c r="I830" s="1076"/>
      <c r="J830" s="1077"/>
      <c r="K830" s="344"/>
    </row>
    <row r="831" spans="2:11" ht="15">
      <c r="B831" s="1081"/>
      <c r="C831" s="438" t="s">
        <v>956</v>
      </c>
      <c r="D831" s="1074"/>
      <c r="E831" s="1075">
        <v>37</v>
      </c>
      <c r="F831" s="1075">
        <v>0.6</v>
      </c>
      <c r="G831" s="1075">
        <v>0.05</v>
      </c>
      <c r="H831" s="1075">
        <f>ROUND(G831*F831*E831,2)</f>
        <v>1.1100000000000001</v>
      </c>
      <c r="I831" s="1076"/>
      <c r="J831" s="1077"/>
      <c r="K831" s="344"/>
    </row>
    <row r="832" spans="2:11" ht="15">
      <c r="B832" s="1081"/>
      <c r="C832" s="438" t="s">
        <v>958</v>
      </c>
      <c r="D832" s="1074"/>
      <c r="E832" s="1075">
        <v>27.5</v>
      </c>
      <c r="F832" s="1075">
        <v>0.6</v>
      </c>
      <c r="G832" s="1075">
        <v>0.05</v>
      </c>
      <c r="H832" s="1075">
        <f>ROUND(G832*F832*E832,2)</f>
        <v>0.83</v>
      </c>
      <c r="I832" s="1076"/>
      <c r="J832" s="1077"/>
      <c r="K832" s="344"/>
    </row>
    <row r="833" spans="2:11" ht="15">
      <c r="B833" s="1081"/>
      <c r="C833" s="438" t="s">
        <v>959</v>
      </c>
      <c r="D833" s="1074"/>
      <c r="E833" s="1075">
        <v>48.5</v>
      </c>
      <c r="F833" s="1075">
        <v>0.6</v>
      </c>
      <c r="G833" s="1075">
        <v>0.05</v>
      </c>
      <c r="H833" s="1075">
        <f>ROUND(G833*F833*E833,2)</f>
        <v>1.46</v>
      </c>
      <c r="I833" s="1076"/>
      <c r="J833" s="1077"/>
      <c r="K833" s="344"/>
    </row>
    <row r="834" spans="2:11" ht="15">
      <c r="B834" s="1081"/>
      <c r="C834" s="438"/>
      <c r="D834" s="1074"/>
      <c r="E834" s="1075"/>
      <c r="F834" s="1075"/>
      <c r="G834" s="1075"/>
      <c r="H834" s="1075"/>
      <c r="I834" s="1076"/>
      <c r="J834" s="1077"/>
      <c r="K834" s="344"/>
    </row>
    <row r="835" spans="2:11" ht="15">
      <c r="B835" s="1081"/>
      <c r="C835" s="435" t="s">
        <v>1005</v>
      </c>
      <c r="D835" s="1074"/>
      <c r="E835" s="1075"/>
      <c r="F835" s="1075"/>
      <c r="G835" s="1075"/>
      <c r="H835" s="1075"/>
      <c r="I835" s="1076"/>
      <c r="J835" s="1077"/>
      <c r="K835" s="344"/>
    </row>
    <row r="836" spans="2:11" ht="15">
      <c r="B836" s="1081"/>
      <c r="C836" s="435" t="s">
        <v>1077</v>
      </c>
      <c r="D836" s="1074"/>
      <c r="E836" s="1075"/>
      <c r="F836" s="1075"/>
      <c r="G836" s="1075"/>
      <c r="H836" s="1075"/>
      <c r="I836" s="1076"/>
      <c r="J836" s="1077"/>
      <c r="K836" s="344"/>
    </row>
    <row r="837" spans="2:11" ht="15">
      <c r="B837" s="1081"/>
      <c r="C837" s="438" t="s">
        <v>941</v>
      </c>
      <c r="D837" s="1074"/>
      <c r="E837" s="1075">
        <v>30.5</v>
      </c>
      <c r="F837" s="1075">
        <v>0.6</v>
      </c>
      <c r="G837" s="1075">
        <v>0.05</v>
      </c>
      <c r="H837" s="1075">
        <f>ROUND(G837*F837*E837,2)</f>
        <v>0.92</v>
      </c>
      <c r="I837" s="1076"/>
      <c r="J837" s="1077"/>
      <c r="K837" s="344"/>
    </row>
    <row r="838" spans="2:11" ht="15">
      <c r="B838" s="1081"/>
      <c r="C838" s="435" t="s">
        <v>1078</v>
      </c>
      <c r="D838" s="1074"/>
      <c r="E838" s="1075"/>
      <c r="F838" s="1075"/>
      <c r="G838" s="1075"/>
      <c r="H838" s="1075"/>
      <c r="I838" s="1076"/>
      <c r="J838" s="1077"/>
      <c r="K838" s="344"/>
    </row>
    <row r="839" spans="2:11" ht="15">
      <c r="B839" s="1081"/>
      <c r="C839" s="438" t="s">
        <v>956</v>
      </c>
      <c r="D839" s="1074"/>
      <c r="E839" s="1075">
        <v>93.5</v>
      </c>
      <c r="F839" s="1075">
        <v>0.6</v>
      </c>
      <c r="G839" s="1075">
        <v>0.05</v>
      </c>
      <c r="H839" s="1075">
        <f>ROUND(G839*F839*E839,2)</f>
        <v>2.81</v>
      </c>
      <c r="I839" s="1076"/>
      <c r="J839" s="1077"/>
      <c r="K839" s="344"/>
    </row>
    <row r="840" spans="2:11" ht="15">
      <c r="B840" s="1081"/>
      <c r="C840" s="438"/>
      <c r="D840" s="1074"/>
      <c r="E840" s="1075"/>
      <c r="F840" s="1075"/>
      <c r="G840" s="1075"/>
      <c r="H840" s="1075"/>
      <c r="I840" s="1076"/>
      <c r="J840" s="1077"/>
      <c r="K840" s="344"/>
    </row>
    <row r="841" spans="2:11" ht="15">
      <c r="B841" s="1081"/>
      <c r="C841" s="435" t="s">
        <v>1009</v>
      </c>
      <c r="D841" s="1074"/>
      <c r="E841" s="1075"/>
      <c r="F841" s="1075"/>
      <c r="G841" s="1075"/>
      <c r="H841" s="1075"/>
      <c r="I841" s="1076"/>
      <c r="J841" s="1077"/>
      <c r="K841" s="344"/>
    </row>
    <row r="842" spans="2:11" ht="15">
      <c r="B842" s="1081"/>
      <c r="C842" s="435" t="s">
        <v>1078</v>
      </c>
      <c r="D842" s="1074"/>
      <c r="E842" s="1075"/>
      <c r="F842" s="1075"/>
      <c r="G842" s="1075"/>
      <c r="H842" s="1075"/>
      <c r="I842" s="1076"/>
      <c r="J842" s="1077"/>
      <c r="K842" s="344"/>
    </row>
    <row r="843" spans="2:11" ht="15">
      <c r="B843" s="1081"/>
      <c r="C843" s="438" t="s">
        <v>956</v>
      </c>
      <c r="D843" s="1074"/>
      <c r="E843" s="1075">
        <v>46</v>
      </c>
      <c r="F843" s="1075">
        <v>0.6</v>
      </c>
      <c r="G843" s="1075">
        <v>0.05</v>
      </c>
      <c r="H843" s="1075">
        <f>ROUND(G843*F843*E843,2)</f>
        <v>1.38</v>
      </c>
      <c r="I843" s="1076"/>
      <c r="J843" s="1077"/>
      <c r="K843" s="344"/>
    </row>
    <row r="844" spans="2:11" ht="15">
      <c r="B844" s="1081"/>
      <c r="C844" s="438"/>
      <c r="D844" s="1074"/>
      <c r="E844" s="1075"/>
      <c r="F844" s="1075"/>
      <c r="G844" s="1075"/>
      <c r="H844" s="1075"/>
      <c r="I844" s="1076"/>
      <c r="J844" s="1077"/>
      <c r="K844" s="344"/>
    </row>
    <row r="845" spans="2:11" s="465" customFormat="1" ht="12.75">
      <c r="B845" s="514" t="s">
        <v>369</v>
      </c>
      <c r="C845" s="470" t="s">
        <v>83</v>
      </c>
      <c r="D845" s="1078"/>
      <c r="E845" s="1079"/>
      <c r="F845" s="1079"/>
      <c r="G845" s="1079"/>
      <c r="H845" s="1079"/>
      <c r="I845" s="1080"/>
      <c r="J845" s="1071"/>
    </row>
    <row r="846" spans="2:11" s="465" customFormat="1" ht="25.5">
      <c r="B846" s="515" t="s">
        <v>370</v>
      </c>
      <c r="C846" s="461" t="s">
        <v>84</v>
      </c>
      <c r="D846" s="1078"/>
      <c r="E846" s="1079"/>
      <c r="F846" s="1079"/>
      <c r="G846" s="1079"/>
      <c r="H846" s="1079"/>
      <c r="I846" s="1080">
        <f>SUM(H848)</f>
        <v>2</v>
      </c>
      <c r="J846" s="1071" t="s">
        <v>1</v>
      </c>
    </row>
    <row r="847" spans="2:11" ht="15">
      <c r="B847" s="1081"/>
      <c r="C847" s="435" t="s">
        <v>71</v>
      </c>
      <c r="D847" s="1074"/>
      <c r="E847" s="1075" t="s">
        <v>593</v>
      </c>
      <c r="F847" s="1075"/>
      <c r="G847" s="1075"/>
      <c r="H847" s="1075" t="s">
        <v>660</v>
      </c>
      <c r="I847" s="1076"/>
      <c r="J847" s="1077"/>
      <c r="K847" s="344"/>
    </row>
    <row r="848" spans="2:11" ht="15">
      <c r="B848" s="1081"/>
      <c r="C848" s="438" t="s">
        <v>83</v>
      </c>
      <c r="D848" s="1074"/>
      <c r="E848" s="1075">
        <v>2</v>
      </c>
      <c r="F848" s="1075"/>
      <c r="G848" s="1075"/>
      <c r="H848" s="1075">
        <f>E848</f>
        <v>2</v>
      </c>
      <c r="I848" s="1076"/>
      <c r="J848" s="1077"/>
      <c r="K848" s="344"/>
    </row>
    <row r="849" spans="2:11" ht="15">
      <c r="B849" s="1081"/>
      <c r="C849" s="438"/>
      <c r="D849" s="1074"/>
      <c r="E849" s="1075"/>
      <c r="F849" s="1075"/>
      <c r="G849" s="1075"/>
      <c r="H849" s="1075"/>
      <c r="I849" s="1076"/>
      <c r="J849" s="1077"/>
      <c r="K849" s="344"/>
    </row>
    <row r="850" spans="2:11" s="465" customFormat="1" ht="25.5">
      <c r="B850" s="515" t="s">
        <v>1175</v>
      </c>
      <c r="C850" s="461" t="s">
        <v>85</v>
      </c>
      <c r="D850" s="1078"/>
      <c r="E850" s="1079"/>
      <c r="F850" s="1079"/>
      <c r="G850" s="1079"/>
      <c r="H850" s="1079"/>
      <c r="I850" s="1080">
        <f>SUM(H852)</f>
        <v>1</v>
      </c>
      <c r="J850" s="1071" t="s">
        <v>1</v>
      </c>
    </row>
    <row r="851" spans="2:11" ht="15">
      <c r="B851" s="1081"/>
      <c r="C851" s="435" t="s">
        <v>71</v>
      </c>
      <c r="D851" s="1074"/>
      <c r="E851" s="1075" t="s">
        <v>593</v>
      </c>
      <c r="F851" s="1075"/>
      <c r="G851" s="1075"/>
      <c r="H851" s="1075" t="s">
        <v>660</v>
      </c>
      <c r="I851" s="1076"/>
      <c r="J851" s="1077"/>
      <c r="K851" s="344"/>
    </row>
    <row r="852" spans="2:11" ht="15">
      <c r="B852" s="1081"/>
      <c r="C852" s="438" t="s">
        <v>83</v>
      </c>
      <c r="D852" s="1074"/>
      <c r="E852" s="1075">
        <v>1</v>
      </c>
      <c r="F852" s="1075"/>
      <c r="G852" s="1075"/>
      <c r="H852" s="1075">
        <f>E852</f>
        <v>1</v>
      </c>
      <c r="I852" s="1076"/>
      <c r="J852" s="1077"/>
      <c r="K852" s="344"/>
    </row>
    <row r="853" spans="2:11" ht="15">
      <c r="B853" s="1081"/>
      <c r="C853" s="438"/>
      <c r="D853" s="1074"/>
      <c r="E853" s="1075"/>
      <c r="F853" s="1075"/>
      <c r="G853" s="1075"/>
      <c r="H853" s="1075"/>
      <c r="I853" s="1076"/>
      <c r="J853" s="1077"/>
      <c r="K853" s="344"/>
    </row>
    <row r="854" spans="2:11" s="465" customFormat="1" ht="25.5">
      <c r="B854" s="515" t="s">
        <v>1176</v>
      </c>
      <c r="C854" s="461" t="s">
        <v>86</v>
      </c>
      <c r="D854" s="1078"/>
      <c r="E854" s="1079"/>
      <c r="F854" s="1079"/>
      <c r="G854" s="1079"/>
      <c r="H854" s="1079"/>
      <c r="I854" s="1080">
        <f>SUM(H856)</f>
        <v>1</v>
      </c>
      <c r="J854" s="1071" t="s">
        <v>2</v>
      </c>
    </row>
    <row r="855" spans="2:11" ht="15">
      <c r="B855" s="1081"/>
      <c r="C855" s="435" t="s">
        <v>71</v>
      </c>
      <c r="D855" s="1074"/>
      <c r="E855" s="1075" t="s">
        <v>593</v>
      </c>
      <c r="F855" s="1075"/>
      <c r="G855" s="1075"/>
      <c r="H855" s="1075" t="s">
        <v>660</v>
      </c>
      <c r="I855" s="1076"/>
      <c r="J855" s="1077"/>
      <c r="K855" s="344"/>
    </row>
    <row r="856" spans="2:11" ht="15">
      <c r="B856" s="1081"/>
      <c r="C856" s="438" t="s">
        <v>83</v>
      </c>
      <c r="D856" s="1074"/>
      <c r="E856" s="1075">
        <v>1</v>
      </c>
      <c r="F856" s="1075"/>
      <c r="G856" s="1075"/>
      <c r="H856" s="1075">
        <f>E856</f>
        <v>1</v>
      </c>
      <c r="I856" s="1076"/>
      <c r="J856" s="1077"/>
      <c r="K856" s="344"/>
    </row>
    <row r="857" spans="2:11" ht="15">
      <c r="B857" s="1081"/>
      <c r="C857" s="438"/>
      <c r="D857" s="1074"/>
      <c r="E857" s="1075"/>
      <c r="F857" s="1075"/>
      <c r="G857" s="1075"/>
      <c r="H857" s="1075"/>
      <c r="I857" s="1076"/>
      <c r="J857" s="1077"/>
      <c r="K857" s="344"/>
    </row>
    <row r="858" spans="2:11" s="465" customFormat="1" ht="25.5">
      <c r="B858" s="515" t="s">
        <v>1177</v>
      </c>
      <c r="C858" s="461" t="s">
        <v>87</v>
      </c>
      <c r="D858" s="1078"/>
      <c r="E858" s="1079"/>
      <c r="F858" s="1079"/>
      <c r="G858" s="1079"/>
      <c r="H858" s="1079"/>
      <c r="I858" s="1080">
        <f>SUM(H860)</f>
        <v>1.5</v>
      </c>
      <c r="J858" s="1071" t="s">
        <v>2</v>
      </c>
    </row>
    <row r="859" spans="2:11" ht="15">
      <c r="B859" s="1081"/>
      <c r="C859" s="435" t="s">
        <v>71</v>
      </c>
      <c r="D859" s="1074"/>
      <c r="E859" s="1075" t="s">
        <v>593</v>
      </c>
      <c r="F859" s="1075"/>
      <c r="G859" s="1075"/>
      <c r="H859" s="1075" t="s">
        <v>660</v>
      </c>
      <c r="I859" s="1076"/>
      <c r="J859" s="1077"/>
      <c r="K859" s="344"/>
    </row>
    <row r="860" spans="2:11" ht="15">
      <c r="B860" s="1081"/>
      <c r="C860" s="438" t="s">
        <v>83</v>
      </c>
      <c r="D860" s="1074"/>
      <c r="E860" s="1075">
        <v>1.5</v>
      </c>
      <c r="F860" s="1075"/>
      <c r="G860" s="1075"/>
      <c r="H860" s="1075">
        <f>E860</f>
        <v>1.5</v>
      </c>
      <c r="I860" s="1076"/>
      <c r="J860" s="1077"/>
      <c r="K860" s="344"/>
    </row>
    <row r="861" spans="2:11" ht="15">
      <c r="B861" s="1081"/>
      <c r="C861" s="438"/>
      <c r="D861" s="1074"/>
      <c r="E861" s="1075"/>
      <c r="F861" s="1075"/>
      <c r="G861" s="1075"/>
      <c r="H861" s="1075"/>
      <c r="I861" s="1076"/>
      <c r="J861" s="1077"/>
      <c r="K861" s="344"/>
    </row>
    <row r="862" spans="2:11" s="465" customFormat="1" ht="25.5">
      <c r="B862" s="514" t="s">
        <v>372</v>
      </c>
      <c r="C862" s="470" t="s">
        <v>56</v>
      </c>
      <c r="D862" s="1078"/>
      <c r="E862" s="1079"/>
      <c r="F862" s="1079"/>
      <c r="G862" s="1079"/>
      <c r="H862" s="1079"/>
      <c r="I862" s="1080"/>
      <c r="J862" s="1071"/>
    </row>
    <row r="863" spans="2:11" s="465" customFormat="1" ht="12.75">
      <c r="B863" s="514" t="s">
        <v>373</v>
      </c>
      <c r="C863" s="470" t="s">
        <v>57</v>
      </c>
      <c r="D863" s="1078"/>
      <c r="E863" s="1079"/>
      <c r="F863" s="1079"/>
      <c r="G863" s="1079"/>
      <c r="H863" s="1079"/>
      <c r="I863" s="1080"/>
      <c r="J863" s="1071"/>
    </row>
    <row r="864" spans="2:11" s="465" customFormat="1" ht="12.75">
      <c r="B864" s="515" t="s">
        <v>374</v>
      </c>
      <c r="C864" s="461" t="s">
        <v>118</v>
      </c>
      <c r="D864" s="1078"/>
      <c r="E864" s="1079"/>
      <c r="F864" s="1079"/>
      <c r="G864" s="1079"/>
      <c r="H864" s="1079"/>
      <c r="I864" s="1080">
        <f>H866</f>
        <v>14308.36</v>
      </c>
      <c r="J864" s="1071" t="s">
        <v>3</v>
      </c>
    </row>
    <row r="865" spans="2:10" ht="15">
      <c r="B865" s="1081"/>
      <c r="C865" s="435" t="s">
        <v>71</v>
      </c>
      <c r="D865" s="1074"/>
      <c r="E865" s="1075" t="s">
        <v>1080</v>
      </c>
      <c r="F865" s="1075"/>
      <c r="G865" s="1075"/>
      <c r="H865" s="1075" t="s">
        <v>660</v>
      </c>
      <c r="I865" s="1076"/>
      <c r="J865" s="1077"/>
    </row>
    <row r="866" spans="2:10" ht="15">
      <c r="B866" s="1081"/>
      <c r="C866" s="438" t="s">
        <v>1081</v>
      </c>
      <c r="D866" s="1074"/>
      <c r="E866" s="1075">
        <v>14308.36</v>
      </c>
      <c r="F866" s="1075"/>
      <c r="G866" s="1075"/>
      <c r="H866" s="1075">
        <f>E866</f>
        <v>14308.36</v>
      </c>
      <c r="I866" s="1076"/>
      <c r="J866" s="1077"/>
    </row>
    <row r="867" spans="2:10" ht="15">
      <c r="B867" s="1081"/>
      <c r="C867" s="438"/>
      <c r="D867" s="1074"/>
      <c r="E867" s="1075"/>
      <c r="F867" s="1075"/>
      <c r="G867" s="1075"/>
      <c r="H867" s="1075"/>
      <c r="I867" s="1076"/>
      <c r="J867" s="1077"/>
    </row>
    <row r="868" spans="2:10" s="465" customFormat="1" ht="12.75">
      <c r="B868" s="515" t="s">
        <v>375</v>
      </c>
      <c r="C868" s="461" t="s">
        <v>58</v>
      </c>
      <c r="D868" s="1078"/>
      <c r="E868" s="1079"/>
      <c r="F868" s="1079"/>
      <c r="G868" s="1079"/>
      <c r="H868" s="1079"/>
      <c r="I868" s="1080">
        <f>H870</f>
        <v>21462.54</v>
      </c>
      <c r="J868" s="1071" t="s">
        <v>3</v>
      </c>
    </row>
    <row r="869" spans="2:10" ht="15">
      <c r="B869" s="1081"/>
      <c r="C869" s="435" t="s">
        <v>71</v>
      </c>
      <c r="D869" s="1074"/>
      <c r="E869" s="1075" t="s">
        <v>1080</v>
      </c>
      <c r="F869" s="1075"/>
      <c r="G869" s="1075"/>
      <c r="H869" s="1075" t="s">
        <v>660</v>
      </c>
      <c r="I869" s="1076"/>
      <c r="J869" s="1077"/>
    </row>
    <row r="870" spans="2:10" ht="15">
      <c r="B870" s="1081"/>
      <c r="C870" s="438" t="s">
        <v>1081</v>
      </c>
      <c r="D870" s="1074"/>
      <c r="E870" s="1075">
        <v>21462.54</v>
      </c>
      <c r="F870" s="1075"/>
      <c r="G870" s="1075"/>
      <c r="H870" s="1075">
        <f>E870</f>
        <v>21462.54</v>
      </c>
      <c r="I870" s="1076"/>
      <c r="J870" s="1077"/>
    </row>
    <row r="871" spans="2:10" ht="15">
      <c r="B871" s="1081"/>
      <c r="C871" s="438"/>
      <c r="D871" s="1074"/>
      <c r="E871" s="1075"/>
      <c r="F871" s="1075"/>
      <c r="G871" s="1075"/>
      <c r="H871" s="1075"/>
      <c r="I871" s="1076"/>
      <c r="J871" s="1077"/>
    </row>
    <row r="872" spans="2:10" s="465" customFormat="1" ht="12.75">
      <c r="B872" s="514" t="s">
        <v>376</v>
      </c>
      <c r="C872" s="470" t="s">
        <v>52</v>
      </c>
      <c r="D872" s="1078"/>
      <c r="E872" s="1079"/>
      <c r="F872" s="1079"/>
      <c r="G872" s="1079"/>
      <c r="H872" s="1079"/>
      <c r="I872" s="1080"/>
      <c r="J872" s="1071"/>
    </row>
    <row r="873" spans="2:10" s="465" customFormat="1" ht="25.5">
      <c r="B873" s="515" t="s">
        <v>377</v>
      </c>
      <c r="C873" s="461" t="s">
        <v>155</v>
      </c>
      <c r="D873" s="1078"/>
      <c r="E873" s="1079"/>
      <c r="F873" s="1079"/>
      <c r="G873" s="1079"/>
      <c r="H873" s="1079"/>
      <c r="I873" s="1080">
        <f>SUM(H876:H881)</f>
        <v>259.5</v>
      </c>
      <c r="J873" s="1071" t="s">
        <v>28</v>
      </c>
    </row>
    <row r="874" spans="2:10" ht="15">
      <c r="B874" s="1081"/>
      <c r="C874" s="435" t="s">
        <v>71</v>
      </c>
      <c r="D874" s="1074"/>
      <c r="E874" s="1075"/>
      <c r="F874" s="1075"/>
      <c r="G874" s="1075"/>
      <c r="H874" s="1075"/>
      <c r="I874" s="1076"/>
      <c r="J874" s="1077"/>
    </row>
    <row r="875" spans="2:10" ht="15">
      <c r="B875" s="1081"/>
      <c r="C875" s="438" t="s">
        <v>1082</v>
      </c>
      <c r="D875" s="1074"/>
      <c r="E875" s="1075" t="s">
        <v>928</v>
      </c>
      <c r="F875" s="1075" t="s">
        <v>652</v>
      </c>
      <c r="G875" s="1075" t="s">
        <v>587</v>
      </c>
      <c r="H875" s="1075" t="s">
        <v>632</v>
      </c>
      <c r="I875" s="1076"/>
      <c r="J875" s="1077"/>
    </row>
    <row r="876" spans="2:10" ht="15">
      <c r="B876" s="1081"/>
      <c r="C876" s="438" t="s">
        <v>1083</v>
      </c>
      <c r="D876" s="1074"/>
      <c r="E876" s="1075">
        <v>40</v>
      </c>
      <c r="F876" s="1075">
        <v>2.5</v>
      </c>
      <c r="G876" s="1075">
        <v>0.6</v>
      </c>
      <c r="H876" s="1075">
        <f t="shared" ref="H876:H881" si="19">ROUND(G876*F876*E876,2)</f>
        <v>60</v>
      </c>
      <c r="I876" s="1076"/>
      <c r="J876" s="1077"/>
    </row>
    <row r="877" spans="2:10" ht="15">
      <c r="B877" s="1081"/>
      <c r="C877" s="438" t="s">
        <v>1084</v>
      </c>
      <c r="D877" s="1074"/>
      <c r="E877" s="1075">
        <v>45</v>
      </c>
      <c r="F877" s="1075">
        <v>2.5</v>
      </c>
      <c r="G877" s="1075">
        <v>0.6</v>
      </c>
      <c r="H877" s="1075">
        <f t="shared" si="19"/>
        <v>67.5</v>
      </c>
      <c r="I877" s="1076"/>
      <c r="J877" s="1077"/>
    </row>
    <row r="878" spans="2:10" ht="15">
      <c r="B878" s="1081"/>
      <c r="C878" s="438" t="s">
        <v>1085</v>
      </c>
      <c r="D878" s="1074"/>
      <c r="E878" s="1075">
        <v>15.5</v>
      </c>
      <c r="F878" s="1075">
        <v>2.5</v>
      </c>
      <c r="G878" s="1075">
        <v>0.6</v>
      </c>
      <c r="H878" s="1075">
        <f t="shared" si="19"/>
        <v>23.25</v>
      </c>
      <c r="I878" s="1076"/>
      <c r="J878" s="1077"/>
    </row>
    <row r="879" spans="2:10" ht="15">
      <c r="B879" s="1081"/>
      <c r="C879" s="438" t="s">
        <v>1086</v>
      </c>
      <c r="D879" s="1074"/>
      <c r="E879" s="1075">
        <v>26</v>
      </c>
      <c r="F879" s="1075">
        <v>2.5</v>
      </c>
      <c r="G879" s="1075">
        <v>0.6</v>
      </c>
      <c r="H879" s="1075">
        <f t="shared" si="19"/>
        <v>39</v>
      </c>
      <c r="I879" s="1076"/>
      <c r="J879" s="1077"/>
    </row>
    <row r="880" spans="2:10" ht="15">
      <c r="B880" s="1081"/>
      <c r="C880" s="438" t="s">
        <v>1087</v>
      </c>
      <c r="D880" s="1074"/>
      <c r="E880" s="1075">
        <v>15.5</v>
      </c>
      <c r="F880" s="1075">
        <v>2.5</v>
      </c>
      <c r="G880" s="1075">
        <v>0.6</v>
      </c>
      <c r="H880" s="1075">
        <f t="shared" si="19"/>
        <v>23.25</v>
      </c>
      <c r="I880" s="1076"/>
      <c r="J880" s="1077"/>
    </row>
    <row r="881" spans="2:10" ht="15">
      <c r="B881" s="1081"/>
      <c r="C881" s="438" t="s">
        <v>1088</v>
      </c>
      <c r="D881" s="1074"/>
      <c r="E881" s="1075">
        <v>31</v>
      </c>
      <c r="F881" s="1075">
        <v>2.5</v>
      </c>
      <c r="G881" s="1075">
        <v>0.6</v>
      </c>
      <c r="H881" s="1075">
        <f t="shared" si="19"/>
        <v>46.5</v>
      </c>
      <c r="I881" s="1076"/>
      <c r="J881" s="1077"/>
    </row>
    <row r="882" spans="2:10" ht="15">
      <c r="B882" s="1081"/>
      <c r="C882" s="438"/>
      <c r="D882" s="1074"/>
      <c r="E882" s="1075"/>
      <c r="F882" s="1075"/>
      <c r="G882" s="1075"/>
      <c r="H882" s="1075"/>
      <c r="I882" s="1076"/>
      <c r="J882" s="1077"/>
    </row>
    <row r="883" spans="2:10" s="465" customFormat="1" ht="12.75">
      <c r="B883" s="514" t="s">
        <v>378</v>
      </c>
      <c r="C883" s="470" t="s">
        <v>59</v>
      </c>
      <c r="D883" s="1078"/>
      <c r="E883" s="1079"/>
      <c r="F883" s="1079"/>
      <c r="G883" s="1079"/>
      <c r="H883" s="1079"/>
      <c r="I883" s="1080"/>
      <c r="J883" s="1071"/>
    </row>
    <row r="884" spans="2:10" s="465" customFormat="1" ht="25.5">
      <c r="B884" s="515" t="s">
        <v>379</v>
      </c>
      <c r="C884" s="461" t="s">
        <v>114</v>
      </c>
      <c r="D884" s="1078"/>
      <c r="E884" s="1079"/>
      <c r="F884" s="1079"/>
      <c r="G884" s="1079"/>
      <c r="H884" s="1079"/>
      <c r="I884" s="1080">
        <f>ROUND(SUM(H887:H890),2)</f>
        <v>3306.47</v>
      </c>
      <c r="J884" s="1071" t="s">
        <v>28</v>
      </c>
    </row>
    <row r="885" spans="2:10" ht="15">
      <c r="B885" s="1081"/>
      <c r="C885" s="435" t="s">
        <v>71</v>
      </c>
      <c r="D885" s="1074"/>
      <c r="E885" s="1075"/>
      <c r="F885" s="1075"/>
      <c r="G885" s="1075"/>
      <c r="H885" s="1075"/>
      <c r="I885" s="1076"/>
      <c r="J885" s="1077"/>
    </row>
    <row r="886" spans="2:10" ht="25.5">
      <c r="B886" s="1081"/>
      <c r="C886" s="438" t="s">
        <v>1089</v>
      </c>
      <c r="D886" s="1074"/>
      <c r="E886" s="1075" t="s">
        <v>632</v>
      </c>
      <c r="F886" s="1075"/>
      <c r="G886" s="1075"/>
      <c r="H886" s="1075" t="s">
        <v>660</v>
      </c>
      <c r="I886" s="1076"/>
      <c r="J886" s="1077"/>
    </row>
    <row r="887" spans="2:10" ht="15">
      <c r="B887" s="1081"/>
      <c r="C887" s="438" t="s">
        <v>1090</v>
      </c>
      <c r="D887" s="1074"/>
      <c r="E887" s="1075">
        <v>741</v>
      </c>
      <c r="F887" s="1075"/>
      <c r="G887" s="1075"/>
      <c r="H887" s="1075">
        <f>E887</f>
        <v>741</v>
      </c>
      <c r="I887" s="1076"/>
      <c r="J887" s="1077"/>
    </row>
    <row r="888" spans="2:10" ht="15">
      <c r="B888" s="1081"/>
      <c r="C888" s="438" t="s">
        <v>1091</v>
      </c>
      <c r="D888" s="1074"/>
      <c r="E888" s="1075">
        <v>776.1</v>
      </c>
      <c r="F888" s="1075"/>
      <c r="G888" s="1075"/>
      <c r="H888" s="1075">
        <f>E888</f>
        <v>776.1</v>
      </c>
      <c r="I888" s="1076"/>
      <c r="J888" s="1077"/>
    </row>
    <row r="889" spans="2:10" ht="15">
      <c r="B889" s="1081"/>
      <c r="C889" s="438" t="s">
        <v>1092</v>
      </c>
      <c r="D889" s="1074"/>
      <c r="E889" s="1075">
        <v>912.13</v>
      </c>
      <c r="F889" s="1075"/>
      <c r="G889" s="1075"/>
      <c r="H889" s="1075">
        <f>E889</f>
        <v>912.13</v>
      </c>
      <c r="I889" s="1076"/>
      <c r="J889" s="1077"/>
    </row>
    <row r="890" spans="2:10" ht="15">
      <c r="B890" s="1081"/>
      <c r="C890" s="438" t="s">
        <v>1093</v>
      </c>
      <c r="D890" s="1074"/>
      <c r="E890" s="1075">
        <v>877.24</v>
      </c>
      <c r="F890" s="1075"/>
      <c r="G890" s="1075"/>
      <c r="H890" s="1075">
        <f>E890</f>
        <v>877.24</v>
      </c>
      <c r="I890" s="1076"/>
      <c r="J890" s="1077"/>
    </row>
    <row r="891" spans="2:10" ht="15">
      <c r="B891" s="1081"/>
      <c r="C891" s="435"/>
      <c r="D891" s="1074"/>
      <c r="E891" s="1075"/>
      <c r="F891" s="1075"/>
      <c r="G891" s="1075"/>
      <c r="H891" s="1075"/>
      <c r="I891" s="1076"/>
      <c r="J891" s="1077"/>
    </row>
    <row r="892" spans="2:10" s="465" customFormat="1" ht="12.75">
      <c r="B892" s="514" t="s">
        <v>380</v>
      </c>
      <c r="C892" s="470" t="s">
        <v>60</v>
      </c>
      <c r="D892" s="1078"/>
      <c r="E892" s="1079"/>
      <c r="F892" s="1079"/>
      <c r="G892" s="1079"/>
      <c r="H892" s="1079"/>
      <c r="I892" s="1080"/>
      <c r="J892" s="1071"/>
    </row>
    <row r="893" spans="2:10" s="465" customFormat="1" ht="51">
      <c r="B893" s="515" t="s">
        <v>381</v>
      </c>
      <c r="C893" s="461" t="s">
        <v>765</v>
      </c>
      <c r="D893" s="1078"/>
      <c r="E893" s="1079"/>
      <c r="F893" s="1079"/>
      <c r="G893" s="1079"/>
      <c r="H893" s="1079"/>
      <c r="I893" s="1080">
        <f>SUM(H896:H924)</f>
        <v>1211</v>
      </c>
      <c r="J893" s="1071" t="s">
        <v>28</v>
      </c>
    </row>
    <row r="894" spans="2:10" ht="15">
      <c r="B894" s="1081"/>
      <c r="C894" s="435" t="s">
        <v>71</v>
      </c>
      <c r="D894" s="1074"/>
      <c r="E894" s="1075"/>
      <c r="F894" s="1075"/>
      <c r="G894" s="1075"/>
      <c r="H894" s="1075"/>
      <c r="I894" s="1076"/>
      <c r="J894" s="1077"/>
    </row>
    <row r="895" spans="2:10" ht="15">
      <c r="B895" s="1081"/>
      <c r="C895" s="435" t="s">
        <v>1083</v>
      </c>
      <c r="D895" s="1074"/>
      <c r="E895" s="1075" t="s">
        <v>928</v>
      </c>
      <c r="F895" s="1075" t="s">
        <v>652</v>
      </c>
      <c r="G895" s="1075" t="s">
        <v>587</v>
      </c>
      <c r="H895" s="1075" t="s">
        <v>632</v>
      </c>
      <c r="I895" s="1076"/>
      <c r="J895" s="1077"/>
    </row>
    <row r="896" spans="2:10" ht="15">
      <c r="B896" s="1081"/>
      <c r="C896" s="438" t="s">
        <v>1094</v>
      </c>
      <c r="D896" s="1074"/>
      <c r="E896" s="1075">
        <v>40</v>
      </c>
      <c r="F896" s="1075">
        <v>2.5</v>
      </c>
      <c r="G896" s="1075">
        <v>1</v>
      </c>
      <c r="H896" s="1075">
        <f>ROUND(G896*F896*E896,2)</f>
        <v>100</v>
      </c>
      <c r="I896" s="1076"/>
      <c r="J896" s="1077"/>
    </row>
    <row r="897" spans="2:10" ht="15">
      <c r="B897" s="1081"/>
      <c r="C897" s="438" t="s">
        <v>1095</v>
      </c>
      <c r="D897" s="1074"/>
      <c r="E897" s="1075">
        <v>40</v>
      </c>
      <c r="F897" s="1075">
        <v>2</v>
      </c>
      <c r="G897" s="1075">
        <v>1</v>
      </c>
      <c r="H897" s="1075">
        <f>ROUND(G897*F897*E897,2)</f>
        <v>80</v>
      </c>
      <c r="I897" s="1076"/>
      <c r="J897" s="1077"/>
    </row>
    <row r="898" spans="2:10" ht="15">
      <c r="B898" s="1081"/>
      <c r="C898" s="438" t="s">
        <v>1096</v>
      </c>
      <c r="D898" s="1074"/>
      <c r="E898" s="1075">
        <v>40</v>
      </c>
      <c r="F898" s="1075">
        <v>1.5</v>
      </c>
      <c r="G898" s="1075">
        <v>1</v>
      </c>
      <c r="H898" s="1075">
        <f>ROUND(G898*F898*E898,2)</f>
        <v>60</v>
      </c>
      <c r="I898" s="1076"/>
      <c r="J898" s="1077"/>
    </row>
    <row r="899" spans="2:10" ht="15">
      <c r="B899" s="1081"/>
      <c r="C899" s="438" t="s">
        <v>1097</v>
      </c>
      <c r="D899" s="1074"/>
      <c r="E899" s="1075">
        <v>40</v>
      </c>
      <c r="F899" s="1075">
        <v>1</v>
      </c>
      <c r="G899" s="1075">
        <v>1</v>
      </c>
      <c r="H899" s="1075">
        <f>ROUND(G899*F899*E899,2)</f>
        <v>40</v>
      </c>
      <c r="I899" s="1076"/>
      <c r="J899" s="1077"/>
    </row>
    <row r="900" spans="2:10" ht="15">
      <c r="B900" s="1081"/>
      <c r="C900" s="435" t="s">
        <v>1084</v>
      </c>
      <c r="D900" s="1074"/>
      <c r="E900" s="1075"/>
      <c r="F900" s="1075"/>
      <c r="G900" s="1075"/>
      <c r="H900" s="1075"/>
      <c r="I900" s="1076"/>
      <c r="J900" s="1077"/>
    </row>
    <row r="901" spans="2:10" ht="15">
      <c r="B901" s="1081"/>
      <c r="C901" s="438" t="s">
        <v>1094</v>
      </c>
      <c r="D901" s="1074"/>
      <c r="E901" s="1075">
        <v>45</v>
      </c>
      <c r="F901" s="1075">
        <v>2.5</v>
      </c>
      <c r="G901" s="1075">
        <v>1</v>
      </c>
      <c r="H901" s="1075">
        <f>ROUND(G901*F901*E901,2)</f>
        <v>112.5</v>
      </c>
      <c r="I901" s="1076"/>
      <c r="J901" s="1077"/>
    </row>
    <row r="902" spans="2:10" ht="15">
      <c r="B902" s="1081"/>
      <c r="C902" s="438" t="s">
        <v>1095</v>
      </c>
      <c r="D902" s="1074"/>
      <c r="E902" s="1075">
        <v>45</v>
      </c>
      <c r="F902" s="1075">
        <v>2</v>
      </c>
      <c r="G902" s="1075">
        <v>1</v>
      </c>
      <c r="H902" s="1075">
        <f>ROUND(G902*F902*E902,2)</f>
        <v>90</v>
      </c>
      <c r="I902" s="1076"/>
      <c r="J902" s="1077"/>
    </row>
    <row r="903" spans="2:10" ht="15">
      <c r="B903" s="1081"/>
      <c r="C903" s="438" t="s">
        <v>1096</v>
      </c>
      <c r="D903" s="1074"/>
      <c r="E903" s="1075">
        <v>45</v>
      </c>
      <c r="F903" s="1075">
        <v>1.5</v>
      </c>
      <c r="G903" s="1075">
        <v>1</v>
      </c>
      <c r="H903" s="1075">
        <f>ROUND(G903*F903*E903,2)</f>
        <v>67.5</v>
      </c>
      <c r="I903" s="1076"/>
      <c r="J903" s="1077"/>
    </row>
    <row r="904" spans="2:10" ht="15">
      <c r="B904" s="1081"/>
      <c r="C904" s="438" t="s">
        <v>1097</v>
      </c>
      <c r="D904" s="1074"/>
      <c r="E904" s="1075">
        <v>45</v>
      </c>
      <c r="F904" s="1075">
        <v>1</v>
      </c>
      <c r="G904" s="1075">
        <v>1</v>
      </c>
      <c r="H904" s="1075">
        <f>ROUND(G904*F904*E904,2)</f>
        <v>45</v>
      </c>
      <c r="I904" s="1076"/>
      <c r="J904" s="1077"/>
    </row>
    <row r="905" spans="2:10" ht="15">
      <c r="B905" s="1081"/>
      <c r="C905" s="435" t="s">
        <v>1085</v>
      </c>
      <c r="D905" s="1074"/>
      <c r="E905" s="1075"/>
      <c r="F905" s="1075"/>
      <c r="G905" s="1075"/>
      <c r="H905" s="1075"/>
      <c r="I905" s="1076"/>
      <c r="J905" s="1077"/>
    </row>
    <row r="906" spans="2:10" ht="15">
      <c r="B906" s="1081"/>
      <c r="C906" s="438" t="s">
        <v>1094</v>
      </c>
      <c r="D906" s="1074"/>
      <c r="E906" s="1075">
        <v>15.5</v>
      </c>
      <c r="F906" s="1075">
        <v>2.5</v>
      </c>
      <c r="G906" s="1075">
        <v>1</v>
      </c>
      <c r="H906" s="1075">
        <f>ROUND(G906*F906*E906,2)</f>
        <v>38.75</v>
      </c>
      <c r="I906" s="1076"/>
      <c r="J906" s="1077"/>
    </row>
    <row r="907" spans="2:10" ht="15">
      <c r="B907" s="1081"/>
      <c r="C907" s="438" t="s">
        <v>1095</v>
      </c>
      <c r="D907" s="1074"/>
      <c r="E907" s="1075">
        <v>15.5</v>
      </c>
      <c r="F907" s="1075">
        <v>2</v>
      </c>
      <c r="G907" s="1075">
        <v>1</v>
      </c>
      <c r="H907" s="1075">
        <f>ROUND(G907*F907*E907,2)</f>
        <v>31</v>
      </c>
      <c r="I907" s="1076"/>
      <c r="J907" s="1077"/>
    </row>
    <row r="908" spans="2:10" ht="15">
      <c r="B908" s="1081"/>
      <c r="C908" s="438" t="s">
        <v>1096</v>
      </c>
      <c r="D908" s="1074"/>
      <c r="E908" s="1075">
        <v>15.5</v>
      </c>
      <c r="F908" s="1075">
        <v>1.5</v>
      </c>
      <c r="G908" s="1075">
        <v>1</v>
      </c>
      <c r="H908" s="1075">
        <f>ROUND(G908*F908*E908,2)</f>
        <v>23.25</v>
      </c>
      <c r="I908" s="1076"/>
      <c r="J908" s="1077"/>
    </row>
    <row r="909" spans="2:10" ht="15">
      <c r="B909" s="1081"/>
      <c r="C909" s="438" t="s">
        <v>1097</v>
      </c>
      <c r="D909" s="1074"/>
      <c r="E909" s="1075">
        <v>15.5</v>
      </c>
      <c r="F909" s="1075">
        <v>1</v>
      </c>
      <c r="G909" s="1075">
        <v>1</v>
      </c>
      <c r="H909" s="1075">
        <f>ROUND(G909*F909*E909,2)</f>
        <v>15.5</v>
      </c>
      <c r="I909" s="1076"/>
      <c r="J909" s="1077"/>
    </row>
    <row r="910" spans="2:10" ht="15">
      <c r="B910" s="1081"/>
      <c r="C910" s="435" t="s">
        <v>1086</v>
      </c>
      <c r="D910" s="1074"/>
      <c r="E910" s="1075"/>
      <c r="F910" s="1075"/>
      <c r="G910" s="1075"/>
      <c r="H910" s="1075"/>
      <c r="I910" s="1076"/>
      <c r="J910" s="1077"/>
    </row>
    <row r="911" spans="2:10" ht="15">
      <c r="B911" s="1081"/>
      <c r="C911" s="438" t="s">
        <v>1094</v>
      </c>
      <c r="D911" s="1074"/>
      <c r="E911" s="1075">
        <v>26</v>
      </c>
      <c r="F911" s="1075">
        <v>2.5</v>
      </c>
      <c r="G911" s="1075">
        <v>1</v>
      </c>
      <c r="H911" s="1075">
        <f>ROUND(G911*F911*E911,2)</f>
        <v>65</v>
      </c>
      <c r="I911" s="1076"/>
      <c r="J911" s="1077"/>
    </row>
    <row r="912" spans="2:10" ht="15">
      <c r="B912" s="1081"/>
      <c r="C912" s="438" t="s">
        <v>1095</v>
      </c>
      <c r="D912" s="1074"/>
      <c r="E912" s="1075">
        <v>26</v>
      </c>
      <c r="F912" s="1075">
        <v>2</v>
      </c>
      <c r="G912" s="1075">
        <v>1</v>
      </c>
      <c r="H912" s="1075">
        <f>ROUND(G912*F912*E912,2)</f>
        <v>52</v>
      </c>
      <c r="I912" s="1076"/>
      <c r="J912" s="1077"/>
    </row>
    <row r="913" spans="2:10" ht="15">
      <c r="B913" s="1081"/>
      <c r="C913" s="438" t="s">
        <v>1096</v>
      </c>
      <c r="D913" s="1074"/>
      <c r="E913" s="1075">
        <v>26</v>
      </c>
      <c r="F913" s="1075">
        <v>1.5</v>
      </c>
      <c r="G913" s="1075">
        <v>1</v>
      </c>
      <c r="H913" s="1075">
        <f>ROUND(G913*F913*E913,2)</f>
        <v>39</v>
      </c>
      <c r="I913" s="1076"/>
      <c r="J913" s="1077"/>
    </row>
    <row r="914" spans="2:10" ht="15">
      <c r="B914" s="1081"/>
      <c r="C914" s="438" t="s">
        <v>1097</v>
      </c>
      <c r="D914" s="1074"/>
      <c r="E914" s="1075">
        <v>26</v>
      </c>
      <c r="F914" s="1075">
        <v>1</v>
      </c>
      <c r="G914" s="1075">
        <v>1</v>
      </c>
      <c r="H914" s="1075">
        <f>ROUND(G914*F914*E914,2)</f>
        <v>26</v>
      </c>
      <c r="I914" s="1076"/>
      <c r="J914" s="1077"/>
    </row>
    <row r="915" spans="2:10" ht="15">
      <c r="B915" s="1081"/>
      <c r="C915" s="435" t="s">
        <v>1087</v>
      </c>
      <c r="D915" s="1074"/>
      <c r="E915" s="1075"/>
      <c r="F915" s="1075"/>
      <c r="G915" s="1075"/>
      <c r="H915" s="1075"/>
      <c r="I915" s="1076"/>
      <c r="J915" s="1077"/>
    </row>
    <row r="916" spans="2:10" ht="15">
      <c r="B916" s="1081"/>
      <c r="C916" s="438" t="s">
        <v>1094</v>
      </c>
      <c r="D916" s="1074"/>
      <c r="E916" s="1075">
        <v>15.5</v>
      </c>
      <c r="F916" s="1075">
        <v>2.5</v>
      </c>
      <c r="G916" s="1075">
        <v>1</v>
      </c>
      <c r="H916" s="1075">
        <f>ROUND(G916*F916*E916,2)</f>
        <v>38.75</v>
      </c>
      <c r="I916" s="1076"/>
      <c r="J916" s="1077"/>
    </row>
    <row r="917" spans="2:10" ht="15">
      <c r="B917" s="1081"/>
      <c r="C917" s="438" t="s">
        <v>1095</v>
      </c>
      <c r="D917" s="1074"/>
      <c r="E917" s="1075">
        <v>15.5</v>
      </c>
      <c r="F917" s="1075">
        <v>2</v>
      </c>
      <c r="G917" s="1075">
        <v>1</v>
      </c>
      <c r="H917" s="1075">
        <f>ROUND(G917*F917*E917,2)</f>
        <v>31</v>
      </c>
      <c r="I917" s="1076"/>
      <c r="J917" s="1077"/>
    </row>
    <row r="918" spans="2:10" ht="15">
      <c r="B918" s="1081"/>
      <c r="C918" s="438" t="s">
        <v>1096</v>
      </c>
      <c r="D918" s="1074"/>
      <c r="E918" s="1075">
        <v>15.5</v>
      </c>
      <c r="F918" s="1075">
        <v>1.5</v>
      </c>
      <c r="G918" s="1075">
        <v>1</v>
      </c>
      <c r="H918" s="1075">
        <f>ROUND(G918*F918*E918,2)</f>
        <v>23.25</v>
      </c>
      <c r="I918" s="1076"/>
      <c r="J918" s="1077"/>
    </row>
    <row r="919" spans="2:10" ht="15">
      <c r="B919" s="1081"/>
      <c r="C919" s="438" t="s">
        <v>1097</v>
      </c>
      <c r="D919" s="1074"/>
      <c r="E919" s="1075">
        <v>15.5</v>
      </c>
      <c r="F919" s="1075">
        <v>1</v>
      </c>
      <c r="G919" s="1075">
        <v>1</v>
      </c>
      <c r="H919" s="1075">
        <f>ROUND(G919*F919*E919,2)</f>
        <v>15.5</v>
      </c>
      <c r="I919" s="1076"/>
      <c r="J919" s="1077"/>
    </row>
    <row r="920" spans="2:10" ht="15">
      <c r="B920" s="1081"/>
      <c r="C920" s="435" t="s">
        <v>1088</v>
      </c>
      <c r="D920" s="1074"/>
      <c r="E920" s="1075"/>
      <c r="F920" s="1075"/>
      <c r="G920" s="1075"/>
      <c r="H920" s="1075"/>
      <c r="I920" s="1076"/>
      <c r="J920" s="1077"/>
    </row>
    <row r="921" spans="2:10" ht="15">
      <c r="B921" s="1081"/>
      <c r="C921" s="438" t="s">
        <v>1094</v>
      </c>
      <c r="D921" s="1074"/>
      <c r="E921" s="1075">
        <v>31</v>
      </c>
      <c r="F921" s="1075">
        <v>2.5</v>
      </c>
      <c r="G921" s="1075">
        <v>1</v>
      </c>
      <c r="H921" s="1075">
        <f>ROUND(G921*F921*E921,2)</f>
        <v>77.5</v>
      </c>
      <c r="I921" s="1076"/>
      <c r="J921" s="1077"/>
    </row>
    <row r="922" spans="2:10" ht="15">
      <c r="B922" s="1081"/>
      <c r="C922" s="438" t="s">
        <v>1095</v>
      </c>
      <c r="D922" s="1074"/>
      <c r="E922" s="1075">
        <v>31</v>
      </c>
      <c r="F922" s="1075">
        <v>2</v>
      </c>
      <c r="G922" s="1075">
        <v>1</v>
      </c>
      <c r="H922" s="1075">
        <f>ROUND(G922*F922*E922,2)</f>
        <v>62</v>
      </c>
      <c r="I922" s="1076"/>
      <c r="J922" s="1077"/>
    </row>
    <row r="923" spans="2:10" ht="15">
      <c r="B923" s="1081"/>
      <c r="C923" s="438" t="s">
        <v>1096</v>
      </c>
      <c r="D923" s="1074"/>
      <c r="E923" s="1075">
        <v>31</v>
      </c>
      <c r="F923" s="1075">
        <v>1.5</v>
      </c>
      <c r="G923" s="1075">
        <v>1</v>
      </c>
      <c r="H923" s="1075">
        <f>ROUND(G923*F923*E923,2)</f>
        <v>46.5</v>
      </c>
      <c r="I923" s="1076"/>
      <c r="J923" s="1077"/>
    </row>
    <row r="924" spans="2:10" ht="15">
      <c r="B924" s="1081"/>
      <c r="C924" s="438" t="s">
        <v>1097</v>
      </c>
      <c r="D924" s="1074"/>
      <c r="E924" s="1075">
        <v>31</v>
      </c>
      <c r="F924" s="1075">
        <v>1</v>
      </c>
      <c r="G924" s="1075">
        <v>1</v>
      </c>
      <c r="H924" s="1075">
        <f>ROUND(G924*F924*E924,2)</f>
        <v>31</v>
      </c>
      <c r="I924" s="1076"/>
      <c r="J924" s="1077"/>
    </row>
    <row r="925" spans="2:10" ht="15">
      <c r="B925" s="1081"/>
      <c r="C925" s="438"/>
      <c r="D925" s="1074"/>
      <c r="E925" s="1075"/>
      <c r="F925" s="1075"/>
      <c r="G925" s="1075"/>
      <c r="H925" s="1075"/>
      <c r="I925" s="1076"/>
      <c r="J925" s="1077"/>
    </row>
    <row r="926" spans="2:10" s="465" customFormat="1" ht="12.75">
      <c r="B926" s="514" t="s">
        <v>384</v>
      </c>
      <c r="C926" s="470" t="s">
        <v>236</v>
      </c>
      <c r="D926" s="1078"/>
      <c r="E926" s="1079"/>
      <c r="F926" s="1079"/>
      <c r="G926" s="1079"/>
      <c r="H926" s="1079"/>
      <c r="I926" s="1080"/>
      <c r="J926" s="1071"/>
    </row>
    <row r="927" spans="2:10" s="465" customFormat="1" ht="25.5">
      <c r="B927" s="515" t="s">
        <v>385</v>
      </c>
      <c r="C927" s="461" t="s">
        <v>821</v>
      </c>
      <c r="D927" s="1078"/>
      <c r="E927" s="1079"/>
      <c r="F927" s="1079"/>
      <c r="G927" s="1079"/>
      <c r="H927" s="1079"/>
      <c r="I927" s="1080">
        <f>SUM(H930:H933)</f>
        <v>3401.3199999999997</v>
      </c>
      <c r="J927" s="1071" t="s">
        <v>28</v>
      </c>
    </row>
    <row r="928" spans="2:10" ht="15">
      <c r="B928" s="801"/>
      <c r="C928" s="435" t="s">
        <v>71</v>
      </c>
      <c r="D928" s="1074"/>
      <c r="E928" s="1075"/>
      <c r="F928" s="1075"/>
      <c r="G928" s="1075"/>
      <c r="H928" s="1075"/>
      <c r="I928" s="1076"/>
      <c r="J928" s="1077"/>
    </row>
    <row r="929" spans="2:10" ht="30">
      <c r="B929" s="801"/>
      <c r="C929" s="1196" t="s">
        <v>1098</v>
      </c>
      <c r="D929" s="1074"/>
      <c r="E929" s="1075" t="s">
        <v>632</v>
      </c>
      <c r="F929" s="1075"/>
      <c r="G929" s="1075"/>
      <c r="H929" s="1075" t="s">
        <v>660</v>
      </c>
      <c r="I929" s="1076"/>
      <c r="J929" s="1077"/>
    </row>
    <row r="930" spans="2:10" ht="15">
      <c r="B930" s="801"/>
      <c r="C930" s="1196" t="s">
        <v>1090</v>
      </c>
      <c r="D930" s="1074"/>
      <c r="E930" s="1075">
        <v>705.12</v>
      </c>
      <c r="F930" s="1075"/>
      <c r="G930" s="1075"/>
      <c r="H930" s="1075">
        <f>E930</f>
        <v>705.12</v>
      </c>
      <c r="I930" s="1076"/>
      <c r="J930" s="1077"/>
    </row>
    <row r="931" spans="2:10" ht="15">
      <c r="B931" s="801"/>
      <c r="C931" s="1196" t="s">
        <v>1091</v>
      </c>
      <c r="D931" s="1074"/>
      <c r="E931" s="1075">
        <v>759.98</v>
      </c>
      <c r="F931" s="1075"/>
      <c r="G931" s="1075"/>
      <c r="H931" s="1075">
        <f>E931</f>
        <v>759.98</v>
      </c>
      <c r="I931" s="1076"/>
      <c r="J931" s="1077"/>
    </row>
    <row r="932" spans="2:10" ht="15">
      <c r="B932" s="801"/>
      <c r="C932" s="1196" t="s">
        <v>1092</v>
      </c>
      <c r="D932" s="1074"/>
      <c r="E932" s="1075">
        <v>995.54</v>
      </c>
      <c r="F932" s="1075"/>
      <c r="G932" s="1075"/>
      <c r="H932" s="1075">
        <f>E932</f>
        <v>995.54</v>
      </c>
      <c r="I932" s="1076"/>
      <c r="J932" s="1077"/>
    </row>
    <row r="933" spans="2:10" ht="15">
      <c r="B933" s="801"/>
      <c r="C933" s="1196" t="s">
        <v>1093</v>
      </c>
      <c r="D933" s="1074"/>
      <c r="E933" s="1075">
        <v>940.68</v>
      </c>
      <c r="F933" s="1075"/>
      <c r="G933" s="1075"/>
      <c r="H933" s="1075">
        <f>E933</f>
        <v>940.68</v>
      </c>
      <c r="I933" s="1076"/>
      <c r="J933" s="1077"/>
    </row>
    <row r="934" spans="2:10" ht="15">
      <c r="B934" s="801"/>
      <c r="C934" s="1196"/>
      <c r="D934" s="1074"/>
      <c r="E934" s="1075"/>
      <c r="F934" s="1075"/>
      <c r="G934" s="1075"/>
      <c r="H934" s="1075"/>
      <c r="I934" s="1076"/>
      <c r="J934" s="1077"/>
    </row>
    <row r="935" spans="2:10" s="465" customFormat="1" ht="12.75">
      <c r="B935" s="514" t="s">
        <v>386</v>
      </c>
      <c r="C935" s="470" t="s">
        <v>1149</v>
      </c>
      <c r="D935" s="1078"/>
      <c r="E935" s="1079"/>
      <c r="F935" s="1079"/>
      <c r="G935" s="1079"/>
      <c r="H935" s="1079"/>
      <c r="I935" s="1080"/>
      <c r="J935" s="1071"/>
    </row>
    <row r="936" spans="2:10" s="465" customFormat="1" ht="63.75">
      <c r="B936" s="515" t="s">
        <v>387</v>
      </c>
      <c r="C936" s="461" t="s">
        <v>1266</v>
      </c>
      <c r="D936" s="1078"/>
      <c r="E936" s="1079"/>
      <c r="F936" s="1079"/>
      <c r="G936" s="1079"/>
      <c r="H936" s="1079"/>
      <c r="I936" s="1080">
        <f>ROUND(H941,2)</f>
        <v>118.56</v>
      </c>
      <c r="J936" s="1071" t="s">
        <v>28</v>
      </c>
    </row>
    <row r="937" spans="2:10" ht="15">
      <c r="B937" s="801"/>
      <c r="C937" s="435" t="s">
        <v>71</v>
      </c>
      <c r="D937" s="1074"/>
      <c r="E937" s="1075"/>
      <c r="F937" s="1075"/>
      <c r="G937" s="1075"/>
      <c r="H937" s="1075"/>
      <c r="I937" s="1076"/>
      <c r="J937" s="1077"/>
    </row>
    <row r="938" spans="2:10" ht="15">
      <c r="B938" s="801"/>
      <c r="C938" s="1196" t="s">
        <v>1099</v>
      </c>
      <c r="D938" s="1074"/>
      <c r="E938" s="1075" t="s">
        <v>632</v>
      </c>
      <c r="F938" s="1075" t="s">
        <v>1020</v>
      </c>
      <c r="G938" s="1075"/>
      <c r="H938" s="1075" t="s">
        <v>660</v>
      </c>
      <c r="I938" s="1076"/>
      <c r="J938" s="1077"/>
    </row>
    <row r="939" spans="2:10" ht="15">
      <c r="B939" s="801"/>
      <c r="C939" s="1196" t="s">
        <v>1100</v>
      </c>
      <c r="D939" s="1074"/>
      <c r="E939" s="1075">
        <f>I927</f>
        <v>3401.3199999999997</v>
      </c>
      <c r="F939" s="1075"/>
      <c r="G939" s="1075"/>
      <c r="H939" s="1075"/>
      <c r="I939" s="1076"/>
      <c r="J939" s="1077"/>
    </row>
    <row r="940" spans="2:10" ht="15">
      <c r="B940" s="801"/>
      <c r="C940" s="1196" t="s">
        <v>1101</v>
      </c>
      <c r="D940" s="1074"/>
      <c r="E940" s="1075">
        <f>I884</f>
        <v>3306.47</v>
      </c>
      <c r="F940" s="1075"/>
      <c r="G940" s="1075"/>
      <c r="H940" s="1075"/>
      <c r="I940" s="1076"/>
      <c r="J940" s="1077"/>
    </row>
    <row r="941" spans="2:10" ht="15">
      <c r="B941" s="801"/>
      <c r="C941" s="1196" t="s">
        <v>1102</v>
      </c>
      <c r="D941" s="1074"/>
      <c r="E941" s="1075">
        <f>ROUND(E939-E940,2)</f>
        <v>94.85</v>
      </c>
      <c r="F941" s="1075">
        <v>1.25</v>
      </c>
      <c r="G941" s="1075"/>
      <c r="H941" s="1075">
        <f>ROUND(F941*E941,20)</f>
        <v>118.5625</v>
      </c>
      <c r="I941" s="1076"/>
      <c r="J941" s="1077"/>
    </row>
    <row r="942" spans="2:10" ht="15">
      <c r="B942" s="801"/>
      <c r="C942" s="1196"/>
      <c r="D942" s="1074"/>
      <c r="E942" s="1075"/>
      <c r="F942" s="1075"/>
      <c r="G942" s="1075"/>
      <c r="H942" s="1075"/>
      <c r="I942" s="1076"/>
      <c r="J942" s="1077"/>
    </row>
    <row r="943" spans="2:10" s="465" customFormat="1" ht="12.75">
      <c r="B943" s="514" t="s">
        <v>388</v>
      </c>
      <c r="C943" s="470" t="s">
        <v>1151</v>
      </c>
      <c r="D943" s="1078"/>
      <c r="E943" s="1079"/>
      <c r="F943" s="1079"/>
      <c r="G943" s="1079"/>
      <c r="H943" s="1079"/>
      <c r="I943" s="1080"/>
      <c r="J943" s="1071"/>
    </row>
    <row r="944" spans="2:10" s="465" customFormat="1" ht="38.25">
      <c r="B944" s="515" t="s">
        <v>389</v>
      </c>
      <c r="C944" s="461" t="s">
        <v>1265</v>
      </c>
      <c r="D944" s="1078"/>
      <c r="E944" s="1079"/>
      <c r="F944" s="1079"/>
      <c r="G944" s="1079"/>
      <c r="H944" s="1079"/>
      <c r="I944" s="1080">
        <f>H946</f>
        <v>675.81</v>
      </c>
      <c r="J944" s="1071" t="s">
        <v>32</v>
      </c>
    </row>
    <row r="945" spans="2:11" ht="15">
      <c r="B945" s="1081"/>
      <c r="C945" s="435" t="s">
        <v>71</v>
      </c>
      <c r="D945" s="1074"/>
      <c r="E945" s="1075" t="s">
        <v>632</v>
      </c>
      <c r="F945" s="1075" t="s">
        <v>890</v>
      </c>
      <c r="G945" s="1075"/>
      <c r="H945" s="1075" t="s">
        <v>660</v>
      </c>
      <c r="I945" s="1076"/>
      <c r="J945" s="1077"/>
    </row>
    <row r="946" spans="2:11" ht="15">
      <c r="B946" s="1081"/>
      <c r="C946" s="1196" t="s">
        <v>1099</v>
      </c>
      <c r="D946" s="1074"/>
      <c r="E946" s="1075">
        <f>H941</f>
        <v>118.5625</v>
      </c>
      <c r="F946" s="1075">
        <v>5.7</v>
      </c>
      <c r="G946" s="1075"/>
      <c r="H946" s="1075">
        <f>ROUND(F946*E946,2)</f>
        <v>675.81</v>
      </c>
      <c r="I946" s="1076"/>
      <c r="J946" s="1077"/>
    </row>
    <row r="947" spans="2:11" ht="15">
      <c r="B947" s="1072"/>
      <c r="C947" s="1073" t="s">
        <v>1272</v>
      </c>
      <c r="D947" s="1067"/>
      <c r="E947" s="1068"/>
      <c r="F947" s="1068"/>
      <c r="G947" s="1068"/>
      <c r="H947" s="1068"/>
      <c r="I947" s="1069"/>
      <c r="J947" s="1070"/>
      <c r="K947" s="344"/>
    </row>
    <row r="948" spans="2:11" ht="15">
      <c r="B948" s="1081"/>
      <c r="C948" s="438"/>
      <c r="D948" s="1074"/>
      <c r="E948" s="1075"/>
      <c r="F948" s="1075"/>
      <c r="G948" s="1075"/>
      <c r="H948" s="1075"/>
      <c r="I948" s="1076"/>
      <c r="J948" s="1077"/>
    </row>
    <row r="949" spans="2:11" s="465" customFormat="1" ht="12.75">
      <c r="B949" s="514" t="s">
        <v>390</v>
      </c>
      <c r="C949" s="470" t="s">
        <v>61</v>
      </c>
      <c r="D949" s="1078"/>
      <c r="E949" s="1079"/>
      <c r="F949" s="1079"/>
      <c r="G949" s="1079"/>
      <c r="H949" s="1079"/>
      <c r="I949" s="1080"/>
      <c r="J949" s="1071"/>
    </row>
    <row r="950" spans="2:11" s="465" customFormat="1" ht="51">
      <c r="B950" s="515" t="s">
        <v>391</v>
      </c>
      <c r="C950" s="461" t="s">
        <v>577</v>
      </c>
      <c r="D950" s="1078"/>
      <c r="E950" s="1079"/>
      <c r="F950" s="1079"/>
      <c r="G950" s="1079"/>
      <c r="H950" s="1079"/>
      <c r="I950" s="1080">
        <f>SUM(H953:H958)</f>
        <v>1038</v>
      </c>
      <c r="J950" s="1071" t="s">
        <v>3</v>
      </c>
    </row>
    <row r="951" spans="2:11" ht="15">
      <c r="B951" s="1081"/>
      <c r="C951" s="435" t="s">
        <v>71</v>
      </c>
      <c r="D951" s="1074"/>
      <c r="E951" s="1075"/>
      <c r="F951" s="1075"/>
      <c r="G951" s="1075"/>
      <c r="H951" s="1075"/>
      <c r="I951" s="1076"/>
      <c r="J951" s="1077"/>
    </row>
    <row r="952" spans="2:11" ht="15">
      <c r="B952" s="1081"/>
      <c r="C952" s="438"/>
      <c r="D952" s="1074"/>
      <c r="E952" s="1075" t="s">
        <v>928</v>
      </c>
      <c r="F952" s="1075" t="s">
        <v>823</v>
      </c>
      <c r="G952" s="1075"/>
      <c r="H952" s="1075" t="s">
        <v>632</v>
      </c>
      <c r="I952" s="1076"/>
      <c r="J952" s="1077"/>
    </row>
    <row r="953" spans="2:11" ht="15">
      <c r="B953" s="1081"/>
      <c r="C953" s="438" t="s">
        <v>1083</v>
      </c>
      <c r="D953" s="1074"/>
      <c r="E953" s="1075">
        <v>40</v>
      </c>
      <c r="F953" s="1075">
        <v>6</v>
      </c>
      <c r="G953" s="1075"/>
      <c r="H953" s="1075">
        <f t="shared" ref="H953:H958" si="20">ROUND(F953*E953,2)</f>
        <v>240</v>
      </c>
      <c r="I953" s="1076"/>
      <c r="J953" s="1077"/>
    </row>
    <row r="954" spans="2:11" ht="15">
      <c r="B954" s="1081"/>
      <c r="C954" s="438" t="s">
        <v>1084</v>
      </c>
      <c r="D954" s="1074"/>
      <c r="E954" s="1075">
        <v>45</v>
      </c>
      <c r="F954" s="1075">
        <v>6</v>
      </c>
      <c r="G954" s="1075"/>
      <c r="H954" s="1075">
        <f t="shared" si="20"/>
        <v>270</v>
      </c>
      <c r="I954" s="1076"/>
      <c r="J954" s="1077"/>
    </row>
    <row r="955" spans="2:11" ht="15">
      <c r="B955" s="1081"/>
      <c r="C955" s="438" t="s">
        <v>1085</v>
      </c>
      <c r="D955" s="1074"/>
      <c r="E955" s="1075">
        <v>15.5</v>
      </c>
      <c r="F955" s="1075">
        <v>6</v>
      </c>
      <c r="G955" s="1075"/>
      <c r="H955" s="1075">
        <f t="shared" si="20"/>
        <v>93</v>
      </c>
      <c r="I955" s="1076"/>
      <c r="J955" s="1077"/>
    </row>
    <row r="956" spans="2:11" ht="15">
      <c r="B956" s="1081"/>
      <c r="C956" s="438" t="s">
        <v>1086</v>
      </c>
      <c r="D956" s="1074"/>
      <c r="E956" s="1075">
        <v>26</v>
      </c>
      <c r="F956" s="1075">
        <v>6</v>
      </c>
      <c r="G956" s="1075"/>
      <c r="H956" s="1075">
        <f t="shared" si="20"/>
        <v>156</v>
      </c>
      <c r="I956" s="1076"/>
      <c r="J956" s="1077"/>
    </row>
    <row r="957" spans="2:11" ht="15">
      <c r="B957" s="1081"/>
      <c r="C957" s="438" t="s">
        <v>1087</v>
      </c>
      <c r="D957" s="1074"/>
      <c r="E957" s="1075">
        <v>15.5</v>
      </c>
      <c r="F957" s="1075">
        <v>6</v>
      </c>
      <c r="G957" s="1075"/>
      <c r="H957" s="1075">
        <f t="shared" si="20"/>
        <v>93</v>
      </c>
      <c r="I957" s="1076"/>
      <c r="J957" s="1077"/>
    </row>
    <row r="958" spans="2:11" ht="15">
      <c r="B958" s="1081"/>
      <c r="C958" s="438" t="s">
        <v>1088</v>
      </c>
      <c r="D958" s="1074"/>
      <c r="E958" s="1075">
        <v>31</v>
      </c>
      <c r="F958" s="1075">
        <v>6</v>
      </c>
      <c r="G958" s="1075"/>
      <c r="H958" s="1075">
        <f t="shared" si="20"/>
        <v>186</v>
      </c>
      <c r="I958" s="1076"/>
      <c r="J958" s="1077"/>
    </row>
    <row r="959" spans="2:11" thickBot="1">
      <c r="B959" s="1082"/>
      <c r="C959" s="1083"/>
      <c r="D959" s="1084"/>
      <c r="E959" s="1085"/>
      <c r="F959" s="1085"/>
      <c r="G959" s="1085"/>
      <c r="H959" s="1085"/>
      <c r="I959" s="1086"/>
      <c r="J959" s="1087"/>
    </row>
    <row r="960" spans="2:11">
      <c r="H960" s="859">
        <f>SUM(H15:H959)</f>
        <v>176121.65026022305</v>
      </c>
      <c r="I960" s="859">
        <f>SUM(I15:I959)</f>
        <v>176001.64776022302</v>
      </c>
    </row>
    <row r="961" spans="7:9" s="310" customFormat="1" ht="15">
      <c r="H961" s="858"/>
      <c r="I961" s="859">
        <f>SUM('PLANILHA ORÇAMENTO 29.05.25'!J16:J223)</f>
        <v>176001.64776022302</v>
      </c>
    </row>
    <row r="962" spans="7:9" s="310" customFormat="1" ht="15">
      <c r="H962" s="347"/>
      <c r="I962" s="349"/>
    </row>
    <row r="963" spans="7:9" s="310" customFormat="1" ht="15">
      <c r="G963" s="802"/>
      <c r="H963" s="347"/>
    </row>
  </sheetData>
  <mergeCells count="14">
    <mergeCell ref="B12:J12"/>
    <mergeCell ref="B13:B14"/>
    <mergeCell ref="C13:C14"/>
    <mergeCell ref="D13:D14"/>
    <mergeCell ref="E13:G13"/>
    <mergeCell ref="H13:I13"/>
    <mergeCell ref="J13:J14"/>
    <mergeCell ref="C8:J8"/>
    <mergeCell ref="B9:C9"/>
    <mergeCell ref="H9:J9"/>
    <mergeCell ref="B10:C10"/>
    <mergeCell ref="B11:C11"/>
    <mergeCell ref="D11:F11"/>
    <mergeCell ref="I11:J11"/>
  </mergeCells>
  <printOptions horizontalCentered="1"/>
  <pageMargins left="0.59055118110236227" right="0.39370078740157483" top="0.51181102362204722" bottom="0.98425196850393704" header="0.27559055118110237" footer="0.23622047244094491"/>
  <pageSetup paperSize="9" scale="63" fitToHeight="15" orientation="portrait" r:id="rId1"/>
  <headerFooter alignWithMargins="0">
    <oddFooter>&amp;CDURVAL HONORATO DA SILVA
Engenheiro Civil - ECOS
CREA: 74.063/D&amp;RPágina 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89"/>
  <sheetViews>
    <sheetView showGridLines="0" view="pageBreakPreview" zoomScale="85" zoomScaleSheetLayoutView="85" workbookViewId="0">
      <selection activeCell="B8" sqref="B8"/>
    </sheetView>
  </sheetViews>
  <sheetFormatPr defaultColWidth="11.42578125" defaultRowHeight="15.75"/>
  <cols>
    <col min="1" max="1" width="11.42578125" style="310"/>
    <col min="2" max="2" width="12.140625" style="345" bestFit="1" customWidth="1"/>
    <col min="3" max="3" width="53.7109375" style="310" customWidth="1"/>
    <col min="4" max="4" width="7" style="310" customWidth="1"/>
    <col min="5" max="5" width="15" style="310" customWidth="1"/>
    <col min="6" max="6" width="12.7109375" style="310" customWidth="1"/>
    <col min="7" max="7" width="12.5703125" style="310" customWidth="1"/>
    <col min="8" max="8" width="13.140625" style="347" customWidth="1"/>
    <col min="9" max="9" width="14.85546875" style="310" customWidth="1"/>
    <col min="10" max="10" width="8.7109375" style="310" bestFit="1" customWidth="1"/>
    <col min="11" max="11" width="32.28515625" style="310" customWidth="1"/>
    <col min="12" max="12" width="29" style="310" customWidth="1"/>
    <col min="13" max="16384" width="11.42578125" style="310"/>
  </cols>
  <sheetData>
    <row r="1" spans="2:10" ht="15">
      <c r="B1" s="474"/>
      <c r="C1" s="475"/>
      <c r="D1" s="475"/>
      <c r="E1" s="476"/>
      <c r="F1" s="476"/>
      <c r="G1" s="476"/>
      <c r="H1" s="477"/>
      <c r="I1" s="478"/>
      <c r="J1" s="479"/>
    </row>
    <row r="2" spans="2:10" ht="15" customHeight="1">
      <c r="B2" s="1153"/>
      <c r="C2" s="311"/>
      <c r="D2" s="312"/>
      <c r="E2" s="313"/>
      <c r="F2" s="314"/>
      <c r="G2" s="313"/>
      <c r="H2" s="315"/>
      <c r="I2" s="314"/>
      <c r="J2" s="481"/>
    </row>
    <row r="3" spans="2:10" ht="15" customHeight="1">
      <c r="B3" s="1154"/>
      <c r="C3" s="316"/>
      <c r="D3" s="317"/>
      <c r="E3" s="314"/>
      <c r="F3" s="313"/>
      <c r="G3" s="313"/>
      <c r="H3" s="315"/>
      <c r="I3" s="313"/>
      <c r="J3" s="481"/>
    </row>
    <row r="4" spans="2:10" ht="15" customHeight="1">
      <c r="B4" s="1153"/>
      <c r="C4" s="318"/>
      <c r="D4" s="319"/>
      <c r="E4" s="320"/>
      <c r="F4" s="321"/>
      <c r="G4" s="321"/>
      <c r="H4" s="315"/>
      <c r="I4" s="313"/>
      <c r="J4" s="481"/>
    </row>
    <row r="5" spans="2:10" ht="15" customHeight="1">
      <c r="B5" s="1153"/>
      <c r="C5" s="322"/>
      <c r="D5" s="323"/>
      <c r="E5" s="324"/>
      <c r="F5" s="321"/>
      <c r="G5" s="321"/>
      <c r="H5" s="315"/>
      <c r="I5" s="313"/>
      <c r="J5" s="481"/>
    </row>
    <row r="6" spans="2:10" ht="15" customHeight="1">
      <c r="B6" s="483"/>
      <c r="C6" s="325"/>
      <c r="D6" s="325"/>
      <c r="E6" s="326"/>
      <c r="F6" s="326"/>
      <c r="G6" s="326"/>
      <c r="H6" s="326"/>
      <c r="I6" s="326"/>
      <c r="J6" s="484"/>
    </row>
    <row r="7" spans="2:10" ht="12" customHeight="1">
      <c r="B7" s="485"/>
      <c r="C7" s="327"/>
      <c r="D7" s="328"/>
      <c r="E7" s="329"/>
      <c r="F7" s="329"/>
      <c r="G7" s="330"/>
      <c r="H7" s="331"/>
      <c r="I7" s="332"/>
      <c r="J7" s="486"/>
    </row>
    <row r="8" spans="2:10" s="333" customFormat="1" ht="48" customHeight="1">
      <c r="B8" s="954" t="s">
        <v>1384</v>
      </c>
      <c r="C8" s="1569" t="s">
        <v>1319</v>
      </c>
      <c r="D8" s="1569"/>
      <c r="E8" s="1569"/>
      <c r="F8" s="1569"/>
      <c r="G8" s="1569"/>
      <c r="H8" s="1569"/>
      <c r="I8" s="1569"/>
      <c r="J8" s="1570"/>
    </row>
    <row r="9" spans="2:10" s="333" customFormat="1" ht="19.5" hidden="1" customHeight="1">
      <c r="B9" s="1571" t="s">
        <v>578</v>
      </c>
      <c r="C9" s="1572"/>
      <c r="D9" s="334"/>
      <c r="E9" s="335"/>
      <c r="F9" s="336"/>
      <c r="G9" s="337"/>
      <c r="H9" s="1573"/>
      <c r="I9" s="1573"/>
      <c r="J9" s="1574"/>
    </row>
    <row r="10" spans="2:10" s="333" customFormat="1" ht="20.100000000000001" hidden="1" customHeight="1">
      <c r="B10" s="1575" t="s">
        <v>579</v>
      </c>
      <c r="C10" s="1576"/>
      <c r="D10" s="338"/>
      <c r="E10" s="338"/>
      <c r="F10" s="338"/>
      <c r="G10" s="339"/>
      <c r="H10" s="340"/>
      <c r="I10" s="341"/>
      <c r="J10" s="487"/>
    </row>
    <row r="11" spans="2:10" ht="12" customHeight="1">
      <c r="B11" s="1577"/>
      <c r="C11" s="1578"/>
      <c r="D11" s="1579"/>
      <c r="E11" s="1579"/>
      <c r="F11" s="1579"/>
      <c r="G11" s="1155"/>
      <c r="H11" s="331"/>
      <c r="I11" s="1580"/>
      <c r="J11" s="1581"/>
    </row>
    <row r="12" spans="2:10" s="333" customFormat="1" ht="26.25" customHeight="1">
      <c r="B12" s="1556" t="s">
        <v>580</v>
      </c>
      <c r="C12" s="1557"/>
      <c r="D12" s="1557"/>
      <c r="E12" s="1557"/>
      <c r="F12" s="1557"/>
      <c r="G12" s="1557"/>
      <c r="H12" s="1557"/>
      <c r="I12" s="1557"/>
      <c r="J12" s="1558"/>
    </row>
    <row r="13" spans="2:10" s="333" customFormat="1" ht="15">
      <c r="B13" s="1559" t="s">
        <v>0</v>
      </c>
      <c r="C13" s="1561" t="s">
        <v>581</v>
      </c>
      <c r="D13" s="1563" t="s">
        <v>582</v>
      </c>
      <c r="E13" s="1565" t="s">
        <v>583</v>
      </c>
      <c r="F13" s="1566"/>
      <c r="G13" s="1566"/>
      <c r="H13" s="1566" t="s">
        <v>4</v>
      </c>
      <c r="I13" s="1566"/>
      <c r="J13" s="1567" t="s">
        <v>584</v>
      </c>
    </row>
    <row r="14" spans="2:10" s="333" customFormat="1" ht="15">
      <c r="B14" s="1560"/>
      <c r="C14" s="1562"/>
      <c r="D14" s="1564"/>
      <c r="E14" s="1156" t="s">
        <v>585</v>
      </c>
      <c r="F14" s="1157" t="s">
        <v>586</v>
      </c>
      <c r="G14" s="1156" t="s">
        <v>587</v>
      </c>
      <c r="H14" s="1156" t="s">
        <v>588</v>
      </c>
      <c r="I14" s="1156" t="s">
        <v>589</v>
      </c>
      <c r="J14" s="1568"/>
    </row>
    <row r="15" spans="2:10" s="343" customFormat="1" ht="12.75">
      <c r="B15" s="520"/>
      <c r="C15" s="435"/>
      <c r="D15" s="1074"/>
      <c r="E15" s="1075"/>
      <c r="F15" s="1075"/>
      <c r="G15" s="1075"/>
      <c r="H15" s="1075"/>
      <c r="I15" s="1076"/>
      <c r="J15" s="1077"/>
    </row>
    <row r="16" spans="2:10" s="465" customFormat="1" ht="12.75">
      <c r="B16" s="514" t="s">
        <v>281</v>
      </c>
      <c r="C16" s="470" t="s">
        <v>238</v>
      </c>
      <c r="D16" s="1078"/>
      <c r="E16" s="1079"/>
      <c r="F16" s="1079"/>
      <c r="G16" s="1079"/>
      <c r="H16" s="1079"/>
      <c r="I16" s="1080"/>
      <c r="J16" s="1071"/>
    </row>
    <row r="17" spans="2:10" s="465" customFormat="1" ht="12.75">
      <c r="B17" s="514" t="s">
        <v>163</v>
      </c>
      <c r="C17" s="470" t="s">
        <v>95</v>
      </c>
      <c r="D17" s="1078"/>
      <c r="E17" s="1079"/>
      <c r="F17" s="1079"/>
      <c r="G17" s="1079"/>
      <c r="H17" s="1079"/>
      <c r="I17" s="1080"/>
      <c r="J17" s="1071"/>
    </row>
    <row r="18" spans="2:10" s="465" customFormat="1" ht="25.5">
      <c r="B18" s="515" t="s">
        <v>263</v>
      </c>
      <c r="C18" s="461" t="s">
        <v>94</v>
      </c>
      <c r="D18" s="1078"/>
      <c r="E18" s="1079" t="s">
        <v>590</v>
      </c>
      <c r="F18" s="1079" t="s">
        <v>591</v>
      </c>
      <c r="G18" s="1079"/>
      <c r="H18" s="1079" t="s">
        <v>592</v>
      </c>
      <c r="I18" s="1080">
        <f>SUM(H19:H19)</f>
        <v>6</v>
      </c>
      <c r="J18" s="1071" t="s">
        <v>3</v>
      </c>
    </row>
    <row r="19" spans="2:10" s="343" customFormat="1" ht="12.75">
      <c r="B19" s="516"/>
      <c r="C19" s="438" t="s">
        <v>65</v>
      </c>
      <c r="D19" s="1074"/>
      <c r="E19" s="1075">
        <v>3.11</v>
      </c>
      <c r="F19" s="1075">
        <v>1.93</v>
      </c>
      <c r="G19" s="1075"/>
      <c r="H19" s="1075">
        <f>ROUND(E19*F19,2)</f>
        <v>6</v>
      </c>
      <c r="I19" s="1076"/>
      <c r="J19" s="1077"/>
    </row>
    <row r="20" spans="2:10" s="343" customFormat="1" ht="12.75">
      <c r="B20" s="516"/>
      <c r="C20" s="438"/>
      <c r="D20" s="1074"/>
      <c r="E20" s="1075"/>
      <c r="F20" s="1075"/>
      <c r="G20" s="1075"/>
      <c r="H20" s="1075"/>
      <c r="I20" s="1076"/>
      <c r="J20" s="1077"/>
    </row>
    <row r="21" spans="2:10" s="465" customFormat="1" ht="12.75">
      <c r="B21" s="514" t="s">
        <v>264</v>
      </c>
      <c r="C21" s="470" t="s">
        <v>8</v>
      </c>
      <c r="D21" s="1078"/>
      <c r="E21" s="1079"/>
      <c r="F21" s="1079"/>
      <c r="G21" s="1079"/>
      <c r="H21" s="1079"/>
      <c r="I21" s="1080"/>
      <c r="J21" s="1071"/>
    </row>
    <row r="22" spans="2:10" s="465" customFormat="1" ht="76.5">
      <c r="B22" s="515" t="s">
        <v>265</v>
      </c>
      <c r="C22" s="461" t="s">
        <v>101</v>
      </c>
      <c r="D22" s="1078"/>
      <c r="E22" s="1079"/>
      <c r="F22" s="1079"/>
      <c r="G22" s="1079"/>
      <c r="H22" s="1079" t="s">
        <v>594</v>
      </c>
      <c r="I22" s="1080">
        <f>H23</f>
        <v>1</v>
      </c>
      <c r="J22" s="1071" t="s">
        <v>148</v>
      </c>
    </row>
    <row r="23" spans="2:10" s="343" customFormat="1" ht="12.75">
      <c r="B23" s="516"/>
      <c r="C23" s="438" t="s">
        <v>65</v>
      </c>
      <c r="D23" s="1074"/>
      <c r="E23" s="1075"/>
      <c r="F23" s="1075"/>
      <c r="G23" s="1075"/>
      <c r="H23" s="1075">
        <v>1</v>
      </c>
      <c r="I23" s="1076"/>
      <c r="J23" s="1077"/>
    </row>
    <row r="24" spans="2:10" s="343" customFormat="1" ht="12.75">
      <c r="B24" s="516"/>
      <c r="C24" s="438"/>
      <c r="D24" s="1074"/>
      <c r="E24" s="1075"/>
      <c r="F24" s="1075"/>
      <c r="G24" s="1075"/>
      <c r="H24" s="1075"/>
      <c r="I24" s="1076"/>
      <c r="J24" s="1077"/>
    </row>
    <row r="25" spans="2:10" s="465" customFormat="1" ht="38.25">
      <c r="B25" s="515" t="s">
        <v>266</v>
      </c>
      <c r="C25" s="461" t="s">
        <v>96</v>
      </c>
      <c r="D25" s="1078"/>
      <c r="E25" s="1079"/>
      <c r="F25" s="1079"/>
      <c r="G25" s="1079"/>
      <c r="H25" s="1079" t="s">
        <v>594</v>
      </c>
      <c r="I25" s="1080">
        <f>H26</f>
        <v>1</v>
      </c>
      <c r="J25" s="1071" t="s">
        <v>148</v>
      </c>
    </row>
    <row r="26" spans="2:10" s="343" customFormat="1" ht="12.75">
      <c r="B26" s="516"/>
      <c r="C26" s="438" t="s">
        <v>65</v>
      </c>
      <c r="D26" s="1074"/>
      <c r="E26" s="1075"/>
      <c r="F26" s="1075"/>
      <c r="G26" s="1075"/>
      <c r="H26" s="1075">
        <v>1</v>
      </c>
      <c r="I26" s="1076"/>
      <c r="J26" s="1077"/>
    </row>
    <row r="27" spans="2:10" s="343" customFormat="1" ht="12.75">
      <c r="B27" s="516"/>
      <c r="C27" s="438"/>
      <c r="D27" s="1074"/>
      <c r="E27" s="1075"/>
      <c r="F27" s="1075"/>
      <c r="G27" s="1075"/>
      <c r="H27" s="1075"/>
      <c r="I27" s="1076"/>
      <c r="J27" s="1077"/>
    </row>
    <row r="28" spans="2:10" s="465" customFormat="1" ht="25.5">
      <c r="B28" s="515" t="s">
        <v>267</v>
      </c>
      <c r="C28" s="461" t="s">
        <v>97</v>
      </c>
      <c r="D28" s="1078"/>
      <c r="E28" s="1079"/>
      <c r="F28" s="1079"/>
      <c r="G28" s="1079"/>
      <c r="H28" s="1079" t="s">
        <v>594</v>
      </c>
      <c r="I28" s="1080">
        <f>H29</f>
        <v>1</v>
      </c>
      <c r="J28" s="1071" t="s">
        <v>148</v>
      </c>
    </row>
    <row r="29" spans="2:10" s="343" customFormat="1" ht="12.75">
      <c r="B29" s="516"/>
      <c r="C29" s="438" t="s">
        <v>65</v>
      </c>
      <c r="D29" s="1074"/>
      <c r="E29" s="1075"/>
      <c r="F29" s="1075"/>
      <c r="G29" s="1075"/>
      <c r="H29" s="1075">
        <v>1</v>
      </c>
      <c r="I29" s="1076"/>
      <c r="J29" s="1077"/>
    </row>
    <row r="30" spans="2:10" s="343" customFormat="1" ht="12.75">
      <c r="B30" s="516"/>
      <c r="C30" s="438"/>
      <c r="D30" s="1074"/>
      <c r="E30" s="1075"/>
      <c r="F30" s="1075"/>
      <c r="G30" s="1075"/>
      <c r="H30" s="1075"/>
      <c r="I30" s="1076"/>
      <c r="J30" s="1077"/>
    </row>
    <row r="31" spans="2:10" s="465" customFormat="1" ht="12.75">
      <c r="B31" s="514" t="s">
        <v>19</v>
      </c>
      <c r="C31" s="470" t="s">
        <v>761</v>
      </c>
      <c r="D31" s="1078"/>
      <c r="E31" s="1079"/>
      <c r="F31" s="1079"/>
      <c r="G31" s="1079"/>
      <c r="H31" s="1079"/>
      <c r="I31" s="1080"/>
      <c r="J31" s="1071"/>
    </row>
    <row r="32" spans="2:10" s="465" customFormat="1" ht="51">
      <c r="B32" s="515" t="s">
        <v>268</v>
      </c>
      <c r="C32" s="461" t="s">
        <v>430</v>
      </c>
      <c r="D32" s="1078"/>
      <c r="E32" s="1079" t="s">
        <v>593</v>
      </c>
      <c r="F32" s="1079"/>
      <c r="G32" s="1079"/>
      <c r="H32" s="1079" t="s">
        <v>594</v>
      </c>
      <c r="I32" s="1080">
        <f>H33</f>
        <v>4</v>
      </c>
      <c r="J32" s="1071" t="s">
        <v>148</v>
      </c>
    </row>
    <row r="33" spans="2:10" s="343" customFormat="1" ht="12.75">
      <c r="B33" s="516"/>
      <c r="C33" s="438" t="s">
        <v>65</v>
      </c>
      <c r="D33" s="1074"/>
      <c r="E33" s="1075">
        <v>4</v>
      </c>
      <c r="F33" s="1075"/>
      <c r="G33" s="1075"/>
      <c r="H33" s="1075">
        <f>E33</f>
        <v>4</v>
      </c>
      <c r="I33" s="1076"/>
      <c r="J33" s="1077"/>
    </row>
    <row r="34" spans="2:10" s="343" customFormat="1" ht="12.75">
      <c r="B34" s="516"/>
      <c r="C34" s="438"/>
      <c r="D34" s="1074"/>
      <c r="E34" s="1075"/>
      <c r="F34" s="1075"/>
      <c r="G34" s="1075"/>
      <c r="H34" s="1075"/>
      <c r="I34" s="1076"/>
      <c r="J34" s="1077"/>
    </row>
    <row r="35" spans="2:10" s="465" customFormat="1" ht="51">
      <c r="B35" s="515" t="s">
        <v>269</v>
      </c>
      <c r="C35" s="461" t="s">
        <v>431</v>
      </c>
      <c r="D35" s="1078"/>
      <c r="E35" s="1079" t="s">
        <v>593</v>
      </c>
      <c r="F35" s="1079"/>
      <c r="G35" s="1079"/>
      <c r="H35" s="1079" t="s">
        <v>594</v>
      </c>
      <c r="I35" s="1080">
        <f>H36</f>
        <v>4</v>
      </c>
      <c r="J35" s="1071" t="s">
        <v>148</v>
      </c>
    </row>
    <row r="36" spans="2:10" s="343" customFormat="1" ht="12.75">
      <c r="B36" s="516"/>
      <c r="C36" s="438" t="s">
        <v>65</v>
      </c>
      <c r="D36" s="1074"/>
      <c r="E36" s="1075">
        <v>4</v>
      </c>
      <c r="F36" s="1075"/>
      <c r="G36" s="1075"/>
      <c r="H36" s="1075">
        <f>E36</f>
        <v>4</v>
      </c>
      <c r="I36" s="1076"/>
      <c r="J36" s="1077"/>
    </row>
    <row r="37" spans="2:10" s="343" customFormat="1" ht="12.75">
      <c r="B37" s="516"/>
      <c r="C37" s="438"/>
      <c r="D37" s="1074"/>
      <c r="E37" s="1075"/>
      <c r="F37" s="1075"/>
      <c r="G37" s="1075"/>
      <c r="H37" s="1075"/>
      <c r="I37" s="1076"/>
      <c r="J37" s="1077"/>
    </row>
    <row r="38" spans="2:10" s="465" customFormat="1" ht="51">
      <c r="B38" s="515" t="s">
        <v>270</v>
      </c>
      <c r="C38" s="461" t="s">
        <v>98</v>
      </c>
      <c r="D38" s="1078"/>
      <c r="E38" s="1079" t="s">
        <v>595</v>
      </c>
      <c r="F38" s="1079"/>
      <c r="G38" s="1079"/>
      <c r="H38" s="1079" t="s">
        <v>594</v>
      </c>
      <c r="I38" s="1080">
        <f>H39</f>
        <v>4</v>
      </c>
      <c r="J38" s="1071" t="s">
        <v>194</v>
      </c>
    </row>
    <row r="39" spans="2:10" s="343" customFormat="1" ht="12.75">
      <c r="B39" s="516"/>
      <c r="C39" s="438" t="s">
        <v>65</v>
      </c>
      <c r="D39" s="1074"/>
      <c r="E39" s="1075">
        <v>4</v>
      </c>
      <c r="F39" s="1075"/>
      <c r="G39" s="1075"/>
      <c r="H39" s="1075">
        <f>E39</f>
        <v>4</v>
      </c>
      <c r="I39" s="1076"/>
      <c r="J39" s="1077"/>
    </row>
    <row r="40" spans="2:10" s="343" customFormat="1" ht="12.75">
      <c r="B40" s="516"/>
      <c r="C40" s="438"/>
      <c r="D40" s="1074"/>
      <c r="E40" s="1075"/>
      <c r="F40" s="1075"/>
      <c r="G40" s="1075"/>
      <c r="H40" s="1075"/>
      <c r="I40" s="1076"/>
      <c r="J40" s="1077"/>
    </row>
    <row r="41" spans="2:10" s="465" customFormat="1" ht="51">
      <c r="B41" s="515" t="s">
        <v>271</v>
      </c>
      <c r="C41" s="461" t="s">
        <v>99</v>
      </c>
      <c r="D41" s="1078"/>
      <c r="E41" s="1079" t="s">
        <v>595</v>
      </c>
      <c r="F41" s="1079"/>
      <c r="G41" s="1079"/>
      <c r="H41" s="1079" t="s">
        <v>594</v>
      </c>
      <c r="I41" s="1080">
        <f>H42</f>
        <v>4</v>
      </c>
      <c r="J41" s="1071" t="s">
        <v>194</v>
      </c>
    </row>
    <row r="42" spans="2:10" s="343" customFormat="1" ht="12.75">
      <c r="B42" s="516"/>
      <c r="C42" s="438" t="s">
        <v>65</v>
      </c>
      <c r="D42" s="1074"/>
      <c r="E42" s="1075">
        <v>4</v>
      </c>
      <c r="F42" s="1075"/>
      <c r="G42" s="1075"/>
      <c r="H42" s="1075">
        <f>E42</f>
        <v>4</v>
      </c>
      <c r="I42" s="1076"/>
      <c r="J42" s="1077"/>
    </row>
    <row r="43" spans="2:10" s="343" customFormat="1" ht="12.75">
      <c r="B43" s="516"/>
      <c r="C43" s="438"/>
      <c r="D43" s="1074"/>
      <c r="E43" s="1075"/>
      <c r="F43" s="1075"/>
      <c r="G43" s="1075"/>
      <c r="H43" s="1075"/>
      <c r="I43" s="1076"/>
      <c r="J43" s="1077"/>
    </row>
    <row r="44" spans="2:10" s="465" customFormat="1" ht="89.25">
      <c r="B44" s="515" t="s">
        <v>272</v>
      </c>
      <c r="C44" s="461" t="s">
        <v>102</v>
      </c>
      <c r="D44" s="1078"/>
      <c r="E44" s="1079" t="s">
        <v>595</v>
      </c>
      <c r="F44" s="1079"/>
      <c r="G44" s="1079"/>
      <c r="H44" s="1079" t="s">
        <v>594</v>
      </c>
      <c r="I44" s="1080">
        <f>H45</f>
        <v>4</v>
      </c>
      <c r="J44" s="1071" t="s">
        <v>194</v>
      </c>
    </row>
    <row r="45" spans="2:10" s="343" customFormat="1" ht="12.75">
      <c r="B45" s="516"/>
      <c r="C45" s="438" t="s">
        <v>65</v>
      </c>
      <c r="D45" s="1074"/>
      <c r="E45" s="1075">
        <v>4</v>
      </c>
      <c r="F45" s="1075"/>
      <c r="G45" s="1075"/>
      <c r="H45" s="1075">
        <f>E45</f>
        <v>4</v>
      </c>
      <c r="I45" s="1076"/>
      <c r="J45" s="1077"/>
    </row>
    <row r="46" spans="2:10" s="343" customFormat="1" ht="12.75">
      <c r="B46" s="516"/>
      <c r="C46" s="438"/>
      <c r="D46" s="1074"/>
      <c r="E46" s="1075"/>
      <c r="F46" s="1075"/>
      <c r="G46" s="1075"/>
      <c r="H46" s="1075"/>
      <c r="I46" s="1076"/>
      <c r="J46" s="1077"/>
    </row>
    <row r="47" spans="2:10" s="465" customFormat="1" ht="102">
      <c r="B47" s="515" t="s">
        <v>432</v>
      </c>
      <c r="C47" s="461" t="s">
        <v>103</v>
      </c>
      <c r="D47" s="1078"/>
      <c r="E47" s="1079" t="s">
        <v>595</v>
      </c>
      <c r="F47" s="1079"/>
      <c r="G47" s="1079"/>
      <c r="H47" s="1079" t="s">
        <v>594</v>
      </c>
      <c r="I47" s="1080">
        <f>H48</f>
        <v>4</v>
      </c>
      <c r="J47" s="1071" t="s">
        <v>194</v>
      </c>
    </row>
    <row r="48" spans="2:10" s="343" customFormat="1" ht="12.75">
      <c r="B48" s="516"/>
      <c r="C48" s="438" t="s">
        <v>65</v>
      </c>
      <c r="D48" s="1074"/>
      <c r="E48" s="1075">
        <v>4</v>
      </c>
      <c r="F48" s="1075"/>
      <c r="G48" s="1075"/>
      <c r="H48" s="1075">
        <f>E48</f>
        <v>4</v>
      </c>
      <c r="I48" s="1076"/>
      <c r="J48" s="1077"/>
    </row>
    <row r="49" spans="2:10" s="343" customFormat="1" ht="12.75">
      <c r="B49" s="516"/>
      <c r="C49" s="438"/>
      <c r="D49" s="1074"/>
      <c r="E49" s="1075"/>
      <c r="F49" s="1075"/>
      <c r="G49" s="1075"/>
      <c r="H49" s="1075"/>
      <c r="I49" s="1076"/>
      <c r="J49" s="1077"/>
    </row>
    <row r="50" spans="2:10" s="465" customFormat="1" ht="12.75">
      <c r="B50" s="514" t="s">
        <v>165</v>
      </c>
      <c r="C50" s="470" t="s">
        <v>21</v>
      </c>
      <c r="D50" s="1078"/>
      <c r="E50" s="1079"/>
      <c r="F50" s="1079"/>
      <c r="G50" s="1079"/>
      <c r="H50" s="1079"/>
      <c r="I50" s="521"/>
      <c r="J50" s="522"/>
    </row>
    <row r="51" spans="2:10" s="465" customFormat="1" ht="51">
      <c r="B51" s="515" t="s">
        <v>273</v>
      </c>
      <c r="C51" s="461" t="s">
        <v>104</v>
      </c>
      <c r="D51" s="1078"/>
      <c r="E51" s="1079" t="s">
        <v>595</v>
      </c>
      <c r="F51" s="1079"/>
      <c r="G51" s="1079"/>
      <c r="H51" s="1079" t="s">
        <v>594</v>
      </c>
      <c r="I51" s="1080">
        <f>H52</f>
        <v>4</v>
      </c>
      <c r="J51" s="1071" t="s">
        <v>194</v>
      </c>
    </row>
    <row r="52" spans="2:10" s="343" customFormat="1" ht="12.75">
      <c r="B52" s="516"/>
      <c r="C52" s="438" t="s">
        <v>65</v>
      </c>
      <c r="D52" s="1074"/>
      <c r="E52" s="1075">
        <v>4</v>
      </c>
      <c r="F52" s="1075"/>
      <c r="G52" s="1075"/>
      <c r="H52" s="1075">
        <f>E52</f>
        <v>4</v>
      </c>
      <c r="I52" s="1076"/>
      <c r="J52" s="1077"/>
    </row>
    <row r="53" spans="2:10" s="343" customFormat="1" ht="12.75">
      <c r="B53" s="516"/>
      <c r="C53" s="438"/>
      <c r="D53" s="1074"/>
      <c r="E53" s="1075"/>
      <c r="F53" s="1075"/>
      <c r="G53" s="1075"/>
      <c r="H53" s="1075"/>
      <c r="I53" s="1076"/>
      <c r="J53" s="1077"/>
    </row>
    <row r="54" spans="2:10" s="465" customFormat="1" ht="12.75">
      <c r="B54" s="514" t="s">
        <v>274</v>
      </c>
      <c r="C54" s="470" t="s">
        <v>22</v>
      </c>
      <c r="D54" s="1078"/>
      <c r="E54" s="1079"/>
      <c r="F54" s="1079"/>
      <c r="G54" s="1079"/>
      <c r="H54" s="1079"/>
      <c r="I54" s="1080"/>
      <c r="J54" s="1071"/>
    </row>
    <row r="55" spans="2:10" s="465" customFormat="1" ht="12.75">
      <c r="B55" s="515" t="s">
        <v>275</v>
      </c>
      <c r="C55" s="461" t="s">
        <v>100</v>
      </c>
      <c r="D55" s="1078"/>
      <c r="E55" s="1079"/>
      <c r="F55" s="1079"/>
      <c r="G55" s="1079"/>
      <c r="H55" s="1079"/>
      <c r="I55" s="1080">
        <f>H57</f>
        <v>66</v>
      </c>
      <c r="J55" s="1071" t="s">
        <v>3</v>
      </c>
    </row>
    <row r="56" spans="2:10" s="343" customFormat="1" ht="12.75">
      <c r="B56" s="516"/>
      <c r="C56" s="438" t="s">
        <v>65</v>
      </c>
      <c r="D56" s="1074"/>
      <c r="E56" s="1075" t="s">
        <v>597</v>
      </c>
      <c r="F56" s="1075" t="s">
        <v>650</v>
      </c>
      <c r="G56" s="1075"/>
      <c r="H56" s="1075" t="s">
        <v>592</v>
      </c>
      <c r="I56" s="1076"/>
      <c r="J56" s="1077"/>
    </row>
    <row r="57" spans="2:10" s="343" customFormat="1" ht="12.75">
      <c r="B57" s="516"/>
      <c r="C57" s="438" t="s">
        <v>684</v>
      </c>
      <c r="D57" s="1074"/>
      <c r="E57" s="1075">
        <v>30</v>
      </c>
      <c r="F57" s="1075">
        <v>2.2000000000000002</v>
      </c>
      <c r="G57" s="1075"/>
      <c r="H57" s="1075">
        <f>E57*F57</f>
        <v>66</v>
      </c>
      <c r="I57" s="1076"/>
      <c r="J57" s="1077"/>
    </row>
    <row r="58" spans="2:10" s="343" customFormat="1" ht="12.75">
      <c r="B58" s="516"/>
      <c r="C58" s="438"/>
      <c r="D58" s="1074"/>
      <c r="E58" s="1075"/>
      <c r="F58" s="1075"/>
      <c r="G58" s="1075"/>
      <c r="H58" s="1075"/>
      <c r="I58" s="1076"/>
      <c r="J58" s="1077"/>
    </row>
    <row r="59" spans="2:10" s="465" customFormat="1" ht="12.75">
      <c r="B59" s="514" t="s">
        <v>5</v>
      </c>
      <c r="C59" s="470" t="s">
        <v>9</v>
      </c>
      <c r="D59" s="1078"/>
      <c r="E59" s="1079"/>
      <c r="F59" s="1079"/>
      <c r="G59" s="1079"/>
      <c r="H59" s="1079"/>
      <c r="I59" s="1080"/>
      <c r="J59" s="1071"/>
    </row>
    <row r="60" spans="2:10" s="465" customFormat="1" ht="12.75">
      <c r="B60" s="515" t="s">
        <v>6</v>
      </c>
      <c r="C60" s="461" t="s">
        <v>23</v>
      </c>
      <c r="D60" s="1078"/>
      <c r="E60" s="1079" t="s">
        <v>594</v>
      </c>
      <c r="F60" s="1079"/>
      <c r="G60" s="1079"/>
      <c r="H60" s="1079" t="s">
        <v>594</v>
      </c>
      <c r="I60" s="1163">
        <f>H61</f>
        <v>0.22047233799999999</v>
      </c>
      <c r="J60" s="1071" t="s">
        <v>148</v>
      </c>
    </row>
    <row r="61" spans="2:10" s="343" customFormat="1" ht="12.75">
      <c r="B61" s="516"/>
      <c r="C61" s="438" t="s">
        <v>65</v>
      </c>
      <c r="D61" s="1074"/>
      <c r="E61" s="1164">
        <v>0.22047233788482321</v>
      </c>
      <c r="F61" s="1165"/>
      <c r="G61" s="1165"/>
      <c r="H61" s="1166">
        <f>ROUND(E61,9)</f>
        <v>0.22047233799999999</v>
      </c>
      <c r="I61" s="1076"/>
      <c r="J61" s="1077"/>
    </row>
    <row r="62" spans="2:10" s="343" customFormat="1" ht="12.75">
      <c r="B62" s="516"/>
      <c r="C62" s="438"/>
      <c r="D62" s="1074"/>
      <c r="E62" s="1075"/>
      <c r="F62" s="1075"/>
      <c r="G62" s="1075"/>
      <c r="H62" s="1075"/>
      <c r="I62" s="1076"/>
      <c r="J62" s="1077"/>
    </row>
    <row r="63" spans="2:10" s="465" customFormat="1" ht="12.75">
      <c r="B63" s="514" t="s">
        <v>286</v>
      </c>
      <c r="C63" s="470" t="s">
        <v>10</v>
      </c>
      <c r="D63" s="1078"/>
      <c r="E63" s="1079"/>
      <c r="F63" s="1079"/>
      <c r="G63" s="1079"/>
      <c r="H63" s="1079"/>
      <c r="I63" s="1080"/>
      <c r="J63" s="1071"/>
    </row>
    <row r="64" spans="2:10" s="465" customFormat="1" ht="25.5">
      <c r="B64" s="514" t="s">
        <v>11</v>
      </c>
      <c r="C64" s="470" t="s">
        <v>12</v>
      </c>
      <c r="D64" s="1078"/>
      <c r="E64" s="1079"/>
      <c r="F64" s="1079"/>
      <c r="G64" s="1079"/>
      <c r="H64" s="1079"/>
      <c r="I64" s="1080"/>
      <c r="J64" s="1071"/>
    </row>
    <row r="65" spans="2:11" s="465" customFormat="1" ht="51">
      <c r="B65" s="515" t="s">
        <v>288</v>
      </c>
      <c r="C65" s="461" t="s">
        <v>109</v>
      </c>
      <c r="D65" s="1078"/>
      <c r="E65" s="1079"/>
      <c r="F65" s="1079"/>
      <c r="G65" s="1079"/>
      <c r="H65" s="1079"/>
      <c r="I65" s="1080">
        <f>H67</f>
        <v>2200</v>
      </c>
      <c r="J65" s="1071" t="s">
        <v>3</v>
      </c>
    </row>
    <row r="66" spans="2:11" s="343" customFormat="1" ht="12.75">
      <c r="B66" s="516"/>
      <c r="C66" s="438" t="s">
        <v>65</v>
      </c>
      <c r="D66" s="1074"/>
      <c r="E66" s="1075" t="s">
        <v>592</v>
      </c>
      <c r="F66" s="1075"/>
      <c r="G66" s="1075"/>
      <c r="H66" s="1075" t="s">
        <v>685</v>
      </c>
      <c r="I66" s="1076"/>
      <c r="J66" s="1077"/>
    </row>
    <row r="67" spans="2:11" s="343" customFormat="1" ht="12.75">
      <c r="B67" s="516"/>
      <c r="C67" s="438" t="s">
        <v>686</v>
      </c>
      <c r="D67" s="1074"/>
      <c r="E67" s="1075">
        <v>2200</v>
      </c>
      <c r="F67" s="1075"/>
      <c r="G67" s="1075"/>
      <c r="H67" s="1075">
        <f>E67</f>
        <v>2200</v>
      </c>
      <c r="I67" s="1076"/>
      <c r="J67" s="1077"/>
    </row>
    <row r="68" spans="2:11" s="343" customFormat="1" ht="12.75">
      <c r="B68" s="516"/>
      <c r="C68" s="438"/>
      <c r="D68" s="1074"/>
      <c r="E68" s="1075"/>
      <c r="F68" s="1075"/>
      <c r="G68" s="1075"/>
      <c r="H68" s="1075"/>
      <c r="I68" s="1076"/>
      <c r="J68" s="1077"/>
    </row>
    <row r="69" spans="2:11" s="465" customFormat="1" ht="25.5">
      <c r="B69" s="514" t="s">
        <v>289</v>
      </c>
      <c r="C69" s="470" t="s">
        <v>30</v>
      </c>
      <c r="D69" s="1078"/>
      <c r="E69" s="1079"/>
      <c r="F69" s="1079"/>
      <c r="G69" s="1079"/>
      <c r="H69" s="1079"/>
      <c r="I69" s="1080"/>
      <c r="J69" s="1071"/>
    </row>
    <row r="70" spans="2:11" s="465" customFormat="1" ht="63.75">
      <c r="B70" s="515" t="s">
        <v>290</v>
      </c>
      <c r="C70" s="461" t="s">
        <v>1266</v>
      </c>
      <c r="D70" s="1078"/>
      <c r="E70" s="1079"/>
      <c r="F70" s="1079"/>
      <c r="G70" s="1079"/>
      <c r="H70" s="1079"/>
      <c r="I70" s="1080">
        <f>H72</f>
        <v>412.5</v>
      </c>
      <c r="J70" s="1071" t="s">
        <v>28</v>
      </c>
    </row>
    <row r="71" spans="2:11" s="343" customFormat="1" ht="12.75">
      <c r="B71" s="516"/>
      <c r="C71" s="438" t="s">
        <v>65</v>
      </c>
      <c r="D71" s="1074"/>
      <c r="E71" s="1075" t="s">
        <v>598</v>
      </c>
      <c r="F71" s="1075" t="s">
        <v>599</v>
      </c>
      <c r="G71" s="1075" t="s">
        <v>687</v>
      </c>
      <c r="H71" s="1075" t="s">
        <v>600</v>
      </c>
      <c r="I71" s="1076"/>
      <c r="J71" s="1077"/>
    </row>
    <row r="72" spans="2:11" s="343" customFormat="1" ht="12.75">
      <c r="B72" s="516"/>
      <c r="C72" s="438" t="s">
        <v>686</v>
      </c>
      <c r="D72" s="1074"/>
      <c r="E72" s="1075">
        <f>H67</f>
        <v>2200</v>
      </c>
      <c r="F72" s="1075">
        <v>0.15</v>
      </c>
      <c r="G72" s="1075">
        <v>0.25</v>
      </c>
      <c r="H72" s="1075">
        <f>ROUND(E72*F72*(1+G72),2)</f>
        <v>412.5</v>
      </c>
      <c r="I72" s="1076"/>
      <c r="J72" s="1077"/>
    </row>
    <row r="73" spans="2:11" s="343" customFormat="1" ht="12.75">
      <c r="B73" s="516"/>
      <c r="C73" s="438"/>
      <c r="D73" s="1074"/>
      <c r="E73" s="1075"/>
      <c r="F73" s="1075"/>
      <c r="G73" s="1075"/>
      <c r="H73" s="1075"/>
      <c r="I73" s="1076"/>
      <c r="J73" s="1077"/>
    </row>
    <row r="74" spans="2:11" s="465" customFormat="1" ht="12.75">
      <c r="B74" s="514" t="s">
        <v>291</v>
      </c>
      <c r="C74" s="470" t="s">
        <v>33</v>
      </c>
      <c r="D74" s="1078"/>
      <c r="E74" s="1079"/>
      <c r="F74" s="1079"/>
      <c r="G74" s="1079"/>
      <c r="H74" s="1079"/>
      <c r="I74" s="1080"/>
      <c r="J74" s="1071"/>
    </row>
    <row r="75" spans="2:11" s="465" customFormat="1" ht="38.25">
      <c r="B75" s="515" t="s">
        <v>292</v>
      </c>
      <c r="C75" s="461" t="s">
        <v>1265</v>
      </c>
      <c r="D75" s="1078"/>
      <c r="E75" s="1079"/>
      <c r="F75" s="1079"/>
      <c r="G75" s="1079"/>
      <c r="H75" s="1079"/>
      <c r="I75" s="1080">
        <f>H77</f>
        <v>7383.75</v>
      </c>
      <c r="J75" s="1071" t="s">
        <v>34</v>
      </c>
    </row>
    <row r="76" spans="2:11" s="343" customFormat="1" ht="12.75">
      <c r="B76" s="516"/>
      <c r="C76" s="438" t="s">
        <v>65</v>
      </c>
      <c r="D76" s="1074"/>
      <c r="E76" s="1075" t="s">
        <v>600</v>
      </c>
      <c r="F76" s="1075" t="s">
        <v>601</v>
      </c>
      <c r="G76" s="1075"/>
      <c r="H76" s="1075" t="s">
        <v>594</v>
      </c>
      <c r="I76" s="1076"/>
      <c r="J76" s="1077"/>
    </row>
    <row r="77" spans="2:11" s="343" customFormat="1" ht="12.75">
      <c r="B77" s="516"/>
      <c r="C77" s="438" t="s">
        <v>686</v>
      </c>
      <c r="D77" s="1074"/>
      <c r="E77" s="1075">
        <f>H72</f>
        <v>412.5</v>
      </c>
      <c r="F77" s="1075">
        <v>17.899999999999999</v>
      </c>
      <c r="G77" s="1075"/>
      <c r="H77" s="1075">
        <f>ROUND(E77*F77,2)</f>
        <v>7383.75</v>
      </c>
      <c r="I77" s="1076"/>
      <c r="J77" s="1077"/>
    </row>
    <row r="78" spans="2:11" ht="15">
      <c r="B78" s="1072"/>
      <c r="C78" s="1073" t="s">
        <v>1276</v>
      </c>
      <c r="D78" s="1067"/>
      <c r="E78" s="1068"/>
      <c r="F78" s="1068"/>
      <c r="G78" s="1068"/>
      <c r="H78" s="1068"/>
      <c r="I78" s="1069"/>
      <c r="J78" s="1070"/>
      <c r="K78" s="344"/>
    </row>
    <row r="79" spans="2:11" s="343" customFormat="1" ht="12.75">
      <c r="B79" s="516"/>
      <c r="C79" s="438"/>
      <c r="D79" s="1074"/>
      <c r="E79" s="1075"/>
      <c r="F79" s="1075"/>
      <c r="G79" s="1075"/>
      <c r="H79" s="1075"/>
      <c r="I79" s="1076"/>
      <c r="J79" s="1077"/>
    </row>
    <row r="80" spans="2:11" s="472" customFormat="1" ht="15">
      <c r="B80" s="514" t="s">
        <v>300</v>
      </c>
      <c r="C80" s="470" t="s">
        <v>38</v>
      </c>
      <c r="D80" s="1078"/>
      <c r="E80" s="1079"/>
      <c r="F80" s="1079"/>
      <c r="G80" s="1079"/>
      <c r="H80" s="1079"/>
      <c r="I80" s="1080"/>
      <c r="J80" s="1071"/>
      <c r="K80" s="471"/>
    </row>
    <row r="81" spans="2:11" s="472" customFormat="1" ht="25.5">
      <c r="B81" s="514" t="s">
        <v>301</v>
      </c>
      <c r="C81" s="470" t="s">
        <v>39</v>
      </c>
      <c r="D81" s="1078"/>
      <c r="E81" s="1079"/>
      <c r="F81" s="1079"/>
      <c r="G81" s="1079"/>
      <c r="H81" s="1079"/>
      <c r="I81" s="1080"/>
      <c r="J81" s="1071"/>
      <c r="K81" s="471"/>
    </row>
    <row r="82" spans="2:11" s="472" customFormat="1" ht="76.5">
      <c r="B82" s="515" t="s">
        <v>302</v>
      </c>
      <c r="C82" s="461" t="s">
        <v>763</v>
      </c>
      <c r="D82" s="1078"/>
      <c r="E82" s="1079"/>
      <c r="F82" s="1079"/>
      <c r="G82" s="1079"/>
      <c r="H82" s="1079"/>
      <c r="I82" s="1080">
        <f>SUM(H83:H90)</f>
        <v>113.08000000000001</v>
      </c>
      <c r="J82" s="1071" t="s">
        <v>28</v>
      </c>
      <c r="K82" s="471"/>
    </row>
    <row r="83" spans="2:11" ht="15">
      <c r="B83" s="516"/>
      <c r="C83" s="438" t="s">
        <v>65</v>
      </c>
      <c r="D83" s="1074"/>
      <c r="E83" s="1075" t="s">
        <v>602</v>
      </c>
      <c r="F83" s="1075" t="s">
        <v>603</v>
      </c>
      <c r="G83" s="1075" t="s">
        <v>604</v>
      </c>
      <c r="H83" s="1075" t="s">
        <v>605</v>
      </c>
      <c r="I83" s="1076"/>
      <c r="J83" s="1077"/>
      <c r="K83" s="344"/>
    </row>
    <row r="84" spans="2:11" ht="15">
      <c r="B84" s="516"/>
      <c r="C84" s="438" t="s">
        <v>688</v>
      </c>
      <c r="D84" s="1074"/>
      <c r="E84" s="1075">
        <v>42.93</v>
      </c>
      <c r="F84" s="1075">
        <v>0.7</v>
      </c>
      <c r="G84" s="1075">
        <v>1</v>
      </c>
      <c r="H84" s="1075">
        <f>ROUND(E84*F84*G84,2)</f>
        <v>30.05</v>
      </c>
      <c r="I84" s="1076"/>
      <c r="J84" s="1077"/>
      <c r="K84" s="344"/>
    </row>
    <row r="85" spans="2:11" ht="15">
      <c r="B85" s="516"/>
      <c r="C85" s="438" t="s">
        <v>689</v>
      </c>
      <c r="D85" s="1074"/>
      <c r="E85" s="1075">
        <v>30.85</v>
      </c>
      <c r="F85" s="1075">
        <v>0.7</v>
      </c>
      <c r="G85" s="1075">
        <v>1</v>
      </c>
      <c r="H85" s="1075">
        <f t="shared" ref="H85:H90" si="0">ROUND(E85*F85*G85,2)</f>
        <v>21.6</v>
      </c>
      <c r="I85" s="1076"/>
      <c r="J85" s="1077"/>
      <c r="K85" s="344"/>
    </row>
    <row r="86" spans="2:11" ht="15">
      <c r="B86" s="516"/>
      <c r="C86" s="438" t="s">
        <v>690</v>
      </c>
      <c r="D86" s="1074"/>
      <c r="E86" s="1075">
        <v>22.81</v>
      </c>
      <c r="F86" s="1075">
        <v>0.7</v>
      </c>
      <c r="G86" s="1075">
        <v>1</v>
      </c>
      <c r="H86" s="1075">
        <f t="shared" si="0"/>
        <v>15.97</v>
      </c>
      <c r="I86" s="1076"/>
      <c r="J86" s="1077"/>
      <c r="K86" s="344"/>
    </row>
    <row r="87" spans="2:11" ht="25.5">
      <c r="B87" s="516"/>
      <c r="C87" s="438" t="s">
        <v>691</v>
      </c>
      <c r="D87" s="1074"/>
      <c r="E87" s="1075">
        <v>8.75</v>
      </c>
      <c r="F87" s="1075">
        <v>0.9</v>
      </c>
      <c r="G87" s="1075">
        <v>1</v>
      </c>
      <c r="H87" s="1075">
        <f t="shared" si="0"/>
        <v>7.88</v>
      </c>
      <c r="I87" s="1076"/>
      <c r="J87" s="1077"/>
      <c r="K87" s="344"/>
    </row>
    <row r="88" spans="2:11" ht="15">
      <c r="B88" s="516"/>
      <c r="C88" s="438" t="s">
        <v>692</v>
      </c>
      <c r="D88" s="1074"/>
      <c r="E88" s="1075">
        <v>6.64</v>
      </c>
      <c r="F88" s="1075">
        <v>0.9</v>
      </c>
      <c r="G88" s="1075">
        <v>1.2</v>
      </c>
      <c r="H88" s="1075">
        <f t="shared" si="0"/>
        <v>7.17</v>
      </c>
      <c r="I88" s="1076"/>
      <c r="J88" s="1077"/>
      <c r="K88" s="344"/>
    </row>
    <row r="89" spans="2:11" ht="15">
      <c r="B89" s="516"/>
      <c r="C89" s="438" t="s">
        <v>692</v>
      </c>
      <c r="D89" s="1074"/>
      <c r="E89" s="1075">
        <v>10.37</v>
      </c>
      <c r="F89" s="1075">
        <v>0.9</v>
      </c>
      <c r="G89" s="1075">
        <v>1.2</v>
      </c>
      <c r="H89" s="1075">
        <f t="shared" si="0"/>
        <v>11.2</v>
      </c>
      <c r="I89" s="1076"/>
      <c r="J89" s="1077"/>
      <c r="K89" s="344"/>
    </row>
    <row r="90" spans="2:11" ht="15">
      <c r="B90" s="516"/>
      <c r="C90" s="438" t="s">
        <v>693</v>
      </c>
      <c r="D90" s="1074"/>
      <c r="E90" s="1075">
        <v>17.79</v>
      </c>
      <c r="F90" s="1075">
        <v>0.9</v>
      </c>
      <c r="G90" s="1075">
        <v>1.2</v>
      </c>
      <c r="H90" s="1075">
        <f t="shared" si="0"/>
        <v>19.21</v>
      </c>
      <c r="I90" s="1076"/>
      <c r="J90" s="1077"/>
      <c r="K90" s="344"/>
    </row>
    <row r="91" spans="2:11" ht="15">
      <c r="B91" s="516"/>
      <c r="C91" s="438"/>
      <c r="D91" s="1074"/>
      <c r="E91" s="1075"/>
      <c r="F91" s="1075"/>
      <c r="G91" s="1075"/>
      <c r="H91" s="1075"/>
      <c r="I91" s="1076"/>
      <c r="J91" s="1077"/>
      <c r="K91" s="344"/>
    </row>
    <row r="92" spans="2:11" s="472" customFormat="1" ht="15">
      <c r="B92" s="514" t="s">
        <v>303</v>
      </c>
      <c r="C92" s="470" t="s">
        <v>40</v>
      </c>
      <c r="D92" s="1078"/>
      <c r="E92" s="1079"/>
      <c r="F92" s="1079"/>
      <c r="G92" s="1079"/>
      <c r="H92" s="1079"/>
      <c r="I92" s="1080"/>
      <c r="J92" s="1071"/>
      <c r="K92" s="471"/>
    </row>
    <row r="93" spans="2:11" s="472" customFormat="1" ht="63.75">
      <c r="B93" s="515" t="s">
        <v>304</v>
      </c>
      <c r="C93" s="461" t="s">
        <v>1266</v>
      </c>
      <c r="D93" s="1078"/>
      <c r="E93" s="1079"/>
      <c r="F93" s="1079"/>
      <c r="G93" s="1079"/>
      <c r="H93" s="1079"/>
      <c r="I93" s="1080">
        <f>SUM(H95:H101)</f>
        <v>30.57</v>
      </c>
      <c r="J93" s="1071" t="s">
        <v>28</v>
      </c>
      <c r="K93" s="471"/>
    </row>
    <row r="94" spans="2:11" ht="15">
      <c r="B94" s="516"/>
      <c r="C94" s="438" t="s">
        <v>65</v>
      </c>
      <c r="D94" s="1074"/>
      <c r="E94" s="1075" t="s">
        <v>694</v>
      </c>
      <c r="F94" s="1075" t="s">
        <v>695</v>
      </c>
      <c r="G94" s="1075" t="s">
        <v>826</v>
      </c>
      <c r="H94" s="1075" t="s">
        <v>605</v>
      </c>
      <c r="I94" s="1076"/>
      <c r="J94" s="1077"/>
      <c r="K94" s="441"/>
    </row>
    <row r="95" spans="2:11" ht="15">
      <c r="B95" s="516"/>
      <c r="C95" s="438" t="s">
        <v>688</v>
      </c>
      <c r="D95" s="1074"/>
      <c r="E95" s="1075">
        <v>42.93</v>
      </c>
      <c r="F95" s="1075">
        <f>3.1416*0.4^2/4</f>
        <v>0.12566400000000003</v>
      </c>
      <c r="G95" s="1075">
        <v>1.25</v>
      </c>
      <c r="H95" s="1075">
        <f>ROUND(E95*F95*G95,2)</f>
        <v>6.74</v>
      </c>
      <c r="I95" s="1076"/>
      <c r="J95" s="1077"/>
      <c r="K95" s="344"/>
    </row>
    <row r="96" spans="2:11" ht="15">
      <c r="B96" s="516"/>
      <c r="C96" s="438" t="s">
        <v>689</v>
      </c>
      <c r="D96" s="1074"/>
      <c r="E96" s="1075">
        <v>30.85</v>
      </c>
      <c r="F96" s="1075">
        <f>3.1416*0.4^2/4</f>
        <v>0.12566400000000003</v>
      </c>
      <c r="G96" s="1075">
        <v>1.25</v>
      </c>
      <c r="H96" s="1075">
        <f t="shared" ref="H96:H101" si="1">ROUND(E96*F96*G96,2)</f>
        <v>4.8499999999999996</v>
      </c>
      <c r="I96" s="1076"/>
      <c r="J96" s="1077"/>
      <c r="K96" s="344"/>
    </row>
    <row r="97" spans="2:11" ht="15">
      <c r="B97" s="516"/>
      <c r="C97" s="438" t="s">
        <v>690</v>
      </c>
      <c r="D97" s="1074"/>
      <c r="E97" s="1075">
        <v>22.81</v>
      </c>
      <c r="F97" s="1075">
        <f>3.1416*0.4^2/4</f>
        <v>0.12566400000000003</v>
      </c>
      <c r="G97" s="1075">
        <v>1.25</v>
      </c>
      <c r="H97" s="1075">
        <f t="shared" si="1"/>
        <v>3.58</v>
      </c>
      <c r="I97" s="1076"/>
      <c r="J97" s="1077"/>
      <c r="K97" s="344"/>
    </row>
    <row r="98" spans="2:11" ht="27" customHeight="1">
      <c r="B98" s="516"/>
      <c r="C98" s="438" t="s">
        <v>691</v>
      </c>
      <c r="D98" s="1074"/>
      <c r="E98" s="1075">
        <v>8.75</v>
      </c>
      <c r="F98" s="1075">
        <f>3.1416*0.6^2/4</f>
        <v>0.282744</v>
      </c>
      <c r="G98" s="1075">
        <v>1.25</v>
      </c>
      <c r="H98" s="1075">
        <f t="shared" si="1"/>
        <v>3.09</v>
      </c>
      <c r="I98" s="1076"/>
      <c r="J98" s="1077"/>
      <c r="K98" s="344"/>
    </row>
    <row r="99" spans="2:11" ht="15">
      <c r="B99" s="516"/>
      <c r="C99" s="438" t="s">
        <v>692</v>
      </c>
      <c r="D99" s="1074"/>
      <c r="E99" s="1075">
        <v>6.64</v>
      </c>
      <c r="F99" s="1075">
        <f>3.1416*0.6^2/4</f>
        <v>0.282744</v>
      </c>
      <c r="G99" s="1075">
        <v>1.25</v>
      </c>
      <c r="H99" s="1075">
        <f t="shared" si="1"/>
        <v>2.35</v>
      </c>
      <c r="I99" s="1076"/>
      <c r="J99" s="1077"/>
      <c r="K99" s="344"/>
    </row>
    <row r="100" spans="2:11" ht="15">
      <c r="B100" s="516"/>
      <c r="C100" s="438" t="s">
        <v>692</v>
      </c>
      <c r="D100" s="1074"/>
      <c r="E100" s="1075">
        <v>10.37</v>
      </c>
      <c r="F100" s="1075">
        <f>3.1416*0.6^2/4</f>
        <v>0.282744</v>
      </c>
      <c r="G100" s="1075">
        <v>1.25</v>
      </c>
      <c r="H100" s="1075">
        <f t="shared" si="1"/>
        <v>3.67</v>
      </c>
      <c r="I100" s="1076"/>
      <c r="J100" s="1077"/>
      <c r="K100" s="344"/>
    </row>
    <row r="101" spans="2:11" ht="15">
      <c r="B101" s="516"/>
      <c r="C101" s="438" t="s">
        <v>693</v>
      </c>
      <c r="D101" s="1074"/>
      <c r="E101" s="1075">
        <v>17.79</v>
      </c>
      <c r="F101" s="1075">
        <f>3.1416*0.6^2/4</f>
        <v>0.282744</v>
      </c>
      <c r="G101" s="1075">
        <v>1.25</v>
      </c>
      <c r="H101" s="1075">
        <f t="shared" si="1"/>
        <v>6.29</v>
      </c>
      <c r="I101" s="1076"/>
      <c r="J101" s="1077"/>
      <c r="K101" s="344"/>
    </row>
    <row r="102" spans="2:11" ht="15">
      <c r="B102" s="516"/>
      <c r="C102" s="438"/>
      <c r="D102" s="1074"/>
      <c r="E102" s="1075"/>
      <c r="F102" s="1075"/>
      <c r="G102" s="1075"/>
      <c r="H102" s="1075"/>
      <c r="I102" s="1076"/>
      <c r="J102" s="1077"/>
      <c r="K102" s="344"/>
    </row>
    <row r="103" spans="2:11" s="472" customFormat="1" ht="15">
      <c r="B103" s="514" t="s">
        <v>305</v>
      </c>
      <c r="C103" s="470" t="s">
        <v>33</v>
      </c>
      <c r="D103" s="1078"/>
      <c r="E103" s="1079"/>
      <c r="F103" s="1079"/>
      <c r="G103" s="1079"/>
      <c r="H103" s="1079"/>
      <c r="I103" s="1080"/>
      <c r="J103" s="1071"/>
      <c r="K103" s="471"/>
    </row>
    <row r="104" spans="2:11" s="472" customFormat="1" ht="38.25">
      <c r="B104" s="515" t="s">
        <v>306</v>
      </c>
      <c r="C104" s="461" t="s">
        <v>1265</v>
      </c>
      <c r="D104" s="1078"/>
      <c r="E104" s="1079"/>
      <c r="F104" s="1079"/>
      <c r="G104" s="1079"/>
      <c r="H104" s="1079"/>
      <c r="I104" s="1080">
        <f>SUM(H105:H112)</f>
        <v>547.21</v>
      </c>
      <c r="J104" s="1071" t="s">
        <v>34</v>
      </c>
      <c r="K104" s="471"/>
    </row>
    <row r="105" spans="2:11" ht="15">
      <c r="B105" s="516"/>
      <c r="C105" s="438" t="s">
        <v>65</v>
      </c>
      <c r="D105" s="1074"/>
      <c r="E105" s="1075" t="s">
        <v>605</v>
      </c>
      <c r="F105" s="1075" t="s">
        <v>606</v>
      </c>
      <c r="G105" s="1075"/>
      <c r="H105" s="1075" t="s">
        <v>607</v>
      </c>
      <c r="I105" s="1076"/>
      <c r="J105" s="1077"/>
      <c r="K105" s="344"/>
    </row>
    <row r="106" spans="2:11" ht="15">
      <c r="B106" s="516"/>
      <c r="C106" s="438" t="s">
        <v>688</v>
      </c>
      <c r="D106" s="1074"/>
      <c r="E106" s="1075">
        <f t="shared" ref="E106:E112" si="2">H95</f>
        <v>6.74</v>
      </c>
      <c r="F106" s="1075">
        <v>17.899999999999999</v>
      </c>
      <c r="G106" s="1075"/>
      <c r="H106" s="1075">
        <f t="shared" ref="H106:H112" si="3">ROUND(E106*F106,2)</f>
        <v>120.65</v>
      </c>
      <c r="I106" s="1076"/>
      <c r="J106" s="1077"/>
      <c r="K106" s="344"/>
    </row>
    <row r="107" spans="2:11" ht="15">
      <c r="B107" s="516"/>
      <c r="C107" s="438" t="s">
        <v>689</v>
      </c>
      <c r="D107" s="1074"/>
      <c r="E107" s="1075">
        <f t="shared" si="2"/>
        <v>4.8499999999999996</v>
      </c>
      <c r="F107" s="1075">
        <v>17.899999999999999</v>
      </c>
      <c r="G107" s="1075"/>
      <c r="H107" s="1075">
        <f t="shared" si="3"/>
        <v>86.82</v>
      </c>
      <c r="I107" s="1076"/>
      <c r="J107" s="1077"/>
      <c r="K107" s="344"/>
    </row>
    <row r="108" spans="2:11" ht="15">
      <c r="B108" s="516"/>
      <c r="C108" s="438" t="s">
        <v>690</v>
      </c>
      <c r="D108" s="1074"/>
      <c r="E108" s="1075">
        <f t="shared" si="2"/>
        <v>3.58</v>
      </c>
      <c r="F108" s="1075">
        <v>17.899999999999999</v>
      </c>
      <c r="G108" s="1075"/>
      <c r="H108" s="1075">
        <f t="shared" si="3"/>
        <v>64.08</v>
      </c>
      <c r="I108" s="1076"/>
      <c r="J108" s="1077"/>
      <c r="K108" s="344"/>
    </row>
    <row r="109" spans="2:11" ht="25.5">
      <c r="B109" s="516"/>
      <c r="C109" s="438" t="s">
        <v>691</v>
      </c>
      <c r="D109" s="1074"/>
      <c r="E109" s="1075">
        <f t="shared" si="2"/>
        <v>3.09</v>
      </c>
      <c r="F109" s="1075">
        <v>17.899999999999999</v>
      </c>
      <c r="G109" s="1075"/>
      <c r="H109" s="1075">
        <f t="shared" si="3"/>
        <v>55.31</v>
      </c>
      <c r="I109" s="1076"/>
      <c r="J109" s="1077"/>
      <c r="K109" s="344"/>
    </row>
    <row r="110" spans="2:11" ht="15">
      <c r="B110" s="516"/>
      <c r="C110" s="438" t="s">
        <v>692</v>
      </c>
      <c r="D110" s="1074"/>
      <c r="E110" s="1075">
        <f t="shared" si="2"/>
        <v>2.35</v>
      </c>
      <c r="F110" s="1075">
        <v>17.899999999999999</v>
      </c>
      <c r="G110" s="1075"/>
      <c r="H110" s="1075">
        <f t="shared" si="3"/>
        <v>42.07</v>
      </c>
      <c r="I110" s="1076"/>
      <c r="J110" s="1077"/>
      <c r="K110" s="344"/>
    </row>
    <row r="111" spans="2:11" ht="15">
      <c r="B111" s="516"/>
      <c r="C111" s="438" t="s">
        <v>692</v>
      </c>
      <c r="D111" s="1074"/>
      <c r="E111" s="1075">
        <f t="shared" si="2"/>
        <v>3.67</v>
      </c>
      <c r="F111" s="1075">
        <v>17.899999999999999</v>
      </c>
      <c r="G111" s="1075"/>
      <c r="H111" s="1075">
        <f t="shared" si="3"/>
        <v>65.69</v>
      </c>
      <c r="I111" s="1076"/>
      <c r="J111" s="1077"/>
      <c r="K111" s="344"/>
    </row>
    <row r="112" spans="2:11" ht="15">
      <c r="B112" s="516"/>
      <c r="C112" s="438" t="s">
        <v>693</v>
      </c>
      <c r="D112" s="1074"/>
      <c r="E112" s="1075">
        <f t="shared" si="2"/>
        <v>6.29</v>
      </c>
      <c r="F112" s="1075">
        <v>17.899999999999999</v>
      </c>
      <c r="G112" s="1075"/>
      <c r="H112" s="1075">
        <f t="shared" si="3"/>
        <v>112.59</v>
      </c>
      <c r="I112" s="1076"/>
      <c r="J112" s="1077"/>
      <c r="K112" s="344"/>
    </row>
    <row r="113" spans="2:11" ht="15">
      <c r="B113" s="1072"/>
      <c r="C113" s="1073" t="s">
        <v>1276</v>
      </c>
      <c r="D113" s="1067"/>
      <c r="E113" s="1068"/>
      <c r="F113" s="1068"/>
      <c r="G113" s="1068"/>
      <c r="H113" s="1068"/>
      <c r="I113" s="1069"/>
      <c r="J113" s="1070"/>
      <c r="K113" s="344"/>
    </row>
    <row r="114" spans="2:11" ht="15">
      <c r="B114" s="516"/>
      <c r="C114" s="438"/>
      <c r="D114" s="1074"/>
      <c r="E114" s="1075"/>
      <c r="F114" s="1075"/>
      <c r="G114" s="1075"/>
      <c r="H114" s="1075"/>
      <c r="I114" s="1076"/>
      <c r="J114" s="1077"/>
      <c r="K114" s="344"/>
    </row>
    <row r="115" spans="2:11" s="472" customFormat="1" ht="15">
      <c r="B115" s="514" t="s">
        <v>309</v>
      </c>
      <c r="C115" s="470" t="s">
        <v>762</v>
      </c>
      <c r="D115" s="1078"/>
      <c r="E115" s="1079"/>
      <c r="F115" s="1079"/>
      <c r="G115" s="1079"/>
      <c r="H115" s="1079"/>
      <c r="I115" s="1080"/>
      <c r="J115" s="1071"/>
      <c r="K115" s="471"/>
    </row>
    <row r="116" spans="2:11" s="472" customFormat="1" ht="51">
      <c r="B116" s="515" t="s">
        <v>310</v>
      </c>
      <c r="C116" s="461" t="s">
        <v>115</v>
      </c>
      <c r="D116" s="1078"/>
      <c r="E116" s="1079"/>
      <c r="F116" s="1079"/>
      <c r="G116" s="1079"/>
      <c r="H116" s="1079"/>
      <c r="I116" s="1080">
        <f>SUM(H117:H120)</f>
        <v>96.59</v>
      </c>
      <c r="J116" s="1071" t="s">
        <v>2</v>
      </c>
      <c r="K116" s="471"/>
    </row>
    <row r="117" spans="2:11" ht="15">
      <c r="B117" s="516"/>
      <c r="C117" s="438" t="s">
        <v>65</v>
      </c>
      <c r="D117" s="1074"/>
      <c r="E117" s="1075" t="s">
        <v>602</v>
      </c>
      <c r="F117" s="1075"/>
      <c r="G117" s="1075"/>
      <c r="H117" s="1075" t="s">
        <v>608</v>
      </c>
      <c r="I117" s="1076"/>
      <c r="J117" s="1077"/>
      <c r="K117" s="344"/>
    </row>
    <row r="118" spans="2:11" ht="15">
      <c r="B118" s="516"/>
      <c r="C118" s="438" t="s">
        <v>688</v>
      </c>
      <c r="D118" s="1074"/>
      <c r="E118" s="1075">
        <v>42.93</v>
      </c>
      <c r="F118" s="1075"/>
      <c r="G118" s="1075"/>
      <c r="H118" s="1075">
        <f>ROUND(E118,2)</f>
        <v>42.93</v>
      </c>
      <c r="I118" s="1076"/>
      <c r="J118" s="1077"/>
      <c r="K118" s="344"/>
    </row>
    <row r="119" spans="2:11" ht="15">
      <c r="B119" s="516"/>
      <c r="C119" s="438" t="s">
        <v>689</v>
      </c>
      <c r="D119" s="1074"/>
      <c r="E119" s="1075">
        <v>30.85</v>
      </c>
      <c r="F119" s="1075"/>
      <c r="G119" s="1075"/>
      <c r="H119" s="1075">
        <f>ROUND(E119,2)</f>
        <v>30.85</v>
      </c>
      <c r="I119" s="1076"/>
      <c r="J119" s="1077"/>
      <c r="K119" s="344"/>
    </row>
    <row r="120" spans="2:11" ht="15">
      <c r="B120" s="516"/>
      <c r="C120" s="438" t="s">
        <v>690</v>
      </c>
      <c r="D120" s="1074"/>
      <c r="E120" s="1075">
        <v>22.81</v>
      </c>
      <c r="F120" s="1075"/>
      <c r="G120" s="1075"/>
      <c r="H120" s="1075">
        <f>ROUND(E120,2)</f>
        <v>22.81</v>
      </c>
      <c r="I120" s="1076"/>
      <c r="J120" s="1077"/>
      <c r="K120" s="344"/>
    </row>
    <row r="121" spans="2:11" ht="15">
      <c r="B121" s="516"/>
      <c r="C121" s="438"/>
      <c r="D121" s="1074"/>
      <c r="E121" s="1075"/>
      <c r="F121" s="1075"/>
      <c r="G121" s="1075"/>
      <c r="H121" s="1075"/>
      <c r="I121" s="1076"/>
      <c r="J121" s="1077"/>
      <c r="K121" s="344"/>
    </row>
    <row r="122" spans="2:11" s="472" customFormat="1" ht="51">
      <c r="B122" s="515" t="s">
        <v>311</v>
      </c>
      <c r="C122" s="461" t="s">
        <v>116</v>
      </c>
      <c r="D122" s="1078"/>
      <c r="E122" s="1079"/>
      <c r="F122" s="1079"/>
      <c r="G122" s="1079"/>
      <c r="H122" s="1079"/>
      <c r="I122" s="1080">
        <f>SUM(H124:H127)</f>
        <v>43.55</v>
      </c>
      <c r="J122" s="1071" t="s">
        <v>2</v>
      </c>
      <c r="K122" s="471"/>
    </row>
    <row r="123" spans="2:11" ht="15">
      <c r="B123" s="516"/>
      <c r="C123" s="438" t="s">
        <v>65</v>
      </c>
      <c r="D123" s="1074"/>
      <c r="E123" s="1075" t="s">
        <v>602</v>
      </c>
      <c r="F123" s="1075"/>
      <c r="G123" s="1075"/>
      <c r="H123" s="1075" t="s">
        <v>602</v>
      </c>
      <c r="I123" s="1076"/>
      <c r="J123" s="1077"/>
      <c r="K123" s="344"/>
    </row>
    <row r="124" spans="2:11" ht="25.5">
      <c r="B124" s="516"/>
      <c r="C124" s="438" t="s">
        <v>691</v>
      </c>
      <c r="D124" s="1074"/>
      <c r="E124" s="1075">
        <v>8.75</v>
      </c>
      <c r="F124" s="1075"/>
      <c r="G124" s="1075"/>
      <c r="H124" s="1075">
        <f>ROUND(E124,2)</f>
        <v>8.75</v>
      </c>
      <c r="I124" s="1076"/>
      <c r="J124" s="1077"/>
      <c r="K124" s="344"/>
    </row>
    <row r="125" spans="2:11" ht="15">
      <c r="B125" s="516"/>
      <c r="C125" s="438" t="s">
        <v>692</v>
      </c>
      <c r="D125" s="1074"/>
      <c r="E125" s="1075">
        <v>6.64</v>
      </c>
      <c r="F125" s="1075"/>
      <c r="G125" s="1075"/>
      <c r="H125" s="1075">
        <f>ROUND(E125,2)</f>
        <v>6.64</v>
      </c>
      <c r="I125" s="1076"/>
      <c r="J125" s="1077"/>
      <c r="K125" s="344"/>
    </row>
    <row r="126" spans="2:11" ht="15">
      <c r="B126" s="516"/>
      <c r="C126" s="438" t="s">
        <v>692</v>
      </c>
      <c r="D126" s="1074"/>
      <c r="E126" s="1075">
        <v>10.37</v>
      </c>
      <c r="F126" s="1075"/>
      <c r="G126" s="1075"/>
      <c r="H126" s="1075">
        <f>ROUND(E126,2)</f>
        <v>10.37</v>
      </c>
      <c r="I126" s="1076"/>
      <c r="J126" s="1077"/>
      <c r="K126" s="344"/>
    </row>
    <row r="127" spans="2:11" ht="15">
      <c r="B127" s="516"/>
      <c r="C127" s="438" t="s">
        <v>693</v>
      </c>
      <c r="D127" s="1074"/>
      <c r="E127" s="1075">
        <v>17.79</v>
      </c>
      <c r="F127" s="1075"/>
      <c r="G127" s="1075"/>
      <c r="H127" s="1075">
        <f>ROUND(E127,2)</f>
        <v>17.79</v>
      </c>
      <c r="I127" s="1076"/>
      <c r="J127" s="1077"/>
      <c r="K127" s="344"/>
    </row>
    <row r="128" spans="2:11" ht="15">
      <c r="B128" s="516"/>
      <c r="C128" s="438"/>
      <c r="D128" s="1074"/>
      <c r="E128" s="1075"/>
      <c r="F128" s="1075"/>
      <c r="G128" s="1075"/>
      <c r="H128" s="1075"/>
      <c r="I128" s="1076"/>
      <c r="J128" s="1077"/>
      <c r="K128" s="344"/>
    </row>
    <row r="129" spans="2:11" s="472" customFormat="1" ht="15">
      <c r="B129" s="514" t="s">
        <v>312</v>
      </c>
      <c r="C129" s="470" t="s">
        <v>43</v>
      </c>
      <c r="D129" s="1078"/>
      <c r="E129" s="1079"/>
      <c r="F129" s="1079"/>
      <c r="G129" s="1079"/>
      <c r="H129" s="1079"/>
      <c r="I129" s="1080"/>
      <c r="J129" s="1071"/>
      <c r="K129" s="471"/>
    </row>
    <row r="130" spans="2:11" s="472" customFormat="1" ht="25.5">
      <c r="B130" s="515" t="s">
        <v>313</v>
      </c>
      <c r="C130" s="461" t="s">
        <v>450</v>
      </c>
      <c r="D130" s="1078"/>
      <c r="E130" s="1079"/>
      <c r="F130" s="1079"/>
      <c r="G130" s="1079"/>
      <c r="H130" s="1079"/>
      <c r="I130" s="1080">
        <f>SUM(H131:H138)</f>
        <v>18.560000000000002</v>
      </c>
      <c r="J130" s="1071" t="s">
        <v>28</v>
      </c>
      <c r="K130" s="471"/>
    </row>
    <row r="131" spans="2:11" ht="15">
      <c r="B131" s="516"/>
      <c r="C131" s="438" t="s">
        <v>65</v>
      </c>
      <c r="D131" s="1074"/>
      <c r="E131" s="1075" t="s">
        <v>602</v>
      </c>
      <c r="F131" s="1075" t="s">
        <v>603</v>
      </c>
      <c r="G131" s="1075" t="s">
        <v>604</v>
      </c>
      <c r="H131" s="1075" t="s">
        <v>605</v>
      </c>
      <c r="I131" s="1076"/>
      <c r="J131" s="1077"/>
      <c r="K131" s="344"/>
    </row>
    <row r="132" spans="2:11" ht="15">
      <c r="B132" s="516"/>
      <c r="C132" s="438" t="s">
        <v>688</v>
      </c>
      <c r="D132" s="1074"/>
      <c r="E132" s="1075">
        <v>42.93</v>
      </c>
      <c r="F132" s="1075">
        <v>0.6</v>
      </c>
      <c r="G132" s="1075">
        <v>0.2</v>
      </c>
      <c r="H132" s="1075">
        <f>ROUND(E132*F132*G132,2)</f>
        <v>5.15</v>
      </c>
      <c r="I132" s="1076"/>
      <c r="J132" s="1077"/>
      <c r="K132" s="344"/>
    </row>
    <row r="133" spans="2:11" ht="15">
      <c r="B133" s="516"/>
      <c r="C133" s="438" t="s">
        <v>689</v>
      </c>
      <c r="D133" s="1074"/>
      <c r="E133" s="1075">
        <v>30.85</v>
      </c>
      <c r="F133" s="1075">
        <v>0.6</v>
      </c>
      <c r="G133" s="1075">
        <v>0.2</v>
      </c>
      <c r="H133" s="1075">
        <f t="shared" ref="H133:H138" si="4">ROUND(E133*F133*G133,2)</f>
        <v>3.7</v>
      </c>
      <c r="I133" s="1076"/>
      <c r="J133" s="1077"/>
      <c r="K133" s="344"/>
    </row>
    <row r="134" spans="2:11" ht="15">
      <c r="B134" s="516"/>
      <c r="C134" s="438" t="s">
        <v>690</v>
      </c>
      <c r="D134" s="1074"/>
      <c r="E134" s="1075">
        <v>22.81</v>
      </c>
      <c r="F134" s="1075">
        <v>0.6</v>
      </c>
      <c r="G134" s="1075">
        <v>0.2</v>
      </c>
      <c r="H134" s="1075">
        <f t="shared" si="4"/>
        <v>2.74</v>
      </c>
      <c r="I134" s="1076"/>
      <c r="J134" s="1077"/>
      <c r="K134" s="344"/>
    </row>
    <row r="135" spans="2:11" ht="25.5">
      <c r="B135" s="516"/>
      <c r="C135" s="438" t="s">
        <v>691</v>
      </c>
      <c r="D135" s="1074"/>
      <c r="E135" s="1075">
        <v>8.75</v>
      </c>
      <c r="F135" s="1075">
        <v>0.8</v>
      </c>
      <c r="G135" s="1075">
        <v>0.2</v>
      </c>
      <c r="H135" s="1075">
        <f t="shared" si="4"/>
        <v>1.4</v>
      </c>
      <c r="I135" s="1076"/>
      <c r="J135" s="1077"/>
      <c r="K135" s="344"/>
    </row>
    <row r="136" spans="2:11" ht="15">
      <c r="B136" s="516"/>
      <c r="C136" s="438" t="s">
        <v>692</v>
      </c>
      <c r="D136" s="1074"/>
      <c r="E136" s="1075">
        <v>6.64</v>
      </c>
      <c r="F136" s="1075">
        <v>0.8</v>
      </c>
      <c r="G136" s="1075">
        <v>0.2</v>
      </c>
      <c r="H136" s="1075">
        <f t="shared" si="4"/>
        <v>1.06</v>
      </c>
      <c r="I136" s="1076"/>
      <c r="J136" s="1077"/>
      <c r="K136" s="344"/>
    </row>
    <row r="137" spans="2:11" ht="15">
      <c r="B137" s="516"/>
      <c r="C137" s="438" t="s">
        <v>692</v>
      </c>
      <c r="D137" s="1074"/>
      <c r="E137" s="1075">
        <v>10.37</v>
      </c>
      <c r="F137" s="1075">
        <v>0.8</v>
      </c>
      <c r="G137" s="1075">
        <v>0.2</v>
      </c>
      <c r="H137" s="1075">
        <f t="shared" si="4"/>
        <v>1.66</v>
      </c>
      <c r="I137" s="1076"/>
      <c r="J137" s="1077"/>
      <c r="K137" s="344"/>
    </row>
    <row r="138" spans="2:11" ht="15">
      <c r="B138" s="516"/>
      <c r="C138" s="438" t="s">
        <v>693</v>
      </c>
      <c r="D138" s="1074"/>
      <c r="E138" s="1075">
        <v>17.79</v>
      </c>
      <c r="F138" s="1075">
        <v>0.8</v>
      </c>
      <c r="G138" s="1075">
        <v>0.2</v>
      </c>
      <c r="H138" s="1075">
        <f t="shared" si="4"/>
        <v>2.85</v>
      </c>
      <c r="I138" s="1076"/>
      <c r="J138" s="1077"/>
      <c r="K138" s="344"/>
    </row>
    <row r="139" spans="2:11" ht="15">
      <c r="B139" s="516"/>
      <c r="C139" s="438"/>
      <c r="D139" s="1074"/>
      <c r="E139" s="1075"/>
      <c r="F139" s="1075"/>
      <c r="G139" s="1075"/>
      <c r="H139" s="1075"/>
      <c r="I139" s="1076"/>
      <c r="J139" s="1077"/>
      <c r="K139" s="344"/>
    </row>
    <row r="140" spans="2:11" s="472" customFormat="1" ht="15">
      <c r="B140" s="514" t="s">
        <v>315</v>
      </c>
      <c r="C140" s="470" t="s">
        <v>44</v>
      </c>
      <c r="D140" s="1078"/>
      <c r="E140" s="1079"/>
      <c r="F140" s="1079"/>
      <c r="G140" s="1079"/>
      <c r="H140" s="1079"/>
      <c r="I140" s="1080"/>
      <c r="J140" s="1071"/>
      <c r="K140" s="471"/>
    </row>
    <row r="141" spans="2:11" s="472" customFormat="1" ht="38.25">
      <c r="B141" s="515" t="s">
        <v>314</v>
      </c>
      <c r="C141" s="461" t="s">
        <v>121</v>
      </c>
      <c r="D141" s="1078"/>
      <c r="E141" s="1079"/>
      <c r="F141" s="1079"/>
      <c r="G141" s="1079"/>
      <c r="H141" s="1079"/>
      <c r="I141" s="1080">
        <f>SUM(H142:H149)</f>
        <v>4.6400000000000006</v>
      </c>
      <c r="J141" s="1071" t="s">
        <v>28</v>
      </c>
      <c r="K141" s="471"/>
    </row>
    <row r="142" spans="2:11" ht="15">
      <c r="B142" s="516"/>
      <c r="C142" s="438" t="s">
        <v>65</v>
      </c>
      <c r="D142" s="1074"/>
      <c r="E142" s="1075" t="s">
        <v>602</v>
      </c>
      <c r="F142" s="1075" t="s">
        <v>603</v>
      </c>
      <c r="G142" s="1075" t="s">
        <v>604</v>
      </c>
      <c r="H142" s="1075" t="s">
        <v>605</v>
      </c>
      <c r="I142" s="1076"/>
      <c r="J142" s="1077"/>
      <c r="K142" s="344"/>
    </row>
    <row r="143" spans="2:11" ht="15">
      <c r="B143" s="516"/>
      <c r="C143" s="438" t="s">
        <v>688</v>
      </c>
      <c r="D143" s="1074"/>
      <c r="E143" s="1075">
        <v>42.93</v>
      </c>
      <c r="F143" s="1075">
        <v>0.6</v>
      </c>
      <c r="G143" s="1075">
        <v>0.05</v>
      </c>
      <c r="H143" s="1075">
        <f>ROUND(E143*F143*G143,2)</f>
        <v>1.29</v>
      </c>
      <c r="I143" s="1076"/>
      <c r="J143" s="1077"/>
      <c r="K143" s="344"/>
    </row>
    <row r="144" spans="2:11" ht="15">
      <c r="B144" s="516"/>
      <c r="C144" s="438" t="s">
        <v>689</v>
      </c>
      <c r="D144" s="1074"/>
      <c r="E144" s="1075">
        <v>30.85</v>
      </c>
      <c r="F144" s="1075">
        <v>0.6</v>
      </c>
      <c r="G144" s="1075">
        <v>0.05</v>
      </c>
      <c r="H144" s="1075">
        <f t="shared" ref="H144:H149" si="5">ROUND(E144*F144*G144,2)</f>
        <v>0.93</v>
      </c>
      <c r="I144" s="1076"/>
      <c r="J144" s="1077"/>
      <c r="K144" s="344"/>
    </row>
    <row r="145" spans="2:11" ht="15">
      <c r="B145" s="516"/>
      <c r="C145" s="438" t="s">
        <v>690</v>
      </c>
      <c r="D145" s="1074"/>
      <c r="E145" s="1075">
        <v>22.81</v>
      </c>
      <c r="F145" s="1075">
        <v>0.6</v>
      </c>
      <c r="G145" s="1075">
        <v>0.05</v>
      </c>
      <c r="H145" s="1075">
        <f t="shared" si="5"/>
        <v>0.68</v>
      </c>
      <c r="I145" s="1076"/>
      <c r="J145" s="1077"/>
      <c r="K145" s="344"/>
    </row>
    <row r="146" spans="2:11" ht="25.5">
      <c r="B146" s="516"/>
      <c r="C146" s="438" t="s">
        <v>691</v>
      </c>
      <c r="D146" s="1074"/>
      <c r="E146" s="1075">
        <v>8.75</v>
      </c>
      <c r="F146" s="1075">
        <v>0.8</v>
      </c>
      <c r="G146" s="1075">
        <v>0.05</v>
      </c>
      <c r="H146" s="1075">
        <f t="shared" si="5"/>
        <v>0.35</v>
      </c>
      <c r="I146" s="1076"/>
      <c r="J146" s="1077"/>
      <c r="K146" s="344"/>
    </row>
    <row r="147" spans="2:11" ht="15">
      <c r="B147" s="516"/>
      <c r="C147" s="438" t="s">
        <v>692</v>
      </c>
      <c r="D147" s="1074"/>
      <c r="E147" s="1075">
        <v>6.64</v>
      </c>
      <c r="F147" s="1075">
        <v>0.8</v>
      </c>
      <c r="G147" s="1075">
        <v>0.05</v>
      </c>
      <c r="H147" s="1075">
        <f t="shared" si="5"/>
        <v>0.27</v>
      </c>
      <c r="I147" s="1076"/>
      <c r="J147" s="1077"/>
      <c r="K147" s="344"/>
    </row>
    <row r="148" spans="2:11" ht="15">
      <c r="B148" s="516"/>
      <c r="C148" s="438" t="s">
        <v>692</v>
      </c>
      <c r="D148" s="1074"/>
      <c r="E148" s="1075">
        <v>10.37</v>
      </c>
      <c r="F148" s="1075">
        <v>0.8</v>
      </c>
      <c r="G148" s="1075">
        <v>0.05</v>
      </c>
      <c r="H148" s="1075">
        <f t="shared" si="5"/>
        <v>0.41</v>
      </c>
      <c r="I148" s="1076"/>
      <c r="J148" s="1077"/>
      <c r="K148" s="344"/>
    </row>
    <row r="149" spans="2:11" ht="15">
      <c r="B149" s="516"/>
      <c r="C149" s="438" t="s">
        <v>693</v>
      </c>
      <c r="D149" s="1074"/>
      <c r="E149" s="1075">
        <v>17.79</v>
      </c>
      <c r="F149" s="1075">
        <v>0.8</v>
      </c>
      <c r="G149" s="1075">
        <v>0.05</v>
      </c>
      <c r="H149" s="1075">
        <f t="shared" si="5"/>
        <v>0.71</v>
      </c>
      <c r="I149" s="1076"/>
      <c r="J149" s="1077"/>
      <c r="K149" s="344"/>
    </row>
    <row r="150" spans="2:11" ht="15">
      <c r="B150" s="516"/>
      <c r="C150" s="438"/>
      <c r="D150" s="1074"/>
      <c r="E150" s="1075"/>
      <c r="F150" s="1075"/>
      <c r="G150" s="1075"/>
      <c r="H150" s="1075"/>
      <c r="I150" s="1076"/>
      <c r="J150" s="1077"/>
      <c r="K150" s="344"/>
    </row>
    <row r="151" spans="2:11" s="472" customFormat="1" ht="15">
      <c r="B151" s="514" t="s">
        <v>316</v>
      </c>
      <c r="C151" s="470" t="s">
        <v>45</v>
      </c>
      <c r="D151" s="1078"/>
      <c r="E151" s="1079"/>
      <c r="F151" s="1079"/>
      <c r="G151" s="1079"/>
      <c r="H151" s="1079"/>
      <c r="I151" s="1080"/>
      <c r="J151" s="1071"/>
      <c r="K151" s="471"/>
    </row>
    <row r="152" spans="2:11" s="472" customFormat="1" ht="38.25">
      <c r="B152" s="515" t="s">
        <v>317</v>
      </c>
      <c r="C152" s="461" t="s">
        <v>1235</v>
      </c>
      <c r="D152" s="1078"/>
      <c r="E152" s="1079"/>
      <c r="F152" s="1079"/>
      <c r="G152" s="1079"/>
      <c r="H152" s="1079"/>
      <c r="I152" s="1080">
        <f>SUM(H153:H160)</f>
        <v>56.06</v>
      </c>
      <c r="J152" s="1071" t="s">
        <v>3</v>
      </c>
      <c r="K152" s="471"/>
    </row>
    <row r="153" spans="2:11" ht="15">
      <c r="B153" s="516"/>
      <c r="C153" s="438" t="s">
        <v>65</v>
      </c>
      <c r="D153" s="1074"/>
      <c r="E153" s="1075" t="s">
        <v>602</v>
      </c>
      <c r="F153" s="1075" t="s">
        <v>603</v>
      </c>
      <c r="G153" s="1075" t="s">
        <v>609</v>
      </c>
      <c r="H153" s="1075" t="s">
        <v>610</v>
      </c>
      <c r="I153" s="1076"/>
      <c r="J153" s="1077"/>
      <c r="K153" s="344"/>
    </row>
    <row r="154" spans="2:11" ht="15">
      <c r="B154" s="516"/>
      <c r="C154" s="438" t="s">
        <v>688</v>
      </c>
      <c r="D154" s="1074"/>
      <c r="E154" s="1075">
        <v>42.93</v>
      </c>
      <c r="F154" s="1075">
        <v>0.2</v>
      </c>
      <c r="G154" s="1075">
        <v>2</v>
      </c>
      <c r="H154" s="1075">
        <f>ROUND(E154*F154*G154,2)</f>
        <v>17.170000000000002</v>
      </c>
      <c r="I154" s="1076"/>
      <c r="J154" s="1077"/>
      <c r="K154" s="344"/>
    </row>
    <row r="155" spans="2:11" ht="15">
      <c r="B155" s="516"/>
      <c r="C155" s="438" t="s">
        <v>689</v>
      </c>
      <c r="D155" s="1074"/>
      <c r="E155" s="1075">
        <v>30.85</v>
      </c>
      <c r="F155" s="1075">
        <v>0.2</v>
      </c>
      <c r="G155" s="1075">
        <v>2</v>
      </c>
      <c r="H155" s="1075">
        <f t="shared" ref="H155:H160" si="6">ROUND(E155*F155*G155,2)</f>
        <v>12.34</v>
      </c>
      <c r="I155" s="1076"/>
      <c r="J155" s="1077"/>
      <c r="K155" s="344"/>
    </row>
    <row r="156" spans="2:11" ht="15">
      <c r="B156" s="516"/>
      <c r="C156" s="438" t="s">
        <v>690</v>
      </c>
      <c r="D156" s="1074"/>
      <c r="E156" s="1075">
        <v>22.81</v>
      </c>
      <c r="F156" s="1075">
        <v>0.2</v>
      </c>
      <c r="G156" s="1075">
        <v>2</v>
      </c>
      <c r="H156" s="1075">
        <f t="shared" si="6"/>
        <v>9.1199999999999992</v>
      </c>
      <c r="I156" s="1076"/>
      <c r="J156" s="1077"/>
      <c r="K156" s="344"/>
    </row>
    <row r="157" spans="2:11" ht="25.5">
      <c r="B157" s="516"/>
      <c r="C157" s="438" t="s">
        <v>691</v>
      </c>
      <c r="D157" s="1074"/>
      <c r="E157" s="1075">
        <v>8.75</v>
      </c>
      <c r="F157" s="1075">
        <v>0.2</v>
      </c>
      <c r="G157" s="1075">
        <v>2</v>
      </c>
      <c r="H157" s="1075">
        <f t="shared" si="6"/>
        <v>3.5</v>
      </c>
      <c r="I157" s="1076"/>
      <c r="J157" s="1077"/>
      <c r="K157" s="344"/>
    </row>
    <row r="158" spans="2:11" ht="15">
      <c r="B158" s="516"/>
      <c r="C158" s="438" t="s">
        <v>692</v>
      </c>
      <c r="D158" s="1074"/>
      <c r="E158" s="1075">
        <v>6.64</v>
      </c>
      <c r="F158" s="1075">
        <v>0.2</v>
      </c>
      <c r="G158" s="1075">
        <v>2</v>
      </c>
      <c r="H158" s="1075">
        <f t="shared" si="6"/>
        <v>2.66</v>
      </c>
      <c r="I158" s="1076"/>
      <c r="J158" s="1077"/>
      <c r="K158" s="344"/>
    </row>
    <row r="159" spans="2:11" ht="15">
      <c r="B159" s="516"/>
      <c r="C159" s="438" t="s">
        <v>692</v>
      </c>
      <c r="D159" s="1074"/>
      <c r="E159" s="1075">
        <v>10.37</v>
      </c>
      <c r="F159" s="1075">
        <v>0.2</v>
      </c>
      <c r="G159" s="1075">
        <v>2</v>
      </c>
      <c r="H159" s="1075">
        <f t="shared" si="6"/>
        <v>4.1500000000000004</v>
      </c>
      <c r="I159" s="1076"/>
      <c r="J159" s="1077"/>
      <c r="K159" s="344"/>
    </row>
    <row r="160" spans="2:11" ht="15">
      <c r="B160" s="516"/>
      <c r="C160" s="438" t="s">
        <v>693</v>
      </c>
      <c r="D160" s="1074"/>
      <c r="E160" s="1075">
        <v>17.79</v>
      </c>
      <c r="F160" s="1075">
        <v>0.2</v>
      </c>
      <c r="G160" s="1075">
        <v>2</v>
      </c>
      <c r="H160" s="1075">
        <f t="shared" si="6"/>
        <v>7.12</v>
      </c>
      <c r="I160" s="1076"/>
      <c r="J160" s="1077"/>
      <c r="K160" s="344"/>
    </row>
    <row r="161" spans="2:11" ht="15">
      <c r="B161" s="516"/>
      <c r="C161" s="438"/>
      <c r="D161" s="1074"/>
      <c r="E161" s="1075"/>
      <c r="F161" s="1075"/>
      <c r="G161" s="1075"/>
      <c r="H161" s="1075"/>
      <c r="I161" s="1076"/>
      <c r="J161" s="1077"/>
      <c r="K161" s="344"/>
    </row>
    <row r="162" spans="2:11" s="472" customFormat="1" ht="15">
      <c r="B162" s="514" t="s">
        <v>318</v>
      </c>
      <c r="C162" s="470" t="s">
        <v>46</v>
      </c>
      <c r="D162" s="1078"/>
      <c r="E162" s="1079"/>
      <c r="F162" s="1079"/>
      <c r="G162" s="1079"/>
      <c r="H162" s="1079"/>
      <c r="I162" s="1080"/>
      <c r="J162" s="1071"/>
      <c r="K162" s="471"/>
    </row>
    <row r="163" spans="2:11" s="472" customFormat="1" ht="51">
      <c r="B163" s="515" t="s">
        <v>319</v>
      </c>
      <c r="C163" s="461" t="s">
        <v>397</v>
      </c>
      <c r="D163" s="1078"/>
      <c r="E163" s="1079"/>
      <c r="F163" s="1079"/>
      <c r="G163" s="1079"/>
      <c r="H163" s="1079"/>
      <c r="I163" s="1080">
        <f>SUM(H165:H167)</f>
        <v>3</v>
      </c>
      <c r="J163" s="1071" t="s">
        <v>1</v>
      </c>
      <c r="K163" s="471"/>
    </row>
    <row r="164" spans="2:11" ht="15">
      <c r="B164" s="516"/>
      <c r="C164" s="438" t="s">
        <v>65</v>
      </c>
      <c r="D164" s="1074"/>
      <c r="E164" s="1075" t="s">
        <v>611</v>
      </c>
      <c r="F164" s="1075"/>
      <c r="G164" s="1075"/>
      <c r="H164" s="1075" t="s">
        <v>611</v>
      </c>
      <c r="I164" s="1076"/>
      <c r="J164" s="1077"/>
      <c r="K164" s="344"/>
    </row>
    <row r="165" spans="2:11" ht="15">
      <c r="B165" s="516"/>
      <c r="C165" s="438" t="s">
        <v>688</v>
      </c>
      <c r="D165" s="1074"/>
      <c r="E165" s="1075">
        <v>1</v>
      </c>
      <c r="F165" s="1075"/>
      <c r="G165" s="1075"/>
      <c r="H165" s="1075">
        <f>ROUND(E165,2)</f>
        <v>1</v>
      </c>
      <c r="I165" s="1076"/>
      <c r="J165" s="1077"/>
      <c r="K165" s="344"/>
    </row>
    <row r="166" spans="2:11" ht="15">
      <c r="B166" s="516"/>
      <c r="C166" s="438" t="s">
        <v>689</v>
      </c>
      <c r="D166" s="1074"/>
      <c r="E166" s="1075">
        <v>1</v>
      </c>
      <c r="F166" s="1075"/>
      <c r="G166" s="1075"/>
      <c r="H166" s="1075">
        <f>ROUND(E166,2)</f>
        <v>1</v>
      </c>
      <c r="I166" s="1076"/>
      <c r="J166" s="1077"/>
      <c r="K166" s="344"/>
    </row>
    <row r="167" spans="2:11" ht="15">
      <c r="B167" s="516"/>
      <c r="C167" s="438" t="s">
        <v>690</v>
      </c>
      <c r="D167" s="1074"/>
      <c r="E167" s="1075">
        <v>1</v>
      </c>
      <c r="F167" s="1075"/>
      <c r="G167" s="1075"/>
      <c r="H167" s="1075">
        <f>ROUND(E167,2)</f>
        <v>1</v>
      </c>
      <c r="I167" s="1076"/>
      <c r="J167" s="1077"/>
      <c r="K167" s="344"/>
    </row>
    <row r="168" spans="2:11" ht="15">
      <c r="B168" s="516"/>
      <c r="C168" s="438"/>
      <c r="D168" s="1074"/>
      <c r="E168" s="1075"/>
      <c r="F168" s="1075"/>
      <c r="G168" s="1075"/>
      <c r="H168" s="1075"/>
      <c r="I168" s="1076"/>
      <c r="J168" s="1077"/>
      <c r="K168" s="344"/>
    </row>
    <row r="169" spans="2:11" s="472" customFormat="1" ht="15">
      <c r="B169" s="514" t="s">
        <v>1128</v>
      </c>
      <c r="C169" s="470" t="s">
        <v>50</v>
      </c>
      <c r="D169" s="1078"/>
      <c r="E169" s="1079"/>
      <c r="F169" s="1079"/>
      <c r="G169" s="1079"/>
      <c r="H169" s="1079"/>
      <c r="I169" s="1080"/>
      <c r="J169" s="1071"/>
      <c r="K169" s="471"/>
    </row>
    <row r="170" spans="2:11" s="472" customFormat="1" ht="25.5">
      <c r="B170" s="515" t="s">
        <v>1129</v>
      </c>
      <c r="C170" s="461" t="s">
        <v>155</v>
      </c>
      <c r="D170" s="1078"/>
      <c r="E170" s="1079"/>
      <c r="F170" s="1079"/>
      <c r="G170" s="1079"/>
      <c r="H170" s="1079"/>
      <c r="I170" s="1080">
        <f>SUM(H172:H183)</f>
        <v>184.68</v>
      </c>
      <c r="J170" s="1071" t="s">
        <v>28</v>
      </c>
      <c r="K170" s="471"/>
    </row>
    <row r="171" spans="2:11" ht="15">
      <c r="B171" s="516"/>
      <c r="C171" s="438" t="s">
        <v>65</v>
      </c>
      <c r="D171" s="1074"/>
      <c r="E171" s="1075" t="s">
        <v>603</v>
      </c>
      <c r="F171" s="1075" t="s">
        <v>604</v>
      </c>
      <c r="G171" s="1075" t="s">
        <v>612</v>
      </c>
      <c r="H171" s="1075" t="s">
        <v>605</v>
      </c>
      <c r="I171" s="1076"/>
      <c r="J171" s="1077"/>
      <c r="K171" s="344"/>
    </row>
    <row r="172" spans="2:11" ht="15">
      <c r="B172" s="516"/>
      <c r="C172" s="438" t="s">
        <v>696</v>
      </c>
      <c r="D172" s="1074"/>
      <c r="E172" s="1075">
        <v>0.5</v>
      </c>
      <c r="F172" s="1075">
        <v>0.6</v>
      </c>
      <c r="G172" s="1075">
        <v>18</v>
      </c>
      <c r="H172" s="1075">
        <f>ROUND(E172*F172*G172,2)</f>
        <v>5.4</v>
      </c>
      <c r="I172" s="1076"/>
      <c r="J172" s="1077"/>
      <c r="K172" s="344"/>
    </row>
    <row r="173" spans="2:11" ht="15">
      <c r="B173" s="516"/>
      <c r="C173" s="438" t="s">
        <v>697</v>
      </c>
      <c r="D173" s="1074"/>
      <c r="E173" s="1075">
        <v>0.8</v>
      </c>
      <c r="F173" s="1075">
        <v>0.6</v>
      </c>
      <c r="G173" s="1075">
        <v>18.13</v>
      </c>
      <c r="H173" s="1075">
        <f>ROUND(E173*F173*G173,2)</f>
        <v>8.6999999999999993</v>
      </c>
      <c r="I173" s="1076"/>
      <c r="J173" s="1077"/>
      <c r="K173" s="344"/>
    </row>
    <row r="174" spans="2:11" ht="15">
      <c r="B174" s="516"/>
      <c r="C174" s="438" t="s">
        <v>698</v>
      </c>
      <c r="D174" s="1074"/>
      <c r="E174" s="1075">
        <v>0.5</v>
      </c>
      <c r="F174" s="1075">
        <v>0.6</v>
      </c>
      <c r="G174" s="1075">
        <v>17.420000000000002</v>
      </c>
      <c r="H174" s="1075">
        <f>ROUND(E174*F174*G174,2)</f>
        <v>5.23</v>
      </c>
      <c r="I174" s="1076"/>
      <c r="J174" s="1077"/>
      <c r="K174" s="344"/>
    </row>
    <row r="175" spans="2:11" ht="15">
      <c r="B175" s="516"/>
      <c r="C175" s="438" t="s">
        <v>699</v>
      </c>
      <c r="D175" s="1074"/>
      <c r="E175" s="1075">
        <v>1.8</v>
      </c>
      <c r="F175" s="1075">
        <v>0.2</v>
      </c>
      <c r="G175" s="1075">
        <v>2.8</v>
      </c>
      <c r="H175" s="1075">
        <f t="shared" ref="H175:H183" si="7">ROUND(E175*F175*G175,2)</f>
        <v>1.01</v>
      </c>
      <c r="I175" s="1076"/>
      <c r="J175" s="1077"/>
      <c r="K175" s="344"/>
    </row>
    <row r="176" spans="2:11" ht="15">
      <c r="B176" s="516"/>
      <c r="C176" s="438" t="s">
        <v>700</v>
      </c>
      <c r="D176" s="1074"/>
      <c r="E176" s="1075">
        <v>1.4</v>
      </c>
      <c r="F176" s="1075">
        <v>0.4</v>
      </c>
      <c r="G176" s="1075">
        <v>1</v>
      </c>
      <c r="H176" s="1075">
        <f t="shared" si="7"/>
        <v>0.56000000000000005</v>
      </c>
      <c r="I176" s="1076"/>
      <c r="J176" s="1077"/>
      <c r="K176" s="344"/>
    </row>
    <row r="177" spans="2:16" ht="15">
      <c r="B177" s="516"/>
      <c r="C177" s="438" t="s">
        <v>80</v>
      </c>
      <c r="D177" s="1074"/>
      <c r="E177" s="1075">
        <v>1.7</v>
      </c>
      <c r="F177" s="1075">
        <v>1.3</v>
      </c>
      <c r="G177" s="1075">
        <v>1.95</v>
      </c>
      <c r="H177" s="1075">
        <f t="shared" si="7"/>
        <v>4.3099999999999996</v>
      </c>
      <c r="I177" s="1076"/>
      <c r="J177" s="1077"/>
      <c r="K177" s="344"/>
    </row>
    <row r="178" spans="2:16" ht="15">
      <c r="B178" s="516"/>
      <c r="C178" s="438" t="s">
        <v>704</v>
      </c>
      <c r="D178" s="1074"/>
      <c r="E178" s="1075">
        <v>0.9</v>
      </c>
      <c r="F178" s="1075">
        <v>0.5</v>
      </c>
      <c r="G178" s="1075">
        <v>29.53</v>
      </c>
      <c r="H178" s="1075">
        <f t="shared" si="7"/>
        <v>13.29</v>
      </c>
      <c r="I178" s="1076"/>
      <c r="J178" s="1077"/>
      <c r="K178" s="344"/>
    </row>
    <row r="179" spans="2:16" ht="15">
      <c r="B179" s="516"/>
      <c r="C179" s="438" t="s">
        <v>704</v>
      </c>
      <c r="D179" s="1074"/>
      <c r="E179" s="1075">
        <v>0.9</v>
      </c>
      <c r="F179" s="1075">
        <v>0.5</v>
      </c>
      <c r="G179" s="1075">
        <v>24.74</v>
      </c>
      <c r="H179" s="1075">
        <f t="shared" si="7"/>
        <v>11.13</v>
      </c>
      <c r="I179" s="1076"/>
      <c r="J179" s="1077"/>
      <c r="K179" s="344"/>
    </row>
    <row r="180" spans="2:16" ht="15">
      <c r="B180" s="516"/>
      <c r="C180" s="438" t="s">
        <v>704</v>
      </c>
      <c r="D180" s="1074"/>
      <c r="E180" s="1075">
        <v>0.9</v>
      </c>
      <c r="F180" s="1075">
        <v>0.5</v>
      </c>
      <c r="G180" s="1075">
        <v>44.58</v>
      </c>
      <c r="H180" s="1075">
        <f t="shared" si="7"/>
        <v>20.059999999999999</v>
      </c>
      <c r="I180" s="1076"/>
      <c r="J180" s="1077"/>
      <c r="K180" s="344"/>
    </row>
    <row r="181" spans="2:16" s="333" customFormat="1" ht="15">
      <c r="B181" s="516"/>
      <c r="C181" s="438" t="s">
        <v>701</v>
      </c>
      <c r="D181" s="1074"/>
      <c r="E181" s="1075">
        <v>5</v>
      </c>
      <c r="F181" s="1075">
        <v>3.61</v>
      </c>
      <c r="G181" s="1075">
        <v>5.8</v>
      </c>
      <c r="H181" s="1075">
        <f t="shared" si="7"/>
        <v>104.69</v>
      </c>
      <c r="I181" s="1076"/>
      <c r="J181" s="1077"/>
      <c r="K181" s="344"/>
    </row>
    <row r="182" spans="2:16" s="333" customFormat="1" ht="15">
      <c r="B182" s="516"/>
      <c r="C182" s="438" t="s">
        <v>702</v>
      </c>
      <c r="D182" s="1074"/>
      <c r="E182" s="1075">
        <v>1.3</v>
      </c>
      <c r="F182" s="1075">
        <v>1.8</v>
      </c>
      <c r="G182" s="1075">
        <v>2.2000000000000002</v>
      </c>
      <c r="H182" s="1075">
        <f t="shared" si="7"/>
        <v>5.15</v>
      </c>
      <c r="I182" s="1076"/>
      <c r="J182" s="1077"/>
      <c r="K182" s="344"/>
    </row>
    <row r="183" spans="2:16" s="333" customFormat="1" ht="15">
      <c r="B183" s="516"/>
      <c r="C183" s="438" t="s">
        <v>703</v>
      </c>
      <c r="D183" s="1074"/>
      <c r="E183" s="1075">
        <v>1.3</v>
      </c>
      <c r="F183" s="1075">
        <v>1.8</v>
      </c>
      <c r="G183" s="1075">
        <v>2.2000000000000002</v>
      </c>
      <c r="H183" s="1075">
        <f t="shared" si="7"/>
        <v>5.15</v>
      </c>
      <c r="I183" s="1076"/>
      <c r="J183" s="1077"/>
      <c r="K183" s="344"/>
    </row>
    <row r="184" spans="2:16" s="333" customFormat="1" ht="15">
      <c r="B184" s="516"/>
      <c r="C184" s="438"/>
      <c r="D184" s="1074"/>
      <c r="E184" s="1075"/>
      <c r="F184" s="1075"/>
      <c r="G184" s="1075"/>
      <c r="H184" s="1075"/>
      <c r="I184" s="1076"/>
      <c r="J184" s="1077"/>
      <c r="K184" s="344"/>
    </row>
    <row r="185" spans="2:16" s="472" customFormat="1" ht="25.5">
      <c r="B185" s="515" t="s">
        <v>1132</v>
      </c>
      <c r="C185" s="461" t="s">
        <v>114</v>
      </c>
      <c r="D185" s="1078"/>
      <c r="E185" s="1079"/>
      <c r="F185" s="1079"/>
      <c r="G185" s="1079"/>
      <c r="H185" s="1079"/>
      <c r="I185" s="1080">
        <f>SUM(H186:H217)</f>
        <v>155.48000000000005</v>
      </c>
      <c r="J185" s="1071" t="s">
        <v>28</v>
      </c>
      <c r="K185" s="471"/>
    </row>
    <row r="186" spans="2:16" ht="15">
      <c r="B186" s="516"/>
      <c r="C186" s="438" t="s">
        <v>65</v>
      </c>
      <c r="D186" s="1074"/>
      <c r="E186" s="1075" t="s">
        <v>603</v>
      </c>
      <c r="F186" s="1075" t="s">
        <v>604</v>
      </c>
      <c r="G186" s="1075" t="s">
        <v>612</v>
      </c>
      <c r="H186" s="1075" t="s">
        <v>605</v>
      </c>
      <c r="I186" s="1076"/>
      <c r="J186" s="1077"/>
      <c r="K186" s="344"/>
    </row>
    <row r="187" spans="2:16" ht="15">
      <c r="B187" s="516"/>
      <c r="C187" s="438" t="s">
        <v>688</v>
      </c>
      <c r="D187" s="1074"/>
      <c r="E187" s="1075">
        <v>0.7</v>
      </c>
      <c r="F187" s="1075">
        <v>1</v>
      </c>
      <c r="G187" s="1075">
        <v>42.93</v>
      </c>
      <c r="H187" s="1075">
        <f>ROUND(G187*F187*E187,2)</f>
        <v>30.05</v>
      </c>
      <c r="I187" s="1076"/>
      <c r="J187" s="1077"/>
      <c r="K187" s="344"/>
    </row>
    <row r="188" spans="2:16" ht="15">
      <c r="B188" s="516"/>
      <c r="C188" s="438" t="s">
        <v>705</v>
      </c>
      <c r="D188" s="1074"/>
      <c r="E188" s="1075">
        <v>0.12566400000000003</v>
      </c>
      <c r="F188" s="1075"/>
      <c r="G188" s="1075">
        <v>42.93</v>
      </c>
      <c r="H188" s="1075">
        <f>ROUND(-G188*E188,2)</f>
        <v>-5.39</v>
      </c>
      <c r="I188" s="1076"/>
      <c r="J188" s="1077"/>
      <c r="K188" s="441"/>
    </row>
    <row r="189" spans="2:16" ht="15">
      <c r="B189" s="516"/>
      <c r="C189" s="438" t="s">
        <v>689</v>
      </c>
      <c r="D189" s="1074"/>
      <c r="E189" s="1075">
        <v>0.7</v>
      </c>
      <c r="F189" s="1075">
        <v>1</v>
      </c>
      <c r="G189" s="1075">
        <v>30.85</v>
      </c>
      <c r="H189" s="1075">
        <f>ROUND(G189*F189*E189,2)</f>
        <v>21.6</v>
      </c>
      <c r="I189" s="1076"/>
      <c r="J189" s="1077"/>
      <c r="K189" s="344"/>
      <c r="N189" s="351"/>
      <c r="O189" s="351"/>
      <c r="P189" s="351"/>
    </row>
    <row r="190" spans="2:16" ht="15">
      <c r="B190" s="516"/>
      <c r="C190" s="438" t="s">
        <v>705</v>
      </c>
      <c r="D190" s="1074"/>
      <c r="E190" s="1075">
        <v>0.12566400000000003</v>
      </c>
      <c r="F190" s="1075"/>
      <c r="G190" s="1075">
        <v>30.85</v>
      </c>
      <c r="H190" s="1075">
        <f>ROUND(-G190*E190,2)</f>
        <v>-3.88</v>
      </c>
      <c r="I190" s="1076"/>
      <c r="J190" s="1077"/>
      <c r="K190" s="344"/>
      <c r="N190" s="351"/>
      <c r="O190" s="351"/>
      <c r="P190" s="351"/>
    </row>
    <row r="191" spans="2:16" ht="15">
      <c r="B191" s="516"/>
      <c r="C191" s="438" t="s">
        <v>690</v>
      </c>
      <c r="D191" s="1074"/>
      <c r="E191" s="1075">
        <v>0.7</v>
      </c>
      <c r="F191" s="1075">
        <v>1</v>
      </c>
      <c r="G191" s="1075">
        <v>22.81</v>
      </c>
      <c r="H191" s="1075">
        <f>ROUND(G191*F191*E191,2)</f>
        <v>15.97</v>
      </c>
      <c r="I191" s="1076"/>
      <c r="J191" s="1077"/>
      <c r="K191" s="344"/>
      <c r="N191" s="351"/>
      <c r="O191" s="351"/>
      <c r="P191" s="351"/>
    </row>
    <row r="192" spans="2:16" ht="15">
      <c r="B192" s="516"/>
      <c r="C192" s="438" t="s">
        <v>705</v>
      </c>
      <c r="D192" s="1074"/>
      <c r="E192" s="1075">
        <v>0.12566400000000003</v>
      </c>
      <c r="F192" s="1075"/>
      <c r="G192" s="1075">
        <v>22.81</v>
      </c>
      <c r="H192" s="1075">
        <f>ROUND(-G192*E192,2)</f>
        <v>-2.87</v>
      </c>
      <c r="I192" s="1076"/>
      <c r="J192" s="1077"/>
      <c r="K192" s="344"/>
      <c r="N192" s="351"/>
      <c r="O192" s="351"/>
      <c r="P192" s="351"/>
    </row>
    <row r="193" spans="2:16" ht="25.5">
      <c r="B193" s="516"/>
      <c r="C193" s="438" t="s">
        <v>691</v>
      </c>
      <c r="D193" s="1074"/>
      <c r="E193" s="1075">
        <v>0.7</v>
      </c>
      <c r="F193" s="1075">
        <v>1</v>
      </c>
      <c r="G193" s="1075">
        <v>8.75</v>
      </c>
      <c r="H193" s="1075">
        <f>ROUND(G193*F193*E193,2)</f>
        <v>6.13</v>
      </c>
      <c r="I193" s="1076"/>
      <c r="J193" s="1077"/>
      <c r="K193" s="344"/>
      <c r="N193" s="351"/>
      <c r="O193" s="351"/>
      <c r="P193" s="351"/>
    </row>
    <row r="194" spans="2:16" ht="15">
      <c r="B194" s="516"/>
      <c r="C194" s="438" t="s">
        <v>705</v>
      </c>
      <c r="D194" s="1074"/>
      <c r="E194" s="1075">
        <v>0.12566400000000003</v>
      </c>
      <c r="F194" s="1075"/>
      <c r="G194" s="1075">
        <v>8.75</v>
      </c>
      <c r="H194" s="1075">
        <f>ROUND(-G194*E194,2)</f>
        <v>-1.1000000000000001</v>
      </c>
      <c r="I194" s="1076"/>
      <c r="J194" s="1077"/>
      <c r="K194" s="344"/>
      <c r="N194" s="351"/>
      <c r="O194" s="351"/>
      <c r="P194" s="351"/>
    </row>
    <row r="195" spans="2:16" ht="15">
      <c r="B195" s="516"/>
      <c r="C195" s="438" t="s">
        <v>692</v>
      </c>
      <c r="D195" s="1074"/>
      <c r="E195" s="1075">
        <v>0.9</v>
      </c>
      <c r="F195" s="1075">
        <v>1.2</v>
      </c>
      <c r="G195" s="1075">
        <v>6.64</v>
      </c>
      <c r="H195" s="1075">
        <f>ROUND(G195*F195*E195,2)</f>
        <v>7.17</v>
      </c>
      <c r="I195" s="1076"/>
      <c r="J195" s="1077"/>
      <c r="K195" s="344"/>
      <c r="N195" s="351"/>
      <c r="O195" s="351"/>
      <c r="P195" s="351"/>
    </row>
    <row r="196" spans="2:16" ht="15">
      <c r="B196" s="516"/>
      <c r="C196" s="438" t="s">
        <v>705</v>
      </c>
      <c r="D196" s="1074"/>
      <c r="E196" s="1075">
        <v>0.282744</v>
      </c>
      <c r="F196" s="1075"/>
      <c r="G196" s="1075">
        <v>6.64</v>
      </c>
      <c r="H196" s="1075">
        <f>ROUND(-G196*E196,2)</f>
        <v>-1.88</v>
      </c>
      <c r="I196" s="1076"/>
      <c r="J196" s="1077"/>
      <c r="K196" s="344"/>
      <c r="N196" s="351"/>
      <c r="O196" s="351"/>
      <c r="P196" s="351"/>
    </row>
    <row r="197" spans="2:16" ht="15">
      <c r="B197" s="516"/>
      <c r="C197" s="438" t="s">
        <v>692</v>
      </c>
      <c r="D197" s="1074"/>
      <c r="E197" s="1075">
        <v>0.8</v>
      </c>
      <c r="F197" s="1075">
        <v>1.2</v>
      </c>
      <c r="G197" s="1075">
        <v>10.37</v>
      </c>
      <c r="H197" s="1075">
        <f>ROUND(G197*F197*E197,2)</f>
        <v>9.9600000000000009</v>
      </c>
      <c r="I197" s="1076"/>
      <c r="J197" s="1077"/>
      <c r="K197" s="344"/>
      <c r="N197" s="351"/>
      <c r="O197" s="351"/>
      <c r="P197" s="351"/>
    </row>
    <row r="198" spans="2:16" ht="15">
      <c r="B198" s="516"/>
      <c r="C198" s="438" t="s">
        <v>705</v>
      </c>
      <c r="D198" s="1074"/>
      <c r="E198" s="1075">
        <v>0.282744</v>
      </c>
      <c r="F198" s="1075"/>
      <c r="G198" s="1075">
        <v>10.37</v>
      </c>
      <c r="H198" s="1075">
        <f>ROUND(-G198*E198,2)</f>
        <v>-2.93</v>
      </c>
      <c r="I198" s="1076"/>
      <c r="J198" s="1077"/>
      <c r="K198" s="344"/>
      <c r="N198" s="351"/>
      <c r="O198" s="351"/>
      <c r="P198" s="351"/>
    </row>
    <row r="199" spans="2:16" ht="15">
      <c r="B199" s="516"/>
      <c r="C199" s="438" t="s">
        <v>693</v>
      </c>
      <c r="D199" s="1074"/>
      <c r="E199" s="1075">
        <v>0.8</v>
      </c>
      <c r="F199" s="1075">
        <v>1.2</v>
      </c>
      <c r="G199" s="1075">
        <v>17.79</v>
      </c>
      <c r="H199" s="1075">
        <f>ROUND(G199*F199*E199,2)</f>
        <v>17.079999999999998</v>
      </c>
      <c r="I199" s="1076"/>
      <c r="J199" s="1077"/>
      <c r="K199" s="344"/>
      <c r="N199" s="351"/>
      <c r="O199" s="351"/>
      <c r="P199" s="351"/>
    </row>
    <row r="200" spans="2:16" ht="15">
      <c r="B200" s="516"/>
      <c r="C200" s="438" t="s">
        <v>705</v>
      </c>
      <c r="D200" s="1074"/>
      <c r="E200" s="1075">
        <v>0.282744</v>
      </c>
      <c r="F200" s="1075"/>
      <c r="G200" s="1075">
        <v>17.79</v>
      </c>
      <c r="H200" s="1075">
        <f>ROUND(-G200*E200,2)</f>
        <v>-5.03</v>
      </c>
      <c r="I200" s="1076"/>
      <c r="J200" s="1077"/>
      <c r="K200" s="344"/>
      <c r="N200" s="351"/>
      <c r="O200" s="351"/>
      <c r="P200" s="351"/>
    </row>
    <row r="201" spans="2:16" ht="15">
      <c r="B201" s="516"/>
      <c r="C201" s="438" t="s">
        <v>696</v>
      </c>
      <c r="D201" s="1074"/>
      <c r="E201" s="1075">
        <v>0.2</v>
      </c>
      <c r="F201" s="1075">
        <v>0.6</v>
      </c>
      <c r="G201" s="1075">
        <v>18</v>
      </c>
      <c r="H201" s="1075">
        <f>ROUND(G201*F201*E201,2)</f>
        <v>2.16</v>
      </c>
      <c r="I201" s="1076"/>
      <c r="J201" s="1077"/>
      <c r="K201" s="344"/>
      <c r="N201" s="351"/>
      <c r="O201" s="351"/>
      <c r="P201" s="351"/>
    </row>
    <row r="202" spans="2:16" ht="15">
      <c r="B202" s="516"/>
      <c r="C202" s="438" t="s">
        <v>697</v>
      </c>
      <c r="D202" s="1074"/>
      <c r="E202" s="1075">
        <v>0.2</v>
      </c>
      <c r="F202" s="1075">
        <v>0.6</v>
      </c>
      <c r="G202" s="1075">
        <v>18.13</v>
      </c>
      <c r="H202" s="1075">
        <f>ROUND(G202*F202*E202,2)</f>
        <v>2.1800000000000002</v>
      </c>
      <c r="I202" s="1076"/>
      <c r="J202" s="1077"/>
      <c r="K202" s="344"/>
      <c r="N202" s="351"/>
      <c r="O202" s="351"/>
      <c r="P202" s="351"/>
    </row>
    <row r="203" spans="2:16" ht="15">
      <c r="B203" s="516"/>
      <c r="C203" s="438" t="s">
        <v>698</v>
      </c>
      <c r="D203" s="1074"/>
      <c r="E203" s="1075">
        <v>0.2</v>
      </c>
      <c r="F203" s="1075">
        <v>0.6</v>
      </c>
      <c r="G203" s="1075">
        <v>17.420000000000002</v>
      </c>
      <c r="H203" s="1075">
        <f>ROUND(G203*F203*E203,2)</f>
        <v>2.09</v>
      </c>
      <c r="I203" s="1076"/>
      <c r="J203" s="1077"/>
      <c r="K203" s="344"/>
    </row>
    <row r="204" spans="2:16" ht="15">
      <c r="B204" s="516"/>
      <c r="C204" s="438" t="s">
        <v>706</v>
      </c>
      <c r="D204" s="1074"/>
      <c r="E204" s="1075">
        <v>0.3</v>
      </c>
      <c r="F204" s="1075">
        <v>0.2</v>
      </c>
      <c r="G204" s="1075">
        <v>2.5</v>
      </c>
      <c r="H204" s="1075">
        <f>ROUND(G204*F204*E204,2)</f>
        <v>0.15</v>
      </c>
      <c r="I204" s="1076"/>
      <c r="J204" s="1077"/>
      <c r="K204" s="344"/>
    </row>
    <row r="205" spans="2:16" ht="15">
      <c r="B205" s="516"/>
      <c r="C205" s="438" t="s">
        <v>707</v>
      </c>
      <c r="D205" s="1074"/>
      <c r="E205" s="1075">
        <v>0.15</v>
      </c>
      <c r="F205" s="1075">
        <v>0.2</v>
      </c>
      <c r="G205" s="1075">
        <v>1.5</v>
      </c>
      <c r="H205" s="1075">
        <f>ROUND(G205*F205*E205,2)</f>
        <v>0.05</v>
      </c>
      <c r="I205" s="1076"/>
      <c r="J205" s="1077"/>
      <c r="K205" s="344"/>
    </row>
    <row r="206" spans="2:16" ht="15">
      <c r="B206" s="516"/>
      <c r="C206" s="438" t="s">
        <v>708</v>
      </c>
      <c r="D206" s="1074"/>
      <c r="E206" s="1075">
        <v>5</v>
      </c>
      <c r="F206" s="1075">
        <v>3.61</v>
      </c>
      <c r="G206" s="1075">
        <v>5.8</v>
      </c>
      <c r="H206" s="1075">
        <f t="shared" ref="H206:H213" si="8">ROUND(E206*F206*G206,2)</f>
        <v>104.69</v>
      </c>
      <c r="I206" s="1076"/>
      <c r="J206" s="1077"/>
      <c r="K206" s="344"/>
    </row>
    <row r="207" spans="2:16" ht="15">
      <c r="B207" s="516"/>
      <c r="C207" s="438" t="s">
        <v>709</v>
      </c>
      <c r="D207" s="1074"/>
      <c r="E207" s="1075">
        <v>5</v>
      </c>
      <c r="F207" s="1075">
        <v>0.45</v>
      </c>
      <c r="G207" s="1075">
        <v>5.8</v>
      </c>
      <c r="H207" s="1075">
        <f>-ROUND(E207*F207*G207,2)</f>
        <v>-13.05</v>
      </c>
      <c r="I207" s="1076"/>
      <c r="J207" s="1077"/>
      <c r="K207" s="344"/>
    </row>
    <row r="208" spans="2:16" ht="15">
      <c r="B208" s="516"/>
      <c r="C208" s="438" t="s">
        <v>710</v>
      </c>
      <c r="D208" s="1074"/>
      <c r="E208" s="1075">
        <v>3.4</v>
      </c>
      <c r="F208" s="1075">
        <v>3.16</v>
      </c>
      <c r="G208" s="1075">
        <v>4.4000000000000004</v>
      </c>
      <c r="H208" s="1075">
        <f>-ROUND(E208*F208*G208,2)</f>
        <v>-47.27</v>
      </c>
      <c r="I208" s="1076"/>
      <c r="J208" s="1077"/>
      <c r="K208" s="344"/>
    </row>
    <row r="209" spans="2:11" ht="15">
      <c r="B209" s="516"/>
      <c r="C209" s="438" t="s">
        <v>702</v>
      </c>
      <c r="D209" s="1074"/>
      <c r="E209" s="1075">
        <v>1.3</v>
      </c>
      <c r="F209" s="1075">
        <v>1.8</v>
      </c>
      <c r="G209" s="1075">
        <v>2.2000000000000002</v>
      </c>
      <c r="H209" s="1075">
        <f t="shared" si="8"/>
        <v>5.15</v>
      </c>
      <c r="I209" s="1076"/>
      <c r="J209" s="1077"/>
      <c r="K209" s="344"/>
    </row>
    <row r="210" spans="2:11" ht="15">
      <c r="B210" s="516"/>
      <c r="C210" s="438" t="s">
        <v>710</v>
      </c>
      <c r="D210" s="1074"/>
      <c r="E210" s="1075">
        <v>1</v>
      </c>
      <c r="F210" s="1075">
        <v>1.8</v>
      </c>
      <c r="G210" s="1075">
        <v>1.9</v>
      </c>
      <c r="H210" s="1075">
        <f>-ROUND(E210*F210*G210,2)</f>
        <v>-3.42</v>
      </c>
      <c r="I210" s="1076"/>
      <c r="J210" s="1077"/>
      <c r="K210" s="344"/>
    </row>
    <row r="211" spans="2:11" ht="15">
      <c r="B211" s="516"/>
      <c r="C211" s="438" t="s">
        <v>703</v>
      </c>
      <c r="D211" s="1074"/>
      <c r="E211" s="1075">
        <v>1.3</v>
      </c>
      <c r="F211" s="1075">
        <v>1.8</v>
      </c>
      <c r="G211" s="1075">
        <v>2.2000000000000002</v>
      </c>
      <c r="H211" s="1075">
        <f t="shared" si="8"/>
        <v>5.15</v>
      </c>
      <c r="I211" s="1076"/>
      <c r="J211" s="1077"/>
      <c r="K211" s="344"/>
    </row>
    <row r="212" spans="2:11" ht="15">
      <c r="B212" s="516"/>
      <c r="C212" s="438" t="s">
        <v>710</v>
      </c>
      <c r="D212" s="1074"/>
      <c r="E212" s="1075">
        <v>1</v>
      </c>
      <c r="F212" s="1075">
        <v>1.8</v>
      </c>
      <c r="G212" s="1075">
        <v>1.9</v>
      </c>
      <c r="H212" s="1075">
        <f>-ROUND(E212*F212*G212,2)</f>
        <v>-3.42</v>
      </c>
      <c r="I212" s="1076"/>
      <c r="J212" s="1077"/>
      <c r="K212" s="344"/>
    </row>
    <row r="213" spans="2:11" ht="15">
      <c r="B213" s="516"/>
      <c r="C213" s="438" t="s">
        <v>80</v>
      </c>
      <c r="D213" s="1074"/>
      <c r="E213" s="1075">
        <v>1.7</v>
      </c>
      <c r="F213" s="1075">
        <v>1.3</v>
      </c>
      <c r="G213" s="1075">
        <v>1.95</v>
      </c>
      <c r="H213" s="1075">
        <f t="shared" si="8"/>
        <v>4.3099999999999996</v>
      </c>
      <c r="I213" s="1076"/>
      <c r="J213" s="1077"/>
      <c r="K213" s="344"/>
    </row>
    <row r="214" spans="2:11" ht="15">
      <c r="B214" s="516"/>
      <c r="C214" s="438" t="s">
        <v>710</v>
      </c>
      <c r="D214" s="1074"/>
      <c r="E214" s="1075">
        <v>1.4</v>
      </c>
      <c r="F214" s="1075">
        <v>1.3</v>
      </c>
      <c r="G214" s="1075">
        <v>1.65</v>
      </c>
      <c r="H214" s="1075">
        <f>-ROUND(E214*F214*G214,2)</f>
        <v>-3</v>
      </c>
      <c r="I214" s="1076"/>
      <c r="J214" s="1077"/>
      <c r="K214" s="344"/>
    </row>
    <row r="215" spans="2:11" ht="15">
      <c r="B215" s="516"/>
      <c r="C215" s="438" t="s">
        <v>704</v>
      </c>
      <c r="D215" s="1074"/>
      <c r="E215" s="1075">
        <v>0.3</v>
      </c>
      <c r="F215" s="1075">
        <v>0.5</v>
      </c>
      <c r="G215" s="1075">
        <v>29.53</v>
      </c>
      <c r="H215" s="1075">
        <f>ROUND(E215*F215*G215,2)</f>
        <v>4.43</v>
      </c>
      <c r="I215" s="1076"/>
      <c r="J215" s="1077"/>
      <c r="K215" s="344"/>
    </row>
    <row r="216" spans="2:11" ht="15">
      <c r="B216" s="516"/>
      <c r="C216" s="438" t="s">
        <v>704</v>
      </c>
      <c r="D216" s="1074"/>
      <c r="E216" s="1075">
        <v>0.3</v>
      </c>
      <c r="F216" s="1075">
        <v>0.5</v>
      </c>
      <c r="G216" s="1075">
        <v>24.74</v>
      </c>
      <c r="H216" s="1075">
        <f>ROUND(E216*F216*G216,2)</f>
        <v>3.71</v>
      </c>
      <c r="I216" s="1076"/>
      <c r="J216" s="1077"/>
      <c r="K216" s="344"/>
    </row>
    <row r="217" spans="2:11" ht="15">
      <c r="B217" s="516"/>
      <c r="C217" s="438" t="s">
        <v>704</v>
      </c>
      <c r="D217" s="1074"/>
      <c r="E217" s="1075">
        <v>0.3</v>
      </c>
      <c r="F217" s="1075">
        <v>0.5</v>
      </c>
      <c r="G217" s="1075">
        <v>44.58</v>
      </c>
      <c r="H217" s="1075">
        <f>ROUND(E217*F217*G217,2)</f>
        <v>6.69</v>
      </c>
      <c r="I217" s="1076"/>
      <c r="J217" s="1077"/>
      <c r="K217" s="344"/>
    </row>
    <row r="218" spans="2:11" ht="15">
      <c r="B218" s="516"/>
      <c r="C218" s="438"/>
      <c r="D218" s="1074"/>
      <c r="E218" s="1075"/>
      <c r="F218" s="1075"/>
      <c r="G218" s="1075"/>
      <c r="H218" s="1075"/>
      <c r="I218" s="1076"/>
      <c r="J218" s="1077"/>
      <c r="K218" s="344"/>
    </row>
    <row r="219" spans="2:11" s="472" customFormat="1" ht="15">
      <c r="B219" s="515" t="s">
        <v>1133</v>
      </c>
      <c r="C219" s="461" t="s">
        <v>1179</v>
      </c>
      <c r="D219" s="1078"/>
      <c r="E219" s="1079"/>
      <c r="F219" s="1079"/>
      <c r="G219" s="1079"/>
      <c r="H219" s="1079"/>
      <c r="I219" s="1080">
        <f>SUM(H220:H223)</f>
        <v>502.45000000000005</v>
      </c>
      <c r="J219" s="1071" t="s">
        <v>36</v>
      </c>
      <c r="K219" s="509"/>
    </row>
    <row r="220" spans="2:11" ht="15">
      <c r="B220" s="516"/>
      <c r="C220" s="438" t="s">
        <v>714</v>
      </c>
      <c r="D220" s="1074"/>
      <c r="E220" s="1177" t="s">
        <v>1182</v>
      </c>
      <c r="F220" s="1177" t="s">
        <v>597</v>
      </c>
      <c r="G220" s="1162" t="s">
        <v>1180</v>
      </c>
      <c r="H220" s="1075" t="s">
        <v>614</v>
      </c>
      <c r="I220" s="1076"/>
      <c r="J220" s="1077"/>
      <c r="K220" s="441"/>
    </row>
    <row r="221" spans="2:11" ht="15">
      <c r="B221" s="516"/>
      <c r="C221" s="438" t="s">
        <v>715</v>
      </c>
      <c r="D221" s="1074"/>
      <c r="E221" s="1075">
        <v>3.91</v>
      </c>
      <c r="F221" s="1075">
        <v>29.53</v>
      </c>
      <c r="G221" s="1162">
        <f>0.4*3+0.05*2</f>
        <v>1.3000000000000003</v>
      </c>
      <c r="H221" s="1075">
        <f>ROUND(E221*F221*G221,2)</f>
        <v>150.1</v>
      </c>
      <c r="I221" s="1076"/>
      <c r="J221" s="1077"/>
      <c r="K221" s="344"/>
    </row>
    <row r="222" spans="2:11" ht="15">
      <c r="B222" s="516"/>
      <c r="C222" s="438" t="s">
        <v>716</v>
      </c>
      <c r="D222" s="1074"/>
      <c r="E222" s="1075">
        <v>3.91</v>
      </c>
      <c r="F222" s="1075">
        <v>24.74</v>
      </c>
      <c r="G222" s="1162">
        <f t="shared" ref="G222:G223" si="9">0.4*3+0.05*2</f>
        <v>1.3000000000000003</v>
      </c>
      <c r="H222" s="1075">
        <f t="shared" ref="H222:H223" si="10">ROUND(E222*F222*G222,2)</f>
        <v>125.75</v>
      </c>
      <c r="I222" s="1076"/>
      <c r="J222" s="1077"/>
      <c r="K222" s="344"/>
    </row>
    <row r="223" spans="2:11" ht="15">
      <c r="B223" s="516"/>
      <c r="C223" s="438" t="s">
        <v>717</v>
      </c>
      <c r="D223" s="1074"/>
      <c r="E223" s="1075">
        <v>3.91</v>
      </c>
      <c r="F223" s="1075">
        <v>44.58</v>
      </c>
      <c r="G223" s="1162">
        <f t="shared" si="9"/>
        <v>1.3000000000000003</v>
      </c>
      <c r="H223" s="1075">
        <f t="shared" si="10"/>
        <v>226.6</v>
      </c>
      <c r="I223" s="1076"/>
      <c r="J223" s="1077"/>
      <c r="K223" s="344"/>
    </row>
    <row r="224" spans="2:11" ht="15">
      <c r="B224" s="516"/>
      <c r="C224" s="438"/>
      <c r="D224" s="1074"/>
      <c r="E224" s="1075"/>
      <c r="F224" s="1075"/>
      <c r="G224" s="1075"/>
      <c r="H224" s="1075"/>
      <c r="I224" s="1076"/>
      <c r="J224" s="1077"/>
      <c r="K224" s="344"/>
    </row>
    <row r="225" spans="2:11" s="472" customFormat="1" ht="38.25">
      <c r="B225" s="515" t="s">
        <v>1134</v>
      </c>
      <c r="C225" s="461" t="s">
        <v>1304</v>
      </c>
      <c r="D225" s="1078"/>
      <c r="E225" s="1079"/>
      <c r="F225" s="1079"/>
      <c r="G225" s="1079"/>
      <c r="H225" s="1079"/>
      <c r="I225" s="1080">
        <f>SUM(H226:H276)</f>
        <v>461.43999999999994</v>
      </c>
      <c r="J225" s="1071" t="s">
        <v>3</v>
      </c>
      <c r="K225" s="471"/>
    </row>
    <row r="226" spans="2:11" ht="15">
      <c r="B226" s="516"/>
      <c r="C226" s="438" t="s">
        <v>65</v>
      </c>
      <c r="D226" s="1190" t="s">
        <v>596</v>
      </c>
      <c r="E226" s="1177" t="s">
        <v>626</v>
      </c>
      <c r="F226" s="1177" t="s">
        <v>604</v>
      </c>
      <c r="G226" s="1177" t="s">
        <v>609</v>
      </c>
      <c r="H226" s="1177" t="s">
        <v>610</v>
      </c>
      <c r="I226" s="1076"/>
      <c r="J226" s="1077"/>
      <c r="K226" s="344"/>
    </row>
    <row r="227" spans="2:11" ht="15">
      <c r="B227" s="516"/>
      <c r="C227" s="438" t="s">
        <v>718</v>
      </c>
      <c r="D227" s="1190"/>
      <c r="E227" s="1177"/>
      <c r="F227" s="1177"/>
      <c r="G227" s="1177"/>
      <c r="H227" s="1177"/>
      <c r="I227" s="1076"/>
      <c r="J227" s="1077"/>
      <c r="K227" s="344"/>
    </row>
    <row r="228" spans="2:11" ht="15">
      <c r="B228" s="516"/>
      <c r="C228" s="438" t="s">
        <v>719</v>
      </c>
      <c r="D228" s="1190"/>
      <c r="E228" s="1177">
        <v>18</v>
      </c>
      <c r="F228" s="1177">
        <v>0.6</v>
      </c>
      <c r="G228" s="1177">
        <v>2</v>
      </c>
      <c r="H228" s="1177">
        <f>ROUND(G228*F228*E228,2)</f>
        <v>21.6</v>
      </c>
      <c r="I228" s="1076"/>
      <c r="J228" s="1077"/>
      <c r="K228" s="344"/>
    </row>
    <row r="229" spans="2:11" ht="15">
      <c r="B229" s="516"/>
      <c r="C229" s="438" t="s">
        <v>720</v>
      </c>
      <c r="D229" s="1190"/>
      <c r="E229" s="1177">
        <v>18</v>
      </c>
      <c r="F229" s="1177">
        <v>0.5</v>
      </c>
      <c r="G229" s="1177">
        <v>2</v>
      </c>
      <c r="H229" s="1177">
        <f t="shared" ref="H229:H244" si="11">ROUND(G229*F229*E229,2)</f>
        <v>18</v>
      </c>
      <c r="I229" s="1076"/>
      <c r="J229" s="1077"/>
      <c r="K229" s="344"/>
    </row>
    <row r="230" spans="2:11" ht="15">
      <c r="B230" s="516"/>
      <c r="C230" s="438" t="s">
        <v>721</v>
      </c>
      <c r="D230" s="1190">
        <f>E228/0.6</f>
        <v>30</v>
      </c>
      <c r="E230" s="1177">
        <v>0.3</v>
      </c>
      <c r="F230" s="1177">
        <v>0.4</v>
      </c>
      <c r="G230" s="1177">
        <v>1</v>
      </c>
      <c r="H230" s="1177">
        <f>ROUND(G230*F230*E230*D230,2)</f>
        <v>3.6</v>
      </c>
      <c r="I230" s="1076"/>
      <c r="J230" s="1077"/>
      <c r="K230" s="344"/>
    </row>
    <row r="231" spans="2:11" ht="15">
      <c r="B231" s="516"/>
      <c r="C231" s="438" t="s">
        <v>722</v>
      </c>
      <c r="D231" s="1190"/>
      <c r="E231" s="1177"/>
      <c r="F231" s="1177"/>
      <c r="G231" s="1177"/>
      <c r="H231" s="1177"/>
      <c r="I231" s="1076"/>
      <c r="J231" s="1077"/>
      <c r="K231" s="344"/>
    </row>
    <row r="232" spans="2:11" ht="15">
      <c r="B232" s="516"/>
      <c r="C232" s="438" t="s">
        <v>719</v>
      </c>
      <c r="D232" s="1190"/>
      <c r="E232" s="1177">
        <v>18.13</v>
      </c>
      <c r="F232" s="1177">
        <v>0.6</v>
      </c>
      <c r="G232" s="1177">
        <v>2</v>
      </c>
      <c r="H232" s="1177">
        <f t="shared" si="11"/>
        <v>21.76</v>
      </c>
      <c r="I232" s="1076"/>
      <c r="J232" s="1077"/>
      <c r="K232" s="344"/>
    </row>
    <row r="233" spans="2:11" ht="15">
      <c r="B233" s="516"/>
      <c r="C233" s="438" t="s">
        <v>720</v>
      </c>
      <c r="D233" s="1190"/>
      <c r="E233" s="1177">
        <v>18</v>
      </c>
      <c r="F233" s="1177">
        <v>0.5</v>
      </c>
      <c r="G233" s="1177">
        <v>2</v>
      </c>
      <c r="H233" s="1177">
        <f t="shared" si="11"/>
        <v>18</v>
      </c>
      <c r="I233" s="1076"/>
      <c r="J233" s="1077"/>
      <c r="K233" s="344"/>
    </row>
    <row r="234" spans="2:11" ht="15">
      <c r="B234" s="516"/>
      <c r="C234" s="438" t="s">
        <v>721</v>
      </c>
      <c r="D234" s="1190">
        <f>E232/0.6</f>
        <v>30.216666666666665</v>
      </c>
      <c r="E234" s="1177">
        <v>0.6</v>
      </c>
      <c r="F234" s="1177">
        <v>0.4</v>
      </c>
      <c r="G234" s="1177">
        <v>1</v>
      </c>
      <c r="H234" s="1177">
        <f>ROUND(G234*F234*E234*D234,2)</f>
        <v>7.25</v>
      </c>
      <c r="I234" s="1076"/>
      <c r="J234" s="1077"/>
      <c r="K234" s="344"/>
    </row>
    <row r="235" spans="2:11" ht="15">
      <c r="B235" s="516"/>
      <c r="C235" s="438" t="s">
        <v>698</v>
      </c>
      <c r="D235" s="1190"/>
      <c r="E235" s="1177"/>
      <c r="F235" s="1177"/>
      <c r="G235" s="1177"/>
      <c r="H235" s="1177"/>
      <c r="I235" s="1076"/>
      <c r="J235" s="1077"/>
      <c r="K235" s="344"/>
    </row>
    <row r="236" spans="2:11" ht="15">
      <c r="B236" s="516"/>
      <c r="C236" s="438" t="s">
        <v>719</v>
      </c>
      <c r="D236" s="1190"/>
      <c r="E236" s="1177">
        <v>17.420000000000002</v>
      </c>
      <c r="F236" s="1177">
        <v>0.6</v>
      </c>
      <c r="G236" s="1177">
        <v>2</v>
      </c>
      <c r="H236" s="1177">
        <f t="shared" si="11"/>
        <v>20.9</v>
      </c>
      <c r="I236" s="1076"/>
      <c r="J236" s="1077"/>
      <c r="K236" s="344"/>
    </row>
    <row r="237" spans="2:11" ht="15">
      <c r="B237" s="516"/>
      <c r="C237" s="438" t="s">
        <v>720</v>
      </c>
      <c r="D237" s="1190"/>
      <c r="E237" s="1177">
        <v>17.420000000000002</v>
      </c>
      <c r="F237" s="1177">
        <v>0.5</v>
      </c>
      <c r="G237" s="1177">
        <v>2</v>
      </c>
      <c r="H237" s="1177">
        <f t="shared" si="11"/>
        <v>17.420000000000002</v>
      </c>
      <c r="I237" s="1076"/>
      <c r="J237" s="1077"/>
      <c r="K237" s="344"/>
    </row>
    <row r="238" spans="2:11" ht="15">
      <c r="B238" s="516"/>
      <c r="C238" s="438" t="s">
        <v>721</v>
      </c>
      <c r="D238" s="1190">
        <f>E236/0.6</f>
        <v>29.033333333333339</v>
      </c>
      <c r="E238" s="1177">
        <v>0.6</v>
      </c>
      <c r="F238" s="1177">
        <v>0.4</v>
      </c>
      <c r="G238" s="1177">
        <v>1</v>
      </c>
      <c r="H238" s="1177">
        <f>ROUND(G238*F238*E238*D238,2)</f>
        <v>6.97</v>
      </c>
      <c r="I238" s="1076"/>
      <c r="J238" s="1077"/>
      <c r="K238" s="344"/>
    </row>
    <row r="239" spans="2:11" ht="25.5">
      <c r="B239" s="516"/>
      <c r="C239" s="438" t="s">
        <v>723</v>
      </c>
      <c r="D239" s="1190"/>
      <c r="E239" s="1177">
        <v>2.5</v>
      </c>
      <c r="F239" s="1177">
        <v>0.35</v>
      </c>
      <c r="G239" s="1177">
        <v>2</v>
      </c>
      <c r="H239" s="1177">
        <f t="shared" si="11"/>
        <v>1.75</v>
      </c>
      <c r="I239" s="1076"/>
      <c r="J239" s="1077"/>
      <c r="K239" s="344"/>
    </row>
    <row r="240" spans="2:11" ht="15">
      <c r="B240" s="516"/>
      <c r="C240" s="438" t="s">
        <v>724</v>
      </c>
      <c r="D240" s="1190"/>
      <c r="E240" s="1177">
        <v>2.4</v>
      </c>
      <c r="F240" s="1177">
        <v>0.15</v>
      </c>
      <c r="G240" s="1177">
        <v>2</v>
      </c>
      <c r="H240" s="1177">
        <f t="shared" si="11"/>
        <v>0.72</v>
      </c>
      <c r="I240" s="1076"/>
      <c r="J240" s="1077"/>
      <c r="K240" s="344"/>
    </row>
    <row r="241" spans="2:11" ht="15">
      <c r="B241" s="516"/>
      <c r="C241" s="438" t="s">
        <v>725</v>
      </c>
      <c r="D241" s="1190"/>
      <c r="E241" s="1177">
        <v>1.5</v>
      </c>
      <c r="F241" s="1177">
        <v>0.35</v>
      </c>
      <c r="G241" s="1177">
        <v>1</v>
      </c>
      <c r="H241" s="1177">
        <f t="shared" si="11"/>
        <v>0.53</v>
      </c>
      <c r="I241" s="1076"/>
      <c r="J241" s="1077"/>
      <c r="K241" s="344"/>
    </row>
    <row r="242" spans="2:11" ht="15">
      <c r="B242" s="516"/>
      <c r="C242" s="438" t="s">
        <v>726</v>
      </c>
      <c r="D242" s="1190"/>
      <c r="E242" s="1177">
        <v>1.3</v>
      </c>
      <c r="F242" s="1177">
        <v>0.15</v>
      </c>
      <c r="G242" s="1177">
        <v>1</v>
      </c>
      <c r="H242" s="1177">
        <f t="shared" si="11"/>
        <v>0.2</v>
      </c>
      <c r="I242" s="1076"/>
      <c r="J242" s="1077"/>
      <c r="K242" s="344"/>
    </row>
    <row r="243" spans="2:11" ht="15">
      <c r="B243" s="516"/>
      <c r="C243" s="438" t="s">
        <v>727</v>
      </c>
      <c r="D243" s="1190"/>
      <c r="E243" s="1177">
        <v>1.2</v>
      </c>
      <c r="F243" s="1177">
        <v>0.55000000000000004</v>
      </c>
      <c r="G243" s="1177">
        <v>2</v>
      </c>
      <c r="H243" s="1177">
        <f t="shared" si="11"/>
        <v>1.32</v>
      </c>
      <c r="I243" s="1076"/>
      <c r="J243" s="1077"/>
      <c r="K243" s="344"/>
    </row>
    <row r="244" spans="2:11" ht="15">
      <c r="B244" s="516"/>
      <c r="C244" s="438" t="s">
        <v>728</v>
      </c>
      <c r="D244" s="1190"/>
      <c r="E244" s="1177">
        <v>1.2</v>
      </c>
      <c r="F244" s="1177">
        <v>0.45</v>
      </c>
      <c r="G244" s="1177">
        <v>2</v>
      </c>
      <c r="H244" s="1177">
        <f t="shared" si="11"/>
        <v>1.08</v>
      </c>
      <c r="I244" s="1076"/>
      <c r="J244" s="1077"/>
      <c r="K244" s="344"/>
    </row>
    <row r="245" spans="2:11" ht="15">
      <c r="B245" s="516"/>
      <c r="C245" s="438" t="s">
        <v>701</v>
      </c>
      <c r="D245" s="1190"/>
      <c r="E245" s="1177" t="s">
        <v>626</v>
      </c>
      <c r="F245" s="1177" t="s">
        <v>729</v>
      </c>
      <c r="G245" s="1177"/>
      <c r="H245" s="1177" t="s">
        <v>610</v>
      </c>
      <c r="I245" s="1076"/>
      <c r="J245" s="1077"/>
      <c r="K245" s="344"/>
    </row>
    <row r="246" spans="2:11" ht="15">
      <c r="B246" s="516"/>
      <c r="C246" s="438" t="s">
        <v>730</v>
      </c>
      <c r="D246" s="1190">
        <v>2</v>
      </c>
      <c r="E246" s="1177">
        <v>4.2</v>
      </c>
      <c r="F246" s="1177">
        <v>3.16</v>
      </c>
      <c r="G246" s="1177"/>
      <c r="H246" s="1177">
        <f>ROUND(D246*E246*F246,2)</f>
        <v>26.54</v>
      </c>
      <c r="I246" s="1076"/>
      <c r="J246" s="1077"/>
      <c r="K246" s="344"/>
    </row>
    <row r="247" spans="2:11" ht="15">
      <c r="B247" s="516"/>
      <c r="C247" s="438" t="s">
        <v>730</v>
      </c>
      <c r="D247" s="1190">
        <v>2</v>
      </c>
      <c r="E247" s="1177">
        <v>3.2</v>
      </c>
      <c r="F247" s="1177">
        <v>3.16</v>
      </c>
      <c r="G247" s="1177"/>
      <c r="H247" s="1177">
        <f>ROUND(D247*E247*F247,2)</f>
        <v>20.22</v>
      </c>
      <c r="I247" s="1076"/>
      <c r="J247" s="1077"/>
      <c r="K247" s="344"/>
    </row>
    <row r="248" spans="2:11" ht="15">
      <c r="B248" s="516"/>
      <c r="C248" s="438" t="s">
        <v>731</v>
      </c>
      <c r="D248" s="1190">
        <v>2</v>
      </c>
      <c r="E248" s="1177">
        <v>3.8</v>
      </c>
      <c r="F248" s="1177">
        <v>3.01</v>
      </c>
      <c r="G248" s="1177"/>
      <c r="H248" s="1177">
        <f>ROUND(D248*E248*F248,2)</f>
        <v>22.88</v>
      </c>
      <c r="I248" s="1076"/>
      <c r="J248" s="1077"/>
      <c r="K248" s="344"/>
    </row>
    <row r="249" spans="2:11" ht="15">
      <c r="B249" s="516"/>
      <c r="C249" s="438" t="s">
        <v>731</v>
      </c>
      <c r="D249" s="1190">
        <v>2</v>
      </c>
      <c r="E249" s="1177">
        <v>2.8</v>
      </c>
      <c r="F249" s="1177">
        <v>3.01</v>
      </c>
      <c r="G249" s="1177"/>
      <c r="H249" s="1177">
        <f>ROUND(D249*E249*F249,2)</f>
        <v>16.86</v>
      </c>
      <c r="I249" s="1076"/>
      <c r="J249" s="1077"/>
      <c r="K249" s="344"/>
    </row>
    <row r="250" spans="2:11" ht="15">
      <c r="B250" s="516"/>
      <c r="C250" s="438" t="s">
        <v>732</v>
      </c>
      <c r="D250" s="1190">
        <v>1</v>
      </c>
      <c r="E250" s="1177">
        <v>3.8</v>
      </c>
      <c r="F250" s="1177">
        <v>2.8</v>
      </c>
      <c r="G250" s="1177"/>
      <c r="H250" s="1177">
        <f>ROUND(D250*E250*F250,2)</f>
        <v>10.64</v>
      </c>
      <c r="I250" s="1076"/>
      <c r="J250" s="1077"/>
      <c r="K250" s="344"/>
    </row>
    <row r="251" spans="2:11" ht="15">
      <c r="B251" s="516"/>
      <c r="C251" s="438" t="s">
        <v>702</v>
      </c>
      <c r="D251" s="1190"/>
      <c r="E251" s="1177"/>
      <c r="F251" s="1177"/>
      <c r="G251" s="1177"/>
      <c r="H251" s="1177"/>
      <c r="I251" s="1076"/>
      <c r="J251" s="1077"/>
      <c r="K251" s="344"/>
    </row>
    <row r="252" spans="2:11" ht="15">
      <c r="B252" s="516"/>
      <c r="C252" s="438" t="s">
        <v>730</v>
      </c>
      <c r="D252" s="1190">
        <v>2</v>
      </c>
      <c r="E252" s="1177">
        <v>1.9</v>
      </c>
      <c r="F252" s="1177">
        <f>(1.8+0.8)/2</f>
        <v>1.3</v>
      </c>
      <c r="G252" s="1177"/>
      <c r="H252" s="1177">
        <f>ROUND(D252*E252*F252,2)</f>
        <v>4.9400000000000004</v>
      </c>
      <c r="I252" s="1076"/>
      <c r="J252" s="1077"/>
      <c r="K252" s="344"/>
    </row>
    <row r="253" spans="2:11" ht="15">
      <c r="B253" s="516"/>
      <c r="C253" s="438" t="s">
        <v>730</v>
      </c>
      <c r="D253" s="1190">
        <v>1</v>
      </c>
      <c r="E253" s="1177">
        <v>1</v>
      </c>
      <c r="F253" s="1177">
        <v>1.8</v>
      </c>
      <c r="G253" s="1177"/>
      <c r="H253" s="1177">
        <f t="shared" ref="H253:H258" si="12">ROUND(D253*E253*F253,2)</f>
        <v>1.8</v>
      </c>
      <c r="I253" s="1076"/>
      <c r="J253" s="1077"/>
      <c r="K253" s="344"/>
    </row>
    <row r="254" spans="2:11" ht="15">
      <c r="B254" s="516"/>
      <c r="C254" s="438" t="s">
        <v>730</v>
      </c>
      <c r="D254" s="1190">
        <v>1</v>
      </c>
      <c r="E254" s="1177">
        <v>1</v>
      </c>
      <c r="F254" s="1177">
        <v>0.8</v>
      </c>
      <c r="G254" s="1177"/>
      <c r="H254" s="1177">
        <f t="shared" si="12"/>
        <v>0.8</v>
      </c>
      <c r="I254" s="1076"/>
      <c r="J254" s="1077"/>
      <c r="K254" s="344"/>
    </row>
    <row r="255" spans="2:11" ht="15">
      <c r="B255" s="516"/>
      <c r="C255" s="438" t="s">
        <v>731</v>
      </c>
      <c r="D255" s="1190">
        <v>2</v>
      </c>
      <c r="E255" s="1177">
        <v>1.5</v>
      </c>
      <c r="F255" s="1177">
        <f>(1.8+0.8)/2</f>
        <v>1.3</v>
      </c>
      <c r="G255" s="1177"/>
      <c r="H255" s="1177">
        <f t="shared" si="12"/>
        <v>3.9</v>
      </c>
      <c r="I255" s="1076"/>
      <c r="J255" s="1077"/>
      <c r="K255" s="344"/>
    </row>
    <row r="256" spans="2:11" ht="15">
      <c r="B256" s="516"/>
      <c r="C256" s="438" t="s">
        <v>731</v>
      </c>
      <c r="D256" s="1190">
        <v>1</v>
      </c>
      <c r="E256" s="1177">
        <v>0.6</v>
      </c>
      <c r="F256" s="1177">
        <v>1.8</v>
      </c>
      <c r="G256" s="1177"/>
      <c r="H256" s="1177">
        <f t="shared" si="12"/>
        <v>1.08</v>
      </c>
      <c r="I256" s="1076"/>
      <c r="J256" s="1077"/>
      <c r="K256" s="344"/>
    </row>
    <row r="257" spans="2:11" ht="15">
      <c r="B257" s="516"/>
      <c r="C257" s="438" t="s">
        <v>731</v>
      </c>
      <c r="D257" s="1190">
        <v>1</v>
      </c>
      <c r="E257" s="1177">
        <v>0.6</v>
      </c>
      <c r="F257" s="1177">
        <v>0.8</v>
      </c>
      <c r="G257" s="1177"/>
      <c r="H257" s="1177">
        <f t="shared" si="12"/>
        <v>0.48</v>
      </c>
      <c r="I257" s="1076"/>
      <c r="J257" s="1077"/>
      <c r="K257" s="344"/>
    </row>
    <row r="258" spans="2:11" ht="15">
      <c r="B258" s="516"/>
      <c r="C258" s="438" t="s">
        <v>732</v>
      </c>
      <c r="D258" s="1190">
        <v>1</v>
      </c>
      <c r="E258" s="1177">
        <v>1.9</v>
      </c>
      <c r="F258" s="1177">
        <v>1</v>
      </c>
      <c r="G258" s="1177"/>
      <c r="H258" s="1177">
        <f t="shared" si="12"/>
        <v>1.9</v>
      </c>
      <c r="I258" s="1076"/>
      <c r="J258" s="1077"/>
      <c r="K258" s="344"/>
    </row>
    <row r="259" spans="2:11" ht="15">
      <c r="B259" s="516"/>
      <c r="C259" s="438" t="s">
        <v>703</v>
      </c>
      <c r="D259" s="1190"/>
      <c r="E259" s="1177"/>
      <c r="F259" s="1177"/>
      <c r="G259" s="1177"/>
      <c r="H259" s="1177"/>
      <c r="I259" s="1076"/>
      <c r="J259" s="1077"/>
      <c r="K259" s="344"/>
    </row>
    <row r="260" spans="2:11" ht="15">
      <c r="B260" s="516"/>
      <c r="C260" s="438" t="s">
        <v>730</v>
      </c>
      <c r="D260" s="1190">
        <v>2</v>
      </c>
      <c r="E260" s="1177">
        <v>1.9</v>
      </c>
      <c r="F260" s="1177">
        <f>(1.8+0.8)/2</f>
        <v>1.3</v>
      </c>
      <c r="G260" s="1177"/>
      <c r="H260" s="1177">
        <f>ROUND(D260*E260*F260,2)</f>
        <v>4.9400000000000004</v>
      </c>
      <c r="I260" s="1076"/>
      <c r="J260" s="1077"/>
      <c r="K260" s="344"/>
    </row>
    <row r="261" spans="2:11" ht="15">
      <c r="B261" s="516"/>
      <c r="C261" s="438" t="s">
        <v>730</v>
      </c>
      <c r="D261" s="1190">
        <v>1</v>
      </c>
      <c r="E261" s="1177">
        <v>1</v>
      </c>
      <c r="F261" s="1177">
        <v>1.8</v>
      </c>
      <c r="G261" s="1177"/>
      <c r="H261" s="1177">
        <f t="shared" ref="H261:H266" si="13">ROUND(D261*E261*F261,2)</f>
        <v>1.8</v>
      </c>
      <c r="I261" s="1076"/>
      <c r="J261" s="1077"/>
      <c r="K261" s="344"/>
    </row>
    <row r="262" spans="2:11" ht="15">
      <c r="B262" s="516"/>
      <c r="C262" s="438" t="s">
        <v>730</v>
      </c>
      <c r="D262" s="1190">
        <v>1</v>
      </c>
      <c r="E262" s="1177">
        <v>1</v>
      </c>
      <c r="F262" s="1177">
        <v>0.8</v>
      </c>
      <c r="G262" s="1177"/>
      <c r="H262" s="1177">
        <f t="shared" si="13"/>
        <v>0.8</v>
      </c>
      <c r="I262" s="1076"/>
      <c r="J262" s="1077"/>
      <c r="K262" s="344"/>
    </row>
    <row r="263" spans="2:11" ht="15">
      <c r="B263" s="516"/>
      <c r="C263" s="438" t="s">
        <v>731</v>
      </c>
      <c r="D263" s="1190">
        <v>2</v>
      </c>
      <c r="E263" s="1177">
        <v>1.5</v>
      </c>
      <c r="F263" s="1177">
        <f>(1.8+0.8)/2</f>
        <v>1.3</v>
      </c>
      <c r="G263" s="1177"/>
      <c r="H263" s="1177">
        <f t="shared" si="13"/>
        <v>3.9</v>
      </c>
      <c r="I263" s="1076"/>
      <c r="J263" s="1077"/>
      <c r="K263" s="344"/>
    </row>
    <row r="264" spans="2:11" ht="15">
      <c r="B264" s="516"/>
      <c r="C264" s="438" t="s">
        <v>731</v>
      </c>
      <c r="D264" s="1190">
        <v>1</v>
      </c>
      <c r="E264" s="1177">
        <v>0.6</v>
      </c>
      <c r="F264" s="1177">
        <v>1.8</v>
      </c>
      <c r="G264" s="1177"/>
      <c r="H264" s="1177">
        <f t="shared" si="13"/>
        <v>1.08</v>
      </c>
      <c r="I264" s="1076"/>
      <c r="J264" s="1077"/>
      <c r="K264" s="344"/>
    </row>
    <row r="265" spans="2:11" ht="15">
      <c r="B265" s="516"/>
      <c r="C265" s="438" t="s">
        <v>731</v>
      </c>
      <c r="D265" s="1190">
        <v>1</v>
      </c>
      <c r="E265" s="1177">
        <v>0.6</v>
      </c>
      <c r="F265" s="1177">
        <v>0.8</v>
      </c>
      <c r="G265" s="1177"/>
      <c r="H265" s="1177">
        <f t="shared" si="13"/>
        <v>0.48</v>
      </c>
      <c r="I265" s="1076"/>
      <c r="J265" s="1077"/>
      <c r="K265" s="344"/>
    </row>
    <row r="266" spans="2:11" ht="15">
      <c r="B266" s="516"/>
      <c r="C266" s="438" t="s">
        <v>732</v>
      </c>
      <c r="D266" s="1190">
        <v>1</v>
      </c>
      <c r="E266" s="1177">
        <v>1.9</v>
      </c>
      <c r="F266" s="1177">
        <v>1</v>
      </c>
      <c r="G266" s="1177"/>
      <c r="H266" s="1177">
        <f t="shared" si="13"/>
        <v>1.9</v>
      </c>
      <c r="I266" s="1076"/>
      <c r="J266" s="1077"/>
      <c r="K266" s="344"/>
    </row>
    <row r="267" spans="2:11" ht="15">
      <c r="B267" s="516"/>
      <c r="C267" s="438" t="s">
        <v>80</v>
      </c>
      <c r="D267" s="1190"/>
      <c r="E267" s="1177"/>
      <c r="F267" s="1177"/>
      <c r="G267" s="1177"/>
      <c r="H267" s="1177"/>
      <c r="I267" s="1076"/>
      <c r="J267" s="1077"/>
      <c r="K267" s="344"/>
    </row>
    <row r="268" spans="2:11" ht="15">
      <c r="B268" s="516"/>
      <c r="C268" s="438" t="s">
        <v>730</v>
      </c>
      <c r="D268" s="1190">
        <v>2</v>
      </c>
      <c r="E268" s="1177">
        <v>1.65</v>
      </c>
      <c r="F268" s="1177">
        <v>1.3</v>
      </c>
      <c r="G268" s="1177"/>
      <c r="H268" s="1177">
        <f>ROUND(D268*E268*F268,2)</f>
        <v>4.29</v>
      </c>
      <c r="I268" s="1076"/>
      <c r="J268" s="1077"/>
      <c r="K268" s="344"/>
    </row>
    <row r="269" spans="2:11" ht="15">
      <c r="B269" s="516"/>
      <c r="C269" s="438" t="s">
        <v>730</v>
      </c>
      <c r="D269" s="1190">
        <v>2</v>
      </c>
      <c r="E269" s="1177">
        <v>1.4</v>
      </c>
      <c r="F269" s="1177">
        <v>1.3</v>
      </c>
      <c r="G269" s="1177"/>
      <c r="H269" s="1177">
        <f>ROUND(D269*E269*F269,2)</f>
        <v>3.64</v>
      </c>
      <c r="I269" s="1076"/>
      <c r="J269" s="1077"/>
      <c r="K269" s="344"/>
    </row>
    <row r="270" spans="2:11" ht="15">
      <c r="B270" s="516"/>
      <c r="C270" s="438" t="s">
        <v>731</v>
      </c>
      <c r="D270" s="1190">
        <v>2</v>
      </c>
      <c r="E270" s="1177">
        <v>1.25</v>
      </c>
      <c r="F270" s="1177">
        <v>1.2</v>
      </c>
      <c r="G270" s="1177"/>
      <c r="H270" s="1177">
        <f>ROUND(D270*E270*F270,2)</f>
        <v>3</v>
      </c>
      <c r="I270" s="1076"/>
      <c r="J270" s="1077"/>
      <c r="K270" s="344"/>
    </row>
    <row r="271" spans="2:11" ht="15">
      <c r="B271" s="516"/>
      <c r="C271" s="438" t="s">
        <v>731</v>
      </c>
      <c r="D271" s="1190">
        <v>2</v>
      </c>
      <c r="E271" s="1177">
        <v>1</v>
      </c>
      <c r="F271" s="1177">
        <v>1.2</v>
      </c>
      <c r="G271" s="1177"/>
      <c r="H271" s="1177">
        <f>ROUND(D271*E271*F271,2)</f>
        <v>2.4</v>
      </c>
      <c r="I271" s="1076"/>
      <c r="J271" s="1077"/>
      <c r="K271" s="344"/>
    </row>
    <row r="272" spans="2:11" ht="15">
      <c r="B272" s="516"/>
      <c r="C272" s="438" t="s">
        <v>732</v>
      </c>
      <c r="D272" s="1190">
        <v>1</v>
      </c>
      <c r="E272" s="1177">
        <v>1.65</v>
      </c>
      <c r="F272" s="1177">
        <v>1.3</v>
      </c>
      <c r="G272" s="1177"/>
      <c r="H272" s="1177">
        <f>ROUND(D272*E272*F272,2)</f>
        <v>2.15</v>
      </c>
      <c r="I272" s="1076"/>
      <c r="J272" s="1077"/>
      <c r="K272" s="344"/>
    </row>
    <row r="273" spans="2:11" ht="15">
      <c r="B273" s="516"/>
      <c r="C273" s="438"/>
      <c r="D273" s="1190"/>
      <c r="E273" s="1075" t="s">
        <v>615</v>
      </c>
      <c r="F273" s="1075" t="s">
        <v>612</v>
      </c>
      <c r="G273" s="1075"/>
      <c r="H273" s="1075" t="s">
        <v>610</v>
      </c>
      <c r="I273" s="1076"/>
      <c r="J273" s="1077"/>
      <c r="K273" s="344"/>
    </row>
    <row r="274" spans="2:11" ht="15">
      <c r="B274" s="516"/>
      <c r="C274" s="438" t="s">
        <v>733</v>
      </c>
      <c r="D274" s="1074"/>
      <c r="E274" s="1075">
        <v>1.8</v>
      </c>
      <c r="F274" s="1075">
        <v>29.53</v>
      </c>
      <c r="G274" s="1075"/>
      <c r="H274" s="1075">
        <f>ROUND(E274*F274,2)</f>
        <v>53.15</v>
      </c>
      <c r="I274" s="1076"/>
      <c r="J274" s="1077"/>
      <c r="K274" s="344"/>
    </row>
    <row r="275" spans="2:11" ht="15">
      <c r="B275" s="516"/>
      <c r="C275" s="438" t="s">
        <v>733</v>
      </c>
      <c r="D275" s="1074"/>
      <c r="E275" s="1075">
        <v>1.8</v>
      </c>
      <c r="F275" s="1075">
        <v>24.74</v>
      </c>
      <c r="G275" s="1075"/>
      <c r="H275" s="1075">
        <f>ROUND(E275*F275,2)</f>
        <v>44.53</v>
      </c>
      <c r="I275" s="1076"/>
      <c r="J275" s="1077"/>
      <c r="K275" s="344"/>
    </row>
    <row r="276" spans="2:11" ht="15">
      <c r="B276" s="516"/>
      <c r="C276" s="438" t="s">
        <v>733</v>
      </c>
      <c r="D276" s="1074"/>
      <c r="E276" s="1075">
        <v>1.8</v>
      </c>
      <c r="F276" s="1075">
        <v>44.58</v>
      </c>
      <c r="G276" s="1075"/>
      <c r="H276" s="1075">
        <f>ROUND(E276*F276,2)</f>
        <v>80.239999999999995</v>
      </c>
      <c r="I276" s="1076"/>
      <c r="J276" s="1077"/>
      <c r="K276" s="344"/>
    </row>
    <row r="277" spans="2:11" ht="15">
      <c r="B277" s="516"/>
      <c r="C277" s="438"/>
      <c r="D277" s="1074"/>
      <c r="E277" s="1075"/>
      <c r="F277" s="1075"/>
      <c r="G277" s="1075"/>
      <c r="H277" s="1075"/>
      <c r="I277" s="1076"/>
      <c r="J277" s="1077"/>
      <c r="K277" s="344"/>
    </row>
    <row r="278" spans="2:11" s="472" customFormat="1" ht="38.25">
      <c r="B278" s="515" t="s">
        <v>1135</v>
      </c>
      <c r="C278" s="461" t="s">
        <v>1252</v>
      </c>
      <c r="D278" s="1078"/>
      <c r="E278" s="1079"/>
      <c r="F278" s="1079"/>
      <c r="G278" s="1079"/>
      <c r="H278" s="1079"/>
      <c r="I278" s="1080">
        <f>SUM(H279:H309)</f>
        <v>39.86999999999999</v>
      </c>
      <c r="J278" s="1071" t="s">
        <v>28</v>
      </c>
      <c r="K278" s="471"/>
    </row>
    <row r="279" spans="2:11" ht="15">
      <c r="B279" s="516"/>
      <c r="C279" s="438" t="s">
        <v>65</v>
      </c>
      <c r="D279" s="1074"/>
      <c r="E279" s="1075" t="s">
        <v>616</v>
      </c>
      <c r="F279" s="1075" t="s">
        <v>612</v>
      </c>
      <c r="G279" s="1075"/>
      <c r="H279" s="1075" t="s">
        <v>605</v>
      </c>
      <c r="I279" s="1076"/>
      <c r="J279" s="1077"/>
      <c r="K279" s="344"/>
    </row>
    <row r="280" spans="2:11" ht="15">
      <c r="B280" s="516"/>
      <c r="C280" s="438" t="s">
        <v>734</v>
      </c>
      <c r="D280" s="1074"/>
      <c r="E280" s="1075">
        <v>0.17499999999999999</v>
      </c>
      <c r="F280" s="1075">
        <v>18</v>
      </c>
      <c r="G280" s="1075"/>
      <c r="H280" s="1075">
        <f>ROUND(E280*F280,2)</f>
        <v>3.15</v>
      </c>
      <c r="I280" s="1076"/>
      <c r="J280" s="1077"/>
      <c r="K280" s="344"/>
    </row>
    <row r="281" spans="2:11" ht="15">
      <c r="B281" s="516"/>
      <c r="C281" s="438" t="s">
        <v>735</v>
      </c>
      <c r="D281" s="1074"/>
      <c r="E281" s="1075">
        <v>0.21199999999999999</v>
      </c>
      <c r="F281" s="1075">
        <v>18.13</v>
      </c>
      <c r="G281" s="1075"/>
      <c r="H281" s="1075">
        <f>ROUND(E281*F281,2)</f>
        <v>3.84</v>
      </c>
      <c r="I281" s="1076"/>
      <c r="J281" s="1077"/>
      <c r="K281" s="344"/>
    </row>
    <row r="282" spans="2:11" ht="15">
      <c r="B282" s="516"/>
      <c r="C282" s="438" t="s">
        <v>736</v>
      </c>
      <c r="D282" s="1074"/>
      <c r="E282" s="1075">
        <v>0.17499999999999999</v>
      </c>
      <c r="F282" s="1075">
        <v>17.420000000000002</v>
      </c>
      <c r="G282" s="1075"/>
      <c r="H282" s="1075">
        <f>ROUND(E282*F282,2)</f>
        <v>3.05</v>
      </c>
      <c r="I282" s="1076"/>
      <c r="J282" s="1077"/>
      <c r="K282" s="344"/>
    </row>
    <row r="283" spans="2:11" ht="15">
      <c r="B283" s="516"/>
      <c r="C283" s="438"/>
      <c r="D283" s="1074" t="s">
        <v>635</v>
      </c>
      <c r="E283" s="1075" t="s">
        <v>626</v>
      </c>
      <c r="F283" s="1075" t="s">
        <v>603</v>
      </c>
      <c r="G283" s="1075" t="s">
        <v>627</v>
      </c>
      <c r="H283" s="1075" t="s">
        <v>605</v>
      </c>
      <c r="I283" s="1076"/>
      <c r="J283" s="1077"/>
      <c r="K283" s="344"/>
    </row>
    <row r="284" spans="2:11" ht="15">
      <c r="B284" s="516"/>
      <c r="C284" s="438" t="s">
        <v>737</v>
      </c>
      <c r="D284" s="1190">
        <v>2</v>
      </c>
      <c r="E284" s="1177">
        <v>2.4</v>
      </c>
      <c r="F284" s="1177">
        <v>0.1</v>
      </c>
      <c r="G284" s="1177">
        <v>0.25</v>
      </c>
      <c r="H284" s="1075">
        <f>ROUND(D284*E284*F284*G284,2)</f>
        <v>0.12</v>
      </c>
      <c r="I284" s="1076"/>
      <c r="J284" s="1077"/>
      <c r="K284" s="344"/>
    </row>
    <row r="285" spans="2:11" ht="15">
      <c r="B285" s="516"/>
      <c r="C285" s="438" t="s">
        <v>738</v>
      </c>
      <c r="D285" s="1190">
        <v>1</v>
      </c>
      <c r="E285" s="1177">
        <v>1.5</v>
      </c>
      <c r="F285" s="1177">
        <v>0.1</v>
      </c>
      <c r="G285" s="1177">
        <v>0.25</v>
      </c>
      <c r="H285" s="1075">
        <f>ROUND(D285*E285*F285*G285,2)</f>
        <v>0.04</v>
      </c>
      <c r="I285" s="1076"/>
      <c r="J285" s="1077"/>
      <c r="K285" s="344"/>
    </row>
    <row r="286" spans="2:11" ht="15">
      <c r="B286" s="516"/>
      <c r="C286" s="438" t="s">
        <v>739</v>
      </c>
      <c r="D286" s="1190">
        <v>1</v>
      </c>
      <c r="E286" s="1177">
        <v>2.5</v>
      </c>
      <c r="F286" s="1177">
        <v>1.5</v>
      </c>
      <c r="G286" s="1177">
        <v>0.1</v>
      </c>
      <c r="H286" s="1075">
        <f>ROUND(D286*E286*F286*G286,2)</f>
        <v>0.38</v>
      </c>
      <c r="I286" s="1076"/>
      <c r="J286" s="1077"/>
      <c r="K286" s="344"/>
    </row>
    <row r="287" spans="2:11" ht="15">
      <c r="B287" s="516"/>
      <c r="C287" s="438" t="s">
        <v>740</v>
      </c>
      <c r="D287" s="1074">
        <v>2</v>
      </c>
      <c r="E287" s="1075">
        <v>1.2</v>
      </c>
      <c r="F287" s="1075">
        <v>0.1</v>
      </c>
      <c r="G287" s="1075">
        <v>0.45</v>
      </c>
      <c r="H287" s="1075">
        <f>ROUND(D287*E287*F287*G287,2)</f>
        <v>0.11</v>
      </c>
      <c r="I287" s="1076"/>
      <c r="J287" s="1077"/>
      <c r="K287" s="344"/>
    </row>
    <row r="288" spans="2:11" ht="15">
      <c r="B288" s="516"/>
      <c r="C288" s="438" t="s">
        <v>741</v>
      </c>
      <c r="D288" s="1074">
        <v>1</v>
      </c>
      <c r="E288" s="1075">
        <v>1</v>
      </c>
      <c r="F288" s="1075">
        <f>(1.5+0.8)/2</f>
        <v>1.1499999999999999</v>
      </c>
      <c r="G288" s="1075">
        <v>0.1</v>
      </c>
      <c r="H288" s="1075">
        <f>ROUND(D288*E288*F288*G288,2)</f>
        <v>0.12</v>
      </c>
      <c r="I288" s="1076"/>
      <c r="J288" s="1077"/>
      <c r="K288" s="344"/>
    </row>
    <row r="289" spans="2:11" ht="15">
      <c r="B289" s="516"/>
      <c r="C289" s="438" t="s">
        <v>701</v>
      </c>
      <c r="D289" s="1190"/>
      <c r="E289" s="1177" t="s">
        <v>626</v>
      </c>
      <c r="F289" s="1177" t="s">
        <v>729</v>
      </c>
      <c r="G289" s="1177" t="s">
        <v>604</v>
      </c>
      <c r="H289" s="1177" t="s">
        <v>610</v>
      </c>
      <c r="I289" s="1076"/>
      <c r="J289" s="1077"/>
      <c r="K289" s="344"/>
    </row>
    <row r="290" spans="2:11" ht="15">
      <c r="B290" s="516"/>
      <c r="C290" s="438" t="s">
        <v>742</v>
      </c>
      <c r="D290" s="1190">
        <v>2</v>
      </c>
      <c r="E290" s="1177">
        <v>4.2</v>
      </c>
      <c r="F290" s="1177">
        <v>0.2</v>
      </c>
      <c r="G290" s="1177">
        <v>3.16</v>
      </c>
      <c r="H290" s="1177">
        <f>ROUND(D290*E290*F290*G290,2)</f>
        <v>5.31</v>
      </c>
      <c r="I290" s="1076"/>
      <c r="J290" s="1077"/>
      <c r="K290" s="344"/>
    </row>
    <row r="291" spans="2:11" ht="15">
      <c r="B291" s="516"/>
      <c r="C291" s="438" t="s">
        <v>743</v>
      </c>
      <c r="D291" s="1190">
        <v>2</v>
      </c>
      <c r="E291" s="1177">
        <v>2.8</v>
      </c>
      <c r="F291" s="1177">
        <v>0.2</v>
      </c>
      <c r="G291" s="1177">
        <v>3.16</v>
      </c>
      <c r="H291" s="1177">
        <f>ROUND(D291*E291*F291*G291,2)</f>
        <v>3.54</v>
      </c>
      <c r="I291" s="1076"/>
      <c r="J291" s="1077"/>
      <c r="K291" s="344"/>
    </row>
    <row r="292" spans="2:11" ht="15">
      <c r="B292" s="516"/>
      <c r="C292" s="438" t="s">
        <v>732</v>
      </c>
      <c r="D292" s="1190">
        <v>1</v>
      </c>
      <c r="E292" s="1177">
        <v>3.8</v>
      </c>
      <c r="F292" s="1177">
        <v>2.8</v>
      </c>
      <c r="G292" s="1177">
        <v>0.15</v>
      </c>
      <c r="H292" s="1177">
        <f>ROUND(D292*E292*F292*G292,2)</f>
        <v>1.6</v>
      </c>
      <c r="I292" s="1076"/>
      <c r="J292" s="1077"/>
      <c r="K292" s="344"/>
    </row>
    <row r="293" spans="2:11" ht="15">
      <c r="B293" s="516"/>
      <c r="C293" s="438" t="s">
        <v>702</v>
      </c>
      <c r="D293" s="1190"/>
      <c r="E293" s="1177"/>
      <c r="F293" s="1177"/>
      <c r="G293" s="1177"/>
      <c r="H293" s="1177"/>
      <c r="I293" s="1076"/>
      <c r="J293" s="1077"/>
      <c r="K293" s="344"/>
    </row>
    <row r="294" spans="2:11" ht="15">
      <c r="B294" s="516"/>
      <c r="C294" s="438" t="s">
        <v>742</v>
      </c>
      <c r="D294" s="1190">
        <v>2</v>
      </c>
      <c r="E294" s="1177">
        <v>1.6</v>
      </c>
      <c r="F294" s="1177">
        <v>0.2</v>
      </c>
      <c r="G294" s="1177">
        <v>1.3</v>
      </c>
      <c r="H294" s="1177">
        <f>ROUND(D294*E294*F294*G294,2)</f>
        <v>0.83</v>
      </c>
      <c r="I294" s="1076"/>
      <c r="J294" s="1077"/>
      <c r="K294" s="344"/>
    </row>
    <row r="295" spans="2:11" ht="15">
      <c r="B295" s="516"/>
      <c r="C295" s="438" t="s">
        <v>743</v>
      </c>
      <c r="D295" s="1190">
        <v>1</v>
      </c>
      <c r="E295" s="1177">
        <v>1</v>
      </c>
      <c r="F295" s="1177">
        <v>0.2</v>
      </c>
      <c r="G295" s="1177">
        <v>0.8</v>
      </c>
      <c r="H295" s="1177">
        <f>ROUND(D295*E295*F295*G295,2)</f>
        <v>0.16</v>
      </c>
      <c r="I295" s="1076"/>
      <c r="J295" s="1077"/>
      <c r="K295" s="344"/>
    </row>
    <row r="296" spans="2:11" ht="15">
      <c r="B296" s="516"/>
      <c r="C296" s="438" t="s">
        <v>743</v>
      </c>
      <c r="D296" s="1190">
        <v>1</v>
      </c>
      <c r="E296" s="1177">
        <v>1</v>
      </c>
      <c r="F296" s="1177">
        <v>0.2</v>
      </c>
      <c r="G296" s="1177">
        <v>1.8</v>
      </c>
      <c r="H296" s="1177">
        <f>ROUND(D296*E296*F296*G296,2)</f>
        <v>0.36</v>
      </c>
      <c r="I296" s="1076"/>
      <c r="J296" s="1077"/>
      <c r="K296" s="344"/>
    </row>
    <row r="297" spans="2:11" ht="15">
      <c r="B297" s="516"/>
      <c r="C297" s="438" t="s">
        <v>732</v>
      </c>
      <c r="D297" s="1190">
        <v>1</v>
      </c>
      <c r="E297" s="1177">
        <v>1.9</v>
      </c>
      <c r="F297" s="1177">
        <v>1</v>
      </c>
      <c r="G297" s="1177">
        <v>0.15</v>
      </c>
      <c r="H297" s="1177">
        <f>ROUND(D297*E297*F297*G297,2)</f>
        <v>0.28999999999999998</v>
      </c>
      <c r="I297" s="1076"/>
      <c r="J297" s="1077"/>
      <c r="K297" s="344"/>
    </row>
    <row r="298" spans="2:11" ht="15">
      <c r="B298" s="516"/>
      <c r="C298" s="438" t="s">
        <v>703</v>
      </c>
      <c r="D298" s="1190"/>
      <c r="E298" s="1177"/>
      <c r="F298" s="1177"/>
      <c r="G298" s="1177"/>
      <c r="H298" s="1177"/>
      <c r="I298" s="1076"/>
      <c r="J298" s="1077"/>
      <c r="K298" s="344"/>
    </row>
    <row r="299" spans="2:11" ht="15">
      <c r="B299" s="516"/>
      <c r="C299" s="438" t="s">
        <v>742</v>
      </c>
      <c r="D299" s="1190">
        <v>2</v>
      </c>
      <c r="E299" s="1177">
        <v>1.6</v>
      </c>
      <c r="F299" s="1177">
        <v>0.2</v>
      </c>
      <c r="G299" s="1177">
        <v>1.3</v>
      </c>
      <c r="H299" s="1177">
        <f>ROUND(D299*E299*F299*G299,2)</f>
        <v>0.83</v>
      </c>
      <c r="I299" s="1076"/>
      <c r="J299" s="1077"/>
      <c r="K299" s="344"/>
    </row>
    <row r="300" spans="2:11" ht="15">
      <c r="B300" s="516"/>
      <c r="C300" s="438" t="s">
        <v>743</v>
      </c>
      <c r="D300" s="1190">
        <v>1</v>
      </c>
      <c r="E300" s="1177">
        <v>1</v>
      </c>
      <c r="F300" s="1177">
        <v>0.2</v>
      </c>
      <c r="G300" s="1177">
        <v>0.8</v>
      </c>
      <c r="H300" s="1177">
        <f t="shared" ref="H300:H306" si="14">ROUND(D300*E300*F300*G300,2)</f>
        <v>0.16</v>
      </c>
      <c r="I300" s="1076"/>
      <c r="J300" s="1077"/>
      <c r="K300" s="344"/>
    </row>
    <row r="301" spans="2:11" ht="15">
      <c r="B301" s="516"/>
      <c r="C301" s="438" t="s">
        <v>743</v>
      </c>
      <c r="D301" s="1190">
        <v>1</v>
      </c>
      <c r="E301" s="1177">
        <v>1</v>
      </c>
      <c r="F301" s="1177">
        <v>0.2</v>
      </c>
      <c r="G301" s="1177">
        <v>1.8</v>
      </c>
      <c r="H301" s="1177">
        <f t="shared" si="14"/>
        <v>0.36</v>
      </c>
      <c r="I301" s="1076"/>
      <c r="J301" s="1077"/>
      <c r="K301" s="344"/>
    </row>
    <row r="302" spans="2:11" ht="15">
      <c r="B302" s="516"/>
      <c r="C302" s="438" t="s">
        <v>732</v>
      </c>
      <c r="D302" s="1190">
        <v>1</v>
      </c>
      <c r="E302" s="1177">
        <v>1.9</v>
      </c>
      <c r="F302" s="1177">
        <v>1</v>
      </c>
      <c r="G302" s="1177">
        <v>0.15</v>
      </c>
      <c r="H302" s="1177">
        <f t="shared" si="14"/>
        <v>0.28999999999999998</v>
      </c>
      <c r="I302" s="1076"/>
      <c r="J302" s="1077"/>
      <c r="K302" s="344"/>
    </row>
    <row r="303" spans="2:11" ht="15">
      <c r="B303" s="516"/>
      <c r="C303" s="438" t="s">
        <v>80</v>
      </c>
      <c r="D303" s="1190"/>
      <c r="E303" s="1177"/>
      <c r="F303" s="1177"/>
      <c r="G303" s="1177"/>
      <c r="H303" s="1177"/>
      <c r="I303" s="1076"/>
      <c r="J303" s="1077"/>
      <c r="K303" s="344"/>
    </row>
    <row r="304" spans="2:11" ht="15">
      <c r="B304" s="516"/>
      <c r="C304" s="438" t="s">
        <v>742</v>
      </c>
      <c r="D304" s="1190">
        <v>2</v>
      </c>
      <c r="E304" s="1177">
        <v>1.65</v>
      </c>
      <c r="F304" s="1177">
        <v>0.2</v>
      </c>
      <c r="G304" s="1177">
        <v>1.3</v>
      </c>
      <c r="H304" s="1177">
        <f t="shared" si="14"/>
        <v>0.86</v>
      </c>
      <c r="I304" s="1076"/>
      <c r="J304" s="1077"/>
      <c r="K304" s="344"/>
    </row>
    <row r="305" spans="2:11" ht="15">
      <c r="B305" s="516"/>
      <c r="C305" s="438" t="s">
        <v>743</v>
      </c>
      <c r="D305" s="1190">
        <v>2</v>
      </c>
      <c r="E305" s="1177">
        <v>0.6</v>
      </c>
      <c r="F305" s="1177">
        <v>0.2</v>
      </c>
      <c r="G305" s="1177">
        <v>1.3</v>
      </c>
      <c r="H305" s="1177">
        <f t="shared" si="14"/>
        <v>0.31</v>
      </c>
      <c r="I305" s="1076"/>
      <c r="J305" s="1077"/>
      <c r="K305" s="344"/>
    </row>
    <row r="306" spans="2:11" ht="15">
      <c r="B306" s="516"/>
      <c r="C306" s="438" t="s">
        <v>732</v>
      </c>
      <c r="D306" s="1190">
        <v>2</v>
      </c>
      <c r="E306" s="1177">
        <v>1.65</v>
      </c>
      <c r="F306" s="1177">
        <v>1</v>
      </c>
      <c r="G306" s="1177">
        <v>0.1</v>
      </c>
      <c r="H306" s="1177">
        <f t="shared" si="14"/>
        <v>0.33</v>
      </c>
      <c r="I306" s="1076"/>
      <c r="J306" s="1077"/>
      <c r="K306" s="344"/>
    </row>
    <row r="307" spans="2:11" ht="15">
      <c r="B307" s="516"/>
      <c r="C307" s="438" t="s">
        <v>704</v>
      </c>
      <c r="D307" s="1074"/>
      <c r="E307" s="1075">
        <v>0.14000000000000001</v>
      </c>
      <c r="F307" s="1075">
        <v>29.53</v>
      </c>
      <c r="G307" s="1075"/>
      <c r="H307" s="1075">
        <f>ROUND(E307*F307,2)</f>
        <v>4.13</v>
      </c>
      <c r="I307" s="1076"/>
      <c r="J307" s="1077"/>
      <c r="K307" s="344"/>
    </row>
    <row r="308" spans="2:11" ht="15">
      <c r="B308" s="516"/>
      <c r="C308" s="438" t="s">
        <v>704</v>
      </c>
      <c r="D308" s="1074"/>
      <c r="E308" s="1075">
        <v>0.14000000000000001</v>
      </c>
      <c r="F308" s="1075">
        <v>24.74</v>
      </c>
      <c r="G308" s="1075"/>
      <c r="H308" s="1075">
        <f>ROUND(E308*F308,2)</f>
        <v>3.46</v>
      </c>
      <c r="I308" s="1076"/>
      <c r="J308" s="1077"/>
      <c r="K308" s="344"/>
    </row>
    <row r="309" spans="2:11" ht="15">
      <c r="B309" s="516"/>
      <c r="C309" s="438" t="s">
        <v>744</v>
      </c>
      <c r="D309" s="1074"/>
      <c r="E309" s="1075">
        <v>0.14000000000000001</v>
      </c>
      <c r="F309" s="1075">
        <v>44.58</v>
      </c>
      <c r="G309" s="1075"/>
      <c r="H309" s="1075">
        <f>ROUND(E309*F309,2)</f>
        <v>6.24</v>
      </c>
      <c r="I309" s="1076"/>
      <c r="J309" s="1077"/>
      <c r="K309" s="344"/>
    </row>
    <row r="310" spans="2:11" ht="15">
      <c r="B310" s="516"/>
      <c r="C310" s="438"/>
      <c r="D310" s="1074"/>
      <c r="E310" s="1075"/>
      <c r="F310" s="1075"/>
      <c r="G310" s="1075"/>
      <c r="H310" s="1075"/>
      <c r="I310" s="1076"/>
      <c r="J310" s="1077"/>
      <c r="K310" s="344"/>
    </row>
    <row r="311" spans="2:11" s="472" customFormat="1" ht="38.25">
      <c r="B311" s="515" t="s">
        <v>1137</v>
      </c>
      <c r="C311" s="461" t="s">
        <v>1104</v>
      </c>
      <c r="D311" s="1078"/>
      <c r="E311" s="1079"/>
      <c r="F311" s="1079"/>
      <c r="G311" s="1079"/>
      <c r="H311" s="1079"/>
      <c r="I311" s="1080">
        <f>SUM(H313:H315)</f>
        <v>6.66</v>
      </c>
      <c r="J311" s="1071" t="s">
        <v>36</v>
      </c>
      <c r="K311" s="473"/>
    </row>
    <row r="312" spans="2:11" ht="15">
      <c r="B312" s="516"/>
      <c r="C312" s="438" t="s">
        <v>65</v>
      </c>
      <c r="D312" s="1074"/>
      <c r="E312" s="1075" t="s">
        <v>154</v>
      </c>
      <c r="F312" s="1075" t="s">
        <v>602</v>
      </c>
      <c r="G312" s="1075" t="s">
        <v>712</v>
      </c>
      <c r="H312" s="1075" t="s">
        <v>713</v>
      </c>
      <c r="I312" s="1076"/>
      <c r="J312" s="1077"/>
      <c r="K312" s="441"/>
    </row>
    <row r="313" spans="2:11" ht="15">
      <c r="B313" s="516"/>
      <c r="C313" s="438" t="s">
        <v>827</v>
      </c>
      <c r="D313" s="1074"/>
      <c r="E313" s="1075">
        <v>11</v>
      </c>
      <c r="F313" s="1075">
        <v>1.85</v>
      </c>
      <c r="G313" s="1191">
        <v>0.109</v>
      </c>
      <c r="H313" s="1075">
        <f>ROUND(E313*F313*G313,2)</f>
        <v>2.2200000000000002</v>
      </c>
      <c r="I313" s="1076"/>
      <c r="J313" s="1077"/>
      <c r="K313" s="344"/>
    </row>
    <row r="314" spans="2:11" ht="15">
      <c r="B314" s="516"/>
      <c r="C314" s="438" t="s">
        <v>828</v>
      </c>
      <c r="D314" s="1074"/>
      <c r="E314" s="1075">
        <v>11</v>
      </c>
      <c r="F314" s="1075">
        <v>1.85</v>
      </c>
      <c r="G314" s="1191">
        <v>0.109</v>
      </c>
      <c r="H314" s="1075">
        <f>ROUND(E314*F314*G314,2)</f>
        <v>2.2200000000000002</v>
      </c>
      <c r="I314" s="1076"/>
      <c r="J314" s="1077"/>
      <c r="K314" s="344"/>
    </row>
    <row r="315" spans="2:11" ht="15">
      <c r="B315" s="516"/>
      <c r="C315" s="438" t="s">
        <v>829</v>
      </c>
      <c r="D315" s="1074"/>
      <c r="E315" s="1075">
        <v>11</v>
      </c>
      <c r="F315" s="1075">
        <v>1.85</v>
      </c>
      <c r="G315" s="1191">
        <v>0.109</v>
      </c>
      <c r="H315" s="1075">
        <f>ROUND(E315*F315*G315,2)</f>
        <v>2.2200000000000002</v>
      </c>
      <c r="I315" s="1076"/>
      <c r="J315" s="1077"/>
      <c r="K315" s="344"/>
    </row>
    <row r="316" spans="2:11" ht="15">
      <c r="B316" s="516"/>
      <c r="C316" s="438"/>
      <c r="D316" s="1074"/>
      <c r="E316" s="1075"/>
      <c r="F316" s="1075"/>
      <c r="G316" s="1075"/>
      <c r="H316" s="1075"/>
      <c r="I316" s="1076"/>
      <c r="J316" s="1077"/>
      <c r="K316" s="344"/>
    </row>
    <row r="317" spans="2:11" s="472" customFormat="1" ht="51">
      <c r="B317" s="515" t="s">
        <v>1138</v>
      </c>
      <c r="C317" s="461" t="s">
        <v>830</v>
      </c>
      <c r="D317" s="1078"/>
      <c r="E317" s="1079"/>
      <c r="F317" s="1079"/>
      <c r="G317" s="1079"/>
      <c r="H317" s="1079"/>
      <c r="I317" s="1080">
        <f>SUM(H319:H321)</f>
        <v>781.83</v>
      </c>
      <c r="J317" s="1071" t="s">
        <v>36</v>
      </c>
      <c r="K317" s="473"/>
    </row>
    <row r="318" spans="2:11" ht="15">
      <c r="B318" s="516"/>
      <c r="C318" s="438" t="s">
        <v>65</v>
      </c>
      <c r="D318" s="1074"/>
      <c r="E318" s="1177" t="s">
        <v>597</v>
      </c>
      <c r="F318" s="1177" t="s">
        <v>711</v>
      </c>
      <c r="G318" s="1177"/>
      <c r="H318" s="1177" t="s">
        <v>614</v>
      </c>
      <c r="I318" s="1076"/>
      <c r="J318" s="1077"/>
      <c r="K318" s="344"/>
    </row>
    <row r="319" spans="2:11" ht="15">
      <c r="B319" s="516"/>
      <c r="C319" s="438" t="s">
        <v>831</v>
      </c>
      <c r="D319" s="1074"/>
      <c r="E319" s="1075">
        <v>18</v>
      </c>
      <c r="F319" s="1075">
        <v>14.6</v>
      </c>
      <c r="G319" s="1075"/>
      <c r="H319" s="1075">
        <f>ROUND(E319*F319,2)</f>
        <v>262.8</v>
      </c>
      <c r="I319" s="1076"/>
      <c r="J319" s="1077"/>
      <c r="K319" s="344"/>
    </row>
    <row r="320" spans="2:11" ht="15">
      <c r="B320" s="516"/>
      <c r="C320" s="438" t="s">
        <v>832</v>
      </c>
      <c r="D320" s="1074"/>
      <c r="E320" s="1075">
        <v>18.13</v>
      </c>
      <c r="F320" s="1075">
        <v>14.6</v>
      </c>
      <c r="G320" s="1075"/>
      <c r="H320" s="1075">
        <f>ROUND(E320*F320,2)</f>
        <v>264.7</v>
      </c>
      <c r="I320" s="1076"/>
      <c r="J320" s="1077"/>
      <c r="K320" s="344"/>
    </row>
    <row r="321" spans="2:11" ht="15">
      <c r="B321" s="516"/>
      <c r="C321" s="438" t="s">
        <v>833</v>
      </c>
      <c r="D321" s="1074"/>
      <c r="E321" s="1075">
        <v>17.420000000000002</v>
      </c>
      <c r="F321" s="1075">
        <v>14.6</v>
      </c>
      <c r="G321" s="1075"/>
      <c r="H321" s="1075">
        <f>ROUND(E321*F321,2)</f>
        <v>254.33</v>
      </c>
      <c r="I321" s="1076"/>
      <c r="J321" s="1077"/>
      <c r="K321" s="344"/>
    </row>
    <row r="322" spans="2:11" ht="15">
      <c r="B322" s="516"/>
      <c r="C322" s="438"/>
      <c r="D322" s="1074"/>
      <c r="E322" s="1075"/>
      <c r="F322" s="1075"/>
      <c r="G322" s="1075"/>
      <c r="H322" s="1075"/>
      <c r="I322" s="1076"/>
      <c r="J322" s="1077"/>
      <c r="K322" s="344"/>
    </row>
    <row r="323" spans="2:11" s="472" customFormat="1" ht="51">
      <c r="B323" s="515" t="s">
        <v>1139</v>
      </c>
      <c r="C323" s="461" t="s">
        <v>517</v>
      </c>
      <c r="D323" s="1078"/>
      <c r="E323" s="1079"/>
      <c r="F323" s="1079"/>
      <c r="G323" s="1079"/>
      <c r="H323" s="1079"/>
      <c r="I323" s="1080">
        <f>SUM(H325:H328)</f>
        <v>169.46</v>
      </c>
      <c r="J323" s="1071" t="s">
        <v>36</v>
      </c>
      <c r="K323" s="471"/>
    </row>
    <row r="324" spans="2:11" ht="15">
      <c r="B324" s="516"/>
      <c r="C324" s="438" t="s">
        <v>65</v>
      </c>
      <c r="D324" s="1074"/>
      <c r="E324" s="1075" t="s">
        <v>154</v>
      </c>
      <c r="F324" s="1075" t="s">
        <v>602</v>
      </c>
      <c r="G324" s="1075" t="s">
        <v>712</v>
      </c>
      <c r="H324" s="1075" t="s">
        <v>713</v>
      </c>
      <c r="I324" s="1076"/>
      <c r="J324" s="1077"/>
      <c r="K324" s="441"/>
    </row>
    <row r="325" spans="2:11" ht="15">
      <c r="B325" s="516"/>
      <c r="C325" s="438" t="s">
        <v>834</v>
      </c>
      <c r="D325" s="1074"/>
      <c r="E325" s="1075">
        <v>11</v>
      </c>
      <c r="F325" s="1075">
        <v>0.95</v>
      </c>
      <c r="G325" s="1191">
        <v>0.245</v>
      </c>
      <c r="H325" s="1075">
        <f>ROUND(E325*F325*G325,2)</f>
        <v>2.56</v>
      </c>
      <c r="I325" s="1076"/>
      <c r="J325" s="1077"/>
      <c r="K325" s="344"/>
    </row>
    <row r="326" spans="2:11" ht="15">
      <c r="B326" s="516"/>
      <c r="C326" s="438" t="s">
        <v>835</v>
      </c>
      <c r="D326" s="1074"/>
      <c r="E326" s="1075">
        <v>11</v>
      </c>
      <c r="F326" s="1075">
        <v>0.95</v>
      </c>
      <c r="G326" s="1191">
        <v>0.245</v>
      </c>
      <c r="H326" s="1075">
        <f>ROUND(E326*F326*G326,2)</f>
        <v>2.56</v>
      </c>
      <c r="I326" s="1076"/>
      <c r="J326" s="1077"/>
      <c r="K326" s="344"/>
    </row>
    <row r="327" spans="2:11" ht="15">
      <c r="B327" s="516"/>
      <c r="C327" s="438" t="s">
        <v>836</v>
      </c>
      <c r="D327" s="1074"/>
      <c r="E327" s="1075">
        <v>11</v>
      </c>
      <c r="F327" s="1075">
        <v>0.95</v>
      </c>
      <c r="G327" s="1191">
        <v>0.245</v>
      </c>
      <c r="H327" s="1075">
        <f>ROUND(E327*F327*G327,2)</f>
        <v>2.56</v>
      </c>
      <c r="I327" s="1076"/>
      <c r="J327" s="1077"/>
      <c r="K327" s="344"/>
    </row>
    <row r="328" spans="2:11" ht="15">
      <c r="B328" s="516"/>
      <c r="C328" s="438" t="s">
        <v>745</v>
      </c>
      <c r="D328" s="1074"/>
      <c r="E328" s="1075"/>
      <c r="F328" s="1075"/>
      <c r="G328" s="1075"/>
      <c r="H328" s="1075">
        <f>ROUND(177.96/1.1,2)</f>
        <v>161.78</v>
      </c>
      <c r="I328" s="1076"/>
      <c r="J328" s="1077"/>
      <c r="K328" s="344"/>
    </row>
    <row r="329" spans="2:11" ht="15">
      <c r="B329" s="516"/>
      <c r="C329" s="438"/>
      <c r="D329" s="1074"/>
      <c r="E329" s="1075"/>
      <c r="F329" s="1075"/>
      <c r="G329" s="1075"/>
      <c r="H329" s="1075"/>
      <c r="I329" s="1076"/>
      <c r="J329" s="1077"/>
      <c r="K329" s="344"/>
    </row>
    <row r="330" spans="2:11" s="472" customFormat="1" ht="51">
      <c r="B330" s="515" t="s">
        <v>1140</v>
      </c>
      <c r="C330" s="461" t="s">
        <v>518</v>
      </c>
      <c r="D330" s="1078"/>
      <c r="E330" s="1079"/>
      <c r="F330" s="1079"/>
      <c r="G330" s="1079"/>
      <c r="H330" s="1079"/>
      <c r="I330" s="1080">
        <f>SUM(H333:H357)</f>
        <v>1613.1999999999998</v>
      </c>
      <c r="J330" s="1071" t="s">
        <v>36</v>
      </c>
      <c r="K330" s="471"/>
    </row>
    <row r="331" spans="2:11" ht="15">
      <c r="B331" s="516"/>
      <c r="C331" s="438" t="s">
        <v>65</v>
      </c>
      <c r="D331" s="1074"/>
      <c r="E331" s="1075" t="s">
        <v>713</v>
      </c>
      <c r="F331" s="1075"/>
      <c r="G331" s="1075"/>
      <c r="H331" s="1075" t="s">
        <v>713</v>
      </c>
      <c r="I331" s="1076"/>
      <c r="J331" s="1077"/>
      <c r="K331" s="441"/>
    </row>
    <row r="332" spans="2:11" ht="15">
      <c r="B332" s="516"/>
      <c r="C332" s="438" t="s">
        <v>837</v>
      </c>
      <c r="D332" s="1074"/>
      <c r="E332" s="1075"/>
      <c r="F332" s="1075"/>
      <c r="G332" s="1075"/>
      <c r="H332" s="1075"/>
      <c r="I332" s="1076"/>
      <c r="J332" s="1077"/>
      <c r="K332" s="344"/>
    </row>
    <row r="333" spans="2:11" ht="15">
      <c r="B333" s="516"/>
      <c r="C333" s="438" t="s">
        <v>838</v>
      </c>
      <c r="D333" s="1074"/>
      <c r="E333" s="1177">
        <v>17.2</v>
      </c>
      <c r="F333" s="1177"/>
      <c r="G333" s="1177"/>
      <c r="H333" s="1177">
        <f>E333</f>
        <v>17.2</v>
      </c>
      <c r="I333" s="1076"/>
      <c r="J333" s="1077"/>
      <c r="K333" s="344"/>
    </row>
    <row r="334" spans="2:11" ht="15">
      <c r="B334" s="516"/>
      <c r="C334" s="438" t="s">
        <v>839</v>
      </c>
      <c r="D334" s="1074"/>
      <c r="E334" s="1075">
        <v>10.199999999999999</v>
      </c>
      <c r="F334" s="1075"/>
      <c r="G334" s="1075"/>
      <c r="H334" s="1177">
        <f t="shared" ref="H334:H357" si="15">E334</f>
        <v>10.199999999999999</v>
      </c>
      <c r="I334" s="1076"/>
      <c r="J334" s="1077"/>
      <c r="K334" s="344"/>
    </row>
    <row r="335" spans="2:11" ht="15">
      <c r="B335" s="516"/>
      <c r="C335" s="438" t="s">
        <v>840</v>
      </c>
      <c r="D335" s="1074"/>
      <c r="E335" s="1075">
        <v>34.4</v>
      </c>
      <c r="F335" s="1075"/>
      <c r="G335" s="1075"/>
      <c r="H335" s="1177">
        <f t="shared" si="15"/>
        <v>34.4</v>
      </c>
      <c r="I335" s="1076"/>
      <c r="J335" s="1077"/>
      <c r="K335" s="344"/>
    </row>
    <row r="336" spans="2:11" ht="15">
      <c r="B336" s="516"/>
      <c r="C336" s="438" t="s">
        <v>841</v>
      </c>
      <c r="D336" s="1074"/>
      <c r="E336" s="1075">
        <v>10.199999999999999</v>
      </c>
      <c r="F336" s="1075"/>
      <c r="G336" s="1075"/>
      <c r="H336" s="1177">
        <f t="shared" si="15"/>
        <v>10.199999999999999</v>
      </c>
      <c r="I336" s="1076"/>
      <c r="J336" s="1077"/>
      <c r="K336" s="344"/>
    </row>
    <row r="337" spans="2:11" ht="15">
      <c r="B337" s="516"/>
      <c r="C337" s="438" t="s">
        <v>842</v>
      </c>
      <c r="D337" s="1074"/>
      <c r="E337" s="1075">
        <v>23.6</v>
      </c>
      <c r="F337" s="1075"/>
      <c r="G337" s="1075"/>
      <c r="H337" s="1177">
        <f t="shared" si="15"/>
        <v>23.6</v>
      </c>
      <c r="I337" s="1076"/>
      <c r="J337" s="1077"/>
      <c r="K337" s="344"/>
    </row>
    <row r="338" spans="2:11" ht="15">
      <c r="B338" s="516"/>
      <c r="C338" s="438" t="s">
        <v>843</v>
      </c>
      <c r="D338" s="1074"/>
      <c r="E338" s="1075">
        <v>16</v>
      </c>
      <c r="F338" s="1075"/>
      <c r="G338" s="1075"/>
      <c r="H338" s="1177">
        <f t="shared" si="15"/>
        <v>16</v>
      </c>
      <c r="I338" s="1076"/>
      <c r="J338" s="1077"/>
      <c r="K338" s="344"/>
    </row>
    <row r="339" spans="2:11" ht="15">
      <c r="B339" s="516"/>
      <c r="C339" s="438" t="s">
        <v>844</v>
      </c>
      <c r="D339" s="1074"/>
      <c r="E339" s="1075">
        <v>47.2</v>
      </c>
      <c r="F339" s="1075"/>
      <c r="G339" s="1075"/>
      <c r="H339" s="1177">
        <f t="shared" si="15"/>
        <v>47.2</v>
      </c>
      <c r="I339" s="1076"/>
      <c r="J339" s="1077"/>
      <c r="K339" s="344"/>
    </row>
    <row r="340" spans="2:11" ht="15">
      <c r="B340" s="516"/>
      <c r="C340" s="438" t="s">
        <v>845</v>
      </c>
      <c r="D340" s="1074"/>
      <c r="E340" s="1075">
        <v>16</v>
      </c>
      <c r="F340" s="1075"/>
      <c r="G340" s="1075"/>
      <c r="H340" s="1177">
        <f t="shared" si="15"/>
        <v>16</v>
      </c>
      <c r="I340" s="1076"/>
      <c r="J340" s="1077"/>
      <c r="K340" s="344"/>
    </row>
    <row r="341" spans="2:11" ht="15">
      <c r="B341" s="516"/>
      <c r="C341" s="438" t="s">
        <v>846</v>
      </c>
      <c r="D341" s="1074"/>
      <c r="E341" s="1075">
        <v>17.2</v>
      </c>
      <c r="F341" s="1075"/>
      <c r="G341" s="1075"/>
      <c r="H341" s="1177">
        <f t="shared" si="15"/>
        <v>17.2</v>
      </c>
      <c r="I341" s="1076"/>
      <c r="J341" s="1077"/>
      <c r="K341" s="344"/>
    </row>
    <row r="342" spans="2:11" ht="15">
      <c r="B342" s="516"/>
      <c r="C342" s="438" t="s">
        <v>847</v>
      </c>
      <c r="D342" s="1074"/>
      <c r="E342" s="1075">
        <v>10.199999999999999</v>
      </c>
      <c r="F342" s="1075"/>
      <c r="G342" s="1075"/>
      <c r="H342" s="1177">
        <f t="shared" si="15"/>
        <v>10.199999999999999</v>
      </c>
      <c r="I342" s="1076"/>
      <c r="J342" s="1077"/>
      <c r="K342" s="344"/>
    </row>
    <row r="343" spans="2:11" ht="15">
      <c r="B343" s="516"/>
      <c r="C343" s="438" t="s">
        <v>848</v>
      </c>
      <c r="D343" s="1074"/>
      <c r="E343" s="1075">
        <v>34.4</v>
      </c>
      <c r="F343" s="1075"/>
      <c r="G343" s="1075"/>
      <c r="H343" s="1177">
        <f t="shared" si="15"/>
        <v>34.4</v>
      </c>
      <c r="I343" s="1076"/>
      <c r="J343" s="1077"/>
      <c r="K343" s="344"/>
    </row>
    <row r="344" spans="2:11" ht="15">
      <c r="B344" s="516"/>
      <c r="C344" s="438" t="s">
        <v>849</v>
      </c>
      <c r="D344" s="1074"/>
      <c r="E344" s="1075">
        <v>10.199999999999999</v>
      </c>
      <c r="F344" s="1075"/>
      <c r="G344" s="1075"/>
      <c r="H344" s="1177">
        <f t="shared" si="15"/>
        <v>10.199999999999999</v>
      </c>
      <c r="I344" s="1076"/>
      <c r="J344" s="1077"/>
      <c r="K344" s="344"/>
    </row>
    <row r="345" spans="2:11" ht="15">
      <c r="B345" s="516"/>
      <c r="C345" s="438" t="s">
        <v>850</v>
      </c>
      <c r="D345" s="1074"/>
      <c r="E345" s="1075">
        <v>23.6</v>
      </c>
      <c r="F345" s="1075"/>
      <c r="G345" s="1075"/>
      <c r="H345" s="1177">
        <f t="shared" si="15"/>
        <v>23.6</v>
      </c>
      <c r="I345" s="1076"/>
      <c r="J345" s="1077"/>
      <c r="K345" s="344"/>
    </row>
    <row r="346" spans="2:11" ht="15">
      <c r="B346" s="516"/>
      <c r="C346" s="438" t="s">
        <v>851</v>
      </c>
      <c r="D346" s="1074"/>
      <c r="E346" s="1075">
        <v>16</v>
      </c>
      <c r="F346" s="1075"/>
      <c r="G346" s="1075"/>
      <c r="H346" s="1177">
        <f t="shared" si="15"/>
        <v>16</v>
      </c>
      <c r="I346" s="1076"/>
      <c r="J346" s="1077"/>
      <c r="K346" s="344"/>
    </row>
    <row r="347" spans="2:11" ht="15">
      <c r="B347" s="516"/>
      <c r="C347" s="438" t="s">
        <v>852</v>
      </c>
      <c r="D347" s="1074"/>
      <c r="E347" s="1075">
        <v>47.2</v>
      </c>
      <c r="F347" s="1075"/>
      <c r="G347" s="1075"/>
      <c r="H347" s="1177">
        <f t="shared" si="15"/>
        <v>47.2</v>
      </c>
      <c r="I347" s="1076"/>
      <c r="J347" s="1077"/>
      <c r="K347" s="344"/>
    </row>
    <row r="348" spans="2:11" ht="15">
      <c r="B348" s="516"/>
      <c r="C348" s="438" t="s">
        <v>853</v>
      </c>
      <c r="D348" s="1074"/>
      <c r="E348" s="1075">
        <v>16</v>
      </c>
      <c r="F348" s="1075"/>
      <c r="G348" s="1191"/>
      <c r="H348" s="1177">
        <f t="shared" si="15"/>
        <v>16</v>
      </c>
      <c r="I348" s="1076"/>
      <c r="J348" s="1077"/>
      <c r="K348" s="344"/>
    </row>
    <row r="349" spans="2:11" ht="15">
      <c r="B349" s="516"/>
      <c r="C349" s="438" t="s">
        <v>854</v>
      </c>
      <c r="D349" s="1074"/>
      <c r="E349" s="1075"/>
      <c r="F349" s="1075"/>
      <c r="G349" s="1191"/>
      <c r="H349" s="1177">
        <f t="shared" si="15"/>
        <v>0</v>
      </c>
      <c r="I349" s="1076"/>
      <c r="J349" s="1077"/>
      <c r="K349" s="344"/>
    </row>
    <row r="350" spans="2:11" ht="15">
      <c r="B350" s="516"/>
      <c r="C350" s="438" t="s">
        <v>839</v>
      </c>
      <c r="D350" s="1074"/>
      <c r="E350" s="1075">
        <v>121.6</v>
      </c>
      <c r="F350" s="1075"/>
      <c r="G350" s="1191"/>
      <c r="H350" s="1177">
        <f t="shared" si="15"/>
        <v>121.6</v>
      </c>
      <c r="I350" s="1076"/>
      <c r="J350" s="1077"/>
      <c r="K350" s="344"/>
    </row>
    <row r="351" spans="2:11" ht="15">
      <c r="B351" s="516"/>
      <c r="C351" s="438" t="s">
        <v>855</v>
      </c>
      <c r="D351" s="1074"/>
      <c r="E351" s="1075">
        <v>152.5</v>
      </c>
      <c r="F351" s="1075"/>
      <c r="G351" s="1191"/>
      <c r="H351" s="1177">
        <f t="shared" si="15"/>
        <v>152.5</v>
      </c>
      <c r="I351" s="1076"/>
      <c r="J351" s="1077"/>
      <c r="K351" s="344"/>
    </row>
    <row r="352" spans="2:11" ht="15">
      <c r="B352" s="516"/>
      <c r="C352" s="438" t="s">
        <v>842</v>
      </c>
      <c r="D352" s="1074"/>
      <c r="E352" s="1075">
        <v>159</v>
      </c>
      <c r="F352" s="1075"/>
      <c r="G352" s="1191"/>
      <c r="H352" s="1177">
        <f t="shared" si="15"/>
        <v>159</v>
      </c>
      <c r="I352" s="1076"/>
      <c r="J352" s="1077"/>
      <c r="K352" s="344"/>
    </row>
    <row r="353" spans="2:11" ht="15">
      <c r="B353" s="516"/>
      <c r="C353" s="438" t="s">
        <v>856</v>
      </c>
      <c r="D353" s="1074"/>
      <c r="E353" s="1075">
        <v>198.7</v>
      </c>
      <c r="F353" s="1075"/>
      <c r="G353" s="1191"/>
      <c r="H353" s="1177">
        <f t="shared" si="15"/>
        <v>198.7</v>
      </c>
      <c r="I353" s="1076"/>
      <c r="J353" s="1077"/>
      <c r="K353" s="344"/>
    </row>
    <row r="354" spans="2:11" ht="15">
      <c r="B354" s="516"/>
      <c r="C354" s="438" t="s">
        <v>857</v>
      </c>
      <c r="D354" s="1074"/>
      <c r="E354" s="1075">
        <v>121.6</v>
      </c>
      <c r="F354" s="1075"/>
      <c r="G354" s="1191"/>
      <c r="H354" s="1177">
        <f t="shared" si="15"/>
        <v>121.6</v>
      </c>
      <c r="I354" s="1076"/>
      <c r="J354" s="1077"/>
      <c r="K354" s="344"/>
    </row>
    <row r="355" spans="2:11" ht="15">
      <c r="B355" s="516"/>
      <c r="C355" s="438" t="s">
        <v>858</v>
      </c>
      <c r="D355" s="1074"/>
      <c r="E355" s="1075">
        <v>152.5</v>
      </c>
      <c r="F355" s="1075"/>
      <c r="G355" s="1191"/>
      <c r="H355" s="1177">
        <f t="shared" si="15"/>
        <v>152.5</v>
      </c>
      <c r="I355" s="1076"/>
      <c r="J355" s="1077"/>
      <c r="K355" s="344"/>
    </row>
    <row r="356" spans="2:11" ht="15">
      <c r="B356" s="516"/>
      <c r="C356" s="438" t="s">
        <v>859</v>
      </c>
      <c r="D356" s="1074"/>
      <c r="E356" s="1075">
        <v>159</v>
      </c>
      <c r="F356" s="1075"/>
      <c r="G356" s="1191"/>
      <c r="H356" s="1177">
        <f t="shared" si="15"/>
        <v>159</v>
      </c>
      <c r="I356" s="1076"/>
      <c r="J356" s="1077"/>
      <c r="K356" s="344"/>
    </row>
    <row r="357" spans="2:11" ht="15">
      <c r="B357" s="516"/>
      <c r="C357" s="438" t="s">
        <v>860</v>
      </c>
      <c r="D357" s="1074"/>
      <c r="E357" s="1075">
        <v>198.7</v>
      </c>
      <c r="F357" s="1075"/>
      <c r="G357" s="1191"/>
      <c r="H357" s="1177">
        <f t="shared" si="15"/>
        <v>198.7</v>
      </c>
      <c r="I357" s="1076"/>
      <c r="J357" s="1077"/>
      <c r="K357" s="344"/>
    </row>
    <row r="358" spans="2:11" ht="15">
      <c r="B358" s="516"/>
      <c r="C358" s="438"/>
      <c r="D358" s="1074"/>
      <c r="E358" s="1075"/>
      <c r="F358" s="1075"/>
      <c r="G358" s="1191"/>
      <c r="H358" s="1075"/>
      <c r="I358" s="1076"/>
      <c r="J358" s="1077"/>
      <c r="K358" s="344"/>
    </row>
    <row r="359" spans="2:11" s="472" customFormat="1" ht="51">
      <c r="B359" s="515" t="s">
        <v>1141</v>
      </c>
      <c r="C359" s="461" t="s">
        <v>519</v>
      </c>
      <c r="D359" s="1078" t="s">
        <v>36</v>
      </c>
      <c r="E359" s="1079"/>
      <c r="F359" s="1079"/>
      <c r="G359" s="1079"/>
      <c r="H359" s="1079"/>
      <c r="I359" s="1080">
        <f>SUM(H362:H383)</f>
        <v>2023.6999999999998</v>
      </c>
      <c r="J359" s="1071" t="s">
        <v>36</v>
      </c>
      <c r="K359" s="471"/>
    </row>
    <row r="360" spans="2:11" ht="15">
      <c r="B360" s="516"/>
      <c r="C360" s="438" t="s">
        <v>65</v>
      </c>
      <c r="D360" s="1074"/>
      <c r="E360" s="1075"/>
      <c r="F360" s="1075"/>
      <c r="G360" s="1075"/>
      <c r="H360" s="1075"/>
      <c r="I360" s="1076"/>
      <c r="J360" s="1077"/>
      <c r="K360" s="441"/>
    </row>
    <row r="361" spans="2:11" ht="15">
      <c r="B361" s="516"/>
      <c r="C361" s="438" t="s">
        <v>861</v>
      </c>
      <c r="D361" s="1074"/>
      <c r="E361" s="1075"/>
      <c r="F361" s="1075"/>
      <c r="G361" s="1075"/>
      <c r="H361" s="1075"/>
      <c r="I361" s="1076"/>
      <c r="J361" s="1077"/>
      <c r="K361" s="344"/>
    </row>
    <row r="362" spans="2:11" ht="15">
      <c r="B362" s="516"/>
      <c r="C362" s="438" t="s">
        <v>862</v>
      </c>
      <c r="D362" s="1074"/>
      <c r="E362" s="1177">
        <v>147</v>
      </c>
      <c r="F362" s="1177"/>
      <c r="G362" s="1177"/>
      <c r="H362" s="1177">
        <f t="shared" ref="H362:H383" si="16">E362</f>
        <v>147</v>
      </c>
      <c r="I362" s="1076"/>
      <c r="J362" s="1077"/>
      <c r="K362" s="344"/>
    </row>
    <row r="363" spans="2:11" ht="15">
      <c r="B363" s="516"/>
      <c r="C363" s="438" t="s">
        <v>863</v>
      </c>
      <c r="D363" s="1074"/>
      <c r="E363" s="1075">
        <v>123</v>
      </c>
      <c r="F363" s="1075"/>
      <c r="G363" s="1075"/>
      <c r="H363" s="1177">
        <f t="shared" si="16"/>
        <v>123</v>
      </c>
      <c r="I363" s="1076"/>
      <c r="J363" s="1077"/>
      <c r="K363" s="344"/>
    </row>
    <row r="364" spans="2:11" ht="15">
      <c r="B364" s="516"/>
      <c r="C364" s="438" t="s">
        <v>864</v>
      </c>
      <c r="D364" s="1074"/>
      <c r="E364" s="1177">
        <v>147</v>
      </c>
      <c r="F364" s="1075"/>
      <c r="G364" s="1075"/>
      <c r="H364" s="1177">
        <f t="shared" si="16"/>
        <v>147</v>
      </c>
      <c r="I364" s="1076"/>
      <c r="J364" s="1077"/>
      <c r="K364" s="344"/>
    </row>
    <row r="365" spans="2:11" ht="15">
      <c r="B365" s="516"/>
      <c r="C365" s="438" t="s">
        <v>865</v>
      </c>
      <c r="D365" s="1074"/>
      <c r="E365" s="1075">
        <v>123</v>
      </c>
      <c r="F365" s="1075"/>
      <c r="G365" s="1075"/>
      <c r="H365" s="1177">
        <f t="shared" si="16"/>
        <v>123</v>
      </c>
      <c r="I365" s="1076"/>
      <c r="J365" s="1077"/>
      <c r="K365" s="344"/>
    </row>
    <row r="366" spans="2:11" ht="15">
      <c r="B366" s="516"/>
      <c r="C366" s="438" t="s">
        <v>866</v>
      </c>
      <c r="D366" s="1074"/>
      <c r="E366" s="1075"/>
      <c r="F366" s="1075"/>
      <c r="G366" s="1075"/>
      <c r="H366" s="1177">
        <f t="shared" si="16"/>
        <v>0</v>
      </c>
      <c r="I366" s="1076"/>
      <c r="J366" s="1077"/>
      <c r="K366" s="344"/>
    </row>
    <row r="367" spans="2:11" ht="15">
      <c r="B367" s="516"/>
      <c r="C367" s="438" t="s">
        <v>855</v>
      </c>
      <c r="D367" s="1074"/>
      <c r="E367" s="1075">
        <v>38.6</v>
      </c>
      <c r="F367" s="1075"/>
      <c r="G367" s="1075"/>
      <c r="H367" s="1177">
        <f t="shared" si="16"/>
        <v>38.6</v>
      </c>
      <c r="I367" s="1076"/>
      <c r="J367" s="1077"/>
      <c r="K367" s="344"/>
    </row>
    <row r="368" spans="2:11" ht="15">
      <c r="B368" s="516"/>
      <c r="C368" s="438" t="s">
        <v>867</v>
      </c>
      <c r="D368" s="1074"/>
      <c r="E368" s="1075">
        <v>40.299999999999997</v>
      </c>
      <c r="F368" s="1075"/>
      <c r="G368" s="1075"/>
      <c r="H368" s="1177">
        <f t="shared" si="16"/>
        <v>40.299999999999997</v>
      </c>
      <c r="I368" s="1076"/>
      <c r="J368" s="1077"/>
      <c r="K368" s="344"/>
    </row>
    <row r="369" spans="2:11" ht="15">
      <c r="B369" s="516"/>
      <c r="C369" s="438" t="s">
        <v>868</v>
      </c>
      <c r="D369" s="1074"/>
      <c r="E369" s="1075">
        <v>50</v>
      </c>
      <c r="F369" s="1075"/>
      <c r="G369" s="1075"/>
      <c r="H369" s="1177">
        <f t="shared" si="16"/>
        <v>50</v>
      </c>
      <c r="I369" s="1076"/>
      <c r="J369" s="1077"/>
      <c r="K369" s="344"/>
    </row>
    <row r="370" spans="2:11" ht="15">
      <c r="B370" s="516"/>
      <c r="C370" s="438" t="s">
        <v>869</v>
      </c>
      <c r="D370" s="1074"/>
      <c r="E370" s="1075">
        <v>50</v>
      </c>
      <c r="F370" s="1075"/>
      <c r="G370" s="1075"/>
      <c r="H370" s="1177">
        <f t="shared" si="16"/>
        <v>50</v>
      </c>
      <c r="I370" s="1076"/>
      <c r="J370" s="1077"/>
      <c r="K370" s="344"/>
    </row>
    <row r="371" spans="2:11" ht="15">
      <c r="B371" s="516"/>
      <c r="C371" s="438" t="s">
        <v>870</v>
      </c>
      <c r="D371" s="1074"/>
      <c r="E371" s="1075">
        <v>38.6</v>
      </c>
      <c r="F371" s="1075"/>
      <c r="G371" s="1075"/>
      <c r="H371" s="1177">
        <f t="shared" si="16"/>
        <v>38.6</v>
      </c>
      <c r="I371" s="1076"/>
      <c r="J371" s="1077"/>
      <c r="K371" s="344"/>
    </row>
    <row r="372" spans="2:11" ht="15">
      <c r="B372" s="516"/>
      <c r="C372" s="438" t="s">
        <v>871</v>
      </c>
      <c r="D372" s="1074"/>
      <c r="E372" s="1075">
        <v>38.6</v>
      </c>
      <c r="F372" s="1075"/>
      <c r="G372" s="1075"/>
      <c r="H372" s="1177">
        <f t="shared" si="16"/>
        <v>38.6</v>
      </c>
      <c r="I372" s="1076"/>
      <c r="J372" s="1077"/>
      <c r="K372" s="344"/>
    </row>
    <row r="373" spans="2:11" ht="15">
      <c r="B373" s="516"/>
      <c r="C373" s="438" t="s">
        <v>872</v>
      </c>
      <c r="D373" s="1074"/>
      <c r="E373" s="1075">
        <v>50</v>
      </c>
      <c r="F373" s="1075"/>
      <c r="G373" s="1075"/>
      <c r="H373" s="1177">
        <f t="shared" si="16"/>
        <v>50</v>
      </c>
      <c r="I373" s="1076"/>
      <c r="J373" s="1077"/>
      <c r="K373" s="344"/>
    </row>
    <row r="374" spans="2:11" ht="15">
      <c r="B374" s="516"/>
      <c r="C374" s="438" t="s">
        <v>873</v>
      </c>
      <c r="D374" s="1074"/>
      <c r="E374" s="1075">
        <v>50</v>
      </c>
      <c r="F374" s="1075"/>
      <c r="G374" s="1075"/>
      <c r="H374" s="1177">
        <f t="shared" si="16"/>
        <v>50</v>
      </c>
      <c r="I374" s="1076"/>
      <c r="J374" s="1077"/>
      <c r="K374" s="344"/>
    </row>
    <row r="375" spans="2:11" ht="15">
      <c r="B375" s="516"/>
      <c r="C375" s="438" t="s">
        <v>854</v>
      </c>
      <c r="D375" s="1074"/>
      <c r="E375" s="1075"/>
      <c r="F375" s="1075"/>
      <c r="G375" s="1075"/>
      <c r="H375" s="1177">
        <f t="shared" si="16"/>
        <v>0</v>
      </c>
      <c r="I375" s="1076"/>
      <c r="J375" s="1077"/>
      <c r="K375" s="344"/>
    </row>
    <row r="376" spans="2:11" ht="15">
      <c r="B376" s="516"/>
      <c r="C376" s="438" t="s">
        <v>840</v>
      </c>
      <c r="D376" s="1074"/>
      <c r="E376" s="1075">
        <v>131</v>
      </c>
      <c r="F376" s="1075"/>
      <c r="G376" s="1075"/>
      <c r="H376" s="1177">
        <f t="shared" si="16"/>
        <v>131</v>
      </c>
      <c r="I376" s="1076"/>
      <c r="J376" s="1077"/>
      <c r="K376" s="344"/>
    </row>
    <row r="377" spans="2:11" ht="15">
      <c r="B377" s="516"/>
      <c r="C377" s="438" t="s">
        <v>841</v>
      </c>
      <c r="D377" s="1074"/>
      <c r="E377" s="1075">
        <v>115.1</v>
      </c>
      <c r="F377" s="1075"/>
      <c r="G377" s="1075"/>
      <c r="H377" s="1177">
        <f t="shared" si="16"/>
        <v>115.1</v>
      </c>
      <c r="I377" s="1076"/>
      <c r="J377" s="1077"/>
      <c r="K377" s="344"/>
    </row>
    <row r="378" spans="2:11" ht="15">
      <c r="B378" s="516"/>
      <c r="C378" s="438" t="s">
        <v>843</v>
      </c>
      <c r="D378" s="1074"/>
      <c r="E378" s="1075">
        <v>147.9</v>
      </c>
      <c r="F378" s="1075"/>
      <c r="G378" s="1075"/>
      <c r="H378" s="1177">
        <f t="shared" si="16"/>
        <v>147.9</v>
      </c>
      <c r="I378" s="1076"/>
      <c r="J378" s="1077"/>
      <c r="K378" s="344"/>
    </row>
    <row r="379" spans="2:11" ht="15">
      <c r="B379" s="516"/>
      <c r="C379" s="438" t="s">
        <v>874</v>
      </c>
      <c r="D379" s="1074"/>
      <c r="E379" s="1075">
        <v>170.6</v>
      </c>
      <c r="F379" s="1075"/>
      <c r="G379" s="1191"/>
      <c r="H379" s="1177">
        <f t="shared" si="16"/>
        <v>170.6</v>
      </c>
      <c r="I379" s="1076"/>
      <c r="J379" s="1077"/>
      <c r="K379" s="344"/>
    </row>
    <row r="380" spans="2:11" ht="15">
      <c r="B380" s="516"/>
      <c r="C380" s="438" t="s">
        <v>875</v>
      </c>
      <c r="D380" s="1074"/>
      <c r="E380" s="1075">
        <v>113.5</v>
      </c>
      <c r="F380" s="1075"/>
      <c r="G380" s="1075"/>
      <c r="H380" s="1177">
        <f t="shared" si="16"/>
        <v>113.5</v>
      </c>
      <c r="I380" s="1076"/>
      <c r="J380" s="1077"/>
      <c r="K380" s="344"/>
    </row>
    <row r="381" spans="2:11" ht="15">
      <c r="B381" s="516"/>
      <c r="C381" s="438" t="s">
        <v>876</v>
      </c>
      <c r="D381" s="1074"/>
      <c r="E381" s="1075">
        <v>131</v>
      </c>
      <c r="F381" s="1075"/>
      <c r="G381" s="1191"/>
      <c r="H381" s="1177">
        <f t="shared" si="16"/>
        <v>131</v>
      </c>
      <c r="I381" s="1076"/>
      <c r="J381" s="1077"/>
      <c r="K381" s="344"/>
    </row>
    <row r="382" spans="2:11" ht="15">
      <c r="B382" s="516"/>
      <c r="C382" s="438" t="s">
        <v>877</v>
      </c>
      <c r="D382" s="1074"/>
      <c r="E382" s="1075">
        <v>170.6</v>
      </c>
      <c r="F382" s="1075"/>
      <c r="G382" s="1075"/>
      <c r="H382" s="1177">
        <f t="shared" si="16"/>
        <v>170.6</v>
      </c>
      <c r="I382" s="1076"/>
      <c r="J382" s="1077"/>
      <c r="K382" s="344"/>
    </row>
    <row r="383" spans="2:11" ht="15">
      <c r="B383" s="516"/>
      <c r="C383" s="438" t="s">
        <v>878</v>
      </c>
      <c r="D383" s="1074"/>
      <c r="E383" s="1075">
        <v>147.9</v>
      </c>
      <c r="F383" s="1075"/>
      <c r="G383" s="1191"/>
      <c r="H383" s="1177">
        <f t="shared" si="16"/>
        <v>147.9</v>
      </c>
      <c r="I383" s="1076"/>
      <c r="J383" s="1077"/>
      <c r="K383" s="344"/>
    </row>
    <row r="384" spans="2:11" ht="15">
      <c r="B384" s="516"/>
      <c r="C384" s="438"/>
      <c r="D384" s="1074"/>
      <c r="E384" s="1075"/>
      <c r="F384" s="1075"/>
      <c r="G384" s="1191"/>
      <c r="H384" s="1075"/>
      <c r="I384" s="1076"/>
      <c r="J384" s="1077"/>
      <c r="K384" s="344"/>
    </row>
    <row r="385" spans="2:11" s="472" customFormat="1" ht="51">
      <c r="B385" s="515" t="s">
        <v>1142</v>
      </c>
      <c r="C385" s="461" t="s">
        <v>520</v>
      </c>
      <c r="D385" s="1078" t="s">
        <v>36</v>
      </c>
      <c r="E385" s="1079"/>
      <c r="F385" s="1079"/>
      <c r="G385" s="1079"/>
      <c r="H385" s="1079"/>
      <c r="I385" s="1080">
        <f>SUM(H388:H394)</f>
        <v>545.29999999999995</v>
      </c>
      <c r="J385" s="1071" t="s">
        <v>36</v>
      </c>
      <c r="K385" s="471"/>
    </row>
    <row r="386" spans="2:11" ht="15">
      <c r="B386" s="516"/>
      <c r="C386" s="438" t="s">
        <v>65</v>
      </c>
      <c r="D386" s="1074"/>
      <c r="E386" s="1075"/>
      <c r="F386" s="1075"/>
      <c r="G386" s="1075"/>
      <c r="H386" s="1075"/>
      <c r="I386" s="1076"/>
      <c r="J386" s="1077"/>
      <c r="K386" s="441"/>
    </row>
    <row r="387" spans="2:11" ht="15">
      <c r="B387" s="516"/>
      <c r="C387" s="438" t="s">
        <v>861</v>
      </c>
      <c r="D387" s="1074"/>
      <c r="E387" s="1075"/>
      <c r="F387" s="1075"/>
      <c r="G387" s="1075"/>
      <c r="H387" s="1075"/>
      <c r="I387" s="1076"/>
      <c r="J387" s="1077"/>
      <c r="K387" s="344"/>
    </row>
    <row r="388" spans="2:11" ht="15">
      <c r="B388" s="516"/>
      <c r="C388" s="438" t="s">
        <v>879</v>
      </c>
      <c r="D388" s="1074"/>
      <c r="E388" s="1177">
        <v>245.1</v>
      </c>
      <c r="F388" s="1177"/>
      <c r="G388" s="1177"/>
      <c r="H388" s="1177">
        <f t="shared" ref="H388:H394" si="17">E388</f>
        <v>245.1</v>
      </c>
      <c r="I388" s="1076"/>
      <c r="J388" s="1077"/>
      <c r="K388" s="344"/>
    </row>
    <row r="389" spans="2:11" ht="15">
      <c r="B389" s="516"/>
      <c r="C389" s="438" t="s">
        <v>880</v>
      </c>
      <c r="D389" s="1074"/>
      <c r="E389" s="1075">
        <v>204.2</v>
      </c>
      <c r="F389" s="1075"/>
      <c r="G389" s="1075"/>
      <c r="H389" s="1177">
        <f t="shared" si="17"/>
        <v>204.2</v>
      </c>
      <c r="I389" s="1076"/>
      <c r="J389" s="1077"/>
      <c r="K389" s="344"/>
    </row>
    <row r="390" spans="2:11" ht="15">
      <c r="B390" s="516"/>
      <c r="C390" s="438" t="s">
        <v>854</v>
      </c>
      <c r="D390" s="1074"/>
      <c r="E390" s="1177"/>
      <c r="F390" s="1075"/>
      <c r="G390" s="1075"/>
      <c r="H390" s="1177"/>
      <c r="I390" s="1076"/>
      <c r="J390" s="1077"/>
      <c r="K390" s="344"/>
    </row>
    <row r="391" spans="2:11" ht="15">
      <c r="B391" s="516"/>
      <c r="C391" s="438" t="s">
        <v>838</v>
      </c>
      <c r="D391" s="1074"/>
      <c r="E391" s="1075">
        <v>20.8</v>
      </c>
      <c r="F391" s="1075"/>
      <c r="G391" s="1075"/>
      <c r="H391" s="1177">
        <f t="shared" si="17"/>
        <v>20.8</v>
      </c>
      <c r="I391" s="1076"/>
      <c r="J391" s="1077"/>
      <c r="K391" s="344"/>
    </row>
    <row r="392" spans="2:11" ht="15">
      <c r="B392" s="516"/>
      <c r="C392" s="438" t="s">
        <v>881</v>
      </c>
      <c r="D392" s="1074"/>
      <c r="E392" s="1075">
        <v>27.2</v>
      </c>
      <c r="F392" s="1075"/>
      <c r="G392" s="1075"/>
      <c r="H392" s="1177">
        <f t="shared" si="17"/>
        <v>27.2</v>
      </c>
      <c r="I392" s="1076"/>
      <c r="J392" s="1077"/>
      <c r="K392" s="344"/>
    </row>
    <row r="393" spans="2:11" ht="15">
      <c r="B393" s="516"/>
      <c r="C393" s="438" t="s">
        <v>882</v>
      </c>
      <c r="D393" s="1074"/>
      <c r="E393" s="1075">
        <v>20.8</v>
      </c>
      <c r="F393" s="1075"/>
      <c r="G393" s="1075"/>
      <c r="H393" s="1177">
        <f t="shared" si="17"/>
        <v>20.8</v>
      </c>
      <c r="I393" s="1076"/>
      <c r="J393" s="1077"/>
      <c r="K393" s="344"/>
    </row>
    <row r="394" spans="2:11" ht="15">
      <c r="B394" s="516"/>
      <c r="C394" s="438" t="s">
        <v>883</v>
      </c>
      <c r="D394" s="1074"/>
      <c r="E394" s="1075">
        <v>27.2</v>
      </c>
      <c r="F394" s="1075"/>
      <c r="G394" s="1075"/>
      <c r="H394" s="1177">
        <f t="shared" si="17"/>
        <v>27.2</v>
      </c>
      <c r="I394" s="1076"/>
      <c r="J394" s="1077"/>
      <c r="K394" s="344"/>
    </row>
    <row r="395" spans="2:11" ht="15">
      <c r="B395" s="516"/>
      <c r="C395" s="438"/>
      <c r="D395" s="1074"/>
      <c r="E395" s="1075"/>
      <c r="F395" s="1075"/>
      <c r="G395" s="1075"/>
      <c r="H395" s="1075"/>
      <c r="I395" s="1076"/>
      <c r="J395" s="1077"/>
      <c r="K395" s="344"/>
    </row>
    <row r="396" spans="2:11" s="472" customFormat="1" ht="15">
      <c r="B396" s="514" t="s">
        <v>335</v>
      </c>
      <c r="C396" s="470" t="s">
        <v>51</v>
      </c>
      <c r="D396" s="1078"/>
      <c r="E396" s="1079"/>
      <c r="F396" s="1079"/>
      <c r="G396" s="1192"/>
      <c r="H396" s="1079"/>
      <c r="I396" s="1080"/>
      <c r="J396" s="1071"/>
      <c r="K396" s="471"/>
    </row>
    <row r="397" spans="2:11" s="472" customFormat="1" ht="15">
      <c r="B397" s="514" t="s">
        <v>336</v>
      </c>
      <c r="C397" s="470" t="s">
        <v>1255</v>
      </c>
      <c r="D397" s="1078"/>
      <c r="E397" s="1079"/>
      <c r="F397" s="1079"/>
      <c r="G397" s="1192"/>
      <c r="H397" s="1079"/>
      <c r="I397" s="1080"/>
      <c r="J397" s="1071"/>
      <c r="K397" s="471"/>
    </row>
    <row r="398" spans="2:11" s="472" customFormat="1" ht="63.75">
      <c r="B398" s="515" t="s">
        <v>337</v>
      </c>
      <c r="C398" s="461" t="s">
        <v>884</v>
      </c>
      <c r="D398" s="1078"/>
      <c r="E398" s="1079"/>
      <c r="F398" s="1079"/>
      <c r="G398" s="1192"/>
      <c r="H398" s="1079"/>
      <c r="I398" s="1080">
        <f>H400</f>
        <v>28.2</v>
      </c>
      <c r="J398" s="1071" t="s">
        <v>2</v>
      </c>
      <c r="K398" s="471"/>
    </row>
    <row r="399" spans="2:11" ht="15">
      <c r="B399" s="516"/>
      <c r="C399" s="438" t="s">
        <v>65</v>
      </c>
      <c r="D399" s="1074"/>
      <c r="E399" s="1075" t="s">
        <v>626</v>
      </c>
      <c r="F399" s="1075"/>
      <c r="G399" s="1191"/>
      <c r="H399" s="1075" t="s">
        <v>594</v>
      </c>
      <c r="I399" s="1076"/>
      <c r="J399" s="1077"/>
      <c r="K399" s="344"/>
    </row>
    <row r="400" spans="2:11" ht="15">
      <c r="B400" s="516"/>
      <c r="C400" s="438" t="s">
        <v>746</v>
      </c>
      <c r="D400" s="1074"/>
      <c r="E400" s="1075">
        <v>28.2</v>
      </c>
      <c r="F400" s="1075"/>
      <c r="G400" s="1191"/>
      <c r="H400" s="1075">
        <f>E400</f>
        <v>28.2</v>
      </c>
      <c r="I400" s="1076"/>
      <c r="J400" s="1077"/>
      <c r="K400" s="344"/>
    </row>
    <row r="401" spans="2:11" ht="15">
      <c r="B401" s="516"/>
      <c r="C401" s="438"/>
      <c r="D401" s="1074"/>
      <c r="E401" s="1075"/>
      <c r="F401" s="1075"/>
      <c r="G401" s="1191"/>
      <c r="H401" s="1075"/>
      <c r="I401" s="1076"/>
      <c r="J401" s="1077"/>
      <c r="K401" s="344"/>
    </row>
    <row r="402" spans="2:11" s="472" customFormat="1" ht="15">
      <c r="B402" s="514" t="s">
        <v>346</v>
      </c>
      <c r="C402" s="470" t="s">
        <v>67</v>
      </c>
      <c r="D402" s="1078"/>
      <c r="E402" s="1079"/>
      <c r="F402" s="1079"/>
      <c r="G402" s="1079"/>
      <c r="H402" s="1079"/>
      <c r="I402" s="1080"/>
      <c r="J402" s="1071"/>
      <c r="K402" s="471"/>
    </row>
    <row r="403" spans="2:11" s="472" customFormat="1" ht="51">
      <c r="B403" s="515" t="s">
        <v>347</v>
      </c>
      <c r="C403" s="461" t="s">
        <v>521</v>
      </c>
      <c r="D403" s="1078"/>
      <c r="E403" s="1079"/>
      <c r="F403" s="1079"/>
      <c r="G403" s="1079"/>
      <c r="H403" s="1079"/>
      <c r="I403" s="1080">
        <f>SUM(H405)</f>
        <v>56.4</v>
      </c>
      <c r="J403" s="1071" t="s">
        <v>3</v>
      </c>
      <c r="K403" s="471"/>
    </row>
    <row r="404" spans="2:11" ht="15">
      <c r="B404" s="516"/>
      <c r="C404" s="438" t="s">
        <v>65</v>
      </c>
      <c r="D404" s="1074"/>
      <c r="E404" s="1075"/>
      <c r="F404" s="1075"/>
      <c r="G404" s="1075"/>
      <c r="H404" s="1075"/>
      <c r="I404" s="1076"/>
      <c r="J404" s="1077"/>
      <c r="K404" s="344"/>
    </row>
    <row r="405" spans="2:11" ht="15">
      <c r="B405" s="516"/>
      <c r="C405" s="438" t="s">
        <v>747</v>
      </c>
      <c r="D405" s="1074"/>
      <c r="E405" s="1075"/>
      <c r="F405" s="1075"/>
      <c r="G405" s="1075"/>
      <c r="H405" s="1075">
        <f>ROUND(56.4,2)</f>
        <v>56.4</v>
      </c>
      <c r="I405" s="1076"/>
      <c r="J405" s="1077"/>
      <c r="K405" s="344"/>
    </row>
    <row r="406" spans="2:11" ht="15">
      <c r="B406" s="516"/>
      <c r="C406" s="438"/>
      <c r="D406" s="1074"/>
      <c r="E406" s="1075"/>
      <c r="F406" s="1075"/>
      <c r="G406" s="1075"/>
      <c r="H406" s="1075"/>
      <c r="I406" s="1076"/>
      <c r="J406" s="1077"/>
      <c r="K406" s="344"/>
    </row>
    <row r="407" spans="2:11" s="472" customFormat="1" ht="51">
      <c r="B407" s="515" t="s">
        <v>1203</v>
      </c>
      <c r="C407" s="461" t="s">
        <v>151</v>
      </c>
      <c r="D407" s="1078"/>
      <c r="E407" s="1079"/>
      <c r="F407" s="1079"/>
      <c r="G407" s="1079"/>
      <c r="H407" s="1079"/>
      <c r="I407" s="1080">
        <f>SUM(H408:H409)</f>
        <v>56.4</v>
      </c>
      <c r="J407" s="1071" t="s">
        <v>3</v>
      </c>
      <c r="K407" s="471"/>
    </row>
    <row r="408" spans="2:11" ht="15">
      <c r="B408" s="516"/>
      <c r="C408" s="438" t="s">
        <v>65</v>
      </c>
      <c r="D408" s="1074"/>
      <c r="E408" s="1075" t="s">
        <v>626</v>
      </c>
      <c r="F408" s="1075" t="s">
        <v>603</v>
      </c>
      <c r="G408" s="1075"/>
      <c r="H408" s="1075" t="s">
        <v>610</v>
      </c>
      <c r="I408" s="1076"/>
      <c r="J408" s="1077"/>
      <c r="K408" s="344"/>
    </row>
    <row r="409" spans="2:11" ht="15">
      <c r="B409" s="516"/>
      <c r="C409" s="438" t="s">
        <v>747</v>
      </c>
      <c r="D409" s="1074"/>
      <c r="E409" s="1075"/>
      <c r="F409" s="1075"/>
      <c r="G409" s="1075"/>
      <c r="H409" s="1075">
        <f>ROUND(56.4,2)</f>
        <v>56.4</v>
      </c>
      <c r="I409" s="1076"/>
      <c r="J409" s="1077"/>
      <c r="K409" s="344"/>
    </row>
    <row r="410" spans="2:11" ht="15">
      <c r="B410" s="516"/>
      <c r="C410" s="438"/>
      <c r="D410" s="1074"/>
      <c r="E410" s="1075"/>
      <c r="F410" s="1075"/>
      <c r="G410" s="1075"/>
      <c r="H410" s="1075"/>
      <c r="I410" s="1076"/>
      <c r="J410" s="1077"/>
      <c r="K410" s="344"/>
    </row>
    <row r="411" spans="2:11" s="472" customFormat="1" ht="25.5">
      <c r="B411" s="514" t="s">
        <v>372</v>
      </c>
      <c r="C411" s="470" t="s">
        <v>56</v>
      </c>
      <c r="D411" s="1078"/>
      <c r="E411" s="1079"/>
      <c r="F411" s="1079"/>
      <c r="G411" s="1079"/>
      <c r="H411" s="1079"/>
      <c r="I411" s="1080"/>
      <c r="J411" s="1071"/>
      <c r="K411" s="471"/>
    </row>
    <row r="412" spans="2:11" s="472" customFormat="1" ht="15">
      <c r="B412" s="514" t="s">
        <v>373</v>
      </c>
      <c r="C412" s="470" t="s">
        <v>57</v>
      </c>
      <c r="D412" s="1078"/>
      <c r="E412" s="1079"/>
      <c r="F412" s="1079"/>
      <c r="G412" s="1079"/>
      <c r="H412" s="1079"/>
      <c r="I412" s="1080"/>
      <c r="J412" s="1071"/>
      <c r="K412" s="471"/>
    </row>
    <row r="413" spans="2:11" s="472" customFormat="1" ht="15">
      <c r="B413" s="515" t="s">
        <v>375</v>
      </c>
      <c r="C413" s="461" t="s">
        <v>58</v>
      </c>
      <c r="D413" s="1078"/>
      <c r="E413" s="1079"/>
      <c r="F413" s="1079"/>
      <c r="G413" s="1079"/>
      <c r="H413" s="1079"/>
      <c r="I413" s="1080">
        <f>SUM(H415)</f>
        <v>436.4</v>
      </c>
      <c r="J413" s="1071" t="s">
        <v>2</v>
      </c>
      <c r="K413" s="471"/>
    </row>
    <row r="414" spans="2:11" ht="15">
      <c r="B414" s="516"/>
      <c r="C414" s="438" t="s">
        <v>65</v>
      </c>
      <c r="D414" s="1074"/>
      <c r="E414" s="1075" t="s">
        <v>623</v>
      </c>
      <c r="F414" s="1075"/>
      <c r="G414" s="1075"/>
      <c r="H414" s="1075" t="s">
        <v>623</v>
      </c>
      <c r="I414" s="1076"/>
      <c r="J414" s="1077"/>
      <c r="K414" s="344"/>
    </row>
    <row r="415" spans="2:11" ht="15">
      <c r="B415" s="516"/>
      <c r="C415" s="438" t="s">
        <v>624</v>
      </c>
      <c r="D415" s="1074"/>
      <c r="E415" s="1075">
        <v>436.4</v>
      </c>
      <c r="F415" s="1075"/>
      <c r="G415" s="1075"/>
      <c r="H415" s="1075">
        <f>ROUND(E415,2)</f>
        <v>436.4</v>
      </c>
      <c r="I415" s="1076"/>
      <c r="J415" s="1077"/>
      <c r="K415" s="344"/>
    </row>
    <row r="416" spans="2:11" ht="15">
      <c r="B416" s="516"/>
      <c r="C416" s="438"/>
      <c r="D416" s="1074"/>
      <c r="E416" s="1075"/>
      <c r="F416" s="1075"/>
      <c r="G416" s="1075"/>
      <c r="H416" s="1075"/>
      <c r="I416" s="1076"/>
      <c r="J416" s="1077"/>
      <c r="K416" s="344"/>
    </row>
    <row r="417" spans="2:11" s="472" customFormat="1" ht="15">
      <c r="B417" s="514" t="s">
        <v>376</v>
      </c>
      <c r="C417" s="470" t="s">
        <v>52</v>
      </c>
      <c r="D417" s="1078"/>
      <c r="E417" s="1079"/>
      <c r="F417" s="1079"/>
      <c r="G417" s="1079"/>
      <c r="H417" s="1079"/>
      <c r="I417" s="1080"/>
      <c r="J417" s="1071"/>
      <c r="K417" s="471"/>
    </row>
    <row r="418" spans="2:11" s="472" customFormat="1" ht="25.5">
      <c r="B418" s="515" t="s">
        <v>377</v>
      </c>
      <c r="C418" s="461" t="s">
        <v>155</v>
      </c>
      <c r="D418" s="1078"/>
      <c r="E418" s="1079"/>
      <c r="F418" s="1079"/>
      <c r="G418" s="1079"/>
      <c r="H418" s="1079"/>
      <c r="I418" s="1080">
        <f>SUM(H419:H423)</f>
        <v>218</v>
      </c>
      <c r="J418" s="1071" t="s">
        <v>28</v>
      </c>
      <c r="K418" s="471"/>
    </row>
    <row r="419" spans="2:11" ht="15">
      <c r="B419" s="516"/>
      <c r="C419" s="438" t="s">
        <v>65</v>
      </c>
      <c r="D419" s="1074"/>
      <c r="E419" s="1075" t="s">
        <v>626</v>
      </c>
      <c r="F419" s="1075" t="s">
        <v>603</v>
      </c>
      <c r="G419" s="1075" t="s">
        <v>627</v>
      </c>
      <c r="H419" s="1075" t="s">
        <v>605</v>
      </c>
      <c r="I419" s="1076"/>
      <c r="J419" s="1077"/>
      <c r="K419" s="344"/>
    </row>
    <row r="420" spans="2:11" ht="15">
      <c r="B420" s="516"/>
      <c r="C420" s="438" t="s">
        <v>625</v>
      </c>
      <c r="D420" s="1074"/>
      <c r="E420" s="1075"/>
      <c r="F420" s="1075"/>
      <c r="G420" s="1075"/>
      <c r="H420" s="1075"/>
      <c r="I420" s="1076"/>
      <c r="J420" s="1077"/>
      <c r="K420" s="344"/>
    </row>
    <row r="421" spans="2:11" ht="15">
      <c r="B421" s="516"/>
      <c r="C421" s="438" t="s">
        <v>628</v>
      </c>
      <c r="D421" s="1074"/>
      <c r="E421" s="1075">
        <v>26</v>
      </c>
      <c r="F421" s="1075">
        <v>5</v>
      </c>
      <c r="G421" s="1075">
        <v>0.5</v>
      </c>
      <c r="H421" s="1075">
        <f>ROUND(E421*F421*G421,2)</f>
        <v>65</v>
      </c>
      <c r="I421" s="1076"/>
      <c r="J421" s="1077"/>
      <c r="K421" s="344"/>
    </row>
    <row r="422" spans="2:11" ht="15">
      <c r="B422" s="516"/>
      <c r="C422" s="438" t="s">
        <v>629</v>
      </c>
      <c r="D422" s="1074"/>
      <c r="E422" s="1075">
        <v>26</v>
      </c>
      <c r="F422" s="1075">
        <v>5</v>
      </c>
      <c r="G422" s="1075">
        <v>0.5</v>
      </c>
      <c r="H422" s="1075">
        <f>ROUND(E422*F422*G422,2)</f>
        <v>65</v>
      </c>
      <c r="I422" s="1076"/>
      <c r="J422" s="1077"/>
      <c r="K422" s="344"/>
    </row>
    <row r="423" spans="2:11" ht="15">
      <c r="B423" s="516"/>
      <c r="C423" s="438" t="s">
        <v>630</v>
      </c>
      <c r="D423" s="1074"/>
      <c r="E423" s="1075">
        <v>44</v>
      </c>
      <c r="F423" s="1075">
        <v>4</v>
      </c>
      <c r="G423" s="1075">
        <v>0.5</v>
      </c>
      <c r="H423" s="1075">
        <f>ROUND(E423*F423*G423,2)</f>
        <v>88</v>
      </c>
      <c r="I423" s="1076"/>
      <c r="J423" s="1077"/>
      <c r="K423" s="344"/>
    </row>
    <row r="424" spans="2:11" ht="15">
      <c r="B424" s="516"/>
      <c r="C424" s="438"/>
      <c r="D424" s="1074"/>
      <c r="E424" s="1075"/>
      <c r="F424" s="1075"/>
      <c r="G424" s="1075"/>
      <c r="H424" s="1075"/>
      <c r="I424" s="1076"/>
      <c r="J424" s="1077"/>
      <c r="K424" s="344"/>
    </row>
    <row r="425" spans="2:11" s="472" customFormat="1" ht="15">
      <c r="B425" s="514" t="s">
        <v>378</v>
      </c>
      <c r="C425" s="470" t="s">
        <v>59</v>
      </c>
      <c r="D425" s="1078"/>
      <c r="E425" s="1079"/>
      <c r="F425" s="1079"/>
      <c r="G425" s="1079"/>
      <c r="H425" s="1079"/>
      <c r="I425" s="1080"/>
      <c r="J425" s="1071"/>
      <c r="K425" s="471"/>
    </row>
    <row r="426" spans="2:11" s="472" customFormat="1" ht="25.5">
      <c r="B426" s="515" t="s">
        <v>379</v>
      </c>
      <c r="C426" s="461" t="s">
        <v>114</v>
      </c>
      <c r="D426" s="1078"/>
      <c r="E426" s="1079"/>
      <c r="F426" s="1079"/>
      <c r="G426" s="1079"/>
      <c r="H426" s="1079"/>
      <c r="I426" s="1080">
        <f>ROUND(SUM(H427:H429),2)</f>
        <v>4672.28</v>
      </c>
      <c r="J426" s="1071" t="s">
        <v>28</v>
      </c>
      <c r="K426" s="471"/>
    </row>
    <row r="427" spans="2:11" ht="15">
      <c r="B427" s="516"/>
      <c r="C427" s="438" t="s">
        <v>65</v>
      </c>
      <c r="D427" s="1074"/>
      <c r="E427" s="1075" t="s">
        <v>605</v>
      </c>
      <c r="F427" s="1075"/>
      <c r="G427" s="1075"/>
      <c r="H427" s="1075" t="s">
        <v>605</v>
      </c>
      <c r="I427" s="1076"/>
      <c r="J427" s="1077"/>
      <c r="K427" s="344"/>
    </row>
    <row r="428" spans="2:11" ht="25.5">
      <c r="B428" s="516"/>
      <c r="C428" s="438" t="s">
        <v>633</v>
      </c>
      <c r="D428" s="1074"/>
      <c r="E428" s="1075">
        <v>4672.28</v>
      </c>
      <c r="F428" s="1075"/>
      <c r="G428" s="1075"/>
      <c r="H428" s="1075">
        <f>E428</f>
        <v>4672.28</v>
      </c>
      <c r="I428" s="1076"/>
      <c r="J428" s="1077"/>
      <c r="K428" s="344"/>
    </row>
    <row r="429" spans="2:11" ht="15">
      <c r="B429" s="516"/>
      <c r="C429" s="438"/>
      <c r="D429" s="1074"/>
      <c r="E429" s="1075"/>
      <c r="F429" s="1075"/>
      <c r="G429" s="1075"/>
      <c r="H429" s="1075"/>
      <c r="I429" s="1076"/>
      <c r="J429" s="1077"/>
      <c r="K429" s="344"/>
    </row>
    <row r="430" spans="2:11" s="472" customFormat="1" ht="15">
      <c r="B430" s="514" t="s">
        <v>380</v>
      </c>
      <c r="C430" s="470" t="s">
        <v>60</v>
      </c>
      <c r="D430" s="1078"/>
      <c r="E430" s="1079"/>
      <c r="F430" s="1079"/>
      <c r="G430" s="1079"/>
      <c r="H430" s="1079"/>
      <c r="I430" s="1080"/>
      <c r="J430" s="1071"/>
      <c r="K430" s="471"/>
    </row>
    <row r="431" spans="2:11" s="472" customFormat="1" ht="63.75">
      <c r="B431" s="515" t="s">
        <v>381</v>
      </c>
      <c r="C431" s="461" t="s">
        <v>820</v>
      </c>
      <c r="D431" s="1078"/>
      <c r="E431" s="1079"/>
      <c r="F431" s="1079"/>
      <c r="G431" s="1079"/>
      <c r="H431" s="1079"/>
      <c r="I431" s="1080">
        <f>SUM(H434:H449)</f>
        <v>914</v>
      </c>
      <c r="J431" s="1071" t="s">
        <v>28</v>
      </c>
      <c r="K431" s="471"/>
    </row>
    <row r="432" spans="2:11" ht="15">
      <c r="B432" s="516"/>
      <c r="C432" s="438" t="s">
        <v>65</v>
      </c>
      <c r="D432" s="1074"/>
      <c r="E432" s="1075"/>
      <c r="F432" s="1075"/>
      <c r="G432" s="1075"/>
      <c r="H432" s="1075"/>
      <c r="I432" s="1076"/>
      <c r="J432" s="1077"/>
      <c r="K432" s="441"/>
    </row>
    <row r="433" spans="2:11" ht="15">
      <c r="B433" s="516"/>
      <c r="C433" s="438" t="s">
        <v>748</v>
      </c>
      <c r="D433" s="1074" t="s">
        <v>635</v>
      </c>
      <c r="E433" s="1075" t="s">
        <v>749</v>
      </c>
      <c r="F433" s="1075" t="s">
        <v>652</v>
      </c>
      <c r="G433" s="1075" t="s">
        <v>587</v>
      </c>
      <c r="H433" s="1075" t="s">
        <v>632</v>
      </c>
      <c r="I433" s="1076"/>
      <c r="J433" s="1077"/>
      <c r="K433" s="344"/>
    </row>
    <row r="434" spans="2:11" ht="15">
      <c r="B434" s="516"/>
      <c r="C434" s="438" t="s">
        <v>636</v>
      </c>
      <c r="D434" s="1074"/>
      <c r="E434" s="1075">
        <v>16</v>
      </c>
      <c r="F434" s="1075">
        <v>4</v>
      </c>
      <c r="G434" s="1075">
        <v>1</v>
      </c>
      <c r="H434" s="1075">
        <f t="shared" ref="H434:H448" si="18">ROUND(E434*F434*G434,2)</f>
        <v>64</v>
      </c>
      <c r="I434" s="1076"/>
      <c r="J434" s="1077"/>
      <c r="K434" s="344"/>
    </row>
    <row r="435" spans="2:11" ht="15">
      <c r="B435" s="516"/>
      <c r="C435" s="438" t="s">
        <v>637</v>
      </c>
      <c r="D435" s="1074"/>
      <c r="E435" s="1075">
        <v>16</v>
      </c>
      <c r="F435" s="1075">
        <v>3</v>
      </c>
      <c r="G435" s="1075">
        <v>1</v>
      </c>
      <c r="H435" s="1075">
        <f t="shared" si="18"/>
        <v>48</v>
      </c>
      <c r="I435" s="1076"/>
      <c r="J435" s="1077"/>
      <c r="K435" s="344"/>
    </row>
    <row r="436" spans="2:11" ht="15">
      <c r="B436" s="516"/>
      <c r="C436" s="438" t="s">
        <v>638</v>
      </c>
      <c r="D436" s="1074"/>
      <c r="E436" s="1075">
        <v>16</v>
      </c>
      <c r="F436" s="1075">
        <v>2</v>
      </c>
      <c r="G436" s="1075">
        <v>1</v>
      </c>
      <c r="H436" s="1075">
        <f t="shared" si="18"/>
        <v>32</v>
      </c>
      <c r="I436" s="1076"/>
      <c r="J436" s="1077"/>
      <c r="K436" s="344"/>
    </row>
    <row r="437" spans="2:11" ht="15">
      <c r="B437" s="516"/>
      <c r="C437" s="438" t="s">
        <v>639</v>
      </c>
      <c r="D437" s="1074"/>
      <c r="E437" s="1075">
        <v>16</v>
      </c>
      <c r="F437" s="1075">
        <v>1</v>
      </c>
      <c r="G437" s="1075">
        <v>1</v>
      </c>
      <c r="H437" s="1075">
        <f t="shared" si="18"/>
        <v>16</v>
      </c>
      <c r="I437" s="1076"/>
      <c r="J437" s="1077"/>
      <c r="K437" s="344"/>
    </row>
    <row r="438" spans="2:11" ht="15">
      <c r="B438" s="516"/>
      <c r="C438" s="438" t="s">
        <v>640</v>
      </c>
      <c r="D438" s="1074">
        <v>10</v>
      </c>
      <c r="E438" s="1075">
        <v>3.5</v>
      </c>
      <c r="F438" s="1075">
        <v>1</v>
      </c>
      <c r="G438" s="1075">
        <v>4</v>
      </c>
      <c r="H438" s="1075">
        <f>ROUND(D438*E438*F438*G438,2)</f>
        <v>140</v>
      </c>
      <c r="I438" s="1076"/>
      <c r="J438" s="1077"/>
      <c r="K438" s="344"/>
    </row>
    <row r="439" spans="2:11" ht="15">
      <c r="B439" s="516"/>
      <c r="C439" s="438" t="s">
        <v>750</v>
      </c>
      <c r="D439" s="1074"/>
      <c r="E439" s="1075"/>
      <c r="F439" s="1075"/>
      <c r="G439" s="1075"/>
      <c r="H439" s="1075"/>
      <c r="I439" s="1076"/>
      <c r="J439" s="1077"/>
      <c r="K439" s="344"/>
    </row>
    <row r="440" spans="2:11" ht="15">
      <c r="B440" s="516"/>
      <c r="C440" s="438" t="s">
        <v>636</v>
      </c>
      <c r="D440" s="1074"/>
      <c r="E440" s="1075">
        <v>17</v>
      </c>
      <c r="F440" s="1075">
        <v>4</v>
      </c>
      <c r="G440" s="1075">
        <v>1</v>
      </c>
      <c r="H440" s="1075">
        <f t="shared" si="18"/>
        <v>68</v>
      </c>
      <c r="I440" s="1076"/>
      <c r="J440" s="1077"/>
      <c r="K440" s="344"/>
    </row>
    <row r="441" spans="2:11" ht="15">
      <c r="B441" s="516"/>
      <c r="C441" s="438" t="s">
        <v>637</v>
      </c>
      <c r="D441" s="1074"/>
      <c r="E441" s="1075">
        <v>17</v>
      </c>
      <c r="F441" s="1075">
        <v>3</v>
      </c>
      <c r="G441" s="1075">
        <v>1</v>
      </c>
      <c r="H441" s="1075">
        <f t="shared" si="18"/>
        <v>51</v>
      </c>
      <c r="I441" s="1076"/>
      <c r="J441" s="1077"/>
      <c r="K441" s="344"/>
    </row>
    <row r="442" spans="2:11" ht="15">
      <c r="B442" s="516"/>
      <c r="C442" s="438" t="s">
        <v>638</v>
      </c>
      <c r="D442" s="1074"/>
      <c r="E442" s="1075">
        <v>17</v>
      </c>
      <c r="F442" s="1075">
        <v>2</v>
      </c>
      <c r="G442" s="1075">
        <v>1</v>
      </c>
      <c r="H442" s="1075">
        <f t="shared" si="18"/>
        <v>34</v>
      </c>
      <c r="I442" s="1076"/>
      <c r="J442" s="1077"/>
      <c r="K442" s="344"/>
    </row>
    <row r="443" spans="2:11" ht="15">
      <c r="B443" s="516"/>
      <c r="C443" s="438" t="s">
        <v>639</v>
      </c>
      <c r="D443" s="1074"/>
      <c r="E443" s="1075">
        <v>17</v>
      </c>
      <c r="F443" s="1075">
        <v>1</v>
      </c>
      <c r="G443" s="1075">
        <v>1</v>
      </c>
      <c r="H443" s="1075">
        <f t="shared" si="18"/>
        <v>17</v>
      </c>
      <c r="I443" s="1076"/>
      <c r="J443" s="1077"/>
      <c r="K443" s="344"/>
    </row>
    <row r="444" spans="2:11" ht="15">
      <c r="B444" s="516"/>
      <c r="C444" s="438" t="s">
        <v>640</v>
      </c>
      <c r="D444" s="1074">
        <v>9</v>
      </c>
      <c r="E444" s="1075">
        <v>3.5</v>
      </c>
      <c r="F444" s="1075">
        <v>1</v>
      </c>
      <c r="G444" s="1075">
        <v>4</v>
      </c>
      <c r="H444" s="1075">
        <f>ROUND(D444*E444*F444*G444,2)</f>
        <v>126</v>
      </c>
      <c r="I444" s="1076"/>
      <c r="J444" s="1077"/>
      <c r="K444" s="344"/>
    </row>
    <row r="445" spans="2:11" ht="15">
      <c r="B445" s="516"/>
      <c r="C445" s="438" t="s">
        <v>751</v>
      </c>
      <c r="D445" s="1074"/>
      <c r="E445" s="1075"/>
      <c r="F445" s="1075"/>
      <c r="G445" s="1075"/>
      <c r="H445" s="1075"/>
      <c r="I445" s="1076"/>
      <c r="J445" s="1077"/>
      <c r="K445" s="344"/>
    </row>
    <row r="446" spans="2:11" ht="15">
      <c r="B446" s="516"/>
      <c r="C446" s="438" t="s">
        <v>636</v>
      </c>
      <c r="D446" s="1074"/>
      <c r="E446" s="1075">
        <v>32</v>
      </c>
      <c r="F446" s="1075">
        <v>3</v>
      </c>
      <c r="G446" s="1075">
        <v>1</v>
      </c>
      <c r="H446" s="1075">
        <f t="shared" si="18"/>
        <v>96</v>
      </c>
      <c r="I446" s="1076"/>
      <c r="J446" s="1077"/>
      <c r="K446" s="344"/>
    </row>
    <row r="447" spans="2:11" ht="15">
      <c r="B447" s="516"/>
      <c r="C447" s="438" t="s">
        <v>637</v>
      </c>
      <c r="D447" s="1074"/>
      <c r="E447" s="1075">
        <v>32</v>
      </c>
      <c r="F447" s="1075">
        <v>2</v>
      </c>
      <c r="G447" s="1075">
        <v>1</v>
      </c>
      <c r="H447" s="1075">
        <f t="shared" si="18"/>
        <v>64</v>
      </c>
      <c r="I447" s="1076"/>
      <c r="J447" s="1077"/>
      <c r="K447" s="344"/>
    </row>
    <row r="448" spans="2:11" ht="15">
      <c r="B448" s="516"/>
      <c r="C448" s="438" t="s">
        <v>638</v>
      </c>
      <c r="D448" s="1074"/>
      <c r="E448" s="1075">
        <v>32</v>
      </c>
      <c r="F448" s="1075">
        <v>1</v>
      </c>
      <c r="G448" s="1075">
        <v>1</v>
      </c>
      <c r="H448" s="1075">
        <f t="shared" si="18"/>
        <v>32</v>
      </c>
      <c r="I448" s="1076"/>
      <c r="J448" s="1077"/>
      <c r="K448" s="344"/>
    </row>
    <row r="449" spans="2:11" ht="15">
      <c r="B449" s="516"/>
      <c r="C449" s="438" t="s">
        <v>640</v>
      </c>
      <c r="D449" s="1074">
        <v>12</v>
      </c>
      <c r="E449" s="1075">
        <v>3.5</v>
      </c>
      <c r="F449" s="1075">
        <v>1</v>
      </c>
      <c r="G449" s="1075">
        <v>3</v>
      </c>
      <c r="H449" s="1075">
        <f>ROUND(D449*E449*F449*G449,2)</f>
        <v>126</v>
      </c>
      <c r="I449" s="1076"/>
      <c r="J449" s="1077"/>
      <c r="K449" s="344"/>
    </row>
    <row r="450" spans="2:11" ht="15">
      <c r="B450" s="516"/>
      <c r="C450" s="438"/>
      <c r="D450" s="1074"/>
      <c r="E450" s="1075"/>
      <c r="F450" s="1075"/>
      <c r="G450" s="1075"/>
      <c r="H450" s="1075"/>
      <c r="I450" s="1076"/>
      <c r="J450" s="1077"/>
      <c r="K450" s="344"/>
    </row>
    <row r="451" spans="2:11" ht="15">
      <c r="B451" s="516"/>
      <c r="C451" s="438"/>
      <c r="D451" s="1074"/>
      <c r="E451" s="1075"/>
      <c r="F451" s="1075"/>
      <c r="G451" s="1075"/>
      <c r="H451" s="1075"/>
      <c r="I451" s="1076"/>
      <c r="J451" s="1077"/>
      <c r="K451" s="344"/>
    </row>
    <row r="452" spans="2:11" s="472" customFormat="1" ht="15">
      <c r="B452" s="514" t="s">
        <v>382</v>
      </c>
      <c r="C452" s="470" t="s">
        <v>70</v>
      </c>
      <c r="D452" s="1078"/>
      <c r="E452" s="1079"/>
      <c r="F452" s="1079"/>
      <c r="G452" s="1079"/>
      <c r="H452" s="1079"/>
      <c r="I452" s="1080"/>
      <c r="J452" s="1071"/>
      <c r="K452" s="471"/>
    </row>
    <row r="453" spans="2:11" s="472" customFormat="1" ht="63.75">
      <c r="B453" s="515" t="s">
        <v>383</v>
      </c>
      <c r="C453" s="461" t="s">
        <v>1185</v>
      </c>
      <c r="D453" s="1078"/>
      <c r="E453" s="1079"/>
      <c r="F453" s="1079"/>
      <c r="G453" s="1079"/>
      <c r="H453" s="1079"/>
      <c r="I453" s="1080">
        <f>SUM(H455:H460)</f>
        <v>436</v>
      </c>
      <c r="J453" s="1071" t="s">
        <v>3</v>
      </c>
      <c r="K453" s="471"/>
    </row>
    <row r="454" spans="2:11" ht="15">
      <c r="B454" s="516"/>
      <c r="C454" s="438" t="s">
        <v>748</v>
      </c>
      <c r="D454" s="1074" t="s">
        <v>635</v>
      </c>
      <c r="E454" s="1075" t="s">
        <v>749</v>
      </c>
      <c r="F454" s="1075" t="s">
        <v>652</v>
      </c>
      <c r="G454" s="1193"/>
      <c r="H454" s="1075" t="s">
        <v>623</v>
      </c>
      <c r="I454" s="1076"/>
      <c r="J454" s="1077"/>
      <c r="K454" s="344"/>
    </row>
    <row r="455" spans="2:11" ht="15">
      <c r="B455" s="516"/>
      <c r="C455" s="438" t="s">
        <v>35</v>
      </c>
      <c r="D455" s="1074"/>
      <c r="E455" s="1075">
        <v>26</v>
      </c>
      <c r="F455" s="1075">
        <v>5</v>
      </c>
      <c r="G455" s="1193"/>
      <c r="H455" s="1075">
        <f>ROUND(E455*F455,2)</f>
        <v>130</v>
      </c>
      <c r="I455" s="1076"/>
      <c r="J455" s="1077"/>
      <c r="K455" s="441"/>
    </row>
    <row r="456" spans="2:11" ht="15">
      <c r="B456" s="516"/>
      <c r="C456" s="438" t="s">
        <v>750</v>
      </c>
      <c r="D456" s="1074"/>
      <c r="E456" s="1075"/>
      <c r="F456" s="1075"/>
      <c r="G456" s="1193"/>
      <c r="H456" s="1075"/>
      <c r="I456" s="1076"/>
      <c r="J456" s="1077"/>
      <c r="K456" s="344"/>
    </row>
    <row r="457" spans="2:11" ht="15">
      <c r="B457" s="516"/>
      <c r="C457" s="438" t="s">
        <v>35</v>
      </c>
      <c r="D457" s="1074"/>
      <c r="E457" s="1075">
        <v>26</v>
      </c>
      <c r="F457" s="1075">
        <v>5</v>
      </c>
      <c r="G457" s="1193"/>
      <c r="H457" s="1075">
        <f>ROUND(E457*F457,2)</f>
        <v>130</v>
      </c>
      <c r="I457" s="1076"/>
      <c r="J457" s="1077"/>
      <c r="K457" s="344"/>
    </row>
    <row r="458" spans="2:11" ht="15">
      <c r="B458" s="516"/>
      <c r="C458" s="438" t="s">
        <v>751</v>
      </c>
      <c r="D458" s="1074"/>
      <c r="E458" s="1075"/>
      <c r="F458" s="1075"/>
      <c r="G458" s="1193"/>
      <c r="H458" s="1075"/>
      <c r="I458" s="1076"/>
      <c r="J458" s="1077"/>
      <c r="K458" s="344"/>
    </row>
    <row r="459" spans="2:11" ht="15">
      <c r="B459" s="516"/>
      <c r="C459" s="438" t="s">
        <v>35</v>
      </c>
      <c r="D459" s="1074"/>
      <c r="E459" s="1075">
        <v>44</v>
      </c>
      <c r="F459" s="1075">
        <v>4</v>
      </c>
      <c r="G459" s="1193"/>
      <c r="H459" s="1075">
        <f>ROUND(E459*F459,2)</f>
        <v>176</v>
      </c>
      <c r="I459" s="1076"/>
      <c r="J459" s="1077"/>
      <c r="K459" s="344"/>
    </row>
    <row r="460" spans="2:11" ht="15">
      <c r="B460" s="1065"/>
      <c r="C460" s="1066"/>
      <c r="D460" s="1067"/>
      <c r="E460" s="1068"/>
      <c r="F460" s="1068"/>
      <c r="G460" s="1068"/>
      <c r="H460" s="1068"/>
      <c r="I460" s="1069"/>
      <c r="J460" s="1070"/>
      <c r="K460" s="344"/>
    </row>
    <row r="461" spans="2:11" s="472" customFormat="1" ht="15">
      <c r="B461" s="514" t="s">
        <v>384</v>
      </c>
      <c r="C461" s="470" t="s">
        <v>236</v>
      </c>
      <c r="D461" s="1078"/>
      <c r="E461" s="1079"/>
      <c r="F461" s="1079"/>
      <c r="G461" s="1079"/>
      <c r="H461" s="1079"/>
      <c r="I461" s="1080"/>
      <c r="J461" s="1071"/>
      <c r="K461" s="471"/>
    </row>
    <row r="462" spans="2:11" s="472" customFormat="1" ht="25.5">
      <c r="B462" s="515" t="s">
        <v>385</v>
      </c>
      <c r="C462" s="461" t="s">
        <v>821</v>
      </c>
      <c r="D462" s="1078"/>
      <c r="E462" s="1079"/>
      <c r="F462" s="1079"/>
      <c r="G462" s="1079"/>
      <c r="H462" s="1079"/>
      <c r="I462" s="1080">
        <f>SUM(H465:H467)</f>
        <v>10970.17</v>
      </c>
      <c r="J462" s="1071" t="s">
        <v>28</v>
      </c>
      <c r="K462" s="471"/>
    </row>
    <row r="463" spans="2:11" ht="15">
      <c r="B463" s="516"/>
      <c r="C463" s="438" t="s">
        <v>65</v>
      </c>
      <c r="D463" s="1074"/>
      <c r="E463" s="1075"/>
      <c r="F463" s="1075"/>
      <c r="G463" s="1075"/>
      <c r="H463" s="1075"/>
      <c r="I463" s="1076"/>
      <c r="J463" s="1077"/>
      <c r="K463" s="344"/>
    </row>
    <row r="464" spans="2:11" ht="15">
      <c r="B464" s="516"/>
      <c r="C464" s="438" t="s">
        <v>752</v>
      </c>
      <c r="D464" s="1074"/>
      <c r="E464" s="1075" t="s">
        <v>600</v>
      </c>
      <c r="F464" s="1075" t="s">
        <v>753</v>
      </c>
      <c r="G464" s="1075"/>
      <c r="H464" s="1075" t="s">
        <v>594</v>
      </c>
      <c r="I464" s="1076"/>
      <c r="J464" s="1077"/>
      <c r="K464" s="344"/>
    </row>
    <row r="465" spans="2:11" ht="15">
      <c r="B465" s="516"/>
      <c r="C465" s="438" t="s">
        <v>754</v>
      </c>
      <c r="D465" s="1074"/>
      <c r="E465" s="1075">
        <v>5456.88</v>
      </c>
      <c r="F465" s="1193"/>
      <c r="G465" s="1075"/>
      <c r="H465" s="1075">
        <f>E465</f>
        <v>5456.88</v>
      </c>
      <c r="I465" s="1076"/>
      <c r="J465" s="1077"/>
      <c r="K465" s="344"/>
    </row>
    <row r="466" spans="2:11" ht="15">
      <c r="B466" s="516"/>
      <c r="C466" s="438" t="s">
        <v>755</v>
      </c>
      <c r="D466" s="1074"/>
      <c r="E466" s="1075"/>
      <c r="F466" s="1075"/>
      <c r="G466" s="1075"/>
      <c r="H466" s="1075"/>
      <c r="I466" s="1076"/>
      <c r="J466" s="1077"/>
      <c r="K466" s="441"/>
    </row>
    <row r="467" spans="2:11" ht="15">
      <c r="B467" s="516"/>
      <c r="C467" s="438" t="s">
        <v>754</v>
      </c>
      <c r="D467" s="1074"/>
      <c r="E467" s="1075">
        <v>4672.28</v>
      </c>
      <c r="F467" s="1075">
        <v>1.18</v>
      </c>
      <c r="G467" s="1075"/>
      <c r="H467" s="1075">
        <f>ROUND(E467*F467,2)</f>
        <v>5513.29</v>
      </c>
      <c r="I467" s="1076"/>
      <c r="J467" s="1077"/>
      <c r="K467" s="344"/>
    </row>
    <row r="468" spans="2:11" ht="15">
      <c r="B468" s="516"/>
      <c r="C468" s="438"/>
      <c r="D468" s="1074"/>
      <c r="E468" s="1075"/>
      <c r="F468" s="1075"/>
      <c r="G468" s="1075"/>
      <c r="H468" s="1075"/>
      <c r="I468" s="1076"/>
      <c r="J468" s="1077"/>
      <c r="K468" s="344"/>
    </row>
    <row r="469" spans="2:11" s="472" customFormat="1" ht="15">
      <c r="B469" s="514" t="s">
        <v>386</v>
      </c>
      <c r="C469" s="470" t="s">
        <v>1149</v>
      </c>
      <c r="D469" s="1078"/>
      <c r="E469" s="1079"/>
      <c r="F469" s="1079"/>
      <c r="G469" s="1079"/>
      <c r="H469" s="1079"/>
      <c r="I469" s="1080"/>
      <c r="J469" s="1071"/>
      <c r="K469" s="471"/>
    </row>
    <row r="470" spans="2:11" s="472" customFormat="1" ht="63.75">
      <c r="B470" s="515" t="s">
        <v>387</v>
      </c>
      <c r="C470" s="461" t="s">
        <v>1266</v>
      </c>
      <c r="D470" s="1078"/>
      <c r="E470" s="1079"/>
      <c r="F470" s="1079"/>
      <c r="G470" s="1079"/>
      <c r="H470" s="1079"/>
      <c r="I470" s="1080">
        <f>ROUND(SUM(H472:H475),2)</f>
        <v>13712.71</v>
      </c>
      <c r="J470" s="1071" t="s">
        <v>28</v>
      </c>
      <c r="K470" s="471"/>
    </row>
    <row r="471" spans="2:11" ht="15">
      <c r="B471" s="516"/>
      <c r="C471" s="438" t="s">
        <v>65</v>
      </c>
      <c r="D471" s="1074"/>
      <c r="E471" s="1075"/>
      <c r="F471" s="1075"/>
      <c r="G471" s="1075"/>
      <c r="H471" s="1075"/>
      <c r="I471" s="1076"/>
      <c r="J471" s="1077"/>
      <c r="K471" s="344"/>
    </row>
    <row r="472" spans="2:11" ht="15">
      <c r="B472" s="516"/>
      <c r="C472" s="438" t="s">
        <v>752</v>
      </c>
      <c r="D472" s="1074"/>
      <c r="E472" s="1075" t="s">
        <v>600</v>
      </c>
      <c r="F472" s="1075" t="s">
        <v>687</v>
      </c>
      <c r="G472" s="1075"/>
      <c r="H472" s="1075" t="s">
        <v>594</v>
      </c>
      <c r="I472" s="1076"/>
      <c r="J472" s="1077"/>
      <c r="K472" s="344"/>
    </row>
    <row r="473" spans="2:11" ht="15">
      <c r="B473" s="516"/>
      <c r="C473" s="438" t="s">
        <v>754</v>
      </c>
      <c r="D473" s="1074"/>
      <c r="E473" s="1075">
        <f>H465</f>
        <v>5456.88</v>
      </c>
      <c r="F473" s="1075">
        <v>1.25</v>
      </c>
      <c r="G473" s="1075"/>
      <c r="H473" s="1075">
        <f>ROUND(E473*F473,2)</f>
        <v>6821.1</v>
      </c>
      <c r="I473" s="1076"/>
      <c r="J473" s="1077"/>
      <c r="K473" s="344"/>
    </row>
    <row r="474" spans="2:11" ht="15">
      <c r="B474" s="516"/>
      <c r="C474" s="438" t="s">
        <v>755</v>
      </c>
      <c r="D474" s="1074"/>
      <c r="E474" s="1075"/>
      <c r="F474" s="1075"/>
      <c r="G474" s="1075"/>
      <c r="H474" s="1075"/>
      <c r="I474" s="1076"/>
      <c r="J474" s="1077"/>
      <c r="K474" s="344"/>
    </row>
    <row r="475" spans="2:11" ht="15">
      <c r="B475" s="516"/>
      <c r="C475" s="438" t="s">
        <v>754</v>
      </c>
      <c r="D475" s="1074"/>
      <c r="E475" s="1075">
        <f>H467</f>
        <v>5513.29</v>
      </c>
      <c r="F475" s="1075">
        <v>1.25</v>
      </c>
      <c r="G475" s="1075"/>
      <c r="H475" s="1075">
        <f>ROUND(E475*F475,2)</f>
        <v>6891.61</v>
      </c>
      <c r="I475" s="1076"/>
      <c r="J475" s="1077"/>
      <c r="K475" s="344"/>
    </row>
    <row r="476" spans="2:11" ht="15">
      <c r="B476" s="516"/>
      <c r="C476" s="438"/>
      <c r="D476" s="1074"/>
      <c r="E476" s="1075"/>
      <c r="F476" s="1075"/>
      <c r="G476" s="1075"/>
      <c r="H476" s="1075"/>
      <c r="I476" s="1076"/>
      <c r="J476" s="1077"/>
      <c r="K476" s="344"/>
    </row>
    <row r="477" spans="2:11" s="472" customFormat="1" ht="15">
      <c r="B477" s="514" t="s">
        <v>388</v>
      </c>
      <c r="C477" s="470" t="s">
        <v>1151</v>
      </c>
      <c r="D477" s="1078"/>
      <c r="E477" s="1079"/>
      <c r="F477" s="1079"/>
      <c r="G477" s="1079"/>
      <c r="H477" s="1079"/>
      <c r="I477" s="1080"/>
      <c r="J477" s="1071"/>
      <c r="K477" s="471"/>
    </row>
    <row r="478" spans="2:11" s="472" customFormat="1" ht="38.25">
      <c r="B478" s="515" t="s">
        <v>389</v>
      </c>
      <c r="C478" s="461" t="s">
        <v>1265</v>
      </c>
      <c r="D478" s="1078"/>
      <c r="E478" s="1079"/>
      <c r="F478" s="1079"/>
      <c r="G478" s="1079"/>
      <c r="H478" s="1079"/>
      <c r="I478" s="1080">
        <f>SUM(H481:H483)</f>
        <v>245457.51</v>
      </c>
      <c r="J478" s="1071" t="s">
        <v>34</v>
      </c>
      <c r="K478" s="471"/>
    </row>
    <row r="479" spans="2:11" ht="15">
      <c r="B479" s="516"/>
      <c r="C479" s="438" t="s">
        <v>65</v>
      </c>
      <c r="D479" s="1074"/>
      <c r="E479" s="1075"/>
      <c r="F479" s="1075"/>
      <c r="G479" s="1075"/>
      <c r="H479" s="1075"/>
      <c r="I479" s="1076"/>
      <c r="J479" s="1077"/>
      <c r="K479" s="344"/>
    </row>
    <row r="480" spans="2:11" ht="15">
      <c r="B480" s="516"/>
      <c r="C480" s="438" t="s">
        <v>752</v>
      </c>
      <c r="D480" s="1074"/>
      <c r="E480" s="1075" t="s">
        <v>600</v>
      </c>
      <c r="F480" s="1075" t="s">
        <v>601</v>
      </c>
      <c r="G480" s="1075"/>
      <c r="H480" s="1075" t="s">
        <v>594</v>
      </c>
      <c r="I480" s="1076"/>
      <c r="J480" s="1077"/>
      <c r="K480" s="344"/>
    </row>
    <row r="481" spans="2:11" ht="15">
      <c r="B481" s="516"/>
      <c r="C481" s="438" t="s">
        <v>754</v>
      </c>
      <c r="D481" s="1074"/>
      <c r="E481" s="1075">
        <f>H473</f>
        <v>6821.1</v>
      </c>
      <c r="F481" s="1075">
        <v>17.899999999999999</v>
      </c>
      <c r="G481" s="1075"/>
      <c r="H481" s="1075">
        <f>ROUND(E481*F481,2)</f>
        <v>122097.69</v>
      </c>
      <c r="I481" s="1076"/>
      <c r="J481" s="1077"/>
      <c r="K481" s="344"/>
    </row>
    <row r="482" spans="2:11" ht="15">
      <c r="B482" s="516"/>
      <c r="C482" s="438" t="s">
        <v>755</v>
      </c>
      <c r="D482" s="1074"/>
      <c r="E482" s="1075"/>
      <c r="F482" s="1075"/>
      <c r="G482" s="1075"/>
      <c r="H482" s="1075"/>
      <c r="I482" s="1076"/>
      <c r="J482" s="1077"/>
      <c r="K482" s="344"/>
    </row>
    <row r="483" spans="2:11" ht="15">
      <c r="B483" s="516"/>
      <c r="C483" s="438" t="s">
        <v>754</v>
      </c>
      <c r="D483" s="1074"/>
      <c r="E483" s="1075">
        <f>H475</f>
        <v>6891.61</v>
      </c>
      <c r="F483" s="1075">
        <v>17.899999999999999</v>
      </c>
      <c r="G483" s="1075"/>
      <c r="H483" s="1075">
        <f>ROUND(E483*F483,2)</f>
        <v>123359.82</v>
      </c>
      <c r="I483" s="1076"/>
      <c r="J483" s="1077"/>
      <c r="K483" s="344"/>
    </row>
    <row r="484" spans="2:11" ht="15">
      <c r="B484" s="1072"/>
      <c r="C484" s="1073" t="s">
        <v>1276</v>
      </c>
      <c r="D484" s="1067"/>
      <c r="E484" s="1068"/>
      <c r="F484" s="1068"/>
      <c r="G484" s="1068"/>
      <c r="H484" s="1068"/>
      <c r="I484" s="1069"/>
      <c r="J484" s="1070"/>
      <c r="K484" s="344"/>
    </row>
    <row r="485" spans="2:11" ht="15">
      <c r="B485" s="516"/>
      <c r="C485" s="438"/>
      <c r="D485" s="1074"/>
      <c r="E485" s="1075"/>
      <c r="F485" s="1075"/>
      <c r="G485" s="1075"/>
      <c r="H485" s="1075"/>
      <c r="I485" s="1076"/>
      <c r="J485" s="1077"/>
      <c r="K485" s="344"/>
    </row>
    <row r="486" spans="2:11" thickBot="1">
      <c r="B486" s="1169"/>
      <c r="C486" s="1083"/>
      <c r="D486" s="1084"/>
      <c r="E486" s="1085"/>
      <c r="F486" s="1085"/>
      <c r="G486" s="1085"/>
      <c r="H486" s="1085"/>
      <c r="I486" s="1086"/>
      <c r="J486" s="1087"/>
      <c r="K486" s="344"/>
    </row>
    <row r="487" spans="2:11">
      <c r="H487" s="346"/>
      <c r="I487" s="346"/>
    </row>
    <row r="488" spans="2:11">
      <c r="H488" s="856">
        <f>SUM(H15:H486)</f>
        <v>294454.87047233805</v>
      </c>
      <c r="I488" s="856">
        <f>SUM(I15:I486)</f>
        <v>294454.87047233799</v>
      </c>
    </row>
    <row r="489" spans="2:11">
      <c r="H489" s="858"/>
      <c r="I489" s="859">
        <f>SUM('PLANILHA ORÇAMENTO 29.05.25'!K16:K220)</f>
        <v>294454.87047233799</v>
      </c>
    </row>
  </sheetData>
  <mergeCells count="14">
    <mergeCell ref="C8:J8"/>
    <mergeCell ref="B9:C9"/>
    <mergeCell ref="H9:J9"/>
    <mergeCell ref="B10:C10"/>
    <mergeCell ref="B11:C11"/>
    <mergeCell ref="D11:F11"/>
    <mergeCell ref="I11:J11"/>
    <mergeCell ref="B12:J12"/>
    <mergeCell ref="B13:B14"/>
    <mergeCell ref="C13:C14"/>
    <mergeCell ref="D13:D14"/>
    <mergeCell ref="E13:G13"/>
    <mergeCell ref="H13:I13"/>
    <mergeCell ref="J13:J14"/>
  </mergeCells>
  <printOptions horizontalCentered="1"/>
  <pageMargins left="0.59055118110236227" right="0.39370078740157483" top="0.51181102362204722" bottom="0.98425196850393704" header="0.27559055118110237" footer="0.23622047244094491"/>
  <pageSetup paperSize="9" scale="63" fitToHeight="15" orientation="portrait" r:id="rId1"/>
  <headerFooter alignWithMargins="0">
    <oddFooter>&amp;CDURVAL HONORATO DA SILVA
Engenheiro Civil - ECOS
CREA: 74.063/D&amp;RPágina 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B1:L270"/>
  <sheetViews>
    <sheetView showGridLines="0" view="pageBreakPreview" zoomScaleSheetLayoutView="100" workbookViewId="0">
      <selection activeCell="B9" sqref="B9"/>
    </sheetView>
  </sheetViews>
  <sheetFormatPr defaultColWidth="11.42578125" defaultRowHeight="15.75"/>
  <cols>
    <col min="1" max="1" width="4" style="310" customWidth="1"/>
    <col min="2" max="2" width="10.7109375" style="345" bestFit="1" customWidth="1"/>
    <col min="3" max="3" width="54.140625" style="310" customWidth="1"/>
    <col min="4" max="7" width="13.7109375" style="310" customWidth="1"/>
    <col min="8" max="8" width="13.7109375" style="347" customWidth="1"/>
    <col min="9" max="9" width="13.7109375" style="310" customWidth="1"/>
    <col min="10" max="10" width="8.7109375" style="310" bestFit="1" customWidth="1"/>
    <col min="11" max="11" width="20.42578125" style="310" customWidth="1"/>
    <col min="12" max="12" width="13.85546875" style="310" customWidth="1"/>
    <col min="13" max="16384" width="11.42578125" style="310"/>
  </cols>
  <sheetData>
    <row r="1" spans="2:10" ht="16.5" thickBot="1"/>
    <row r="2" spans="2:10" ht="15">
      <c r="B2" s="474"/>
      <c r="C2" s="475"/>
      <c r="D2" s="475"/>
      <c r="E2" s="476"/>
      <c r="F2" s="476"/>
      <c r="G2" s="476"/>
      <c r="H2" s="477"/>
      <c r="I2" s="478"/>
      <c r="J2" s="479"/>
    </row>
    <row r="3" spans="2:10" ht="15" customHeight="1">
      <c r="B3" s="1153"/>
      <c r="C3" s="311"/>
      <c r="D3" s="312"/>
      <c r="E3" s="313"/>
      <c r="F3" s="314"/>
      <c r="G3" s="313"/>
      <c r="H3" s="315"/>
      <c r="I3" s="314"/>
      <c r="J3" s="481"/>
    </row>
    <row r="4" spans="2:10" ht="15" customHeight="1">
      <c r="B4" s="1154"/>
      <c r="C4" s="316"/>
      <c r="D4" s="317"/>
      <c r="E4" s="314"/>
      <c r="F4" s="313"/>
      <c r="G4" s="313"/>
      <c r="H4" s="315"/>
      <c r="I4" s="313"/>
      <c r="J4" s="481"/>
    </row>
    <row r="5" spans="2:10" ht="15" customHeight="1">
      <c r="B5" s="1153"/>
      <c r="C5" s="318"/>
      <c r="D5" s="319"/>
      <c r="E5" s="320"/>
      <c r="F5" s="321"/>
      <c r="G5" s="321"/>
      <c r="H5" s="315"/>
      <c r="I5" s="313"/>
      <c r="J5" s="481"/>
    </row>
    <row r="6" spans="2:10" ht="15" customHeight="1">
      <c r="B6" s="1153"/>
      <c r="C6" s="322"/>
      <c r="D6" s="323"/>
      <c r="E6" s="324"/>
      <c r="F6" s="321"/>
      <c r="G6" s="321"/>
      <c r="H6" s="315"/>
      <c r="I6" s="313"/>
      <c r="J6" s="481"/>
    </row>
    <row r="7" spans="2:10" ht="15" customHeight="1">
      <c r="B7" s="483"/>
      <c r="C7" s="325"/>
      <c r="D7" s="325"/>
      <c r="E7" s="326"/>
      <c r="F7" s="326"/>
      <c r="G7" s="326"/>
      <c r="H7" s="326"/>
      <c r="I7" s="326"/>
      <c r="J7" s="484"/>
    </row>
    <row r="8" spans="2:10" ht="12" customHeight="1">
      <c r="B8" s="485"/>
      <c r="C8" s="327"/>
      <c r="D8" s="328"/>
      <c r="E8" s="329"/>
      <c r="F8" s="329"/>
      <c r="G8" s="330"/>
      <c r="H8" s="331"/>
      <c r="I8" s="332"/>
      <c r="J8" s="486"/>
    </row>
    <row r="9" spans="2:10" s="333" customFormat="1" ht="48" customHeight="1">
      <c r="B9" s="954" t="s">
        <v>1384</v>
      </c>
      <c r="C9" s="1569" t="s">
        <v>1319</v>
      </c>
      <c r="D9" s="1569"/>
      <c r="E9" s="1569"/>
      <c r="F9" s="1569"/>
      <c r="G9" s="1569"/>
      <c r="H9" s="1569"/>
      <c r="I9" s="1569"/>
      <c r="J9" s="1570"/>
    </row>
    <row r="10" spans="2:10" s="333" customFormat="1" ht="19.5" hidden="1" customHeight="1">
      <c r="B10" s="1571" t="s">
        <v>578</v>
      </c>
      <c r="C10" s="1572"/>
      <c r="D10" s="334"/>
      <c r="E10" s="335"/>
      <c r="F10" s="336"/>
      <c r="G10" s="337"/>
      <c r="H10" s="1573"/>
      <c r="I10" s="1573"/>
      <c r="J10" s="1574"/>
    </row>
    <row r="11" spans="2:10" s="333" customFormat="1" ht="20.100000000000001" hidden="1" customHeight="1">
      <c r="B11" s="1575" t="s">
        <v>579</v>
      </c>
      <c r="C11" s="1576"/>
      <c r="D11" s="338"/>
      <c r="E11" s="338"/>
      <c r="F11" s="338"/>
      <c r="G11" s="339"/>
      <c r="H11" s="340"/>
      <c r="I11" s="341"/>
      <c r="J11" s="487"/>
    </row>
    <row r="12" spans="2:10" ht="12" customHeight="1">
      <c r="B12" s="1577"/>
      <c r="C12" s="1578"/>
      <c r="D12" s="1579"/>
      <c r="E12" s="1579"/>
      <c r="F12" s="1579"/>
      <c r="G12" s="1155"/>
      <c r="H12" s="331"/>
      <c r="I12" s="1580"/>
      <c r="J12" s="1581"/>
    </row>
    <row r="13" spans="2:10" s="333" customFormat="1" ht="26.25" customHeight="1">
      <c r="B13" s="1556" t="s">
        <v>580</v>
      </c>
      <c r="C13" s="1557"/>
      <c r="D13" s="1557"/>
      <c r="E13" s="1557"/>
      <c r="F13" s="1557"/>
      <c r="G13" s="1557"/>
      <c r="H13" s="1557"/>
      <c r="I13" s="1557"/>
      <c r="J13" s="1558"/>
    </row>
    <row r="14" spans="2:10" ht="15">
      <c r="B14" s="1559" t="s">
        <v>0</v>
      </c>
      <c r="C14" s="1561" t="s">
        <v>581</v>
      </c>
      <c r="D14" s="1563" t="s">
        <v>582</v>
      </c>
      <c r="E14" s="1565" t="s">
        <v>583</v>
      </c>
      <c r="F14" s="1566"/>
      <c r="G14" s="1566"/>
      <c r="H14" s="1566" t="s">
        <v>4</v>
      </c>
      <c r="I14" s="1566"/>
      <c r="J14" s="1567" t="s">
        <v>584</v>
      </c>
    </row>
    <row r="15" spans="2:10" ht="15">
      <c r="B15" s="1560"/>
      <c r="C15" s="1562"/>
      <c r="D15" s="1564"/>
      <c r="E15" s="1156" t="s">
        <v>585</v>
      </c>
      <c r="F15" s="1157" t="s">
        <v>586</v>
      </c>
      <c r="G15" s="1156" t="s">
        <v>587</v>
      </c>
      <c r="H15" s="1156" t="s">
        <v>588</v>
      </c>
      <c r="I15" s="1156" t="s">
        <v>589</v>
      </c>
      <c r="J15" s="1568"/>
    </row>
    <row r="16" spans="2:10" ht="15">
      <c r="B16" s="513"/>
      <c r="C16" s="443"/>
      <c r="D16" s="444"/>
      <c r="E16" s="445"/>
      <c r="F16" s="446"/>
      <c r="G16" s="447"/>
      <c r="H16" s="448"/>
      <c r="I16" s="1160"/>
      <c r="J16" s="1161"/>
    </row>
    <row r="17" spans="2:10" s="465" customFormat="1" ht="12.75">
      <c r="B17" s="514" t="s">
        <v>281</v>
      </c>
      <c r="C17" s="470" t="s">
        <v>238</v>
      </c>
      <c r="D17" s="1078"/>
      <c r="E17" s="1079"/>
      <c r="F17" s="1079"/>
      <c r="G17" s="1079"/>
      <c r="H17" s="1079"/>
      <c r="I17" s="1080"/>
      <c r="J17" s="1071"/>
    </row>
    <row r="18" spans="2:10" s="465" customFormat="1" ht="12.75">
      <c r="B18" s="514" t="s">
        <v>163</v>
      </c>
      <c r="C18" s="470" t="s">
        <v>95</v>
      </c>
      <c r="D18" s="1078"/>
      <c r="E18" s="1079"/>
      <c r="F18" s="1079"/>
      <c r="G18" s="1079"/>
      <c r="H18" s="1079"/>
      <c r="I18" s="1080"/>
      <c r="J18" s="1071"/>
    </row>
    <row r="19" spans="2:10" s="465" customFormat="1" ht="25.5">
      <c r="B19" s="515" t="s">
        <v>263</v>
      </c>
      <c r="C19" s="461" t="s">
        <v>94</v>
      </c>
      <c r="D19" s="1078"/>
      <c r="E19" s="1079" t="s">
        <v>590</v>
      </c>
      <c r="F19" s="1079" t="s">
        <v>591</v>
      </c>
      <c r="G19" s="1079"/>
      <c r="H19" s="1079" t="s">
        <v>592</v>
      </c>
      <c r="I19" s="1080">
        <f>SUM(H20:H20)</f>
        <v>6</v>
      </c>
      <c r="J19" s="1071" t="s">
        <v>3</v>
      </c>
    </row>
    <row r="20" spans="2:10" ht="15">
      <c r="B20" s="1171"/>
      <c r="C20" s="435" t="s">
        <v>1111</v>
      </c>
      <c r="D20" s="1074"/>
      <c r="E20" s="1075">
        <v>3.11</v>
      </c>
      <c r="F20" s="1075">
        <v>1.93</v>
      </c>
      <c r="G20" s="1075"/>
      <c r="H20" s="1075">
        <f>ROUND(E20*F20,2)</f>
        <v>6</v>
      </c>
      <c r="I20" s="1076"/>
      <c r="J20" s="1077"/>
    </row>
    <row r="21" spans="2:10" ht="15">
      <c r="B21" s="1171"/>
      <c r="C21" s="438"/>
      <c r="D21" s="1074"/>
      <c r="E21" s="1075"/>
      <c r="F21" s="1075"/>
      <c r="G21" s="1075"/>
      <c r="H21" s="1075"/>
      <c r="I21" s="1076"/>
      <c r="J21" s="1077"/>
    </row>
    <row r="22" spans="2:10" s="465" customFormat="1" ht="12.75">
      <c r="B22" s="514" t="s">
        <v>264</v>
      </c>
      <c r="C22" s="470" t="s">
        <v>8</v>
      </c>
      <c r="D22" s="1078"/>
      <c r="E22" s="1079"/>
      <c r="F22" s="1079"/>
      <c r="G22" s="1079"/>
      <c r="H22" s="1079"/>
      <c r="I22" s="1080"/>
      <c r="J22" s="1071"/>
    </row>
    <row r="23" spans="2:10" s="465" customFormat="1" ht="63.75">
      <c r="B23" s="515" t="s">
        <v>265</v>
      </c>
      <c r="C23" s="461" t="s">
        <v>101</v>
      </c>
      <c r="D23" s="1078"/>
      <c r="E23" s="1079" t="s">
        <v>593</v>
      </c>
      <c r="F23" s="1079"/>
      <c r="G23" s="1079"/>
      <c r="H23" s="1079" t="s">
        <v>594</v>
      </c>
      <c r="I23" s="1080">
        <f>SUM(H24:H24)</f>
        <v>1</v>
      </c>
      <c r="J23" s="1071" t="s">
        <v>148</v>
      </c>
    </row>
    <row r="24" spans="2:10" ht="15">
      <c r="B24" s="1171"/>
      <c r="C24" s="435" t="s">
        <v>1111</v>
      </c>
      <c r="D24" s="1074"/>
      <c r="E24" s="1075">
        <v>1</v>
      </c>
      <c r="F24" s="1075"/>
      <c r="G24" s="1075"/>
      <c r="H24" s="1075">
        <f>E24</f>
        <v>1</v>
      </c>
      <c r="I24" s="1076"/>
      <c r="J24" s="1077"/>
    </row>
    <row r="25" spans="2:10" ht="15">
      <c r="B25" s="1171"/>
      <c r="C25" s="438"/>
      <c r="D25" s="1074"/>
      <c r="E25" s="1075"/>
      <c r="F25" s="1075"/>
      <c r="G25" s="1075"/>
      <c r="H25" s="1075"/>
      <c r="I25" s="1076"/>
      <c r="J25" s="1077"/>
    </row>
    <row r="26" spans="2:10" s="465" customFormat="1" ht="38.25">
      <c r="B26" s="515" t="s">
        <v>266</v>
      </c>
      <c r="C26" s="461" t="s">
        <v>96</v>
      </c>
      <c r="D26" s="1078"/>
      <c r="E26" s="1079" t="s">
        <v>593</v>
      </c>
      <c r="F26" s="1079"/>
      <c r="G26" s="1079"/>
      <c r="H26" s="1079" t="s">
        <v>594</v>
      </c>
      <c r="I26" s="1080">
        <f>SUM(H27:H27)</f>
        <v>1</v>
      </c>
      <c r="J26" s="1071" t="s">
        <v>148</v>
      </c>
    </row>
    <row r="27" spans="2:10" ht="15">
      <c r="B27" s="1171"/>
      <c r="C27" s="435" t="s">
        <v>1111</v>
      </c>
      <c r="D27" s="1074"/>
      <c r="E27" s="1075">
        <v>1</v>
      </c>
      <c r="F27" s="1075"/>
      <c r="G27" s="1075"/>
      <c r="H27" s="1075">
        <f>E27</f>
        <v>1</v>
      </c>
      <c r="I27" s="1076"/>
      <c r="J27" s="1077"/>
    </row>
    <row r="28" spans="2:10" ht="15">
      <c r="B28" s="1171"/>
      <c r="C28" s="438"/>
      <c r="D28" s="1074"/>
      <c r="E28" s="1075"/>
      <c r="F28" s="1075"/>
      <c r="G28" s="1075"/>
      <c r="H28" s="1075"/>
      <c r="I28" s="1076"/>
      <c r="J28" s="1077"/>
    </row>
    <row r="29" spans="2:10" s="465" customFormat="1" ht="25.5">
      <c r="B29" s="515" t="s">
        <v>267</v>
      </c>
      <c r="C29" s="461" t="s">
        <v>97</v>
      </c>
      <c r="D29" s="1078"/>
      <c r="E29" s="1079" t="s">
        <v>593</v>
      </c>
      <c r="F29" s="1079"/>
      <c r="G29" s="1079"/>
      <c r="H29" s="1079" t="s">
        <v>594</v>
      </c>
      <c r="I29" s="1080">
        <f>SUM(H30:H30)</f>
        <v>1</v>
      </c>
      <c r="J29" s="1071" t="s">
        <v>148</v>
      </c>
    </row>
    <row r="30" spans="2:10" ht="15">
      <c r="B30" s="1171"/>
      <c r="C30" s="435" t="s">
        <v>1111</v>
      </c>
      <c r="D30" s="1074"/>
      <c r="E30" s="1075">
        <v>1</v>
      </c>
      <c r="F30" s="1075"/>
      <c r="G30" s="1075"/>
      <c r="H30" s="1075">
        <f>E30</f>
        <v>1</v>
      </c>
      <c r="I30" s="1076"/>
      <c r="J30" s="1077"/>
    </row>
    <row r="31" spans="2:10" ht="15">
      <c r="B31" s="1171"/>
      <c r="C31" s="438"/>
      <c r="D31" s="1074"/>
      <c r="E31" s="1075"/>
      <c r="F31" s="1075"/>
      <c r="G31" s="1075"/>
      <c r="H31" s="1075"/>
      <c r="I31" s="1076"/>
      <c r="J31" s="1077"/>
    </row>
    <row r="32" spans="2:10" s="465" customFormat="1" ht="12.75">
      <c r="B32" s="514" t="s">
        <v>19</v>
      </c>
      <c r="C32" s="470" t="s">
        <v>761</v>
      </c>
      <c r="D32" s="1078"/>
      <c r="E32" s="1079"/>
      <c r="F32" s="1079"/>
      <c r="G32" s="1079"/>
      <c r="H32" s="1079"/>
      <c r="I32" s="1080"/>
      <c r="J32" s="1071"/>
    </row>
    <row r="33" spans="2:10" s="465" customFormat="1" ht="51">
      <c r="B33" s="515" t="s">
        <v>268</v>
      </c>
      <c r="C33" s="461" t="s">
        <v>430</v>
      </c>
      <c r="D33" s="1078"/>
      <c r="E33" s="1079" t="s">
        <v>593</v>
      </c>
      <c r="F33" s="1079"/>
      <c r="G33" s="1079"/>
      <c r="H33" s="1079" t="s">
        <v>594</v>
      </c>
      <c r="I33" s="1080">
        <f>H34</f>
        <v>4</v>
      </c>
      <c r="J33" s="1071" t="s">
        <v>148</v>
      </c>
    </row>
    <row r="34" spans="2:10" ht="15">
      <c r="B34" s="1171"/>
      <c r="C34" s="435" t="s">
        <v>1111</v>
      </c>
      <c r="D34" s="1074"/>
      <c r="E34" s="1075">
        <v>4</v>
      </c>
      <c r="F34" s="1075"/>
      <c r="G34" s="1075"/>
      <c r="H34" s="1075">
        <f>E34</f>
        <v>4</v>
      </c>
      <c r="I34" s="1076"/>
      <c r="J34" s="1077"/>
    </row>
    <row r="35" spans="2:10" ht="15">
      <c r="B35" s="1171"/>
      <c r="C35" s="438"/>
      <c r="D35" s="1074"/>
      <c r="E35" s="1075"/>
      <c r="F35" s="1075"/>
      <c r="G35" s="1075"/>
      <c r="H35" s="1075"/>
      <c r="I35" s="1076"/>
      <c r="J35" s="1077"/>
    </row>
    <row r="36" spans="2:10" s="465" customFormat="1" ht="51">
      <c r="B36" s="515" t="s">
        <v>269</v>
      </c>
      <c r="C36" s="461" t="s">
        <v>431</v>
      </c>
      <c r="D36" s="1078"/>
      <c r="E36" s="1079" t="s">
        <v>593</v>
      </c>
      <c r="F36" s="1079"/>
      <c r="G36" s="1079"/>
      <c r="H36" s="1079" t="s">
        <v>594</v>
      </c>
      <c r="I36" s="1080">
        <f>H37</f>
        <v>4</v>
      </c>
      <c r="J36" s="1071" t="s">
        <v>148</v>
      </c>
    </row>
    <row r="37" spans="2:10" ht="15">
      <c r="B37" s="1171"/>
      <c r="C37" s="435" t="s">
        <v>1111</v>
      </c>
      <c r="D37" s="1074"/>
      <c r="E37" s="1075">
        <v>4</v>
      </c>
      <c r="F37" s="1075"/>
      <c r="G37" s="1075"/>
      <c r="H37" s="1075">
        <f>E37</f>
        <v>4</v>
      </c>
      <c r="I37" s="1076"/>
      <c r="J37" s="1077"/>
    </row>
    <row r="38" spans="2:10" ht="15">
      <c r="B38" s="1171"/>
      <c r="C38" s="438"/>
      <c r="D38" s="1074"/>
      <c r="E38" s="1075"/>
      <c r="F38" s="1075"/>
      <c r="G38" s="1075"/>
      <c r="H38" s="1075"/>
      <c r="I38" s="1076"/>
      <c r="J38" s="1077"/>
    </row>
    <row r="39" spans="2:10" s="465" customFormat="1" ht="38.25">
      <c r="B39" s="515" t="s">
        <v>270</v>
      </c>
      <c r="C39" s="461" t="s">
        <v>98</v>
      </c>
      <c r="D39" s="1078"/>
      <c r="E39" s="1079" t="s">
        <v>595</v>
      </c>
      <c r="F39" s="1079"/>
      <c r="G39" s="1079"/>
      <c r="H39" s="1079" t="s">
        <v>594</v>
      </c>
      <c r="I39" s="1080">
        <f>H40</f>
        <v>4</v>
      </c>
      <c r="J39" s="1071" t="s">
        <v>194</v>
      </c>
    </row>
    <row r="40" spans="2:10" ht="15">
      <c r="B40" s="1171"/>
      <c r="C40" s="435" t="s">
        <v>1111</v>
      </c>
      <c r="D40" s="1074"/>
      <c r="E40" s="1075">
        <v>4</v>
      </c>
      <c r="F40" s="1075"/>
      <c r="G40" s="1075"/>
      <c r="H40" s="1075">
        <f>E40</f>
        <v>4</v>
      </c>
      <c r="I40" s="1076"/>
      <c r="J40" s="1077"/>
    </row>
    <row r="41" spans="2:10" ht="15">
      <c r="B41" s="1171"/>
      <c r="C41" s="438"/>
      <c r="D41" s="1074"/>
      <c r="E41" s="1075"/>
      <c r="F41" s="1075"/>
      <c r="G41" s="1075"/>
      <c r="H41" s="1075"/>
      <c r="I41" s="1076"/>
      <c r="J41" s="1077"/>
    </row>
    <row r="42" spans="2:10" s="465" customFormat="1" ht="51">
      <c r="B42" s="515" t="s">
        <v>271</v>
      </c>
      <c r="C42" s="461" t="s">
        <v>99</v>
      </c>
      <c r="D42" s="1078"/>
      <c r="E42" s="1079" t="s">
        <v>595</v>
      </c>
      <c r="F42" s="1079"/>
      <c r="G42" s="1079"/>
      <c r="H42" s="1079" t="s">
        <v>594</v>
      </c>
      <c r="I42" s="1080">
        <f>H43</f>
        <v>4</v>
      </c>
      <c r="J42" s="1071" t="s">
        <v>194</v>
      </c>
    </row>
    <row r="43" spans="2:10" ht="15">
      <c r="B43" s="1171"/>
      <c r="C43" s="435" t="s">
        <v>1111</v>
      </c>
      <c r="D43" s="1074"/>
      <c r="E43" s="1075">
        <v>4</v>
      </c>
      <c r="F43" s="1075"/>
      <c r="G43" s="1075"/>
      <c r="H43" s="1075">
        <f>E43</f>
        <v>4</v>
      </c>
      <c r="I43" s="1076"/>
      <c r="J43" s="1077"/>
    </row>
    <row r="44" spans="2:10" ht="15">
      <c r="B44" s="1171"/>
      <c r="C44" s="438"/>
      <c r="D44" s="1074"/>
      <c r="E44" s="1075"/>
      <c r="F44" s="1075"/>
      <c r="G44" s="1075"/>
      <c r="H44" s="1075"/>
      <c r="I44" s="1076"/>
      <c r="J44" s="1077"/>
    </row>
    <row r="45" spans="2:10" s="465" customFormat="1" ht="89.25">
      <c r="B45" s="515" t="s">
        <v>272</v>
      </c>
      <c r="C45" s="461" t="s">
        <v>102</v>
      </c>
      <c r="D45" s="1078"/>
      <c r="E45" s="1079" t="s">
        <v>595</v>
      </c>
      <c r="F45" s="1079"/>
      <c r="G45" s="1079"/>
      <c r="H45" s="1079" t="s">
        <v>594</v>
      </c>
      <c r="I45" s="1080">
        <f>H46</f>
        <v>4</v>
      </c>
      <c r="J45" s="1071" t="s">
        <v>194</v>
      </c>
    </row>
    <row r="46" spans="2:10" ht="15">
      <c r="B46" s="1171"/>
      <c r="C46" s="435" t="s">
        <v>1111</v>
      </c>
      <c r="D46" s="1074"/>
      <c r="E46" s="1075">
        <v>4</v>
      </c>
      <c r="F46" s="1075"/>
      <c r="G46" s="1075"/>
      <c r="H46" s="1075">
        <f>E46</f>
        <v>4</v>
      </c>
      <c r="I46" s="1076"/>
      <c r="J46" s="1077"/>
    </row>
    <row r="47" spans="2:10" ht="15">
      <c r="B47" s="1171"/>
      <c r="C47" s="438"/>
      <c r="D47" s="1074"/>
      <c r="E47" s="1075"/>
      <c r="F47" s="1075"/>
      <c r="G47" s="1075"/>
      <c r="H47" s="1075"/>
      <c r="I47" s="1076"/>
      <c r="J47" s="1077"/>
    </row>
    <row r="48" spans="2:10" s="465" customFormat="1" ht="89.25">
      <c r="B48" s="515" t="s">
        <v>432</v>
      </c>
      <c r="C48" s="461" t="s">
        <v>103</v>
      </c>
      <c r="D48" s="1078"/>
      <c r="E48" s="1079" t="s">
        <v>595</v>
      </c>
      <c r="F48" s="1079"/>
      <c r="G48" s="1079"/>
      <c r="H48" s="1079" t="s">
        <v>594</v>
      </c>
      <c r="I48" s="1080">
        <f>H49</f>
        <v>4</v>
      </c>
      <c r="J48" s="1071" t="s">
        <v>194</v>
      </c>
    </row>
    <row r="49" spans="2:10" ht="15">
      <c r="B49" s="1171"/>
      <c r="C49" s="435" t="s">
        <v>1111</v>
      </c>
      <c r="D49" s="1074"/>
      <c r="E49" s="1075">
        <v>4</v>
      </c>
      <c r="F49" s="1075"/>
      <c r="G49" s="1075"/>
      <c r="H49" s="1075">
        <f>E49</f>
        <v>4</v>
      </c>
      <c r="I49" s="1076"/>
      <c r="J49" s="1077"/>
    </row>
    <row r="50" spans="2:10" ht="15">
      <c r="B50" s="1171"/>
      <c r="C50" s="438"/>
      <c r="D50" s="1074"/>
      <c r="E50" s="1075"/>
      <c r="F50" s="1075"/>
      <c r="G50" s="1075"/>
      <c r="H50" s="1075"/>
      <c r="I50" s="1076"/>
      <c r="J50" s="1077"/>
    </row>
    <row r="51" spans="2:10" s="465" customFormat="1" ht="12.75">
      <c r="B51" s="514" t="s">
        <v>165</v>
      </c>
      <c r="C51" s="470" t="s">
        <v>21</v>
      </c>
      <c r="D51" s="1078"/>
      <c r="E51" s="1079"/>
      <c r="F51" s="1079"/>
      <c r="G51" s="1079"/>
      <c r="H51" s="1079"/>
      <c r="I51" s="1080"/>
      <c r="J51" s="1071"/>
    </row>
    <row r="52" spans="2:10" s="465" customFormat="1" ht="51">
      <c r="B52" s="515" t="s">
        <v>273</v>
      </c>
      <c r="C52" s="461" t="s">
        <v>104</v>
      </c>
      <c r="D52" s="1078"/>
      <c r="E52" s="1079" t="s">
        <v>595</v>
      </c>
      <c r="F52" s="1079"/>
      <c r="G52" s="1079"/>
      <c r="H52" s="1079" t="s">
        <v>594</v>
      </c>
      <c r="I52" s="1080">
        <f>H53</f>
        <v>4</v>
      </c>
      <c r="J52" s="1071" t="s">
        <v>194</v>
      </c>
    </row>
    <row r="53" spans="2:10" ht="15">
      <c r="B53" s="1171"/>
      <c r="C53" s="435" t="s">
        <v>1111</v>
      </c>
      <c r="D53" s="1074"/>
      <c r="E53" s="1075">
        <v>4</v>
      </c>
      <c r="F53" s="1075"/>
      <c r="G53" s="1075"/>
      <c r="H53" s="1075">
        <f>E53</f>
        <v>4</v>
      </c>
      <c r="I53" s="1076"/>
      <c r="J53" s="1077"/>
    </row>
    <row r="54" spans="2:10" ht="15">
      <c r="B54" s="1171"/>
      <c r="C54" s="438"/>
      <c r="D54" s="1074"/>
      <c r="E54" s="1075"/>
      <c r="F54" s="1075"/>
      <c r="G54" s="1075"/>
      <c r="H54" s="1075"/>
      <c r="I54" s="1076"/>
      <c r="J54" s="1077"/>
    </row>
    <row r="55" spans="2:10" s="465" customFormat="1" ht="12.75">
      <c r="B55" s="514" t="s">
        <v>5</v>
      </c>
      <c r="C55" s="470" t="s">
        <v>9</v>
      </c>
      <c r="D55" s="1078"/>
      <c r="E55" s="1079"/>
      <c r="F55" s="1079"/>
      <c r="G55" s="1079"/>
      <c r="H55" s="1079"/>
      <c r="I55" s="1080"/>
      <c r="J55" s="1071"/>
    </row>
    <row r="56" spans="2:10" s="465" customFormat="1" ht="12.75">
      <c r="B56" s="515" t="s">
        <v>6</v>
      </c>
      <c r="C56" s="461" t="s">
        <v>23</v>
      </c>
      <c r="D56" s="1078"/>
      <c r="E56" s="1079" t="s">
        <v>594</v>
      </c>
      <c r="F56" s="1079"/>
      <c r="G56" s="1079"/>
      <c r="H56" s="1079" t="s">
        <v>594</v>
      </c>
      <c r="I56" s="1163">
        <f>H57</f>
        <v>0.104136614</v>
      </c>
      <c r="J56" s="1071" t="s">
        <v>148</v>
      </c>
    </row>
    <row r="57" spans="2:10" ht="15">
      <c r="B57" s="1171"/>
      <c r="C57" s="435" t="s">
        <v>1111</v>
      </c>
      <c r="D57" s="1074"/>
      <c r="E57" s="1164">
        <v>0.10413661385921275</v>
      </c>
      <c r="F57" s="1165"/>
      <c r="G57" s="1165"/>
      <c r="H57" s="1166">
        <f>ROUND(E57,9)</f>
        <v>0.104136614</v>
      </c>
      <c r="I57" s="1076"/>
      <c r="J57" s="1077"/>
    </row>
    <row r="58" spans="2:10" ht="15">
      <c r="B58" s="1172"/>
      <c r="C58" s="823"/>
      <c r="D58" s="824"/>
      <c r="E58" s="825"/>
      <c r="F58" s="826"/>
      <c r="G58" s="827"/>
      <c r="H58" s="828"/>
      <c r="I58" s="1160"/>
      <c r="J58" s="1161"/>
    </row>
    <row r="59" spans="2:10" s="465" customFormat="1" ht="12.75">
      <c r="B59" s="514" t="s">
        <v>282</v>
      </c>
      <c r="C59" s="470" t="s">
        <v>1249</v>
      </c>
      <c r="D59" s="1078"/>
      <c r="E59" s="1079"/>
      <c r="F59" s="1079"/>
      <c r="G59" s="1079"/>
      <c r="H59" s="1079"/>
      <c r="I59" s="1080"/>
      <c r="J59" s="1071"/>
    </row>
    <row r="60" spans="2:10" s="465" customFormat="1" ht="38.25">
      <c r="B60" s="515" t="s">
        <v>25</v>
      </c>
      <c r="C60" s="461" t="s">
        <v>105</v>
      </c>
      <c r="D60" s="1078"/>
      <c r="E60" s="1079" t="s">
        <v>623</v>
      </c>
      <c r="F60" s="1079"/>
      <c r="G60" s="1079"/>
      <c r="H60" s="1079" t="s">
        <v>660</v>
      </c>
      <c r="I60" s="1080">
        <f>H61</f>
        <v>105.6</v>
      </c>
      <c r="J60" s="1071" t="s">
        <v>28</v>
      </c>
    </row>
    <row r="61" spans="2:10" ht="15">
      <c r="B61" s="1171"/>
      <c r="C61" s="435" t="s">
        <v>1111</v>
      </c>
      <c r="D61" s="1074"/>
      <c r="E61" s="1075">
        <v>105.6</v>
      </c>
      <c r="F61" s="1075"/>
      <c r="G61" s="1075"/>
      <c r="H61" s="1075">
        <f>E61</f>
        <v>105.6</v>
      </c>
      <c r="I61" s="1076"/>
      <c r="J61" s="1077"/>
    </row>
    <row r="62" spans="2:10" ht="15">
      <c r="B62" s="1171"/>
      <c r="C62" s="438"/>
      <c r="D62" s="1074"/>
      <c r="E62" s="1075"/>
      <c r="F62" s="1075"/>
      <c r="G62" s="1173"/>
      <c r="H62" s="1174"/>
      <c r="I62" s="1076"/>
      <c r="J62" s="1077"/>
    </row>
    <row r="63" spans="2:10" s="465" customFormat="1" ht="25.5">
      <c r="B63" s="514" t="s">
        <v>1125</v>
      </c>
      <c r="C63" s="470" t="s">
        <v>30</v>
      </c>
      <c r="D63" s="1078"/>
      <c r="E63" s="1079"/>
      <c r="F63" s="1079"/>
      <c r="G63" s="1079"/>
      <c r="H63" s="1079"/>
      <c r="I63" s="1080"/>
      <c r="J63" s="1071"/>
    </row>
    <row r="64" spans="2:10" s="465" customFormat="1" ht="51">
      <c r="B64" s="515" t="s">
        <v>1127</v>
      </c>
      <c r="C64" s="461" t="s">
        <v>1267</v>
      </c>
      <c r="D64" s="1078"/>
      <c r="E64" s="1079" t="s">
        <v>623</v>
      </c>
      <c r="F64" s="1079" t="s">
        <v>1014</v>
      </c>
      <c r="G64" s="1079" t="s">
        <v>889</v>
      </c>
      <c r="H64" s="1079" t="s">
        <v>632</v>
      </c>
      <c r="I64" s="1080">
        <f>SUM(H66:H67)</f>
        <v>13.73</v>
      </c>
      <c r="J64" s="1071" t="s">
        <v>28</v>
      </c>
    </row>
    <row r="65" spans="2:11" ht="15">
      <c r="B65" s="1171"/>
      <c r="C65" s="435" t="s">
        <v>1111</v>
      </c>
      <c r="D65" s="1074"/>
      <c r="E65" s="1075"/>
      <c r="F65" s="1075"/>
      <c r="G65" s="1075"/>
      <c r="H65" s="1075"/>
      <c r="I65" s="1076"/>
      <c r="J65" s="1077"/>
    </row>
    <row r="66" spans="2:11" ht="15">
      <c r="B66" s="1171"/>
      <c r="C66" s="438" t="s">
        <v>1015</v>
      </c>
      <c r="D66" s="1074"/>
      <c r="E66" s="1075">
        <f>H61</f>
        <v>105.6</v>
      </c>
      <c r="F66" s="1075">
        <v>0.1</v>
      </c>
      <c r="G66" s="1075">
        <v>1.3</v>
      </c>
      <c r="H66" s="1075">
        <f>ROUND(G66*F66*E66,2)</f>
        <v>13.73</v>
      </c>
      <c r="I66" s="1076"/>
      <c r="J66" s="1077"/>
    </row>
    <row r="67" spans="2:11" ht="15">
      <c r="B67" s="1171"/>
      <c r="C67" s="438"/>
      <c r="D67" s="1074"/>
      <c r="E67" s="1075"/>
      <c r="F67" s="1075"/>
      <c r="G67" s="1173"/>
      <c r="H67" s="1174"/>
      <c r="I67" s="1076"/>
      <c r="J67" s="1077"/>
    </row>
    <row r="68" spans="2:11" s="465" customFormat="1" ht="12.75">
      <c r="B68" s="514" t="s">
        <v>283</v>
      </c>
      <c r="C68" s="470" t="s">
        <v>31</v>
      </c>
      <c r="D68" s="1078"/>
      <c r="E68" s="1079"/>
      <c r="F68" s="1079"/>
      <c r="G68" s="1079"/>
      <c r="H68" s="1079"/>
      <c r="I68" s="1080"/>
      <c r="J68" s="1071"/>
    </row>
    <row r="69" spans="2:11" s="465" customFormat="1" ht="38.25">
      <c r="B69" s="515" t="s">
        <v>284</v>
      </c>
      <c r="C69" s="461" t="s">
        <v>1265</v>
      </c>
      <c r="D69" s="1078"/>
      <c r="E69" s="1079" t="s">
        <v>632</v>
      </c>
      <c r="F69" s="1079" t="s">
        <v>890</v>
      </c>
      <c r="G69" s="1079"/>
      <c r="H69" s="1079" t="s">
        <v>660</v>
      </c>
      <c r="I69" s="1080">
        <f>SUM(H71)</f>
        <v>201.83</v>
      </c>
      <c r="J69" s="1071" t="s">
        <v>34</v>
      </c>
    </row>
    <row r="70" spans="2:11" ht="15">
      <c r="B70" s="1171"/>
      <c r="C70" s="435" t="s">
        <v>1111</v>
      </c>
      <c r="D70" s="1074"/>
      <c r="E70" s="1075"/>
      <c r="F70" s="1075"/>
      <c r="G70" s="1075"/>
      <c r="H70" s="1075"/>
      <c r="I70" s="1076"/>
      <c r="J70" s="1077"/>
    </row>
    <row r="71" spans="2:11" ht="15">
      <c r="B71" s="1171"/>
      <c r="C71" s="438" t="s">
        <v>1015</v>
      </c>
      <c r="D71" s="1074"/>
      <c r="E71" s="1075">
        <f>H66</f>
        <v>13.73</v>
      </c>
      <c r="F71" s="1075">
        <v>14.7</v>
      </c>
      <c r="G71" s="1075"/>
      <c r="H71" s="1075">
        <f>ROUND(F71*E71,2)</f>
        <v>201.83</v>
      </c>
      <c r="I71" s="1076"/>
      <c r="J71" s="1077"/>
    </row>
    <row r="72" spans="2:11" ht="15">
      <c r="B72" s="1072"/>
      <c r="C72" s="1073" t="s">
        <v>1277</v>
      </c>
      <c r="D72" s="1067"/>
      <c r="E72" s="1068"/>
      <c r="F72" s="1068"/>
      <c r="G72" s="1068"/>
      <c r="H72" s="1068"/>
      <c r="I72" s="1069"/>
      <c r="J72" s="1070"/>
      <c r="K72" s="344"/>
    </row>
    <row r="73" spans="2:11" ht="15">
      <c r="B73" s="1171"/>
      <c r="C73" s="438"/>
      <c r="D73" s="1074"/>
      <c r="E73" s="1075"/>
      <c r="F73" s="1075"/>
      <c r="G73" s="1173"/>
      <c r="H73" s="1174"/>
      <c r="I73" s="1076"/>
      <c r="J73" s="1077"/>
    </row>
    <row r="74" spans="2:11" s="465" customFormat="1" ht="12.75">
      <c r="B74" s="514" t="s">
        <v>286</v>
      </c>
      <c r="C74" s="470" t="s">
        <v>10</v>
      </c>
      <c r="D74" s="1078"/>
      <c r="E74" s="1079"/>
      <c r="F74" s="1079"/>
      <c r="G74" s="1079"/>
      <c r="H74" s="1079"/>
      <c r="I74" s="1080"/>
      <c r="J74" s="1071"/>
    </row>
    <row r="75" spans="2:11" s="465" customFormat="1" ht="25.5">
      <c r="B75" s="514" t="s">
        <v>11</v>
      </c>
      <c r="C75" s="470" t="s">
        <v>12</v>
      </c>
      <c r="D75" s="1175"/>
      <c r="E75" s="1176"/>
      <c r="F75" s="1176"/>
      <c r="G75" s="1176"/>
      <c r="H75" s="1176"/>
      <c r="I75" s="1080"/>
      <c r="J75" s="1071"/>
    </row>
    <row r="76" spans="2:11" s="465" customFormat="1" ht="51">
      <c r="B76" s="515" t="s">
        <v>288</v>
      </c>
      <c r="C76" s="461" t="s">
        <v>109</v>
      </c>
      <c r="D76" s="1078"/>
      <c r="E76" s="1079" t="s">
        <v>598</v>
      </c>
      <c r="F76" s="1079"/>
      <c r="G76" s="1079"/>
      <c r="H76" s="1079" t="s">
        <v>598</v>
      </c>
      <c r="I76" s="1080">
        <f>H77</f>
        <v>1120.47</v>
      </c>
      <c r="J76" s="1071" t="s">
        <v>3</v>
      </c>
    </row>
    <row r="77" spans="2:11" ht="15">
      <c r="B77" s="1171"/>
      <c r="C77" s="435" t="s">
        <v>1111</v>
      </c>
      <c r="D77" s="1074"/>
      <c r="E77" s="1075">
        <v>1120.47</v>
      </c>
      <c r="F77" s="1075"/>
      <c r="G77" s="1173"/>
      <c r="H77" s="1174">
        <f>E77</f>
        <v>1120.47</v>
      </c>
      <c r="I77" s="1076"/>
      <c r="J77" s="1077"/>
    </row>
    <row r="78" spans="2:11" ht="15">
      <c r="B78" s="1171"/>
      <c r="C78" s="829"/>
      <c r="D78" s="1074"/>
      <c r="E78" s="1075"/>
      <c r="F78" s="1075"/>
      <c r="G78" s="1177"/>
      <c r="H78" s="1174"/>
      <c r="I78" s="1076"/>
      <c r="J78" s="1077"/>
    </row>
    <row r="79" spans="2:11" s="465" customFormat="1" ht="25.5">
      <c r="B79" s="514" t="s">
        <v>289</v>
      </c>
      <c r="C79" s="470" t="s">
        <v>30</v>
      </c>
      <c r="D79" s="1078"/>
      <c r="E79" s="1079"/>
      <c r="F79" s="1079"/>
      <c r="G79" s="1079"/>
      <c r="H79" s="1079"/>
      <c r="I79" s="1080"/>
      <c r="J79" s="1071"/>
    </row>
    <row r="80" spans="2:11" s="465" customFormat="1" ht="63.75">
      <c r="B80" s="515" t="s">
        <v>290</v>
      </c>
      <c r="C80" s="461" t="s">
        <v>1266</v>
      </c>
      <c r="D80" s="1078"/>
      <c r="E80" s="1079" t="s">
        <v>598</v>
      </c>
      <c r="F80" s="1079" t="s">
        <v>650</v>
      </c>
      <c r="G80" s="1079" t="s">
        <v>817</v>
      </c>
      <c r="H80" s="1079" t="s">
        <v>600</v>
      </c>
      <c r="I80" s="1080">
        <f>H81</f>
        <v>210.09</v>
      </c>
      <c r="J80" s="1071" t="s">
        <v>28</v>
      </c>
    </row>
    <row r="81" spans="2:11" ht="15">
      <c r="B81" s="1171"/>
      <c r="C81" s="435" t="s">
        <v>1111</v>
      </c>
      <c r="D81" s="1074"/>
      <c r="E81" s="1075">
        <v>1120.47</v>
      </c>
      <c r="F81" s="1075">
        <v>0.15</v>
      </c>
      <c r="G81" s="1177">
        <v>1.25</v>
      </c>
      <c r="H81" s="1174">
        <f>ROUND(G81*E81*F81,2)</f>
        <v>210.09</v>
      </c>
      <c r="I81" s="1076"/>
      <c r="J81" s="1077"/>
      <c r="K81" s="830"/>
    </row>
    <row r="82" spans="2:11" ht="15">
      <c r="B82" s="1171"/>
      <c r="C82" s="438"/>
      <c r="D82" s="1074"/>
      <c r="E82" s="1075"/>
      <c r="F82" s="1075"/>
      <c r="G82" s="1173"/>
      <c r="H82" s="1174"/>
      <c r="I82" s="1076"/>
      <c r="J82" s="1077"/>
    </row>
    <row r="83" spans="2:11" s="465" customFormat="1" ht="12.75">
      <c r="B83" s="514" t="s">
        <v>291</v>
      </c>
      <c r="C83" s="470" t="s">
        <v>33</v>
      </c>
      <c r="D83" s="1078"/>
      <c r="E83" s="1079"/>
      <c r="F83" s="1079"/>
      <c r="G83" s="1079"/>
      <c r="H83" s="1079"/>
      <c r="I83" s="1080"/>
      <c r="J83" s="1071"/>
    </row>
    <row r="84" spans="2:11" s="465" customFormat="1" ht="38.25">
      <c r="B84" s="515" t="s">
        <v>292</v>
      </c>
      <c r="C84" s="461" t="s">
        <v>1265</v>
      </c>
      <c r="D84" s="1078"/>
      <c r="E84" s="1079" t="s">
        <v>600</v>
      </c>
      <c r="F84" s="1079" t="s">
        <v>601</v>
      </c>
      <c r="G84" s="1079"/>
      <c r="H84" s="1079" t="s">
        <v>594</v>
      </c>
      <c r="I84" s="1080">
        <f>H85</f>
        <v>3025.3</v>
      </c>
      <c r="J84" s="1071" t="s">
        <v>34</v>
      </c>
    </row>
    <row r="85" spans="2:11" ht="15">
      <c r="B85" s="1171"/>
      <c r="C85" s="435" t="s">
        <v>1111</v>
      </c>
      <c r="D85" s="1074"/>
      <c r="E85" s="1075">
        <f>H81</f>
        <v>210.09</v>
      </c>
      <c r="F85" s="1075">
        <v>14.4</v>
      </c>
      <c r="G85" s="1177"/>
      <c r="H85" s="1174">
        <f>ROUND(E85*F85,2)</f>
        <v>3025.3</v>
      </c>
      <c r="I85" s="1076"/>
      <c r="J85" s="1077"/>
    </row>
    <row r="86" spans="2:11" ht="15">
      <c r="B86" s="1072"/>
      <c r="C86" s="1073" t="s">
        <v>1278</v>
      </c>
      <c r="D86" s="1067"/>
      <c r="E86" s="1068"/>
      <c r="F86" s="1068"/>
      <c r="G86" s="1068"/>
      <c r="H86" s="1068"/>
      <c r="I86" s="1069"/>
      <c r="J86" s="1070"/>
      <c r="K86" s="344"/>
    </row>
    <row r="87" spans="2:11" ht="15">
      <c r="B87" s="1171"/>
      <c r="C87" s="438"/>
      <c r="D87" s="1074"/>
      <c r="E87" s="1075"/>
      <c r="F87" s="1075"/>
      <c r="G87" s="1177"/>
      <c r="H87" s="1174"/>
      <c r="I87" s="1076"/>
      <c r="J87" s="1077"/>
    </row>
    <row r="88" spans="2:11" s="465" customFormat="1" ht="12.75">
      <c r="B88" s="514" t="s">
        <v>300</v>
      </c>
      <c r="C88" s="470" t="s">
        <v>38</v>
      </c>
      <c r="D88" s="1078"/>
      <c r="E88" s="1079"/>
      <c r="F88" s="1079"/>
      <c r="G88" s="1079"/>
      <c r="H88" s="1079"/>
      <c r="I88" s="1080"/>
      <c r="J88" s="1071"/>
    </row>
    <row r="89" spans="2:11" s="465" customFormat="1" ht="12.75">
      <c r="B89" s="514" t="s">
        <v>1128</v>
      </c>
      <c r="C89" s="470" t="s">
        <v>50</v>
      </c>
      <c r="D89" s="1078"/>
      <c r="E89" s="1079"/>
      <c r="F89" s="1079"/>
      <c r="G89" s="1079"/>
      <c r="H89" s="1079"/>
      <c r="I89" s="1080"/>
      <c r="J89" s="1071"/>
    </row>
    <row r="90" spans="2:11" s="465" customFormat="1" ht="25.5">
      <c r="B90" s="515" t="s">
        <v>1129</v>
      </c>
      <c r="C90" s="461" t="s">
        <v>155</v>
      </c>
      <c r="D90" s="1078"/>
      <c r="E90" s="1079"/>
      <c r="F90" s="1079"/>
      <c r="G90" s="1079"/>
      <c r="H90" s="1079"/>
      <c r="I90" s="1080">
        <f>H92</f>
        <v>38.880000000000003</v>
      </c>
      <c r="J90" s="1071" t="s">
        <v>28</v>
      </c>
    </row>
    <row r="91" spans="2:11" ht="15">
      <c r="B91" s="1171"/>
      <c r="C91" s="435" t="s">
        <v>66</v>
      </c>
      <c r="D91" s="1074"/>
      <c r="E91" s="1075" t="s">
        <v>928</v>
      </c>
      <c r="F91" s="1075" t="s">
        <v>587</v>
      </c>
      <c r="G91" s="1075" t="s">
        <v>652</v>
      </c>
      <c r="H91" s="1075" t="s">
        <v>632</v>
      </c>
      <c r="I91" s="1076"/>
      <c r="J91" s="1077"/>
    </row>
    <row r="92" spans="2:11" ht="15">
      <c r="B92" s="1171"/>
      <c r="C92" s="438" t="s">
        <v>1112</v>
      </c>
      <c r="D92" s="1074"/>
      <c r="E92" s="1075">
        <v>72</v>
      </c>
      <c r="F92" s="1075">
        <v>0.6</v>
      </c>
      <c r="G92" s="1075">
        <v>0.9</v>
      </c>
      <c r="H92" s="1075">
        <f>ROUND(G92*F92*E92,2)</f>
        <v>38.880000000000003</v>
      </c>
      <c r="I92" s="1076"/>
      <c r="J92" s="1077"/>
    </row>
    <row r="93" spans="2:11" ht="15">
      <c r="B93" s="1171"/>
      <c r="C93" s="438"/>
      <c r="D93" s="1074"/>
      <c r="E93" s="1075"/>
      <c r="F93" s="1075"/>
      <c r="G93" s="1177"/>
      <c r="H93" s="1174"/>
      <c r="I93" s="1076"/>
      <c r="J93" s="1077"/>
    </row>
    <row r="94" spans="2:11" s="465" customFormat="1" ht="25.5">
      <c r="B94" s="515" t="s">
        <v>1132</v>
      </c>
      <c r="C94" s="461" t="s">
        <v>114</v>
      </c>
      <c r="D94" s="1078"/>
      <c r="E94" s="1079"/>
      <c r="F94" s="1079"/>
      <c r="G94" s="1079"/>
      <c r="H94" s="1079"/>
      <c r="I94" s="1080">
        <f>H96</f>
        <v>10.8</v>
      </c>
      <c r="J94" s="1071" t="s">
        <v>28</v>
      </c>
    </row>
    <row r="95" spans="2:11" ht="15">
      <c r="B95" s="1171"/>
      <c r="C95" s="435" t="s">
        <v>1111</v>
      </c>
      <c r="D95" s="1074"/>
      <c r="E95" s="1075" t="s">
        <v>928</v>
      </c>
      <c r="F95" s="1075" t="s">
        <v>587</v>
      </c>
      <c r="G95" s="1075" t="s">
        <v>652</v>
      </c>
      <c r="H95" s="1075" t="s">
        <v>632</v>
      </c>
      <c r="I95" s="1076"/>
      <c r="J95" s="1077"/>
    </row>
    <row r="96" spans="2:11" ht="15">
      <c r="B96" s="1171"/>
      <c r="C96" s="438" t="s">
        <v>1112</v>
      </c>
      <c r="D96" s="1074"/>
      <c r="E96" s="1075">
        <v>72</v>
      </c>
      <c r="F96" s="1075">
        <v>0.5</v>
      </c>
      <c r="G96" s="1075">
        <v>0.3</v>
      </c>
      <c r="H96" s="1075">
        <f>ROUND(G96*F96*E96,2)</f>
        <v>10.8</v>
      </c>
      <c r="I96" s="1076"/>
      <c r="J96" s="1077"/>
    </row>
    <row r="97" spans="2:11" ht="15">
      <c r="B97" s="1171"/>
      <c r="C97" s="438"/>
      <c r="D97" s="1074"/>
      <c r="E97" s="1075"/>
      <c r="F97" s="1075"/>
      <c r="G97" s="1177"/>
      <c r="H97" s="1174"/>
      <c r="I97" s="1076"/>
      <c r="J97" s="1077"/>
    </row>
    <row r="98" spans="2:11" s="465" customFormat="1" ht="12.75">
      <c r="B98" s="515" t="s">
        <v>1133</v>
      </c>
      <c r="C98" s="461" t="s">
        <v>1179</v>
      </c>
      <c r="D98" s="1078"/>
      <c r="E98" s="1079"/>
      <c r="F98" s="1079"/>
      <c r="G98" s="1079"/>
      <c r="H98" s="1079"/>
      <c r="I98" s="1080">
        <f>H100</f>
        <v>365.98</v>
      </c>
      <c r="J98" s="1071" t="s">
        <v>36</v>
      </c>
    </row>
    <row r="99" spans="2:11" ht="15">
      <c r="B99" s="1171"/>
      <c r="C99" s="435" t="s">
        <v>1111</v>
      </c>
      <c r="D99" s="1074"/>
      <c r="E99" s="1075" t="s">
        <v>585</v>
      </c>
      <c r="F99" s="1075" t="s">
        <v>1181</v>
      </c>
      <c r="G99" s="1162" t="s">
        <v>1180</v>
      </c>
      <c r="H99" s="1174" t="s">
        <v>594</v>
      </c>
      <c r="I99" s="1076"/>
      <c r="J99" s="1077"/>
      <c r="K99" s="440"/>
    </row>
    <row r="100" spans="2:11" ht="15">
      <c r="B100" s="1171"/>
      <c r="C100" s="438" t="s">
        <v>1112</v>
      </c>
      <c r="D100" s="1074"/>
      <c r="E100" s="1075">
        <v>72</v>
      </c>
      <c r="F100" s="1075">
        <v>3.91</v>
      </c>
      <c r="G100" s="1162">
        <f>0.4*3+0.05*2</f>
        <v>1.3000000000000003</v>
      </c>
      <c r="H100" s="1174">
        <f>ROUND(F100*E100*G100,2)</f>
        <v>365.98</v>
      </c>
      <c r="I100" s="1076"/>
      <c r="J100" s="1077"/>
    </row>
    <row r="101" spans="2:11" ht="15">
      <c r="B101" s="1171"/>
      <c r="C101" s="438"/>
      <c r="D101" s="1074"/>
      <c r="E101" s="1075"/>
      <c r="F101" s="1075"/>
      <c r="G101" s="1177"/>
      <c r="H101" s="1174"/>
      <c r="I101" s="1076"/>
      <c r="J101" s="1077"/>
    </row>
    <row r="102" spans="2:11" s="465" customFormat="1" ht="38.25">
      <c r="B102" s="515" t="s">
        <v>1134</v>
      </c>
      <c r="C102" s="461" t="s">
        <v>1304</v>
      </c>
      <c r="D102" s="1078"/>
      <c r="E102" s="1079"/>
      <c r="F102" s="1079"/>
      <c r="G102" s="1079"/>
      <c r="H102" s="1079"/>
      <c r="I102" s="1080">
        <f>H104</f>
        <v>129.6</v>
      </c>
      <c r="J102" s="1071" t="s">
        <v>3</v>
      </c>
    </row>
    <row r="103" spans="2:11" ht="15">
      <c r="B103" s="1171"/>
      <c r="C103" s="435" t="s">
        <v>1111</v>
      </c>
      <c r="D103" s="1074"/>
      <c r="E103" s="1075" t="s">
        <v>928</v>
      </c>
      <c r="F103" s="1075" t="s">
        <v>1076</v>
      </c>
      <c r="G103" s="1075"/>
      <c r="H103" s="1075" t="s">
        <v>623</v>
      </c>
      <c r="I103" s="1076"/>
      <c r="J103" s="1077"/>
    </row>
    <row r="104" spans="2:11" ht="15">
      <c r="B104" s="1171"/>
      <c r="C104" s="438" t="s">
        <v>1112</v>
      </c>
      <c r="D104" s="1074"/>
      <c r="E104" s="1075">
        <v>72</v>
      </c>
      <c r="F104" s="1075">
        <v>1.8</v>
      </c>
      <c r="G104" s="1075"/>
      <c r="H104" s="1075">
        <f>ROUND(F104*E104,2)</f>
        <v>129.6</v>
      </c>
      <c r="I104" s="1076"/>
      <c r="J104" s="1077"/>
    </row>
    <row r="105" spans="2:11" ht="15">
      <c r="B105" s="1171"/>
      <c r="C105" s="438"/>
      <c r="D105" s="1074"/>
      <c r="E105" s="1075"/>
      <c r="F105" s="1075"/>
      <c r="G105" s="1177"/>
      <c r="H105" s="1174"/>
      <c r="I105" s="1076"/>
      <c r="J105" s="1077"/>
    </row>
    <row r="106" spans="2:11" s="465" customFormat="1" ht="38.25">
      <c r="B106" s="515" t="s">
        <v>1136</v>
      </c>
      <c r="C106" s="461" t="s">
        <v>1254</v>
      </c>
      <c r="D106" s="1078"/>
      <c r="E106" s="1079"/>
      <c r="F106" s="1079"/>
      <c r="G106" s="1079"/>
      <c r="H106" s="1079"/>
      <c r="I106" s="1080">
        <f>H108</f>
        <v>10.08</v>
      </c>
      <c r="J106" s="1071" t="s">
        <v>28</v>
      </c>
    </row>
    <row r="107" spans="2:11" ht="15">
      <c r="B107" s="1171"/>
      <c r="C107" s="435" t="s">
        <v>1111</v>
      </c>
      <c r="D107" s="1074"/>
      <c r="E107" s="1075" t="s">
        <v>928</v>
      </c>
      <c r="F107" s="1075" t="s">
        <v>1076</v>
      </c>
      <c r="G107" s="1075"/>
      <c r="H107" s="1075" t="s">
        <v>623</v>
      </c>
      <c r="I107" s="1076"/>
      <c r="J107" s="1077"/>
    </row>
    <row r="108" spans="2:11" ht="15">
      <c r="B108" s="1171"/>
      <c r="C108" s="438" t="s">
        <v>1113</v>
      </c>
      <c r="D108" s="1074"/>
      <c r="E108" s="1075">
        <v>72</v>
      </c>
      <c r="F108" s="1075">
        <v>0.14000000000000001</v>
      </c>
      <c r="G108" s="1075"/>
      <c r="H108" s="1075">
        <f>ROUND(F108*E108,2)</f>
        <v>10.08</v>
      </c>
      <c r="I108" s="1076"/>
      <c r="J108" s="1077"/>
    </row>
    <row r="109" spans="2:11" ht="15">
      <c r="B109" s="1171"/>
      <c r="C109" s="438"/>
      <c r="D109" s="1074"/>
      <c r="E109" s="1075"/>
      <c r="F109" s="1075"/>
      <c r="G109" s="1173"/>
      <c r="H109" s="1174"/>
      <c r="I109" s="1076"/>
      <c r="J109" s="1077"/>
    </row>
    <row r="110" spans="2:11" s="465" customFormat="1" ht="12.75">
      <c r="B110" s="514" t="s">
        <v>349</v>
      </c>
      <c r="C110" s="470" t="s">
        <v>14</v>
      </c>
      <c r="D110" s="1078"/>
      <c r="E110" s="1079"/>
      <c r="F110" s="1079"/>
      <c r="G110" s="1079"/>
      <c r="H110" s="1079"/>
      <c r="I110" s="1080"/>
      <c r="J110" s="1071"/>
    </row>
    <row r="111" spans="2:11" s="465" customFormat="1" ht="25.5">
      <c r="B111" s="514" t="s">
        <v>350</v>
      </c>
      <c r="C111" s="470" t="s">
        <v>39</v>
      </c>
      <c r="D111" s="1175"/>
      <c r="E111" s="1176"/>
      <c r="F111" s="1176"/>
      <c r="G111" s="1176"/>
      <c r="H111" s="1176"/>
      <c r="I111" s="1080"/>
      <c r="J111" s="1071"/>
    </row>
    <row r="112" spans="2:11" s="465" customFormat="1" ht="63.75">
      <c r="B112" s="515" t="s">
        <v>351</v>
      </c>
      <c r="C112" s="461" t="s">
        <v>113</v>
      </c>
      <c r="D112" s="1078"/>
      <c r="E112" s="1079"/>
      <c r="F112" s="1079"/>
      <c r="G112" s="1079"/>
      <c r="H112" s="1079"/>
      <c r="I112" s="1080">
        <f>SUM(H116:H133)</f>
        <v>60.03</v>
      </c>
      <c r="J112" s="1071" t="s">
        <v>28</v>
      </c>
    </row>
    <row r="113" spans="2:10" ht="15">
      <c r="B113" s="1171"/>
      <c r="C113" s="435" t="s">
        <v>66</v>
      </c>
      <c r="D113" s="1074"/>
      <c r="E113" s="1075"/>
      <c r="F113" s="1075"/>
      <c r="G113" s="1075"/>
      <c r="H113" s="1075"/>
      <c r="I113" s="1076"/>
      <c r="J113" s="1077"/>
    </row>
    <row r="114" spans="2:10" ht="15">
      <c r="B114" s="1171"/>
      <c r="C114" s="435" t="s">
        <v>938</v>
      </c>
      <c r="D114" s="1074"/>
      <c r="E114" s="1075" t="s">
        <v>928</v>
      </c>
      <c r="F114" s="1075" t="s">
        <v>652</v>
      </c>
      <c r="G114" s="1075" t="s">
        <v>587</v>
      </c>
      <c r="H114" s="1075" t="s">
        <v>632</v>
      </c>
      <c r="I114" s="1076"/>
      <c r="J114" s="1077"/>
    </row>
    <row r="115" spans="2:10" ht="15">
      <c r="B115" s="1171"/>
      <c r="C115" s="435" t="s">
        <v>1114</v>
      </c>
      <c r="D115" s="1074"/>
      <c r="E115" s="1075"/>
      <c r="F115" s="1075"/>
      <c r="G115" s="1075"/>
      <c r="H115" s="1075"/>
      <c r="I115" s="1076"/>
      <c r="J115" s="1077"/>
    </row>
    <row r="116" spans="2:10" ht="15">
      <c r="B116" s="1171"/>
      <c r="C116" s="438" t="s">
        <v>940</v>
      </c>
      <c r="D116" s="1074"/>
      <c r="E116" s="1075">
        <v>8</v>
      </c>
      <c r="F116" s="1075">
        <v>0.4</v>
      </c>
      <c r="G116" s="1075">
        <v>0.6</v>
      </c>
      <c r="H116" s="1075">
        <f>ROUND(G116*F116*E116,2)</f>
        <v>1.92</v>
      </c>
      <c r="I116" s="1076"/>
      <c r="J116" s="1077"/>
    </row>
    <row r="117" spans="2:10" ht="15">
      <c r="B117" s="1171"/>
      <c r="C117" s="435" t="s">
        <v>1115</v>
      </c>
      <c r="D117" s="1074"/>
      <c r="E117" s="1075"/>
      <c r="F117" s="1075"/>
      <c r="G117" s="1075"/>
      <c r="H117" s="1075"/>
      <c r="I117" s="1076"/>
      <c r="J117" s="1077"/>
    </row>
    <row r="118" spans="2:10" ht="15">
      <c r="B118" s="1171"/>
      <c r="C118" s="438" t="s">
        <v>941</v>
      </c>
      <c r="D118" s="1074"/>
      <c r="E118" s="1075">
        <v>46</v>
      </c>
      <c r="F118" s="1075">
        <v>0.4</v>
      </c>
      <c r="G118" s="1075">
        <v>0.6</v>
      </c>
      <c r="H118" s="1075">
        <f>ROUND(G118*F118*E118,2)</f>
        <v>11.04</v>
      </c>
      <c r="I118" s="1076"/>
      <c r="J118" s="1077"/>
    </row>
    <row r="119" spans="2:10" ht="15">
      <c r="B119" s="1171"/>
      <c r="C119" s="438" t="s">
        <v>942</v>
      </c>
      <c r="D119" s="1074"/>
      <c r="E119" s="1075">
        <v>6.5</v>
      </c>
      <c r="F119" s="1075">
        <v>0.4</v>
      </c>
      <c r="G119" s="1075">
        <v>0.6</v>
      </c>
      <c r="H119" s="1075">
        <f>ROUND(G119*F119*E119,2)</f>
        <v>1.56</v>
      </c>
      <c r="I119" s="1076"/>
      <c r="J119" s="1077"/>
    </row>
    <row r="120" spans="2:10" ht="15">
      <c r="B120" s="1171"/>
      <c r="C120" s="438" t="s">
        <v>943</v>
      </c>
      <c r="D120" s="1074"/>
      <c r="E120" s="1075">
        <v>17</v>
      </c>
      <c r="F120" s="1075">
        <v>0.4</v>
      </c>
      <c r="G120" s="1075">
        <v>0.6</v>
      </c>
      <c r="H120" s="1075">
        <f>ROUND(G120*F120*E120,2)</f>
        <v>4.08</v>
      </c>
      <c r="I120" s="1076"/>
      <c r="J120" s="1077"/>
    </row>
    <row r="121" spans="2:10" ht="15">
      <c r="B121" s="1171"/>
      <c r="C121" s="438" t="s">
        <v>945</v>
      </c>
      <c r="D121" s="1074"/>
      <c r="E121" s="1075">
        <v>57.5</v>
      </c>
      <c r="F121" s="1075">
        <v>0.4</v>
      </c>
      <c r="G121" s="1075">
        <v>0.6</v>
      </c>
      <c r="H121" s="1075">
        <f>ROUND(G121*F121*E121,2)</f>
        <v>13.8</v>
      </c>
      <c r="I121" s="1076"/>
      <c r="J121" s="1077"/>
    </row>
    <row r="122" spans="2:10" ht="15">
      <c r="B122" s="1171"/>
      <c r="C122" s="438" t="s">
        <v>946</v>
      </c>
      <c r="D122" s="1074"/>
      <c r="E122" s="1075">
        <v>4.5</v>
      </c>
      <c r="F122" s="1075">
        <v>0.4</v>
      </c>
      <c r="G122" s="1075">
        <v>0.6</v>
      </c>
      <c r="H122" s="1075">
        <f t="shared" ref="H122:H123" si="0">ROUND(G122*F122*E122,2)</f>
        <v>1.08</v>
      </c>
      <c r="I122" s="1076"/>
      <c r="J122" s="1077"/>
    </row>
    <row r="123" spans="2:10" ht="15">
      <c r="B123" s="1171"/>
      <c r="C123" s="438" t="s">
        <v>947</v>
      </c>
      <c r="D123" s="1074"/>
      <c r="E123" s="1075">
        <v>4.5</v>
      </c>
      <c r="F123" s="1075">
        <v>0.4</v>
      </c>
      <c r="G123" s="1075">
        <v>0.6</v>
      </c>
      <c r="H123" s="1075">
        <f t="shared" si="0"/>
        <v>1.08</v>
      </c>
      <c r="I123" s="1076"/>
      <c r="J123" s="1077"/>
    </row>
    <row r="124" spans="2:10" ht="15">
      <c r="B124" s="1171"/>
      <c r="C124" s="435" t="s">
        <v>1116</v>
      </c>
      <c r="D124" s="1074"/>
      <c r="E124" s="1075"/>
      <c r="F124" s="1075"/>
      <c r="G124" s="1075"/>
      <c r="H124" s="1075"/>
      <c r="I124" s="1076"/>
      <c r="J124" s="1077"/>
    </row>
    <row r="125" spans="2:10" ht="15">
      <c r="B125" s="1171"/>
      <c r="C125" s="438" t="s">
        <v>948</v>
      </c>
      <c r="D125" s="1074"/>
      <c r="E125" s="1075">
        <v>4.5</v>
      </c>
      <c r="F125" s="1075">
        <v>0.4</v>
      </c>
      <c r="G125" s="1075">
        <v>0.6</v>
      </c>
      <c r="H125" s="1075">
        <f t="shared" ref="H125:H129" si="1">ROUND(G125*F125*E125,2)</f>
        <v>1.08</v>
      </c>
      <c r="I125" s="1076"/>
      <c r="J125" s="1077"/>
    </row>
    <row r="126" spans="2:10" ht="15">
      <c r="B126" s="1171"/>
      <c r="C126" s="438" t="s">
        <v>949</v>
      </c>
      <c r="D126" s="1074"/>
      <c r="E126" s="1075">
        <v>4</v>
      </c>
      <c r="F126" s="1075">
        <v>0.4</v>
      </c>
      <c r="G126" s="1075">
        <v>0.6</v>
      </c>
      <c r="H126" s="1075">
        <f t="shared" si="1"/>
        <v>0.96</v>
      </c>
      <c r="I126" s="1076"/>
      <c r="J126" s="1077"/>
    </row>
    <row r="127" spans="2:10" ht="15">
      <c r="B127" s="1171"/>
      <c r="C127" s="438" t="s">
        <v>950</v>
      </c>
      <c r="D127" s="1074"/>
      <c r="E127" s="1075">
        <v>3.5</v>
      </c>
      <c r="F127" s="1075">
        <v>0.4</v>
      </c>
      <c r="G127" s="1075">
        <v>0.6</v>
      </c>
      <c r="H127" s="1075">
        <f t="shared" si="1"/>
        <v>0.84</v>
      </c>
      <c r="I127" s="1076"/>
      <c r="J127" s="1077"/>
    </row>
    <row r="128" spans="2:10" ht="15">
      <c r="B128" s="1171"/>
      <c r="C128" s="438" t="s">
        <v>951</v>
      </c>
      <c r="D128" s="1074"/>
      <c r="E128" s="1075">
        <v>3</v>
      </c>
      <c r="F128" s="1075">
        <v>0.4</v>
      </c>
      <c r="G128" s="1075">
        <v>0.6</v>
      </c>
      <c r="H128" s="1075">
        <f t="shared" si="1"/>
        <v>0.72</v>
      </c>
      <c r="I128" s="1076"/>
      <c r="J128" s="1077"/>
    </row>
    <row r="129" spans="2:12" ht="15">
      <c r="B129" s="1171"/>
      <c r="C129" s="438" t="s">
        <v>952</v>
      </c>
      <c r="D129" s="1074"/>
      <c r="E129" s="1075">
        <v>16</v>
      </c>
      <c r="F129" s="1075">
        <v>0.4</v>
      </c>
      <c r="G129" s="1075">
        <v>0.6</v>
      </c>
      <c r="H129" s="1075">
        <f t="shared" si="1"/>
        <v>3.84</v>
      </c>
      <c r="I129" s="1076"/>
      <c r="J129" s="1077"/>
    </row>
    <row r="130" spans="2:12" ht="15">
      <c r="B130" s="1171"/>
      <c r="C130" s="438"/>
      <c r="D130" s="1074"/>
      <c r="E130" s="1075"/>
      <c r="F130" s="1075"/>
      <c r="G130" s="1075"/>
      <c r="H130" s="1075"/>
      <c r="I130" s="1076"/>
      <c r="J130" s="1077"/>
    </row>
    <row r="131" spans="2:12" ht="15">
      <c r="B131" s="1171"/>
      <c r="C131" s="435" t="s">
        <v>998</v>
      </c>
      <c r="D131" s="1074"/>
      <c r="E131" s="1075"/>
      <c r="F131" s="1075"/>
      <c r="G131" s="1173"/>
      <c r="H131" s="1174"/>
      <c r="I131" s="1076"/>
      <c r="J131" s="1077"/>
    </row>
    <row r="132" spans="2:12" ht="15">
      <c r="B132" s="1171"/>
      <c r="C132" s="435" t="s">
        <v>1115</v>
      </c>
      <c r="D132" s="1074"/>
      <c r="E132" s="1075"/>
      <c r="F132" s="1075"/>
      <c r="G132" s="1173"/>
      <c r="H132" s="1174"/>
      <c r="I132" s="1076"/>
      <c r="J132" s="1077"/>
    </row>
    <row r="133" spans="2:12" ht="15">
      <c r="B133" s="1171"/>
      <c r="C133" s="438" t="s">
        <v>941</v>
      </c>
      <c r="D133" s="1074"/>
      <c r="E133" s="1075">
        <v>51.5</v>
      </c>
      <c r="F133" s="1075">
        <v>0.5</v>
      </c>
      <c r="G133" s="1075">
        <v>0.7</v>
      </c>
      <c r="H133" s="1075">
        <f>ROUND(G133*F133*E133,2)</f>
        <v>18.03</v>
      </c>
      <c r="I133" s="1076"/>
      <c r="J133" s="1077"/>
    </row>
    <row r="134" spans="2:12" ht="15">
      <c r="B134" s="1171"/>
      <c r="C134" s="435"/>
      <c r="D134" s="1074"/>
      <c r="E134" s="1075"/>
      <c r="F134" s="1075"/>
      <c r="G134" s="1173"/>
      <c r="H134" s="1174"/>
      <c r="I134" s="1076"/>
      <c r="J134" s="1077"/>
    </row>
    <row r="135" spans="2:12" s="465" customFormat="1" ht="12.75">
      <c r="B135" s="514" t="s">
        <v>354</v>
      </c>
      <c r="C135" s="470" t="s">
        <v>42</v>
      </c>
      <c r="D135" s="1078"/>
      <c r="E135" s="1079"/>
      <c r="F135" s="1079"/>
      <c r="G135" s="1079"/>
      <c r="H135" s="1079"/>
      <c r="I135" s="1080"/>
      <c r="J135" s="1071"/>
    </row>
    <row r="136" spans="2:12" s="465" customFormat="1" ht="38.25">
      <c r="B136" s="515" t="s">
        <v>355</v>
      </c>
      <c r="C136" s="461" t="s">
        <v>816</v>
      </c>
      <c r="D136" s="1078"/>
      <c r="E136" s="1079" t="s">
        <v>598</v>
      </c>
      <c r="F136" s="1079"/>
      <c r="G136" s="1079"/>
      <c r="H136" s="1079" t="s">
        <v>594</v>
      </c>
      <c r="I136" s="1080">
        <f>SUM(H140:H157)</f>
        <v>95.75</v>
      </c>
      <c r="J136" s="1071" t="s">
        <v>3</v>
      </c>
    </row>
    <row r="137" spans="2:12" ht="15">
      <c r="B137" s="1171"/>
      <c r="C137" s="435" t="s">
        <v>66</v>
      </c>
      <c r="D137" s="1074"/>
      <c r="E137" s="1075"/>
      <c r="F137" s="1075"/>
      <c r="G137" s="1075"/>
      <c r="H137" s="1075"/>
      <c r="I137" s="1076"/>
      <c r="J137" s="1077"/>
      <c r="L137" s="351"/>
    </row>
    <row r="138" spans="2:12" ht="15">
      <c r="B138" s="1171"/>
      <c r="C138" s="435" t="s">
        <v>938</v>
      </c>
      <c r="D138" s="1074"/>
      <c r="E138" s="1075" t="s">
        <v>928</v>
      </c>
      <c r="F138" s="1075" t="s">
        <v>652</v>
      </c>
      <c r="G138" s="1075"/>
      <c r="H138" s="1075" t="s">
        <v>632</v>
      </c>
      <c r="I138" s="1076"/>
      <c r="J138" s="1077"/>
      <c r="L138" s="351"/>
    </row>
    <row r="139" spans="2:12" ht="15">
      <c r="B139" s="1171"/>
      <c r="C139" s="435" t="s">
        <v>1114</v>
      </c>
      <c r="D139" s="1074"/>
      <c r="E139" s="1075"/>
      <c r="F139" s="1075"/>
      <c r="G139" s="1075"/>
      <c r="H139" s="1075"/>
      <c r="I139" s="1076"/>
      <c r="J139" s="1077"/>
      <c r="L139" s="351"/>
    </row>
    <row r="140" spans="2:12" ht="15">
      <c r="B140" s="1171"/>
      <c r="C140" s="438" t="s">
        <v>940</v>
      </c>
      <c r="D140" s="1074"/>
      <c r="E140" s="1075">
        <v>8</v>
      </c>
      <c r="F140" s="1075">
        <v>0.4</v>
      </c>
      <c r="G140" s="1075"/>
      <c r="H140" s="1075">
        <f>ROUND(F140*E140,2)</f>
        <v>3.2</v>
      </c>
      <c r="I140" s="1076"/>
      <c r="J140" s="1077"/>
      <c r="L140" s="351"/>
    </row>
    <row r="141" spans="2:12" ht="15">
      <c r="B141" s="1171"/>
      <c r="C141" s="435" t="s">
        <v>1115</v>
      </c>
      <c r="D141" s="1074"/>
      <c r="E141" s="1075"/>
      <c r="F141" s="1075"/>
      <c r="G141" s="1075"/>
      <c r="H141" s="1075"/>
      <c r="I141" s="1076"/>
      <c r="J141" s="1077"/>
      <c r="L141" s="351"/>
    </row>
    <row r="142" spans="2:12" ht="15">
      <c r="B142" s="1171"/>
      <c r="C142" s="438" t="s">
        <v>941</v>
      </c>
      <c r="D142" s="1074"/>
      <c r="E142" s="1075">
        <v>46</v>
      </c>
      <c r="F142" s="1075">
        <v>0.4</v>
      </c>
      <c r="G142" s="1075"/>
      <c r="H142" s="1075">
        <f t="shared" ref="H142:H157" si="2">ROUND(F142*E142,2)</f>
        <v>18.399999999999999</v>
      </c>
      <c r="I142" s="1076"/>
      <c r="J142" s="1077"/>
      <c r="L142" s="351"/>
    </row>
    <row r="143" spans="2:12" ht="15">
      <c r="B143" s="1171"/>
      <c r="C143" s="438" t="s">
        <v>942</v>
      </c>
      <c r="D143" s="1074"/>
      <c r="E143" s="1075">
        <v>6.5</v>
      </c>
      <c r="F143" s="1075">
        <v>0.4</v>
      </c>
      <c r="G143" s="1075"/>
      <c r="H143" s="1075">
        <f t="shared" si="2"/>
        <v>2.6</v>
      </c>
      <c r="I143" s="1076"/>
      <c r="J143" s="1077"/>
      <c r="L143" s="351"/>
    </row>
    <row r="144" spans="2:12" ht="15">
      <c r="B144" s="1171"/>
      <c r="C144" s="438" t="s">
        <v>943</v>
      </c>
      <c r="D144" s="1074"/>
      <c r="E144" s="1075">
        <v>17</v>
      </c>
      <c r="F144" s="1075">
        <v>0.4</v>
      </c>
      <c r="G144" s="1075"/>
      <c r="H144" s="1075">
        <f t="shared" si="2"/>
        <v>6.8</v>
      </c>
      <c r="I144" s="1076"/>
      <c r="J144" s="1077"/>
      <c r="L144" s="351"/>
    </row>
    <row r="145" spans="2:12" ht="15">
      <c r="B145" s="1171"/>
      <c r="C145" s="438" t="s">
        <v>945</v>
      </c>
      <c r="D145" s="1074"/>
      <c r="E145" s="1075">
        <v>57.5</v>
      </c>
      <c r="F145" s="1075">
        <v>0.4</v>
      </c>
      <c r="G145" s="1075"/>
      <c r="H145" s="1075">
        <f t="shared" si="2"/>
        <v>23</v>
      </c>
      <c r="I145" s="1076"/>
      <c r="J145" s="1077"/>
      <c r="L145" s="351"/>
    </row>
    <row r="146" spans="2:12" ht="15">
      <c r="B146" s="1171"/>
      <c r="C146" s="438" t="s">
        <v>946</v>
      </c>
      <c r="D146" s="1074"/>
      <c r="E146" s="1075">
        <v>4.5</v>
      </c>
      <c r="F146" s="1075">
        <v>0.4</v>
      </c>
      <c r="G146" s="1075"/>
      <c r="H146" s="1075">
        <f t="shared" si="2"/>
        <v>1.8</v>
      </c>
      <c r="I146" s="1076"/>
      <c r="J146" s="1077"/>
      <c r="L146" s="351"/>
    </row>
    <row r="147" spans="2:12" ht="15">
      <c r="B147" s="1171"/>
      <c r="C147" s="438" t="s">
        <v>947</v>
      </c>
      <c r="D147" s="1074"/>
      <c r="E147" s="1075">
        <v>4.5</v>
      </c>
      <c r="F147" s="1075">
        <v>0.4</v>
      </c>
      <c r="G147" s="1075"/>
      <c r="H147" s="1075">
        <f t="shared" si="2"/>
        <v>1.8</v>
      </c>
      <c r="I147" s="1076"/>
      <c r="J147" s="1077"/>
      <c r="L147" s="351"/>
    </row>
    <row r="148" spans="2:12" ht="15">
      <c r="B148" s="1171"/>
      <c r="C148" s="435" t="s">
        <v>1116</v>
      </c>
      <c r="D148" s="1074"/>
      <c r="E148" s="1075"/>
      <c r="F148" s="1075"/>
      <c r="G148" s="1075"/>
      <c r="H148" s="1075"/>
      <c r="I148" s="1076"/>
      <c r="J148" s="1077"/>
      <c r="L148" s="351"/>
    </row>
    <row r="149" spans="2:12" ht="15">
      <c r="B149" s="1171"/>
      <c r="C149" s="438" t="s">
        <v>948</v>
      </c>
      <c r="D149" s="1074"/>
      <c r="E149" s="1075">
        <v>4.5</v>
      </c>
      <c r="F149" s="1075">
        <v>0.4</v>
      </c>
      <c r="G149" s="1075"/>
      <c r="H149" s="1075">
        <f t="shared" si="2"/>
        <v>1.8</v>
      </c>
      <c r="I149" s="1076"/>
      <c r="J149" s="1077"/>
      <c r="L149" s="351"/>
    </row>
    <row r="150" spans="2:12" ht="15">
      <c r="B150" s="1171"/>
      <c r="C150" s="438" t="s">
        <v>949</v>
      </c>
      <c r="D150" s="1074"/>
      <c r="E150" s="1075">
        <v>4</v>
      </c>
      <c r="F150" s="1075">
        <v>0.4</v>
      </c>
      <c r="G150" s="1075"/>
      <c r="H150" s="1075">
        <f t="shared" si="2"/>
        <v>1.6</v>
      </c>
      <c r="I150" s="1076"/>
      <c r="J150" s="1077"/>
      <c r="L150" s="351"/>
    </row>
    <row r="151" spans="2:12" ht="15">
      <c r="B151" s="1171"/>
      <c r="C151" s="438" t="s">
        <v>950</v>
      </c>
      <c r="D151" s="1074"/>
      <c r="E151" s="1075">
        <v>3.5</v>
      </c>
      <c r="F151" s="1075">
        <v>0.4</v>
      </c>
      <c r="G151" s="1075"/>
      <c r="H151" s="1075">
        <f t="shared" si="2"/>
        <v>1.4</v>
      </c>
      <c r="I151" s="1076"/>
      <c r="J151" s="1077"/>
      <c r="L151" s="351"/>
    </row>
    <row r="152" spans="2:12" ht="15">
      <c r="B152" s="1171"/>
      <c r="C152" s="438" t="s">
        <v>951</v>
      </c>
      <c r="D152" s="1074"/>
      <c r="E152" s="1075">
        <v>3</v>
      </c>
      <c r="F152" s="1075">
        <v>0.4</v>
      </c>
      <c r="G152" s="1075"/>
      <c r="H152" s="1075">
        <f t="shared" si="2"/>
        <v>1.2</v>
      </c>
      <c r="I152" s="1076"/>
      <c r="J152" s="1077"/>
      <c r="L152" s="351"/>
    </row>
    <row r="153" spans="2:12" ht="15">
      <c r="B153" s="1171"/>
      <c r="C153" s="438" t="s">
        <v>952</v>
      </c>
      <c r="D153" s="1074"/>
      <c r="E153" s="1075">
        <v>16</v>
      </c>
      <c r="F153" s="1075">
        <v>0.4</v>
      </c>
      <c r="G153" s="1075"/>
      <c r="H153" s="1075">
        <f t="shared" si="2"/>
        <v>6.4</v>
      </c>
      <c r="I153" s="1076"/>
      <c r="J153" s="1077"/>
      <c r="L153" s="351"/>
    </row>
    <row r="154" spans="2:12" ht="15">
      <c r="B154" s="1171"/>
      <c r="C154" s="438"/>
      <c r="D154" s="1074"/>
      <c r="E154" s="1075"/>
      <c r="F154" s="1075"/>
      <c r="G154" s="1075"/>
      <c r="H154" s="1075"/>
      <c r="I154" s="1076"/>
      <c r="J154" s="1077"/>
      <c r="L154" s="351"/>
    </row>
    <row r="155" spans="2:12" ht="15">
      <c r="B155" s="1171"/>
      <c r="C155" s="435" t="s">
        <v>998</v>
      </c>
      <c r="D155" s="1074"/>
      <c r="E155" s="1075"/>
      <c r="F155" s="1075"/>
      <c r="G155" s="1173"/>
      <c r="H155" s="1075"/>
      <c r="I155" s="1076"/>
      <c r="J155" s="1077"/>
      <c r="L155" s="351"/>
    </row>
    <row r="156" spans="2:12" ht="15">
      <c r="B156" s="1171"/>
      <c r="C156" s="435" t="s">
        <v>1115</v>
      </c>
      <c r="D156" s="1074"/>
      <c r="E156" s="1075"/>
      <c r="F156" s="1075"/>
      <c r="G156" s="1173"/>
      <c r="H156" s="1075"/>
      <c r="I156" s="1076"/>
      <c r="J156" s="1077"/>
      <c r="L156" s="351"/>
    </row>
    <row r="157" spans="2:12" ht="15">
      <c r="B157" s="1171"/>
      <c r="C157" s="438" t="s">
        <v>941</v>
      </c>
      <c r="D157" s="1074"/>
      <c r="E157" s="1075">
        <v>51.5</v>
      </c>
      <c r="F157" s="1075">
        <v>0.5</v>
      </c>
      <c r="G157" s="1075"/>
      <c r="H157" s="1075">
        <f t="shared" si="2"/>
        <v>25.75</v>
      </c>
      <c r="I157" s="1076"/>
      <c r="J157" s="1077"/>
      <c r="L157" s="351"/>
    </row>
    <row r="158" spans="2:12" ht="15">
      <c r="B158" s="1171"/>
      <c r="C158" s="832"/>
      <c r="D158" s="1178"/>
      <c r="E158" s="1075"/>
      <c r="F158" s="1075"/>
      <c r="G158" s="1173"/>
      <c r="H158" s="1174"/>
      <c r="I158" s="1076"/>
      <c r="J158" s="1077"/>
      <c r="L158" s="351"/>
    </row>
    <row r="159" spans="2:12" s="465" customFormat="1" ht="12.75">
      <c r="B159" s="514" t="s">
        <v>357</v>
      </c>
      <c r="C159" s="470" t="s">
        <v>356</v>
      </c>
      <c r="D159" s="1078"/>
      <c r="E159" s="1079"/>
      <c r="F159" s="1079"/>
      <c r="G159" s="1079"/>
      <c r="H159" s="1079"/>
      <c r="I159" s="1080"/>
      <c r="J159" s="1071"/>
    </row>
    <row r="160" spans="2:12" s="465" customFormat="1" ht="12.75">
      <c r="B160" s="515" t="s">
        <v>358</v>
      </c>
      <c r="C160" s="461" t="s">
        <v>1117</v>
      </c>
      <c r="D160" s="1078"/>
      <c r="E160" s="1079" t="s">
        <v>605</v>
      </c>
      <c r="F160" s="1079"/>
      <c r="G160" s="1079"/>
      <c r="H160" s="1079" t="s">
        <v>594</v>
      </c>
      <c r="I160" s="1080">
        <f>SUM(H164:H181)</f>
        <v>60.03</v>
      </c>
      <c r="J160" s="1071" t="s">
        <v>28</v>
      </c>
    </row>
    <row r="161" spans="2:12" ht="15">
      <c r="B161" s="1171"/>
      <c r="C161" s="435" t="s">
        <v>66</v>
      </c>
      <c r="D161" s="1074"/>
      <c r="E161" s="1075"/>
      <c r="F161" s="1075"/>
      <c r="G161" s="1075"/>
      <c r="H161" s="1075"/>
      <c r="I161" s="1076"/>
      <c r="J161" s="1077"/>
      <c r="L161" s="351"/>
    </row>
    <row r="162" spans="2:12" ht="15">
      <c r="B162" s="1171"/>
      <c r="C162" s="435" t="s">
        <v>938</v>
      </c>
      <c r="D162" s="1074"/>
      <c r="E162" s="1075" t="s">
        <v>928</v>
      </c>
      <c r="F162" s="1075" t="s">
        <v>652</v>
      </c>
      <c r="G162" s="1075" t="s">
        <v>587</v>
      </c>
      <c r="H162" s="1075" t="s">
        <v>632</v>
      </c>
      <c r="I162" s="1076"/>
      <c r="J162" s="1077"/>
      <c r="L162" s="351"/>
    </row>
    <row r="163" spans="2:12" ht="15">
      <c r="B163" s="1171"/>
      <c r="C163" s="435" t="s">
        <v>1114</v>
      </c>
      <c r="D163" s="1074"/>
      <c r="E163" s="1075"/>
      <c r="F163" s="1075"/>
      <c r="G163" s="1075"/>
      <c r="H163" s="1075"/>
      <c r="I163" s="1076"/>
      <c r="J163" s="1077"/>
      <c r="L163" s="351"/>
    </row>
    <row r="164" spans="2:12" ht="15">
      <c r="B164" s="1171"/>
      <c r="C164" s="438" t="s">
        <v>940</v>
      </c>
      <c r="D164" s="1074"/>
      <c r="E164" s="1075">
        <v>8</v>
      </c>
      <c r="F164" s="1075">
        <v>0.4</v>
      </c>
      <c r="G164" s="1075">
        <v>0.6</v>
      </c>
      <c r="H164" s="1075">
        <f>ROUND(G164*F164*E164,2)</f>
        <v>1.92</v>
      </c>
      <c r="I164" s="1076"/>
      <c r="J164" s="1077"/>
      <c r="L164" s="351"/>
    </row>
    <row r="165" spans="2:12" ht="15">
      <c r="B165" s="1171"/>
      <c r="C165" s="435" t="s">
        <v>1115</v>
      </c>
      <c r="D165" s="1074"/>
      <c r="E165" s="1075"/>
      <c r="F165" s="1075"/>
      <c r="G165" s="1075"/>
      <c r="H165" s="1075"/>
      <c r="I165" s="1076"/>
      <c r="J165" s="1077"/>
      <c r="L165" s="351"/>
    </row>
    <row r="166" spans="2:12" ht="15">
      <c r="B166" s="1171"/>
      <c r="C166" s="438" t="s">
        <v>941</v>
      </c>
      <c r="D166" s="1074"/>
      <c r="E166" s="1075">
        <v>46</v>
      </c>
      <c r="F166" s="1075">
        <v>0.4</v>
      </c>
      <c r="G166" s="1075">
        <v>0.6</v>
      </c>
      <c r="H166" s="1075">
        <f>ROUND(G166*F166*E166,2)</f>
        <v>11.04</v>
      </c>
      <c r="I166" s="1076"/>
      <c r="J166" s="1077"/>
      <c r="L166" s="351"/>
    </row>
    <row r="167" spans="2:12" ht="15">
      <c r="B167" s="1171"/>
      <c r="C167" s="438" t="s">
        <v>942</v>
      </c>
      <c r="D167" s="1074"/>
      <c r="E167" s="1075">
        <v>6.5</v>
      </c>
      <c r="F167" s="1075">
        <v>0.4</v>
      </c>
      <c r="G167" s="1075">
        <v>0.6</v>
      </c>
      <c r="H167" s="1075">
        <f>ROUND(G167*F167*E167,2)</f>
        <v>1.56</v>
      </c>
      <c r="I167" s="1076"/>
      <c r="J167" s="1077"/>
      <c r="L167" s="351"/>
    </row>
    <row r="168" spans="2:12" ht="15">
      <c r="B168" s="1171"/>
      <c r="C168" s="438" t="s">
        <v>943</v>
      </c>
      <c r="D168" s="1074"/>
      <c r="E168" s="1075">
        <v>17</v>
      </c>
      <c r="F168" s="1075">
        <v>0.4</v>
      </c>
      <c r="G168" s="1075">
        <v>0.6</v>
      </c>
      <c r="H168" s="1075">
        <f>ROUND(G168*F168*E168,2)</f>
        <v>4.08</v>
      </c>
      <c r="I168" s="1076"/>
      <c r="J168" s="1077"/>
      <c r="L168" s="351"/>
    </row>
    <row r="169" spans="2:12" ht="15">
      <c r="B169" s="1171"/>
      <c r="C169" s="438" t="s">
        <v>945</v>
      </c>
      <c r="D169" s="1074"/>
      <c r="E169" s="1075">
        <v>57.5</v>
      </c>
      <c r="F169" s="1075">
        <v>0.4</v>
      </c>
      <c r="G169" s="1075">
        <v>0.6</v>
      </c>
      <c r="H169" s="1075">
        <f>ROUND(G169*F169*E169,2)</f>
        <v>13.8</v>
      </c>
      <c r="I169" s="1076"/>
      <c r="J169" s="1077"/>
      <c r="L169" s="351"/>
    </row>
    <row r="170" spans="2:12" ht="15">
      <c r="B170" s="1171"/>
      <c r="C170" s="438" t="s">
        <v>946</v>
      </c>
      <c r="D170" s="1074"/>
      <c r="E170" s="1075">
        <v>4.5</v>
      </c>
      <c r="F170" s="1075">
        <v>0.4</v>
      </c>
      <c r="G170" s="1075">
        <v>0.6</v>
      </c>
      <c r="H170" s="1075">
        <f t="shared" ref="H170:H171" si="3">ROUND(G170*F170*E170,2)</f>
        <v>1.08</v>
      </c>
      <c r="I170" s="1076"/>
      <c r="J170" s="1077"/>
      <c r="L170" s="351"/>
    </row>
    <row r="171" spans="2:12" ht="15">
      <c r="B171" s="1171"/>
      <c r="C171" s="438" t="s">
        <v>947</v>
      </c>
      <c r="D171" s="1074"/>
      <c r="E171" s="1075">
        <v>4.5</v>
      </c>
      <c r="F171" s="1075">
        <v>0.4</v>
      </c>
      <c r="G171" s="1075">
        <v>0.6</v>
      </c>
      <c r="H171" s="1075">
        <f t="shared" si="3"/>
        <v>1.08</v>
      </c>
      <c r="I171" s="1076"/>
      <c r="J171" s="1077"/>
      <c r="L171" s="351"/>
    </row>
    <row r="172" spans="2:12" ht="15">
      <c r="B172" s="1171"/>
      <c r="C172" s="435" t="s">
        <v>1116</v>
      </c>
      <c r="D172" s="1074"/>
      <c r="E172" s="1075"/>
      <c r="F172" s="1075"/>
      <c r="G172" s="1075"/>
      <c r="H172" s="1075"/>
      <c r="I172" s="1076"/>
      <c r="J172" s="1077"/>
      <c r="L172" s="351"/>
    </row>
    <row r="173" spans="2:12" ht="15">
      <c r="B173" s="1171"/>
      <c r="C173" s="438" t="s">
        <v>948</v>
      </c>
      <c r="D173" s="1074"/>
      <c r="E173" s="1075">
        <v>4.5</v>
      </c>
      <c r="F173" s="1075">
        <v>0.4</v>
      </c>
      <c r="G173" s="1075">
        <v>0.6</v>
      </c>
      <c r="H173" s="1075">
        <f t="shared" ref="H173:H177" si="4">ROUND(G173*F173*E173,2)</f>
        <v>1.08</v>
      </c>
      <c r="I173" s="1076"/>
      <c r="J173" s="1077"/>
      <c r="L173" s="351"/>
    </row>
    <row r="174" spans="2:12" ht="15">
      <c r="B174" s="1171"/>
      <c r="C174" s="438" t="s">
        <v>949</v>
      </c>
      <c r="D174" s="1074"/>
      <c r="E174" s="1075">
        <v>4</v>
      </c>
      <c r="F174" s="1075">
        <v>0.4</v>
      </c>
      <c r="G174" s="1075">
        <v>0.6</v>
      </c>
      <c r="H174" s="1075">
        <f t="shared" si="4"/>
        <v>0.96</v>
      </c>
      <c r="I174" s="1076"/>
      <c r="J174" s="1077"/>
      <c r="L174" s="351"/>
    </row>
    <row r="175" spans="2:12" ht="15">
      <c r="B175" s="1171"/>
      <c r="C175" s="438" t="s">
        <v>950</v>
      </c>
      <c r="D175" s="1074"/>
      <c r="E175" s="1075">
        <v>3.5</v>
      </c>
      <c r="F175" s="1075">
        <v>0.4</v>
      </c>
      <c r="G175" s="1075">
        <v>0.6</v>
      </c>
      <c r="H175" s="1075">
        <f t="shared" si="4"/>
        <v>0.84</v>
      </c>
      <c r="I175" s="1076"/>
      <c r="J175" s="1077"/>
      <c r="L175" s="351"/>
    </row>
    <row r="176" spans="2:12" ht="15">
      <c r="B176" s="1171"/>
      <c r="C176" s="438" t="s">
        <v>951</v>
      </c>
      <c r="D176" s="1074"/>
      <c r="E176" s="1075">
        <v>3</v>
      </c>
      <c r="F176" s="1075">
        <v>0.4</v>
      </c>
      <c r="G176" s="1075">
        <v>0.6</v>
      </c>
      <c r="H176" s="1075">
        <f t="shared" si="4"/>
        <v>0.72</v>
      </c>
      <c r="I176" s="1076"/>
      <c r="J176" s="1077"/>
      <c r="L176" s="351"/>
    </row>
    <row r="177" spans="2:12" ht="15">
      <c r="B177" s="1171"/>
      <c r="C177" s="438" t="s">
        <v>952</v>
      </c>
      <c r="D177" s="1074"/>
      <c r="E177" s="1075">
        <v>16</v>
      </c>
      <c r="F177" s="1075">
        <v>0.4</v>
      </c>
      <c r="G177" s="1075">
        <v>0.6</v>
      </c>
      <c r="H177" s="1075">
        <f t="shared" si="4"/>
        <v>3.84</v>
      </c>
      <c r="I177" s="1076"/>
      <c r="J177" s="1077"/>
      <c r="L177" s="351"/>
    </row>
    <row r="178" spans="2:12" ht="15">
      <c r="B178" s="1171"/>
      <c r="C178" s="438"/>
      <c r="D178" s="1074"/>
      <c r="E178" s="1075"/>
      <c r="F178" s="1075"/>
      <c r="G178" s="1075"/>
      <c r="H178" s="1075"/>
      <c r="I178" s="1076"/>
      <c r="J178" s="1077"/>
      <c r="L178" s="351"/>
    </row>
    <row r="179" spans="2:12" ht="15">
      <c r="B179" s="1171"/>
      <c r="C179" s="435" t="s">
        <v>998</v>
      </c>
      <c r="D179" s="1074"/>
      <c r="E179" s="1075"/>
      <c r="F179" s="1075"/>
      <c r="G179" s="1173"/>
      <c r="H179" s="1174"/>
      <c r="I179" s="1076"/>
      <c r="J179" s="1077"/>
      <c r="L179" s="351"/>
    </row>
    <row r="180" spans="2:12" ht="15">
      <c r="B180" s="1171"/>
      <c r="C180" s="435" t="s">
        <v>1115</v>
      </c>
      <c r="D180" s="1074"/>
      <c r="E180" s="1075"/>
      <c r="F180" s="1075"/>
      <c r="G180" s="1173"/>
      <c r="H180" s="1174"/>
      <c r="I180" s="1076"/>
      <c r="J180" s="1077"/>
      <c r="L180" s="351"/>
    </row>
    <row r="181" spans="2:12" ht="15">
      <c r="B181" s="1171"/>
      <c r="C181" s="438" t="s">
        <v>941</v>
      </c>
      <c r="D181" s="1074"/>
      <c r="E181" s="1075">
        <v>51.5</v>
      </c>
      <c r="F181" s="1075">
        <v>0.5</v>
      </c>
      <c r="G181" s="1075">
        <v>0.7</v>
      </c>
      <c r="H181" s="1075">
        <f>ROUND(G181*F181*E181,2)</f>
        <v>18.03</v>
      </c>
      <c r="I181" s="1076"/>
      <c r="J181" s="1077"/>
      <c r="L181" s="351"/>
    </row>
    <row r="182" spans="2:12" ht="15">
      <c r="B182" s="1171"/>
      <c r="C182" s="832"/>
      <c r="D182" s="1178"/>
      <c r="E182" s="1075"/>
      <c r="F182" s="1075"/>
      <c r="G182" s="1173"/>
      <c r="H182" s="1174"/>
      <c r="I182" s="1076"/>
      <c r="J182" s="1077"/>
      <c r="L182" s="351"/>
    </row>
    <row r="183" spans="2:12" s="465" customFormat="1" ht="25.5">
      <c r="B183" s="514" t="s">
        <v>359</v>
      </c>
      <c r="C183" s="470" t="s">
        <v>53</v>
      </c>
      <c r="D183" s="1078"/>
      <c r="E183" s="1079"/>
      <c r="F183" s="1079"/>
      <c r="G183" s="1079"/>
      <c r="H183" s="1079"/>
      <c r="I183" s="1080"/>
      <c r="J183" s="1071"/>
    </row>
    <row r="184" spans="2:12" s="465" customFormat="1" ht="51">
      <c r="B184" s="515" t="s">
        <v>360</v>
      </c>
      <c r="C184" s="461" t="s">
        <v>214</v>
      </c>
      <c r="D184" s="1078"/>
      <c r="E184" s="1079" t="s">
        <v>597</v>
      </c>
      <c r="F184" s="1079"/>
      <c r="G184" s="1079"/>
      <c r="H184" s="1079" t="s">
        <v>594</v>
      </c>
      <c r="I184" s="1080">
        <f>SUM(H188:H201)</f>
        <v>175</v>
      </c>
      <c r="J184" s="1071" t="s">
        <v>2</v>
      </c>
    </row>
    <row r="185" spans="2:12" ht="15">
      <c r="B185" s="1171"/>
      <c r="C185" s="435" t="s">
        <v>66</v>
      </c>
      <c r="D185" s="1074"/>
      <c r="E185" s="1075"/>
      <c r="F185" s="1179"/>
      <c r="G185" s="831"/>
      <c r="H185" s="1174"/>
      <c r="I185" s="1076"/>
      <c r="J185" s="1077"/>
    </row>
    <row r="186" spans="2:12" ht="15">
      <c r="B186" s="1171"/>
      <c r="C186" s="435" t="s">
        <v>938</v>
      </c>
      <c r="D186" s="1074"/>
      <c r="E186" s="1075" t="s">
        <v>928</v>
      </c>
      <c r="F186" s="1179"/>
      <c r="G186" s="831"/>
      <c r="H186" s="1174" t="s">
        <v>660</v>
      </c>
      <c r="I186" s="1076"/>
      <c r="J186" s="1077"/>
    </row>
    <row r="187" spans="2:12" ht="15">
      <c r="B187" s="1171"/>
      <c r="C187" s="435" t="s">
        <v>1114</v>
      </c>
      <c r="D187" s="1074"/>
      <c r="E187" s="1075"/>
      <c r="F187" s="1179"/>
      <c r="G187" s="831"/>
      <c r="H187" s="1174"/>
      <c r="I187" s="1076"/>
      <c r="J187" s="1077"/>
    </row>
    <row r="188" spans="2:12" ht="15">
      <c r="B188" s="1171"/>
      <c r="C188" s="438" t="s">
        <v>940</v>
      </c>
      <c r="D188" s="1074"/>
      <c r="E188" s="1075">
        <v>8</v>
      </c>
      <c r="F188" s="1179"/>
      <c r="G188" s="831"/>
      <c r="H188" s="1174">
        <f>E188</f>
        <v>8</v>
      </c>
      <c r="I188" s="1076"/>
      <c r="J188" s="1077"/>
    </row>
    <row r="189" spans="2:12" ht="15">
      <c r="B189" s="1171"/>
      <c r="C189" s="435" t="s">
        <v>1115</v>
      </c>
      <c r="D189" s="1074"/>
      <c r="E189" s="1075"/>
      <c r="F189" s="1179"/>
      <c r="G189" s="831"/>
      <c r="H189" s="1174"/>
      <c r="I189" s="1076"/>
      <c r="J189" s="1077"/>
    </row>
    <row r="190" spans="2:12" ht="15">
      <c r="B190" s="1171"/>
      <c r="C190" s="438" t="s">
        <v>941</v>
      </c>
      <c r="D190" s="1074"/>
      <c r="E190" s="1075">
        <v>46</v>
      </c>
      <c r="F190" s="1179"/>
      <c r="G190" s="831"/>
      <c r="H190" s="1174">
        <f t="shared" ref="H190:H201" si="5">E190</f>
        <v>46</v>
      </c>
      <c r="I190" s="1076"/>
      <c r="J190" s="1077"/>
    </row>
    <row r="191" spans="2:12" ht="15">
      <c r="B191" s="1171"/>
      <c r="C191" s="438" t="s">
        <v>942</v>
      </c>
      <c r="D191" s="1074"/>
      <c r="E191" s="1075">
        <v>6.5</v>
      </c>
      <c r="F191" s="1179"/>
      <c r="G191" s="831"/>
      <c r="H191" s="1174">
        <f t="shared" si="5"/>
        <v>6.5</v>
      </c>
      <c r="I191" s="1076"/>
      <c r="J191" s="1077"/>
    </row>
    <row r="192" spans="2:12" ht="15">
      <c r="B192" s="1171"/>
      <c r="C192" s="438" t="s">
        <v>943</v>
      </c>
      <c r="D192" s="1074"/>
      <c r="E192" s="1075">
        <v>17</v>
      </c>
      <c r="F192" s="1179"/>
      <c r="G192" s="831"/>
      <c r="H192" s="1174">
        <f t="shared" si="5"/>
        <v>17</v>
      </c>
      <c r="I192" s="1076"/>
      <c r="J192" s="1077"/>
    </row>
    <row r="193" spans="2:10" ht="15">
      <c r="B193" s="1171"/>
      <c r="C193" s="438" t="s">
        <v>945</v>
      </c>
      <c r="D193" s="1074"/>
      <c r="E193" s="1075">
        <v>57.5</v>
      </c>
      <c r="F193" s="1179"/>
      <c r="G193" s="831"/>
      <c r="H193" s="1174">
        <f t="shared" si="5"/>
        <v>57.5</v>
      </c>
      <c r="I193" s="1076"/>
      <c r="J193" s="1077"/>
    </row>
    <row r="194" spans="2:10" ht="15">
      <c r="B194" s="1171"/>
      <c r="C194" s="438" t="s">
        <v>946</v>
      </c>
      <c r="D194" s="1074"/>
      <c r="E194" s="1075">
        <v>4.5</v>
      </c>
      <c r="F194" s="1179"/>
      <c r="G194" s="831"/>
      <c r="H194" s="1174">
        <f t="shared" si="5"/>
        <v>4.5</v>
      </c>
      <c r="I194" s="1076"/>
      <c r="J194" s="1077"/>
    </row>
    <row r="195" spans="2:10" ht="15">
      <c r="B195" s="1171"/>
      <c r="C195" s="438" t="s">
        <v>947</v>
      </c>
      <c r="D195" s="1074"/>
      <c r="E195" s="1075">
        <v>4.5</v>
      </c>
      <c r="F195" s="1179"/>
      <c r="G195" s="831"/>
      <c r="H195" s="1174">
        <f t="shared" si="5"/>
        <v>4.5</v>
      </c>
      <c r="I195" s="1076"/>
      <c r="J195" s="1077"/>
    </row>
    <row r="196" spans="2:10" ht="15">
      <c r="B196" s="1171"/>
      <c r="C196" s="435" t="s">
        <v>1116</v>
      </c>
      <c r="D196" s="1074"/>
      <c r="E196" s="1075"/>
      <c r="F196" s="1179"/>
      <c r="G196" s="831"/>
      <c r="H196" s="1174"/>
      <c r="I196" s="1076"/>
      <c r="J196" s="1077"/>
    </row>
    <row r="197" spans="2:10" ht="15">
      <c r="B197" s="1171"/>
      <c r="C197" s="438" t="s">
        <v>948</v>
      </c>
      <c r="D197" s="1074"/>
      <c r="E197" s="1075">
        <v>4.5</v>
      </c>
      <c r="F197" s="1179"/>
      <c r="G197" s="831"/>
      <c r="H197" s="1174">
        <f t="shared" si="5"/>
        <v>4.5</v>
      </c>
      <c r="I197" s="1076"/>
      <c r="J197" s="1077"/>
    </row>
    <row r="198" spans="2:10" ht="15">
      <c r="B198" s="1171"/>
      <c r="C198" s="438" t="s">
        <v>949</v>
      </c>
      <c r="D198" s="1074"/>
      <c r="E198" s="1075">
        <v>4</v>
      </c>
      <c r="F198" s="1179"/>
      <c r="G198" s="831"/>
      <c r="H198" s="1174">
        <f t="shared" si="5"/>
        <v>4</v>
      </c>
      <c r="I198" s="1076"/>
      <c r="J198" s="1077"/>
    </row>
    <row r="199" spans="2:10" ht="15">
      <c r="B199" s="1171"/>
      <c r="C199" s="438" t="s">
        <v>950</v>
      </c>
      <c r="D199" s="1074"/>
      <c r="E199" s="1075">
        <v>3.5</v>
      </c>
      <c r="F199" s="1179"/>
      <c r="G199" s="831"/>
      <c r="H199" s="1174">
        <f t="shared" si="5"/>
        <v>3.5</v>
      </c>
      <c r="I199" s="1076"/>
      <c r="J199" s="1077"/>
    </row>
    <row r="200" spans="2:10" ht="15">
      <c r="B200" s="1171"/>
      <c r="C200" s="438" t="s">
        <v>951</v>
      </c>
      <c r="D200" s="1074"/>
      <c r="E200" s="1075">
        <v>3</v>
      </c>
      <c r="F200" s="1179"/>
      <c r="G200" s="831"/>
      <c r="H200" s="1174">
        <f t="shared" si="5"/>
        <v>3</v>
      </c>
      <c r="I200" s="1076"/>
      <c r="J200" s="1077"/>
    </row>
    <row r="201" spans="2:10" ht="15">
      <c r="B201" s="1171"/>
      <c r="C201" s="438" t="s">
        <v>952</v>
      </c>
      <c r="D201" s="1074"/>
      <c r="E201" s="1075">
        <v>16</v>
      </c>
      <c r="F201" s="1179"/>
      <c r="G201" s="831"/>
      <c r="H201" s="1174">
        <f t="shared" si="5"/>
        <v>16</v>
      </c>
      <c r="I201" s="1076"/>
      <c r="J201" s="1077"/>
    </row>
    <row r="202" spans="2:10" ht="15">
      <c r="B202" s="1171"/>
      <c r="C202" s="832"/>
      <c r="D202" s="1178"/>
      <c r="E202" s="1179"/>
      <c r="F202" s="1179"/>
      <c r="G202" s="831"/>
      <c r="H202" s="1174"/>
      <c r="I202" s="1076"/>
      <c r="J202" s="1077"/>
    </row>
    <row r="203" spans="2:10" s="465" customFormat="1" ht="38.25">
      <c r="B203" s="515" t="s">
        <v>1168</v>
      </c>
      <c r="C203" s="461" t="s">
        <v>215</v>
      </c>
      <c r="D203" s="1078"/>
      <c r="E203" s="1079" t="s">
        <v>597</v>
      </c>
      <c r="F203" s="1079"/>
      <c r="G203" s="1079"/>
      <c r="H203" s="1079" t="s">
        <v>594</v>
      </c>
      <c r="I203" s="1080">
        <f>SUM(H207)</f>
        <v>51.5</v>
      </c>
      <c r="J203" s="1071" t="s">
        <v>2</v>
      </c>
    </row>
    <row r="204" spans="2:10" ht="15">
      <c r="B204" s="1171"/>
      <c r="C204" s="435" t="s">
        <v>66</v>
      </c>
      <c r="D204" s="1178"/>
      <c r="E204" s="1179"/>
      <c r="F204" s="1179"/>
      <c r="G204" s="831"/>
      <c r="H204" s="1174"/>
      <c r="I204" s="1076"/>
      <c r="J204" s="1077"/>
    </row>
    <row r="205" spans="2:10" ht="15">
      <c r="B205" s="1171"/>
      <c r="C205" s="435" t="s">
        <v>998</v>
      </c>
      <c r="D205" s="1074"/>
      <c r="E205" s="1075" t="s">
        <v>928</v>
      </c>
      <c r="F205" s="1179"/>
      <c r="G205" s="831"/>
      <c r="H205" s="1174" t="s">
        <v>660</v>
      </c>
      <c r="I205" s="1076"/>
      <c r="J205" s="1077"/>
    </row>
    <row r="206" spans="2:10" ht="15">
      <c r="B206" s="1171"/>
      <c r="C206" s="435" t="s">
        <v>1115</v>
      </c>
      <c r="D206" s="1074"/>
      <c r="E206" s="1075"/>
      <c r="F206" s="1179"/>
      <c r="G206" s="831"/>
      <c r="H206" s="1174"/>
      <c r="I206" s="1076"/>
      <c r="J206" s="1077"/>
    </row>
    <row r="207" spans="2:10" ht="15">
      <c r="B207" s="1171"/>
      <c r="C207" s="438" t="s">
        <v>941</v>
      </c>
      <c r="D207" s="1074"/>
      <c r="E207" s="1075">
        <v>51.5</v>
      </c>
      <c r="F207" s="1179"/>
      <c r="G207" s="831"/>
      <c r="H207" s="1174">
        <f>E207</f>
        <v>51.5</v>
      </c>
      <c r="I207" s="1076"/>
      <c r="J207" s="1077"/>
    </row>
    <row r="208" spans="2:10" ht="15">
      <c r="B208" s="1171"/>
      <c r="C208" s="832"/>
      <c r="D208" s="1178"/>
      <c r="E208" s="1179"/>
      <c r="F208" s="1179"/>
      <c r="G208" s="831"/>
      <c r="H208" s="1174"/>
      <c r="I208" s="1076"/>
      <c r="J208" s="1077"/>
    </row>
    <row r="209" spans="2:10" s="465" customFormat="1" ht="12.75">
      <c r="B209" s="514" t="s">
        <v>361</v>
      </c>
      <c r="C209" s="470" t="s">
        <v>54</v>
      </c>
      <c r="D209" s="1078"/>
      <c r="E209" s="1079"/>
      <c r="F209" s="1079"/>
      <c r="G209" s="1079"/>
      <c r="H209" s="1079"/>
      <c r="I209" s="1080"/>
      <c r="J209" s="1071"/>
    </row>
    <row r="210" spans="2:10" s="465" customFormat="1" ht="51">
      <c r="B210" s="515" t="s">
        <v>362</v>
      </c>
      <c r="C210" s="461" t="s">
        <v>522</v>
      </c>
      <c r="D210" s="1078"/>
      <c r="E210" s="1079"/>
      <c r="F210" s="1079"/>
      <c r="G210" s="1079"/>
      <c r="H210" s="1079"/>
      <c r="I210" s="1080">
        <f>SUM(H213:H226)</f>
        <v>17</v>
      </c>
      <c r="J210" s="1071" t="s">
        <v>148</v>
      </c>
    </row>
    <row r="211" spans="2:10" ht="15">
      <c r="B211" s="1171"/>
      <c r="C211" s="435" t="s">
        <v>66</v>
      </c>
      <c r="D211" s="1074"/>
      <c r="E211" s="1179" t="s">
        <v>595</v>
      </c>
      <c r="F211" s="1179"/>
      <c r="G211" s="831"/>
      <c r="H211" s="1174" t="s">
        <v>660</v>
      </c>
      <c r="I211" s="1076"/>
      <c r="J211" s="1077"/>
    </row>
    <row r="212" spans="2:10" ht="15">
      <c r="B212" s="1171"/>
      <c r="C212" s="435" t="s">
        <v>1114</v>
      </c>
      <c r="D212" s="1074"/>
      <c r="E212" s="1179"/>
      <c r="F212" s="1179"/>
      <c r="G212" s="831"/>
      <c r="H212" s="1174"/>
      <c r="I212" s="1076"/>
      <c r="J212" s="1077"/>
    </row>
    <row r="213" spans="2:10" ht="15">
      <c r="B213" s="1171"/>
      <c r="C213" s="438" t="s">
        <v>940</v>
      </c>
      <c r="D213" s="1074"/>
      <c r="E213" s="1179">
        <v>1</v>
      </c>
      <c r="F213" s="1179"/>
      <c r="G213" s="831"/>
      <c r="H213" s="1174">
        <f>E213</f>
        <v>1</v>
      </c>
      <c r="I213" s="1076"/>
      <c r="J213" s="1077"/>
    </row>
    <row r="214" spans="2:10" ht="15">
      <c r="B214" s="1171"/>
      <c r="C214" s="435" t="s">
        <v>1115</v>
      </c>
      <c r="D214" s="1074"/>
      <c r="E214" s="1179"/>
      <c r="F214" s="1179"/>
      <c r="G214" s="831"/>
      <c r="H214" s="1174"/>
      <c r="I214" s="1076"/>
      <c r="J214" s="1077"/>
    </row>
    <row r="215" spans="2:10" ht="15">
      <c r="B215" s="1171"/>
      <c r="C215" s="438" t="s">
        <v>941</v>
      </c>
      <c r="D215" s="1074"/>
      <c r="E215" s="1179">
        <v>5</v>
      </c>
      <c r="F215" s="1179"/>
      <c r="G215" s="831"/>
      <c r="H215" s="1174">
        <f t="shared" ref="H215:H226" si="6">E215</f>
        <v>5</v>
      </c>
      <c r="I215" s="1076"/>
      <c r="J215" s="1077"/>
    </row>
    <row r="216" spans="2:10" ht="15">
      <c r="B216" s="1171"/>
      <c r="C216" s="438" t="s">
        <v>942</v>
      </c>
      <c r="D216" s="1074"/>
      <c r="E216" s="1179">
        <v>1</v>
      </c>
      <c r="F216" s="1179"/>
      <c r="G216" s="831"/>
      <c r="H216" s="1174">
        <f t="shared" si="6"/>
        <v>1</v>
      </c>
      <c r="I216" s="1076"/>
      <c r="J216" s="1077"/>
    </row>
    <row r="217" spans="2:10" ht="15">
      <c r="B217" s="1171"/>
      <c r="C217" s="438" t="s">
        <v>943</v>
      </c>
      <c r="D217" s="1074"/>
      <c r="E217" s="1179">
        <v>1</v>
      </c>
      <c r="F217" s="1179"/>
      <c r="G217" s="831"/>
      <c r="H217" s="1174">
        <f t="shared" si="6"/>
        <v>1</v>
      </c>
      <c r="I217" s="1076"/>
      <c r="J217" s="1077"/>
    </row>
    <row r="218" spans="2:10" ht="15">
      <c r="B218" s="1171"/>
      <c r="C218" s="438" t="s">
        <v>945</v>
      </c>
      <c r="D218" s="1074"/>
      <c r="E218" s="1179">
        <v>2</v>
      </c>
      <c r="F218" s="1179"/>
      <c r="G218" s="831"/>
      <c r="H218" s="1174">
        <f t="shared" si="6"/>
        <v>2</v>
      </c>
      <c r="I218" s="1076"/>
      <c r="J218" s="1077"/>
    </row>
    <row r="219" spans="2:10" ht="15">
      <c r="B219" s="1171"/>
      <c r="C219" s="438" t="s">
        <v>946</v>
      </c>
      <c r="D219" s="1074"/>
      <c r="E219" s="1179">
        <v>1</v>
      </c>
      <c r="F219" s="1179"/>
      <c r="G219" s="831"/>
      <c r="H219" s="1174">
        <f t="shared" si="6"/>
        <v>1</v>
      </c>
      <c r="I219" s="1076"/>
      <c r="J219" s="1077"/>
    </row>
    <row r="220" spans="2:10" ht="15">
      <c r="B220" s="1171"/>
      <c r="C220" s="438" t="s">
        <v>947</v>
      </c>
      <c r="D220" s="1074"/>
      <c r="E220" s="1179">
        <v>1</v>
      </c>
      <c r="F220" s="1179"/>
      <c r="G220" s="831"/>
      <c r="H220" s="1174">
        <f t="shared" si="6"/>
        <v>1</v>
      </c>
      <c r="I220" s="1076"/>
      <c r="J220" s="1077"/>
    </row>
    <row r="221" spans="2:10" ht="15">
      <c r="B221" s="1171"/>
      <c r="C221" s="435" t="s">
        <v>1116</v>
      </c>
      <c r="D221" s="1074"/>
      <c r="E221" s="1179"/>
      <c r="F221" s="1179"/>
      <c r="G221" s="831"/>
      <c r="H221" s="1174"/>
      <c r="I221" s="1076"/>
      <c r="J221" s="1077"/>
    </row>
    <row r="222" spans="2:10" ht="15">
      <c r="B222" s="1171"/>
      <c r="C222" s="438" t="s">
        <v>948</v>
      </c>
      <c r="D222" s="1074"/>
      <c r="E222" s="1179">
        <v>1</v>
      </c>
      <c r="F222" s="1179"/>
      <c r="G222" s="831"/>
      <c r="H222" s="1174">
        <f t="shared" si="6"/>
        <v>1</v>
      </c>
      <c r="I222" s="1076"/>
      <c r="J222" s="1077"/>
    </row>
    <row r="223" spans="2:10" ht="15">
      <c r="B223" s="1171"/>
      <c r="C223" s="438" t="s">
        <v>949</v>
      </c>
      <c r="D223" s="1074"/>
      <c r="E223" s="1179">
        <v>1</v>
      </c>
      <c r="F223" s="1179"/>
      <c r="G223" s="831"/>
      <c r="H223" s="1174">
        <f t="shared" si="6"/>
        <v>1</v>
      </c>
      <c r="I223" s="1076"/>
      <c r="J223" s="1077"/>
    </row>
    <row r="224" spans="2:10" ht="15">
      <c r="B224" s="1171"/>
      <c r="C224" s="438" t="s">
        <v>950</v>
      </c>
      <c r="D224" s="1074"/>
      <c r="E224" s="1179">
        <v>1</v>
      </c>
      <c r="F224" s="1179"/>
      <c r="G224" s="831"/>
      <c r="H224" s="1174">
        <f t="shared" si="6"/>
        <v>1</v>
      </c>
      <c r="I224" s="1076"/>
      <c r="J224" s="1077"/>
    </row>
    <row r="225" spans="2:10" ht="15">
      <c r="B225" s="1171"/>
      <c r="C225" s="438" t="s">
        <v>951</v>
      </c>
      <c r="D225" s="1074"/>
      <c r="E225" s="1179">
        <v>1</v>
      </c>
      <c r="F225" s="1179"/>
      <c r="G225" s="831"/>
      <c r="H225" s="1174">
        <f t="shared" si="6"/>
        <v>1</v>
      </c>
      <c r="I225" s="1076"/>
      <c r="J225" s="1077"/>
    </row>
    <row r="226" spans="2:10" ht="15">
      <c r="B226" s="1171"/>
      <c r="C226" s="438" t="s">
        <v>952</v>
      </c>
      <c r="D226" s="1074"/>
      <c r="E226" s="1179">
        <v>1</v>
      </c>
      <c r="F226" s="1179"/>
      <c r="G226" s="831"/>
      <c r="H226" s="1174">
        <f t="shared" si="6"/>
        <v>1</v>
      </c>
      <c r="I226" s="1076"/>
      <c r="J226" s="1077"/>
    </row>
    <row r="227" spans="2:10" ht="15">
      <c r="B227" s="1171"/>
      <c r="C227" s="438"/>
      <c r="D227" s="1074"/>
      <c r="E227" s="1179"/>
      <c r="F227" s="1179"/>
      <c r="G227" s="831"/>
      <c r="H227" s="1174"/>
      <c r="I227" s="1076"/>
      <c r="J227" s="1077"/>
    </row>
    <row r="228" spans="2:10" s="465" customFormat="1" ht="12.75">
      <c r="B228" s="514" t="s">
        <v>367</v>
      </c>
      <c r="C228" s="470" t="s">
        <v>55</v>
      </c>
      <c r="D228" s="1078"/>
      <c r="E228" s="1079"/>
      <c r="F228" s="1079"/>
      <c r="G228" s="1079"/>
      <c r="H228" s="1079"/>
      <c r="I228" s="1080"/>
      <c r="J228" s="1071"/>
    </row>
    <row r="229" spans="2:10" s="465" customFormat="1" ht="38.25">
      <c r="B229" s="515" t="s">
        <v>368</v>
      </c>
      <c r="C229" s="461" t="s">
        <v>121</v>
      </c>
      <c r="D229" s="1078"/>
      <c r="E229" s="1079" t="s">
        <v>605</v>
      </c>
      <c r="F229" s="1079"/>
      <c r="G229" s="1079"/>
      <c r="H229" s="1079" t="s">
        <v>594</v>
      </c>
      <c r="I229" s="1080">
        <f>SUM(H233:H250)</f>
        <v>4.7899999999999991</v>
      </c>
      <c r="J229" s="1071" t="s">
        <v>28</v>
      </c>
    </row>
    <row r="230" spans="2:10" ht="15">
      <c r="B230" s="1171"/>
      <c r="C230" s="435" t="s">
        <v>66</v>
      </c>
      <c r="D230" s="1074"/>
      <c r="E230" s="1075"/>
      <c r="F230" s="1075"/>
      <c r="G230" s="1075"/>
      <c r="H230" s="1075"/>
      <c r="I230" s="1076"/>
      <c r="J230" s="1077"/>
    </row>
    <row r="231" spans="2:10" ht="15">
      <c r="B231" s="1171"/>
      <c r="C231" s="435" t="s">
        <v>938</v>
      </c>
      <c r="D231" s="1074"/>
      <c r="E231" s="1075" t="s">
        <v>928</v>
      </c>
      <c r="F231" s="1075" t="s">
        <v>652</v>
      </c>
      <c r="G231" s="1075" t="s">
        <v>587</v>
      </c>
      <c r="H231" s="1075" t="s">
        <v>632</v>
      </c>
      <c r="I231" s="1076"/>
      <c r="J231" s="1077"/>
    </row>
    <row r="232" spans="2:10" ht="15">
      <c r="B232" s="1171"/>
      <c r="C232" s="435" t="s">
        <v>1114</v>
      </c>
      <c r="D232" s="1074"/>
      <c r="E232" s="1075"/>
      <c r="F232" s="1075"/>
      <c r="G232" s="1075"/>
      <c r="H232" s="1075"/>
      <c r="I232" s="1076"/>
      <c r="J232" s="1077"/>
    </row>
    <row r="233" spans="2:10" ht="15">
      <c r="B233" s="1171"/>
      <c r="C233" s="438" t="s">
        <v>940</v>
      </c>
      <c r="D233" s="1074"/>
      <c r="E233" s="1075">
        <v>8</v>
      </c>
      <c r="F233" s="1075">
        <v>0.4</v>
      </c>
      <c r="G233" s="1075">
        <v>0.05</v>
      </c>
      <c r="H233" s="1075">
        <f>ROUND(G233*F233*E233,2)</f>
        <v>0.16</v>
      </c>
      <c r="I233" s="1076"/>
      <c r="J233" s="1077"/>
    </row>
    <row r="234" spans="2:10" ht="15">
      <c r="B234" s="1171"/>
      <c r="C234" s="435" t="s">
        <v>1115</v>
      </c>
      <c r="D234" s="1074"/>
      <c r="E234" s="1075"/>
      <c r="F234" s="1075"/>
      <c r="G234" s="1075"/>
      <c r="H234" s="1075"/>
      <c r="I234" s="1076"/>
      <c r="J234" s="1077"/>
    </row>
    <row r="235" spans="2:10" ht="15">
      <c r="B235" s="1171"/>
      <c r="C235" s="438" t="s">
        <v>941</v>
      </c>
      <c r="D235" s="1074"/>
      <c r="E235" s="1075">
        <v>46</v>
      </c>
      <c r="F235" s="1075">
        <v>0.4</v>
      </c>
      <c r="G235" s="1075">
        <v>0.05</v>
      </c>
      <c r="H235" s="1075">
        <f>ROUND(G235*F235*E235,2)</f>
        <v>0.92</v>
      </c>
      <c r="I235" s="1076"/>
      <c r="J235" s="1077"/>
    </row>
    <row r="236" spans="2:10" ht="15">
      <c r="B236" s="1171"/>
      <c r="C236" s="438" t="s">
        <v>942</v>
      </c>
      <c r="D236" s="1074"/>
      <c r="E236" s="1075">
        <v>6.5</v>
      </c>
      <c r="F236" s="1075">
        <v>0.4</v>
      </c>
      <c r="G236" s="1075">
        <v>0.05</v>
      </c>
      <c r="H236" s="1075">
        <f>ROUND(G236*F236*E236,2)</f>
        <v>0.13</v>
      </c>
      <c r="I236" s="1076"/>
      <c r="J236" s="1077"/>
    </row>
    <row r="237" spans="2:10" ht="15">
      <c r="B237" s="1171"/>
      <c r="C237" s="438" t="s">
        <v>943</v>
      </c>
      <c r="D237" s="1074"/>
      <c r="E237" s="1075">
        <v>17</v>
      </c>
      <c r="F237" s="1075">
        <v>0.4</v>
      </c>
      <c r="G237" s="1075">
        <v>0.05</v>
      </c>
      <c r="H237" s="1075">
        <f>ROUND(G237*F237*E237,2)</f>
        <v>0.34</v>
      </c>
      <c r="I237" s="1076"/>
      <c r="J237" s="1077"/>
    </row>
    <row r="238" spans="2:10" ht="15">
      <c r="B238" s="1171"/>
      <c r="C238" s="438" t="s">
        <v>945</v>
      </c>
      <c r="D238" s="1074"/>
      <c r="E238" s="1075">
        <v>57.5</v>
      </c>
      <c r="F238" s="1075">
        <v>0.4</v>
      </c>
      <c r="G238" s="1075">
        <v>0.05</v>
      </c>
      <c r="H238" s="1075">
        <f>ROUND(G238*F238*E238,2)</f>
        <v>1.1499999999999999</v>
      </c>
      <c r="I238" s="1076"/>
      <c r="J238" s="1077"/>
    </row>
    <row r="239" spans="2:10" ht="15">
      <c r="B239" s="1171"/>
      <c r="C239" s="438" t="s">
        <v>946</v>
      </c>
      <c r="D239" s="1074"/>
      <c r="E239" s="1075">
        <v>4.5</v>
      </c>
      <c r="F239" s="1075">
        <v>0.4</v>
      </c>
      <c r="G239" s="1075">
        <v>0.05</v>
      </c>
      <c r="H239" s="1075">
        <f t="shared" ref="H239:H240" si="7">ROUND(G239*F239*E239,2)</f>
        <v>0.09</v>
      </c>
      <c r="I239" s="1076"/>
      <c r="J239" s="1077"/>
    </row>
    <row r="240" spans="2:10" ht="15">
      <c r="B240" s="1171"/>
      <c r="C240" s="438" t="s">
        <v>947</v>
      </c>
      <c r="D240" s="1074"/>
      <c r="E240" s="1075">
        <v>4.5</v>
      </c>
      <c r="F240" s="1075">
        <v>0.4</v>
      </c>
      <c r="G240" s="1075">
        <v>0.05</v>
      </c>
      <c r="H240" s="1075">
        <f t="shared" si="7"/>
        <v>0.09</v>
      </c>
      <c r="I240" s="1076"/>
      <c r="J240" s="1077"/>
    </row>
    <row r="241" spans="2:10" ht="15">
      <c r="B241" s="1171"/>
      <c r="C241" s="435" t="s">
        <v>1116</v>
      </c>
      <c r="D241" s="1074"/>
      <c r="E241" s="1075"/>
      <c r="F241" s="1075"/>
      <c r="G241" s="1075"/>
      <c r="H241" s="1075"/>
      <c r="I241" s="1076"/>
      <c r="J241" s="1077"/>
    </row>
    <row r="242" spans="2:10" ht="15">
      <c r="B242" s="1171"/>
      <c r="C242" s="438" t="s">
        <v>948</v>
      </c>
      <c r="D242" s="1074"/>
      <c r="E242" s="1075">
        <v>4.5</v>
      </c>
      <c r="F242" s="1075">
        <v>0.4</v>
      </c>
      <c r="G242" s="1075">
        <v>0.05</v>
      </c>
      <c r="H242" s="1075">
        <f t="shared" ref="H242:H246" si="8">ROUND(G242*F242*E242,2)</f>
        <v>0.09</v>
      </c>
      <c r="I242" s="1076"/>
      <c r="J242" s="1077"/>
    </row>
    <row r="243" spans="2:10" ht="15">
      <c r="B243" s="1171"/>
      <c r="C243" s="438" t="s">
        <v>949</v>
      </c>
      <c r="D243" s="1074"/>
      <c r="E243" s="1075">
        <v>4</v>
      </c>
      <c r="F243" s="1075">
        <v>0.4</v>
      </c>
      <c r="G243" s="1075">
        <v>0.05</v>
      </c>
      <c r="H243" s="1075">
        <f t="shared" si="8"/>
        <v>0.08</v>
      </c>
      <c r="I243" s="1076"/>
      <c r="J243" s="1077"/>
    </row>
    <row r="244" spans="2:10" ht="15">
      <c r="B244" s="1171"/>
      <c r="C244" s="438" t="s">
        <v>950</v>
      </c>
      <c r="D244" s="1074"/>
      <c r="E244" s="1075">
        <v>3.5</v>
      </c>
      <c r="F244" s="1075">
        <v>0.4</v>
      </c>
      <c r="G244" s="1075">
        <v>0.05</v>
      </c>
      <c r="H244" s="1075">
        <f t="shared" si="8"/>
        <v>7.0000000000000007E-2</v>
      </c>
      <c r="I244" s="1076"/>
      <c r="J244" s="1077"/>
    </row>
    <row r="245" spans="2:10" ht="15">
      <c r="B245" s="1171"/>
      <c r="C245" s="438" t="s">
        <v>951</v>
      </c>
      <c r="D245" s="1074"/>
      <c r="E245" s="1075">
        <v>3</v>
      </c>
      <c r="F245" s="1075">
        <v>0.4</v>
      </c>
      <c r="G245" s="1075">
        <v>0.05</v>
      </c>
      <c r="H245" s="1075">
        <f t="shared" si="8"/>
        <v>0.06</v>
      </c>
      <c r="I245" s="1076"/>
      <c r="J245" s="1077"/>
    </row>
    <row r="246" spans="2:10" ht="15">
      <c r="B246" s="1171"/>
      <c r="C246" s="438" t="s">
        <v>952</v>
      </c>
      <c r="D246" s="1074"/>
      <c r="E246" s="1075">
        <v>16</v>
      </c>
      <c r="F246" s="1075">
        <v>0.4</v>
      </c>
      <c r="G246" s="1075">
        <v>0.05</v>
      </c>
      <c r="H246" s="1075">
        <f t="shared" si="8"/>
        <v>0.32</v>
      </c>
      <c r="I246" s="1076"/>
      <c r="J246" s="1077"/>
    </row>
    <row r="247" spans="2:10" ht="15">
      <c r="B247" s="1171"/>
      <c r="C247" s="438"/>
      <c r="D247" s="1074"/>
      <c r="E247" s="1075"/>
      <c r="F247" s="1075"/>
      <c r="G247" s="1075"/>
      <c r="H247" s="1075"/>
      <c r="I247" s="1076"/>
      <c r="J247" s="1077"/>
    </row>
    <row r="248" spans="2:10" ht="15">
      <c r="B248" s="1171"/>
      <c r="C248" s="435" t="s">
        <v>998</v>
      </c>
      <c r="D248" s="1074"/>
      <c r="E248" s="1075"/>
      <c r="F248" s="1075"/>
      <c r="G248" s="1173"/>
      <c r="H248" s="1174"/>
      <c r="I248" s="1076"/>
      <c r="J248" s="1077"/>
    </row>
    <row r="249" spans="2:10" ht="15">
      <c r="B249" s="1171"/>
      <c r="C249" s="435" t="s">
        <v>1115</v>
      </c>
      <c r="D249" s="1074"/>
      <c r="E249" s="1075"/>
      <c r="F249" s="1075"/>
      <c r="G249" s="1173"/>
      <c r="H249" s="1174"/>
      <c r="I249" s="1076"/>
      <c r="J249" s="1077"/>
    </row>
    <row r="250" spans="2:10" ht="15">
      <c r="B250" s="1171"/>
      <c r="C250" s="438" t="s">
        <v>941</v>
      </c>
      <c r="D250" s="1074"/>
      <c r="E250" s="1075">
        <v>51.5</v>
      </c>
      <c r="F250" s="1075">
        <v>0.5</v>
      </c>
      <c r="G250" s="1075">
        <v>0.05</v>
      </c>
      <c r="H250" s="1075">
        <f>ROUND(G250*F250*E250,2)</f>
        <v>1.29</v>
      </c>
      <c r="I250" s="1076"/>
      <c r="J250" s="1077"/>
    </row>
    <row r="251" spans="2:10" ht="15">
      <c r="B251" s="1171"/>
      <c r="C251" s="829"/>
      <c r="D251" s="1178"/>
      <c r="E251" s="1075"/>
      <c r="F251" s="1075"/>
      <c r="G251" s="1173"/>
      <c r="H251" s="1174"/>
      <c r="I251" s="1076"/>
      <c r="J251" s="1077"/>
    </row>
    <row r="252" spans="2:10" s="465" customFormat="1" ht="25.5">
      <c r="B252" s="514">
        <v>9</v>
      </c>
      <c r="C252" s="470" t="s">
        <v>204</v>
      </c>
      <c r="D252" s="1078"/>
      <c r="E252" s="1079"/>
      <c r="F252" s="1079"/>
      <c r="G252" s="1079"/>
      <c r="H252" s="1079"/>
      <c r="I252" s="1080"/>
      <c r="J252" s="1071"/>
    </row>
    <row r="253" spans="2:10" s="465" customFormat="1" ht="12.75">
      <c r="B253" s="514" t="s">
        <v>1107</v>
      </c>
      <c r="C253" s="470" t="s">
        <v>15</v>
      </c>
      <c r="D253" s="1078"/>
      <c r="E253" s="1079"/>
      <c r="F253" s="1079"/>
      <c r="G253" s="1079"/>
      <c r="H253" s="1079"/>
      <c r="I253" s="1080"/>
      <c r="J253" s="1071"/>
    </row>
    <row r="254" spans="2:10" s="465" customFormat="1" ht="51">
      <c r="B254" s="515" t="s">
        <v>1108</v>
      </c>
      <c r="C254" s="461" t="s">
        <v>1223</v>
      </c>
      <c r="D254" s="1078"/>
      <c r="E254" s="1079" t="s">
        <v>1118</v>
      </c>
      <c r="F254" s="1079" t="s">
        <v>597</v>
      </c>
      <c r="G254" s="1079"/>
      <c r="H254" s="1079" t="s">
        <v>594</v>
      </c>
      <c r="I254" s="1080">
        <f>H255</f>
        <v>1220</v>
      </c>
      <c r="J254" s="1071" t="s">
        <v>2</v>
      </c>
    </row>
    <row r="255" spans="2:10" ht="15">
      <c r="B255" s="1171"/>
      <c r="C255" s="829" t="s">
        <v>1111</v>
      </c>
      <c r="D255" s="1178"/>
      <c r="E255" s="1075">
        <v>244</v>
      </c>
      <c r="F255" s="1075">
        <v>5</v>
      </c>
      <c r="G255" s="1173"/>
      <c r="H255" s="1174">
        <f>ROUND(E255*F255,2)</f>
        <v>1220</v>
      </c>
      <c r="I255" s="1076"/>
      <c r="J255" s="1077"/>
    </row>
    <row r="256" spans="2:10" ht="15">
      <c r="B256" s="1171"/>
      <c r="C256" s="832"/>
      <c r="D256" s="1178"/>
      <c r="E256" s="1075"/>
      <c r="F256" s="1075"/>
      <c r="G256" s="1173"/>
      <c r="H256" s="1174"/>
      <c r="I256" s="1076"/>
      <c r="J256" s="1077"/>
    </row>
    <row r="257" spans="2:10" s="465" customFormat="1" ht="25.5">
      <c r="B257" s="515" t="s">
        <v>1109</v>
      </c>
      <c r="C257" s="461" t="s">
        <v>1119</v>
      </c>
      <c r="D257" s="1078"/>
      <c r="E257" s="1079" t="s">
        <v>1118</v>
      </c>
      <c r="F257" s="1079" t="s">
        <v>597</v>
      </c>
      <c r="G257" s="1079" t="s">
        <v>1120</v>
      </c>
      <c r="H257" s="1079" t="s">
        <v>594</v>
      </c>
      <c r="I257" s="1080">
        <f>H258</f>
        <v>46360</v>
      </c>
      <c r="J257" s="1071" t="s">
        <v>36</v>
      </c>
    </row>
    <row r="258" spans="2:10" ht="15">
      <c r="B258" s="1171"/>
      <c r="C258" s="829" t="s">
        <v>1111</v>
      </c>
      <c r="D258" s="1178"/>
      <c r="E258" s="1179">
        <v>244</v>
      </c>
      <c r="F258" s="1075">
        <v>5</v>
      </c>
      <c r="G258" s="831">
        <v>38</v>
      </c>
      <c r="H258" s="1174">
        <f>ROUND(G258*F258*E258,2)</f>
        <v>46360</v>
      </c>
      <c r="I258" s="1076"/>
      <c r="J258" s="1077"/>
    </row>
    <row r="259" spans="2:10" ht="15">
      <c r="B259" s="1171"/>
      <c r="C259" s="832"/>
      <c r="D259" s="1178"/>
      <c r="E259" s="1179"/>
      <c r="F259" s="1075"/>
      <c r="G259" s="831"/>
      <c r="H259" s="1174"/>
      <c r="I259" s="1076"/>
      <c r="J259" s="1077"/>
    </row>
    <row r="260" spans="2:10" s="465" customFormat="1" ht="51">
      <c r="B260" s="515" t="s">
        <v>1110</v>
      </c>
      <c r="C260" s="461" t="s">
        <v>63</v>
      </c>
      <c r="D260" s="1078"/>
      <c r="E260" s="1079" t="s">
        <v>598</v>
      </c>
      <c r="F260" s="1079"/>
      <c r="G260" s="1079"/>
      <c r="H260" s="1079" t="s">
        <v>594</v>
      </c>
      <c r="I260" s="1080">
        <f>H261</f>
        <v>1120.47</v>
      </c>
      <c r="J260" s="1071" t="s">
        <v>3</v>
      </c>
    </row>
    <row r="261" spans="2:10" ht="15">
      <c r="B261" s="1171"/>
      <c r="C261" s="829" t="s">
        <v>1111</v>
      </c>
      <c r="D261" s="1178"/>
      <c r="E261" s="1075">
        <v>1120.47</v>
      </c>
      <c r="F261" s="1075"/>
      <c r="G261" s="833"/>
      <c r="H261" s="1174">
        <f>E261</f>
        <v>1120.47</v>
      </c>
      <c r="I261" s="1076"/>
      <c r="J261" s="1077"/>
    </row>
    <row r="262" spans="2:10" ht="15">
      <c r="B262" s="1180"/>
      <c r="C262" s="1181"/>
      <c r="D262" s="1182"/>
      <c r="E262" s="1068"/>
      <c r="F262" s="1068"/>
      <c r="G262" s="874"/>
      <c r="H262" s="1183"/>
      <c r="I262" s="1069"/>
      <c r="J262" s="1070"/>
    </row>
    <row r="263" spans="2:10" s="465" customFormat="1" ht="38.25">
      <c r="B263" s="515" t="s">
        <v>1156</v>
      </c>
      <c r="C263" s="461" t="s">
        <v>1153</v>
      </c>
      <c r="D263" s="1078" t="s">
        <v>1159</v>
      </c>
      <c r="E263" s="1079" t="s">
        <v>1158</v>
      </c>
      <c r="F263" s="1079" t="s">
        <v>608</v>
      </c>
      <c r="G263" s="1079"/>
      <c r="H263" s="1079" t="s">
        <v>594</v>
      </c>
      <c r="I263" s="1080">
        <f>H264</f>
        <v>360</v>
      </c>
      <c r="J263" s="1071" t="s">
        <v>2</v>
      </c>
    </row>
    <row r="264" spans="2:10" ht="15">
      <c r="B264" s="1171"/>
      <c r="C264" s="829" t="s">
        <v>1111</v>
      </c>
      <c r="D264" s="1184">
        <v>3</v>
      </c>
      <c r="E264" s="1179">
        <v>15</v>
      </c>
      <c r="F264" s="1075">
        <v>8</v>
      </c>
      <c r="G264" s="831"/>
      <c r="H264" s="1174">
        <f>ROUND(E264*F264*D264,2)</f>
        <v>360</v>
      </c>
      <c r="I264" s="1076"/>
      <c r="J264" s="1077"/>
    </row>
    <row r="265" spans="2:10" ht="15">
      <c r="B265" s="1171"/>
      <c r="C265" s="832"/>
      <c r="D265" s="1178"/>
      <c r="E265" s="1179"/>
      <c r="F265" s="1075"/>
      <c r="G265" s="831"/>
      <c r="H265" s="1174"/>
      <c r="I265" s="1076"/>
      <c r="J265" s="1077"/>
    </row>
    <row r="266" spans="2:10" s="465" customFormat="1" ht="76.5">
      <c r="B266" s="515" t="s">
        <v>1157</v>
      </c>
      <c r="C266" s="461" t="s">
        <v>1154</v>
      </c>
      <c r="D266" s="1078"/>
      <c r="E266" s="1079" t="s">
        <v>1158</v>
      </c>
      <c r="F266" s="1079" t="s">
        <v>1161</v>
      </c>
      <c r="G266" s="1079" t="s">
        <v>1160</v>
      </c>
      <c r="H266" s="1079"/>
      <c r="I266" s="1080">
        <f>H267</f>
        <v>120</v>
      </c>
      <c r="J266" s="1071" t="s">
        <v>1155</v>
      </c>
    </row>
    <row r="267" spans="2:10" ht="15">
      <c r="B267" s="1171"/>
      <c r="C267" s="829" t="s">
        <v>1111</v>
      </c>
      <c r="D267" s="1178"/>
      <c r="E267" s="1179">
        <v>15</v>
      </c>
      <c r="F267" s="1075">
        <v>8</v>
      </c>
      <c r="G267" s="875">
        <v>1</v>
      </c>
      <c r="H267" s="1174">
        <f>ROUND(E267*F267*G267,2)</f>
        <v>120</v>
      </c>
      <c r="I267" s="1076"/>
      <c r="J267" s="1077"/>
    </row>
    <row r="268" spans="2:10" thickBot="1">
      <c r="B268" s="1185"/>
      <c r="C268" s="1186"/>
      <c r="D268" s="1187"/>
      <c r="E268" s="1085"/>
      <c r="F268" s="1085"/>
      <c r="G268" s="1188"/>
      <c r="H268" s="1189"/>
      <c r="I268" s="1086"/>
      <c r="J268" s="1087"/>
    </row>
    <row r="269" spans="2:10">
      <c r="H269" s="861">
        <f>SUM(H16:H262)</f>
        <v>54434.034136614006</v>
      </c>
      <c r="I269" s="861">
        <f>SUM(I16:I262)</f>
        <v>54434.034136613998</v>
      </c>
    </row>
    <row r="270" spans="2:10">
      <c r="H270" s="858"/>
      <c r="I270" s="860">
        <f>SUM('PLANILHA ORÇAMENTO 29.05.25'!L16:L223)</f>
        <v>54914.034136613998</v>
      </c>
    </row>
  </sheetData>
  <mergeCells count="14">
    <mergeCell ref="B13:J13"/>
    <mergeCell ref="B14:B15"/>
    <mergeCell ref="C14:C15"/>
    <mergeCell ref="D14:D15"/>
    <mergeCell ref="E14:G14"/>
    <mergeCell ref="H14:I14"/>
    <mergeCell ref="J14:J15"/>
    <mergeCell ref="C9:J9"/>
    <mergeCell ref="B10:C10"/>
    <mergeCell ref="H10:J10"/>
    <mergeCell ref="B11:C11"/>
    <mergeCell ref="B12:C12"/>
    <mergeCell ref="D12:F12"/>
    <mergeCell ref="I12:J12"/>
  </mergeCells>
  <printOptions horizontalCentered="1"/>
  <pageMargins left="0.59055118110236227" right="0.39370078740157483" top="0.70866141732283472" bottom="0.98425196850393704" header="0.27559055118110237" footer="0.23622047244094491"/>
  <pageSetup paperSize="9" scale="60" fitToHeight="15" orientation="portrait" r:id="rId1"/>
  <headerFooter alignWithMargins="0">
    <oddFooter>&amp;CDURVAL HONORATO DA SILVA
Engenheiro Civil - ECOS
CREA: 74.063/D&amp;RPágina 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B1:K55"/>
  <sheetViews>
    <sheetView showGridLines="0" view="pageBreakPreview" zoomScaleSheetLayoutView="100" workbookViewId="0">
      <selection activeCell="F30" sqref="F30"/>
    </sheetView>
  </sheetViews>
  <sheetFormatPr defaultColWidth="11.42578125" defaultRowHeight="15.75"/>
  <cols>
    <col min="1" max="1" width="11.42578125" style="310"/>
    <col min="2" max="2" width="12.140625" style="345" bestFit="1" customWidth="1"/>
    <col min="3" max="3" width="53.7109375" style="310" customWidth="1"/>
    <col min="4" max="4" width="7" style="310" customWidth="1"/>
    <col min="5" max="5" width="15" style="310" customWidth="1"/>
    <col min="6" max="6" width="12.7109375" style="310" customWidth="1"/>
    <col min="7" max="7" width="12.5703125" style="310" customWidth="1"/>
    <col min="8" max="8" width="13.140625" style="346" customWidth="1"/>
    <col min="9" max="9" width="14.85546875" style="310" customWidth="1"/>
    <col min="10" max="10" width="8.7109375" style="310" bestFit="1" customWidth="1"/>
    <col min="11" max="16384" width="11.42578125" style="310"/>
  </cols>
  <sheetData>
    <row r="1" spans="2:10" ht="15">
      <c r="B1" s="474"/>
      <c r="C1" s="475"/>
      <c r="D1" s="475"/>
      <c r="E1" s="476"/>
      <c r="F1" s="476"/>
      <c r="G1" s="476"/>
      <c r="H1" s="955"/>
      <c r="I1" s="478"/>
      <c r="J1" s="479"/>
    </row>
    <row r="2" spans="2:10" ht="15" customHeight="1">
      <c r="B2" s="1153"/>
      <c r="C2" s="311"/>
      <c r="D2" s="312"/>
      <c r="E2" s="313"/>
      <c r="F2" s="314"/>
      <c r="G2" s="313"/>
      <c r="H2" s="956"/>
      <c r="I2" s="314"/>
      <c r="J2" s="481"/>
    </row>
    <row r="3" spans="2:10" ht="15" customHeight="1">
      <c r="B3" s="1154"/>
      <c r="C3" s="316"/>
      <c r="D3" s="317"/>
      <c r="E3" s="314"/>
      <c r="F3" s="313"/>
      <c r="G3" s="313"/>
      <c r="H3" s="956"/>
      <c r="I3" s="313"/>
      <c r="J3" s="481"/>
    </row>
    <row r="4" spans="2:10" ht="15" customHeight="1">
      <c r="B4" s="1153"/>
      <c r="C4" s="318"/>
      <c r="D4" s="319"/>
      <c r="E4" s="320"/>
      <c r="F4" s="321"/>
      <c r="G4" s="321"/>
      <c r="H4" s="956"/>
      <c r="I4" s="313"/>
      <c r="J4" s="481"/>
    </row>
    <row r="5" spans="2:10" ht="15" customHeight="1">
      <c r="B5" s="1153"/>
      <c r="C5" s="322"/>
      <c r="D5" s="323"/>
      <c r="E5" s="324"/>
      <c r="F5" s="321"/>
      <c r="G5" s="321"/>
      <c r="H5" s="956"/>
      <c r="I5" s="313"/>
      <c r="J5" s="481"/>
    </row>
    <row r="6" spans="2:10" ht="15" customHeight="1">
      <c r="B6" s="483"/>
      <c r="C6" s="325"/>
      <c r="D6" s="325"/>
      <c r="E6" s="326"/>
      <c r="F6" s="326"/>
      <c r="G6" s="326"/>
      <c r="H6" s="957"/>
      <c r="I6" s="326"/>
      <c r="J6" s="484"/>
    </row>
    <row r="7" spans="2:10" ht="12" customHeight="1">
      <c r="B7" s="485"/>
      <c r="C7" s="327"/>
      <c r="D7" s="328"/>
      <c r="E7" s="329"/>
      <c r="F7" s="329"/>
      <c r="G7" s="330"/>
      <c r="H7" s="958"/>
      <c r="I7" s="332"/>
      <c r="J7" s="486"/>
    </row>
    <row r="8" spans="2:10" s="333" customFormat="1" ht="48" customHeight="1">
      <c r="B8" s="954" t="s">
        <v>1384</v>
      </c>
      <c r="C8" s="1569" t="s">
        <v>1319</v>
      </c>
      <c r="D8" s="1569"/>
      <c r="E8" s="1569"/>
      <c r="F8" s="1569"/>
      <c r="G8" s="1569"/>
      <c r="H8" s="1569"/>
      <c r="I8" s="1569"/>
      <c r="J8" s="1570"/>
    </row>
    <row r="9" spans="2:10" s="333" customFormat="1" ht="19.5" hidden="1" customHeight="1">
      <c r="B9" s="1571" t="s">
        <v>578</v>
      </c>
      <c r="C9" s="1572"/>
      <c r="D9" s="334"/>
      <c r="E9" s="335"/>
      <c r="F9" s="336"/>
      <c r="G9" s="337"/>
      <c r="H9" s="1573"/>
      <c r="I9" s="1573"/>
      <c r="J9" s="1574"/>
    </row>
    <row r="10" spans="2:10" s="333" customFormat="1" ht="20.100000000000001" hidden="1" customHeight="1">
      <c r="B10" s="1575" t="s">
        <v>579</v>
      </c>
      <c r="C10" s="1576"/>
      <c r="D10" s="338"/>
      <c r="E10" s="338"/>
      <c r="F10" s="338"/>
      <c r="G10" s="339"/>
      <c r="H10" s="959"/>
      <c r="I10" s="341"/>
      <c r="J10" s="487"/>
    </row>
    <row r="11" spans="2:10" ht="12" customHeight="1">
      <c r="B11" s="1577"/>
      <c r="C11" s="1578"/>
      <c r="D11" s="1579"/>
      <c r="E11" s="1579"/>
      <c r="F11" s="1579"/>
      <c r="G11" s="1155"/>
      <c r="H11" s="958"/>
      <c r="I11" s="1580"/>
      <c r="J11" s="1581"/>
    </row>
    <row r="12" spans="2:10" s="333" customFormat="1" ht="26.25" customHeight="1">
      <c r="B12" s="1556" t="s">
        <v>580</v>
      </c>
      <c r="C12" s="1557"/>
      <c r="D12" s="1557"/>
      <c r="E12" s="1557"/>
      <c r="F12" s="1557"/>
      <c r="G12" s="1557"/>
      <c r="H12" s="1557"/>
      <c r="I12" s="1557"/>
      <c r="J12" s="1558"/>
    </row>
    <row r="13" spans="2:10" s="333" customFormat="1" ht="15">
      <c r="B13" s="1559" t="s">
        <v>0</v>
      </c>
      <c r="C13" s="1561" t="s">
        <v>581</v>
      </c>
      <c r="D13" s="1563" t="s">
        <v>582</v>
      </c>
      <c r="E13" s="1565" t="s">
        <v>583</v>
      </c>
      <c r="F13" s="1566"/>
      <c r="G13" s="1566"/>
      <c r="H13" s="1566" t="s">
        <v>4</v>
      </c>
      <c r="I13" s="1566"/>
      <c r="J13" s="1567" t="s">
        <v>584</v>
      </c>
    </row>
    <row r="14" spans="2:10" s="333" customFormat="1" ht="15">
      <c r="B14" s="1560"/>
      <c r="C14" s="1562"/>
      <c r="D14" s="1564"/>
      <c r="E14" s="1156" t="s">
        <v>585</v>
      </c>
      <c r="F14" s="1157" t="s">
        <v>586</v>
      </c>
      <c r="G14" s="1156" t="s">
        <v>587</v>
      </c>
      <c r="H14" s="1168" t="s">
        <v>588</v>
      </c>
      <c r="I14" s="1156" t="s">
        <v>589</v>
      </c>
      <c r="J14" s="1568"/>
    </row>
    <row r="15" spans="2:10" s="343" customFormat="1" ht="15">
      <c r="B15" s="519"/>
      <c r="C15" s="433"/>
      <c r="D15" s="1158"/>
      <c r="E15" s="1159"/>
      <c r="F15" s="1159"/>
      <c r="G15" s="1159"/>
      <c r="H15" s="1159"/>
      <c r="I15" s="1160"/>
      <c r="J15" s="1161"/>
    </row>
    <row r="16" spans="2:10" s="465" customFormat="1" ht="12.75">
      <c r="B16" s="514" t="s">
        <v>281</v>
      </c>
      <c r="C16" s="470" t="s">
        <v>238</v>
      </c>
      <c r="D16" s="1078"/>
      <c r="E16" s="1079"/>
      <c r="F16" s="1079"/>
      <c r="G16" s="1079"/>
      <c r="H16" s="1079"/>
      <c r="I16" s="1080"/>
      <c r="J16" s="1071"/>
    </row>
    <row r="17" spans="2:10" s="465" customFormat="1" ht="12.75">
      <c r="B17" s="514" t="s">
        <v>163</v>
      </c>
      <c r="C17" s="470" t="s">
        <v>95</v>
      </c>
      <c r="D17" s="1078"/>
      <c r="E17" s="1079"/>
      <c r="F17" s="1079"/>
      <c r="G17" s="1079"/>
      <c r="H17" s="1079"/>
      <c r="I17" s="1080"/>
      <c r="J17" s="1071"/>
    </row>
    <row r="18" spans="2:10" s="465" customFormat="1" ht="25.5">
      <c r="B18" s="515" t="s">
        <v>263</v>
      </c>
      <c r="C18" s="461" t="s">
        <v>94</v>
      </c>
      <c r="D18" s="1078"/>
      <c r="E18" s="1079"/>
      <c r="F18" s="1079"/>
      <c r="G18" s="1079"/>
      <c r="H18" s="1079"/>
      <c r="I18" s="1080">
        <f>SUM(H20:H20)</f>
        <v>6</v>
      </c>
      <c r="J18" s="1071" t="s">
        <v>3</v>
      </c>
    </row>
    <row r="19" spans="2:10" s="343" customFormat="1" ht="12.75">
      <c r="B19" s="516"/>
      <c r="C19" s="438"/>
      <c r="D19" s="1074"/>
      <c r="E19" s="466"/>
      <c r="F19" s="1075" t="s">
        <v>591</v>
      </c>
      <c r="G19" s="1075"/>
      <c r="H19" s="1075" t="s">
        <v>610</v>
      </c>
      <c r="I19" s="1076"/>
      <c r="J19" s="1077"/>
    </row>
    <row r="20" spans="2:10" s="343" customFormat="1" ht="12.75">
      <c r="B20" s="516"/>
      <c r="C20" s="435" t="s">
        <v>62</v>
      </c>
      <c r="D20" s="1074"/>
      <c r="E20" s="1075">
        <v>3.11</v>
      </c>
      <c r="F20" s="1075">
        <v>1.93</v>
      </c>
      <c r="G20" s="1075"/>
      <c r="H20" s="1075">
        <f>ROUND(E20*F20,2)</f>
        <v>6</v>
      </c>
      <c r="I20" s="1076"/>
      <c r="J20" s="1077"/>
    </row>
    <row r="21" spans="2:10" s="343" customFormat="1" ht="12.75">
      <c r="B21" s="516"/>
      <c r="C21" s="438"/>
      <c r="D21" s="1074"/>
      <c r="E21" s="1075"/>
      <c r="F21" s="1075"/>
      <c r="G21" s="1075"/>
      <c r="H21" s="1075"/>
      <c r="I21" s="1076"/>
      <c r="J21" s="1077"/>
    </row>
    <row r="22" spans="2:10" s="465" customFormat="1" ht="12.75">
      <c r="B22" s="514" t="s">
        <v>165</v>
      </c>
      <c r="C22" s="470" t="s">
        <v>21</v>
      </c>
      <c r="D22" s="1078"/>
      <c r="E22" s="1079"/>
      <c r="F22" s="1079"/>
      <c r="G22" s="1079"/>
      <c r="H22" s="1079"/>
      <c r="I22" s="1080"/>
      <c r="J22" s="1071"/>
    </row>
    <row r="23" spans="2:10" s="465" customFormat="1" ht="51">
      <c r="B23" s="515" t="s">
        <v>273</v>
      </c>
      <c r="C23" s="461" t="s">
        <v>104</v>
      </c>
      <c r="D23" s="1078"/>
      <c r="E23" s="1079" t="s">
        <v>595</v>
      </c>
      <c r="F23" s="1079" t="s">
        <v>590</v>
      </c>
      <c r="G23" s="1079"/>
      <c r="H23" s="1079" t="s">
        <v>594</v>
      </c>
      <c r="I23" s="1080">
        <f>H24</f>
        <v>1</v>
      </c>
      <c r="J23" s="1071" t="s">
        <v>20</v>
      </c>
    </row>
    <row r="24" spans="2:10" s="343" customFormat="1" ht="12.75">
      <c r="B24" s="516"/>
      <c r="C24" s="435" t="s">
        <v>756</v>
      </c>
      <c r="D24" s="1074"/>
      <c r="E24" s="1075">
        <v>1</v>
      </c>
      <c r="F24" s="1075"/>
      <c r="G24" s="1075"/>
      <c r="H24" s="1075">
        <f>E24</f>
        <v>1</v>
      </c>
      <c r="I24" s="1076"/>
      <c r="J24" s="1077"/>
    </row>
    <row r="25" spans="2:10" s="343" customFormat="1" ht="12.75">
      <c r="B25" s="516"/>
      <c r="C25" s="438"/>
      <c r="D25" s="1074"/>
      <c r="E25" s="1075"/>
      <c r="F25" s="1075"/>
      <c r="G25" s="1075"/>
      <c r="H25" s="1075"/>
      <c r="I25" s="1076"/>
      <c r="J25" s="1077"/>
    </row>
    <row r="26" spans="2:10" ht="15">
      <c r="B26" s="516"/>
      <c r="C26" s="438"/>
      <c r="D26" s="1074"/>
      <c r="E26" s="1075"/>
      <c r="F26" s="1075"/>
      <c r="G26" s="1075"/>
      <c r="H26" s="1075"/>
      <c r="I26" s="1076"/>
      <c r="J26" s="1077"/>
    </row>
    <row r="27" spans="2:10" s="465" customFormat="1" ht="12.75">
      <c r="B27" s="514" t="s">
        <v>5</v>
      </c>
      <c r="C27" s="470" t="s">
        <v>9</v>
      </c>
      <c r="D27" s="1078"/>
      <c r="E27" s="1079"/>
      <c r="F27" s="1079"/>
      <c r="G27" s="1079"/>
      <c r="H27" s="1079"/>
      <c r="I27" s="1080"/>
      <c r="J27" s="1071"/>
    </row>
    <row r="28" spans="2:10" s="465" customFormat="1" ht="12.75">
      <c r="B28" s="515" t="s">
        <v>6</v>
      </c>
      <c r="C28" s="461" t="s">
        <v>23</v>
      </c>
      <c r="D28" s="1078"/>
      <c r="E28" s="1079" t="s">
        <v>594</v>
      </c>
      <c r="F28" s="1079"/>
      <c r="G28" s="1079"/>
      <c r="H28" s="1079" t="s">
        <v>594</v>
      </c>
      <c r="I28" s="1163">
        <f>H29</f>
        <v>8.3715319999999992E-3</v>
      </c>
      <c r="J28" s="1071" t="s">
        <v>148</v>
      </c>
    </row>
    <row r="29" spans="2:10" s="343" customFormat="1" ht="12.75">
      <c r="B29" s="516"/>
      <c r="C29" s="435" t="s">
        <v>756</v>
      </c>
      <c r="D29" s="1074"/>
      <c r="E29" s="1164">
        <v>8.3715317112157701E-3</v>
      </c>
      <c r="F29" s="1165"/>
      <c r="G29" s="1165"/>
      <c r="H29" s="1075">
        <f>ROUND(E29,9)</f>
        <v>8.3715319999999992E-3</v>
      </c>
      <c r="I29" s="1076"/>
      <c r="J29" s="1077"/>
    </row>
    <row r="30" spans="2:10" s="343" customFormat="1" ht="12.75">
      <c r="B30" s="516"/>
      <c r="C30" s="438"/>
      <c r="D30" s="1074"/>
      <c r="E30" s="1075"/>
      <c r="F30" s="1075"/>
      <c r="G30" s="1075"/>
      <c r="H30" s="1075"/>
      <c r="I30" s="1076"/>
      <c r="J30" s="1077"/>
    </row>
    <row r="31" spans="2:10" ht="15">
      <c r="B31" s="516"/>
      <c r="C31" s="438"/>
      <c r="D31" s="1074"/>
      <c r="E31" s="1075"/>
      <c r="F31" s="1075"/>
      <c r="G31" s="1075"/>
      <c r="H31" s="1075"/>
      <c r="I31" s="1076"/>
      <c r="J31" s="1077"/>
    </row>
    <row r="32" spans="2:10" s="472" customFormat="1" ht="15">
      <c r="B32" s="514" t="s">
        <v>1256</v>
      </c>
      <c r="C32" s="470" t="s">
        <v>1257</v>
      </c>
      <c r="D32" s="1078"/>
      <c r="E32" s="1079"/>
      <c r="F32" s="1079"/>
      <c r="G32" s="1079"/>
      <c r="H32" s="1079"/>
      <c r="I32" s="1080"/>
      <c r="J32" s="1071"/>
    </row>
    <row r="33" spans="2:11" s="472" customFormat="1" ht="63.75">
      <c r="B33" s="515" t="s">
        <v>1258</v>
      </c>
      <c r="C33" s="461" t="s">
        <v>550</v>
      </c>
      <c r="D33" s="1078"/>
      <c r="E33" s="1079"/>
      <c r="F33" s="1079"/>
      <c r="G33" s="1079"/>
      <c r="H33" s="1079"/>
      <c r="I33" s="1080">
        <f>SUM(H35)</f>
        <v>88</v>
      </c>
      <c r="J33" s="1071" t="s">
        <v>2</v>
      </c>
    </row>
    <row r="34" spans="2:11" ht="15">
      <c r="B34" s="516"/>
      <c r="C34" s="435" t="s">
        <v>62</v>
      </c>
      <c r="D34" s="1074"/>
      <c r="E34" s="1075" t="s">
        <v>597</v>
      </c>
      <c r="F34" s="1075" t="s">
        <v>757</v>
      </c>
      <c r="G34" s="1075"/>
      <c r="H34" s="1075" t="s">
        <v>758</v>
      </c>
      <c r="I34" s="1076"/>
      <c r="J34" s="1077"/>
      <c r="K34" s="440"/>
    </row>
    <row r="35" spans="2:11" ht="15">
      <c r="B35" s="516"/>
      <c r="C35" s="438" t="s">
        <v>759</v>
      </c>
      <c r="D35" s="1074"/>
      <c r="E35" s="1075">
        <v>44</v>
      </c>
      <c r="F35" s="1075">
        <v>2</v>
      </c>
      <c r="G35" s="1075"/>
      <c r="H35" s="1075">
        <f>ROUND(E35*F35,2)</f>
        <v>88</v>
      </c>
      <c r="I35" s="1076"/>
      <c r="J35" s="1077"/>
    </row>
    <row r="36" spans="2:11" ht="15">
      <c r="B36" s="516"/>
      <c r="C36" s="438"/>
      <c r="D36" s="1074"/>
      <c r="E36" s="1075"/>
      <c r="F36" s="1075"/>
      <c r="G36" s="1075"/>
      <c r="H36" s="1075"/>
      <c r="I36" s="1076"/>
      <c r="J36" s="1077"/>
    </row>
    <row r="37" spans="2:11" s="472" customFormat="1" ht="25.5">
      <c r="B37" s="515" t="s">
        <v>1259</v>
      </c>
      <c r="C37" s="461" t="s">
        <v>152</v>
      </c>
      <c r="D37" s="1078"/>
      <c r="E37" s="1079"/>
      <c r="F37" s="1079"/>
      <c r="G37" s="1079"/>
      <c r="H37" s="1079"/>
      <c r="I37" s="1080">
        <f>SUM(H39)</f>
        <v>88</v>
      </c>
      <c r="J37" s="1071" t="s">
        <v>2</v>
      </c>
    </row>
    <row r="38" spans="2:11" ht="15">
      <c r="B38" s="516"/>
      <c r="C38" s="435" t="s">
        <v>62</v>
      </c>
      <c r="D38" s="1074"/>
      <c r="E38" s="1075" t="s">
        <v>597</v>
      </c>
      <c r="F38" s="1075" t="s">
        <v>757</v>
      </c>
      <c r="G38" s="1075"/>
      <c r="H38" s="1075" t="s">
        <v>758</v>
      </c>
      <c r="I38" s="1076"/>
      <c r="J38" s="1077"/>
      <c r="K38" s="440"/>
    </row>
    <row r="39" spans="2:11" ht="15">
      <c r="B39" s="516"/>
      <c r="C39" s="438" t="s">
        <v>759</v>
      </c>
      <c r="D39" s="1074"/>
      <c r="E39" s="1075">
        <v>44</v>
      </c>
      <c r="F39" s="1075">
        <v>2</v>
      </c>
      <c r="G39" s="1075"/>
      <c r="H39" s="1075">
        <f>ROUND(E39*F39,2)</f>
        <v>88</v>
      </c>
      <c r="I39" s="1076"/>
      <c r="J39" s="1077"/>
    </row>
    <row r="40" spans="2:11" ht="15">
      <c r="B40" s="516"/>
      <c r="C40" s="438"/>
      <c r="D40" s="1074"/>
      <c r="E40" s="1075"/>
      <c r="F40" s="1075"/>
      <c r="G40" s="1075"/>
      <c r="H40" s="1075"/>
      <c r="I40" s="1076"/>
      <c r="J40" s="1077"/>
    </row>
    <row r="41" spans="2:11" s="472" customFormat="1" ht="51">
      <c r="B41" s="515" t="s">
        <v>1260</v>
      </c>
      <c r="C41" s="461" t="s">
        <v>213</v>
      </c>
      <c r="D41" s="1078"/>
      <c r="E41" s="1079"/>
      <c r="F41" s="1079"/>
      <c r="G41" s="1079"/>
      <c r="H41" s="1079"/>
      <c r="I41" s="1080">
        <f>SUM(H43:H52)</f>
        <v>174.19000000000003</v>
      </c>
      <c r="J41" s="1071" t="s">
        <v>3</v>
      </c>
    </row>
    <row r="42" spans="2:11" ht="15">
      <c r="B42" s="516"/>
      <c r="C42" s="435" t="s">
        <v>62</v>
      </c>
      <c r="D42" s="1074" t="s">
        <v>760</v>
      </c>
      <c r="E42" s="1075" t="s">
        <v>597</v>
      </c>
      <c r="F42" s="1075" t="s">
        <v>1193</v>
      </c>
      <c r="G42" s="1075" t="s">
        <v>1198</v>
      </c>
      <c r="H42" s="1075" t="s">
        <v>758</v>
      </c>
      <c r="I42" s="1076"/>
      <c r="J42" s="1077"/>
      <c r="K42" s="440"/>
    </row>
    <row r="43" spans="2:11" ht="25.5">
      <c r="B43" s="516"/>
      <c r="C43" s="438" t="s">
        <v>1195</v>
      </c>
      <c r="D43" s="1074"/>
      <c r="E43" s="1075"/>
      <c r="F43" s="1075"/>
      <c r="G43" s="1075"/>
      <c r="H43" s="1075"/>
      <c r="I43" s="1076"/>
      <c r="J43" s="1077"/>
    </row>
    <row r="44" spans="2:11" ht="15">
      <c r="B44" s="516"/>
      <c r="C44" s="438" t="s">
        <v>1189</v>
      </c>
      <c r="D44" s="1074">
        <v>1</v>
      </c>
      <c r="E44" s="1075">
        <v>1.2</v>
      </c>
      <c r="F44" s="1165">
        <f>2*3.141542*(0.0254*1.5)</f>
        <v>0.23938550039999995</v>
      </c>
      <c r="G44" s="1075">
        <f>44*2</f>
        <v>88</v>
      </c>
      <c r="H44" s="1075">
        <f>ROUND(D44*E44*F44*G44/1.2,2)</f>
        <v>21.07</v>
      </c>
      <c r="I44" s="1076"/>
      <c r="J44" s="1077"/>
    </row>
    <row r="45" spans="2:11" ht="15">
      <c r="B45" s="516"/>
      <c r="C45" s="438" t="s">
        <v>1192</v>
      </c>
      <c r="D45" s="1074">
        <v>2</v>
      </c>
      <c r="E45" s="1075">
        <v>1.18</v>
      </c>
      <c r="F45" s="1165">
        <f>2*3.141542*(0.0254*1)</f>
        <v>0.1595903336</v>
      </c>
      <c r="G45" s="1075">
        <f t="shared" ref="G45:G51" si="0">44*2</f>
        <v>88</v>
      </c>
      <c r="H45" s="1075">
        <f t="shared" ref="H45:H51" si="1">ROUND(D45*E45*F45*G45/1.2,2)</f>
        <v>27.62</v>
      </c>
      <c r="I45" s="1076"/>
      <c r="J45" s="1077"/>
    </row>
    <row r="46" spans="2:11" ht="15">
      <c r="B46" s="516"/>
      <c r="C46" s="438" t="s">
        <v>1190</v>
      </c>
      <c r="D46" s="1074">
        <v>2</v>
      </c>
      <c r="E46" s="1075">
        <v>1.07</v>
      </c>
      <c r="F46" s="1165">
        <f>2*3.141542*(0.0254*1.25)</f>
        <v>0.19948791699999999</v>
      </c>
      <c r="G46" s="1075">
        <f t="shared" si="0"/>
        <v>88</v>
      </c>
      <c r="H46" s="1075">
        <f t="shared" si="1"/>
        <v>31.31</v>
      </c>
      <c r="I46" s="1076"/>
      <c r="J46" s="1077"/>
    </row>
    <row r="47" spans="2:11" ht="15">
      <c r="B47" s="516"/>
      <c r="C47" s="438" t="s">
        <v>1191</v>
      </c>
      <c r="D47" s="1074">
        <v>9</v>
      </c>
      <c r="E47" s="1075">
        <v>0.81</v>
      </c>
      <c r="F47" s="1165">
        <f>2*3.141542*(0.0254*3/4)</f>
        <v>0.11969275019999998</v>
      </c>
      <c r="G47" s="1075">
        <f t="shared" si="0"/>
        <v>88</v>
      </c>
      <c r="H47" s="1075">
        <f t="shared" si="1"/>
        <v>63.99</v>
      </c>
      <c r="I47" s="1076"/>
      <c r="J47" s="1077"/>
    </row>
    <row r="48" spans="2:11" ht="15">
      <c r="B48" s="516"/>
      <c r="C48" s="438" t="s">
        <v>1194</v>
      </c>
      <c r="D48" s="1074">
        <v>2</v>
      </c>
      <c r="E48" s="1075">
        <v>0.12</v>
      </c>
      <c r="F48" s="1165">
        <v>0.12</v>
      </c>
      <c r="G48" s="1075">
        <f t="shared" si="0"/>
        <v>88</v>
      </c>
      <c r="H48" s="1075">
        <f t="shared" si="1"/>
        <v>2.11</v>
      </c>
      <c r="I48" s="1076"/>
      <c r="J48" s="1077"/>
    </row>
    <row r="49" spans="2:10" ht="15">
      <c r="B49" s="516"/>
      <c r="C49" s="438"/>
      <c r="D49" s="1074"/>
      <c r="E49" s="1075"/>
      <c r="F49" s="1165"/>
      <c r="G49" s="1075"/>
      <c r="H49" s="1075"/>
      <c r="I49" s="1076"/>
      <c r="J49" s="1077"/>
    </row>
    <row r="50" spans="2:10" ht="15">
      <c r="B50" s="516"/>
      <c r="C50" s="438" t="s">
        <v>1196</v>
      </c>
      <c r="D50" s="1074">
        <v>1</v>
      </c>
      <c r="E50" s="1075">
        <v>1.2</v>
      </c>
      <c r="F50" s="1165">
        <f>2*3.141542*(0.0254*1.5)</f>
        <v>0.23938550039999995</v>
      </c>
      <c r="G50" s="1075">
        <f t="shared" si="0"/>
        <v>88</v>
      </c>
      <c r="H50" s="1075">
        <f t="shared" si="1"/>
        <v>21.07</v>
      </c>
      <c r="I50" s="1076"/>
      <c r="J50" s="1077"/>
    </row>
    <row r="51" spans="2:10" ht="15">
      <c r="B51" s="516"/>
      <c r="C51" s="438" t="s">
        <v>1197</v>
      </c>
      <c r="D51" s="1074">
        <v>1</v>
      </c>
      <c r="E51" s="1075">
        <v>1.2</v>
      </c>
      <c r="F51" s="1165">
        <f>2*3.141542*(0.0254*1/2)</f>
        <v>7.9795166799999998E-2</v>
      </c>
      <c r="G51" s="1075">
        <f t="shared" si="0"/>
        <v>88</v>
      </c>
      <c r="H51" s="1075">
        <f t="shared" si="1"/>
        <v>7.02</v>
      </c>
      <c r="I51" s="1076"/>
      <c r="J51" s="1077"/>
    </row>
    <row r="52" spans="2:10" thickBot="1">
      <c r="B52" s="1169"/>
      <c r="C52" s="1083"/>
      <c r="D52" s="1084"/>
      <c r="E52" s="1085"/>
      <c r="F52" s="1170"/>
      <c r="G52" s="1085"/>
      <c r="H52" s="1085"/>
      <c r="I52" s="1086"/>
      <c r="J52" s="1087"/>
    </row>
    <row r="53" spans="2:10">
      <c r="I53" s="346"/>
    </row>
    <row r="54" spans="2:10">
      <c r="H54" s="856">
        <f>SUM(H15:H52)</f>
        <v>357.19837153200001</v>
      </c>
      <c r="I54" s="856">
        <f>SUM(I15:I52)</f>
        <v>357.19837153200001</v>
      </c>
    </row>
    <row r="55" spans="2:10">
      <c r="H55" s="856"/>
      <c r="I55" s="860">
        <f>SUM('PLANILHA ORÇAMENTO 29.05.25'!M16:M220)</f>
        <v>357.19837153200001</v>
      </c>
    </row>
  </sheetData>
  <mergeCells count="14">
    <mergeCell ref="C8:J8"/>
    <mergeCell ref="B9:C9"/>
    <mergeCell ref="H9:J9"/>
    <mergeCell ref="B10:C10"/>
    <mergeCell ref="B11:C11"/>
    <mergeCell ref="D11:F11"/>
    <mergeCell ref="I11:J11"/>
    <mergeCell ref="B12:J12"/>
    <mergeCell ref="B13:B14"/>
    <mergeCell ref="C13:C14"/>
    <mergeCell ref="D13:D14"/>
    <mergeCell ref="E13:G13"/>
    <mergeCell ref="H13:I13"/>
    <mergeCell ref="J13:J14"/>
  </mergeCells>
  <printOptions horizontalCentered="1"/>
  <pageMargins left="0.59055118110236227" right="0.39370078740157483" top="0.51181102362204722" bottom="0.98425196850393704" header="0.27559055118110237" footer="0.23622047244094491"/>
  <pageSetup paperSize="9" scale="63" fitToHeight="15" orientation="portrait" r:id="rId1"/>
  <headerFooter alignWithMargins="0">
    <oddFooter>&amp;CDURVAL HONORATO DA SILVA
Engenheiro Civil - ECOS
CREA: 74.063/D&amp;RPágina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21</vt:i4>
      </vt:variant>
      <vt:variant>
        <vt:lpstr>Intervalos nomeados</vt:lpstr>
      </vt:variant>
      <vt:variant>
        <vt:i4>38</vt:i4>
      </vt:variant>
    </vt:vector>
  </HeadingPairs>
  <TitlesOfParts>
    <vt:vector size="59" baseType="lpstr">
      <vt:lpstr>PLAN RESUMO</vt:lpstr>
      <vt:lpstr>PLANILHA ORÇAMENTO 29.05.25</vt:lpstr>
      <vt:lpstr>BDI TCU 2622 -URBANAS </vt:lpstr>
      <vt:lpstr>PLAN ADM</vt:lpstr>
      <vt:lpstr>CPUS</vt:lpstr>
      <vt:lpstr>ITENS SINAPI AS</vt:lpstr>
      <vt:lpstr>CRON-GERAL</vt:lpstr>
      <vt:lpstr>CRON-07</vt:lpstr>
      <vt:lpstr>CRON-09</vt:lpstr>
      <vt:lpstr>CRON-11</vt:lpstr>
      <vt:lpstr>CRON-18</vt:lpstr>
      <vt:lpstr>CRON-21</vt:lpstr>
      <vt:lpstr>CRON-22</vt:lpstr>
      <vt:lpstr>CRON-23</vt:lpstr>
      <vt:lpstr>MEMO A-07</vt:lpstr>
      <vt:lpstr>MEMO  A-09</vt:lpstr>
      <vt:lpstr>MEMO A-11</vt:lpstr>
      <vt:lpstr>MEMO A-18</vt:lpstr>
      <vt:lpstr>MEMO A-21</vt:lpstr>
      <vt:lpstr>MEMO A-22</vt:lpstr>
      <vt:lpstr>MEMO A-23</vt:lpstr>
      <vt:lpstr>'PLAN RESUMO'!_____xlnm.Print_Area</vt:lpstr>
      <vt:lpstr>'BDI TCU 2622 -URBANAS '!Area_de_impressao</vt:lpstr>
      <vt:lpstr>CPUS!Area_de_impressao</vt:lpstr>
      <vt:lpstr>'CRON-07'!Area_de_impressao</vt:lpstr>
      <vt:lpstr>'CRON-09'!Area_de_impressao</vt:lpstr>
      <vt:lpstr>'CRON-11'!Area_de_impressao</vt:lpstr>
      <vt:lpstr>'CRON-18'!Area_de_impressao</vt:lpstr>
      <vt:lpstr>'CRON-21'!Area_de_impressao</vt:lpstr>
      <vt:lpstr>'CRON-22'!Area_de_impressao</vt:lpstr>
      <vt:lpstr>'CRON-23'!Area_de_impressao</vt:lpstr>
      <vt:lpstr>'CRON-GERAL'!Area_de_impressao</vt:lpstr>
      <vt:lpstr>'ITENS SINAPI AS'!Area_de_impressao</vt:lpstr>
      <vt:lpstr>'MEMO  A-09'!Area_de_impressao</vt:lpstr>
      <vt:lpstr>'MEMO A-07'!Area_de_impressao</vt:lpstr>
      <vt:lpstr>'MEMO A-11'!Area_de_impressao</vt:lpstr>
      <vt:lpstr>'MEMO A-18'!Area_de_impressao</vt:lpstr>
      <vt:lpstr>'MEMO A-21'!Area_de_impressao</vt:lpstr>
      <vt:lpstr>'MEMO A-22'!Area_de_impressao</vt:lpstr>
      <vt:lpstr>'MEMO A-23'!Area_de_impressao</vt:lpstr>
      <vt:lpstr>'PLAN ADM'!Area_de_impressao</vt:lpstr>
      <vt:lpstr>'PLAN RESUMO'!Area_de_impressao</vt:lpstr>
      <vt:lpstr>'PLANILHA ORÇAMENTO 29.05.25'!Area_de_impressao</vt:lpstr>
      <vt:lpstr>'CRON-07'!Titulos_de_impressao</vt:lpstr>
      <vt:lpstr>'CRON-09'!Titulos_de_impressao</vt:lpstr>
      <vt:lpstr>'CRON-11'!Titulos_de_impressao</vt:lpstr>
      <vt:lpstr>'CRON-18'!Titulos_de_impressao</vt:lpstr>
      <vt:lpstr>'CRON-21'!Titulos_de_impressao</vt:lpstr>
      <vt:lpstr>'CRON-22'!Titulos_de_impressao</vt:lpstr>
      <vt:lpstr>'CRON-23'!Titulos_de_impressao</vt:lpstr>
      <vt:lpstr>'CRON-GERAL'!Titulos_de_impressao</vt:lpstr>
      <vt:lpstr>'MEMO  A-09'!Titulos_de_impressao</vt:lpstr>
      <vt:lpstr>'MEMO A-07'!Titulos_de_impressao</vt:lpstr>
      <vt:lpstr>'MEMO A-11'!Titulos_de_impressao</vt:lpstr>
      <vt:lpstr>'MEMO A-18'!Titulos_de_impressao</vt:lpstr>
      <vt:lpstr>'MEMO A-21'!Titulos_de_impressao</vt:lpstr>
      <vt:lpstr>'MEMO A-22'!Titulos_de_impressao</vt:lpstr>
      <vt:lpstr>'MEMO A-23'!Titulos_de_impressao</vt:lpstr>
      <vt:lpstr>'PLANILHA ORÇAMENTO 29.05.25'!Titulos_de_impressao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xxx</cp:lastModifiedBy>
  <cp:lastPrinted>2026-02-24T17:30:29Z</cp:lastPrinted>
  <dcterms:created xsi:type="dcterms:W3CDTF">2013-05-03T13:02:04Z</dcterms:created>
  <dcterms:modified xsi:type="dcterms:W3CDTF">2026-02-25T16:35:07Z</dcterms:modified>
</cp:coreProperties>
</file>