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icitacao-hp\backup licitacao 2020\LICITAÇÕES 2026\Concorrência\-26 - Pav ruas - Emendas 2025- Deputados Diego Andrade -Eros Biondini - Lincoln Portela\"/>
    </mc:Choice>
  </mc:AlternateContent>
  <bookViews>
    <workbookView xWindow="0" yWindow="0" windowWidth="28800" windowHeight="12435" tabRatio="830" activeTab="4"/>
  </bookViews>
  <sheets>
    <sheet name="BDI 1" sheetId="70" r:id="rId1"/>
    <sheet name="Localização - Pavimentação (2)" sheetId="64" state="hidden" r:id="rId2"/>
    <sheet name="BDI 2" sheetId="71" r:id="rId3"/>
    <sheet name="REL. RUAS" sheetId="72" r:id="rId4"/>
    <sheet name="PLANILHA " sheetId="63" r:id="rId5"/>
    <sheet name="Memoria de Cálculo" sheetId="6" r:id="rId6"/>
    <sheet name="CRONOGRAMA" sheetId="62" r:id="rId7"/>
  </sheets>
  <externalReferences>
    <externalReference r:id="rId8"/>
    <externalReference r:id="rId9"/>
    <externalReference r:id="rId10"/>
  </externalReferences>
  <definedNames>
    <definedName name="AccessDatabase" hidden="1">"D:\Arquivos do excel\Planilha modelo1.mdb"</definedName>
    <definedName name="af" localSheetId="0">#REF!</definedName>
    <definedName name="af" localSheetId="2">#REF!</definedName>
    <definedName name="af" localSheetId="1">#REF!</definedName>
    <definedName name="af" localSheetId="5">#REF!</definedName>
    <definedName name="af" localSheetId="4">#REF!</definedName>
    <definedName name="af" localSheetId="3">#REF!</definedName>
    <definedName name="af">#REF!</definedName>
    <definedName name="ag" localSheetId="5">#REF!</definedName>
    <definedName name="ag" localSheetId="4">#REF!</definedName>
    <definedName name="ag" localSheetId="3">#REF!</definedName>
    <definedName name="ag">#REF!</definedName>
    <definedName name="_xlnm.Print_Area" localSheetId="0">'BDI 1'!$A$1:$L$48</definedName>
    <definedName name="_xlnm.Print_Area" localSheetId="2">'BDI 2'!$A$1:$L$48</definedName>
    <definedName name="_xlnm.Print_Area" localSheetId="6">CRONOGRAMA!$A$1:$K$27</definedName>
    <definedName name="_xlnm.Print_Area" localSheetId="1">'Localização - Pavimentação (2)'!$A$3:$I$27</definedName>
    <definedName name="_xlnm.Print_Area" localSheetId="5">'Memoria de Cálculo'!$B$2:$K$41</definedName>
    <definedName name="_xlnm.Print_Area" localSheetId="4">'PLANILHA '!$B$1:$J$69</definedName>
    <definedName name="_xlnm.Print_Area" localSheetId="3">'REL. RUAS'!$A$1:$H$15</definedName>
    <definedName name="BALTO" localSheetId="5">#REF!</definedName>
    <definedName name="BALTO" localSheetId="4">#REF!</definedName>
    <definedName name="BALTO" localSheetId="3">#REF!</definedName>
    <definedName name="BALTO">#REF!</definedName>
    <definedName name="ce" localSheetId="5">#REF!</definedName>
    <definedName name="ce" localSheetId="4">#REF!</definedName>
    <definedName name="ce" localSheetId="3">#REF!</definedName>
    <definedName name="ce">#REF!</definedName>
    <definedName name="cho" localSheetId="5">#REF!</definedName>
    <definedName name="cho" localSheetId="4">#REF!</definedName>
    <definedName name="cho" localSheetId="3">#REF!</definedName>
    <definedName name="cho">#REF!</definedName>
    <definedName name="ci" localSheetId="5">#REF!</definedName>
    <definedName name="ci" localSheetId="4">#REF!</definedName>
    <definedName name="ci" localSheetId="3">#REF!</definedName>
    <definedName name="ci">#REF!</definedName>
    <definedName name="COMP." localSheetId="3">#REF!</definedName>
    <definedName name="COMP.">#REF!</definedName>
    <definedName name="CONCATENAR" hidden="1">CONCATENATE([1]Banco!$B1," ",[1]Banco!$C1)</definedName>
    <definedName name="Cronograma" localSheetId="3">#REF!</definedName>
    <definedName name="Cronograma">#REF!</definedName>
    <definedName name="DATABASE" localSheetId="3" hidden="1">#REF!</definedName>
    <definedName name="DATABASE" hidden="1">#REF!</definedName>
    <definedName name="DATAEMISSAO" localSheetId="3" hidden="1">#REF!</definedName>
    <definedName name="DATAEMISSAO" hidden="1">#REF!</definedName>
    <definedName name="DATART" localSheetId="3" hidden="1">#REF!</definedName>
    <definedName name="DATART" hidden="1">#REF!</definedName>
    <definedName name="dfdfsdf" localSheetId="5">#REF!</definedName>
    <definedName name="dfdfsdf" localSheetId="4">#REF!</definedName>
    <definedName name="dfdfsdf" localSheetId="3">#REF!</definedName>
    <definedName name="dfdfsdf">#REF!</definedName>
    <definedName name="EDIFICAÇÃO" localSheetId="3">#REF!</definedName>
    <definedName name="EDIFICAÇÃO">#REF!</definedName>
    <definedName name="EMPRESAS" localSheetId="3" hidden="1">OFFSET(#REF!,1,0):OFFSET(#REF!,-1,0)</definedName>
    <definedName name="EMPRESAS" hidden="1">OFFSET(#REF!,1,0):OFFSET(#REF!,-1,0)</definedName>
    <definedName name="ERERERERERE" localSheetId="5">#REF!</definedName>
    <definedName name="ERERERERERE" localSheetId="4">#REF!</definedName>
    <definedName name="ERERERERERE" localSheetId="3">#REF!</definedName>
    <definedName name="ERERERERERE">#REF!</definedName>
    <definedName name="EWEWEWE" localSheetId="5">#REF!</definedName>
    <definedName name="EWEWEWE" localSheetId="4">#REF!</definedName>
    <definedName name="EWEWEWE" localSheetId="3">#REF!</definedName>
    <definedName name="EWEWEWE">#REF!</definedName>
    <definedName name="EWWEW" localSheetId="5">#REF!</definedName>
    <definedName name="EWWEW" localSheetId="4">#REF!</definedName>
    <definedName name="EWWEW" localSheetId="3">#REF!</definedName>
    <definedName name="EWWEW">#REF!</definedName>
    <definedName name="FisicoFinanceiro" localSheetId="3">#REF!</definedName>
    <definedName name="FisicoFinanceiro">#REF!</definedName>
    <definedName name="IMGBDI" localSheetId="3">IF(#REF!="RODOVIÁRIA",'REL. RUAS'!RODOVIÁRIA,IF(#REF!="EDIFICAÇÃO",'REL. RUAS'!EDIFICAÇÃO))</definedName>
    <definedName name="IMGBDI">IF(#REF!="RODOVIÁRIA",RODOVIÁRIA,IF(#REF!="EDIFICAÇÃO",EDIFICAÇÃO))</definedName>
    <definedName name="INDICES" localSheetId="3" hidden="1">OFFSET(#REF!,1,0):OFFSET(#REF!,-1,0)</definedName>
    <definedName name="INDICES" hidden="1">OFFSET(#REF!,1,0):OFFSET(#REF!,-1,0)</definedName>
    <definedName name="jazida5" localSheetId="5">#REF!</definedName>
    <definedName name="jazida5" localSheetId="4">#REF!</definedName>
    <definedName name="jazida5" localSheetId="3">#REF!</definedName>
    <definedName name="jazida5">#REF!</definedName>
    <definedName name="jazida6" localSheetId="5">#REF!</definedName>
    <definedName name="jazida6" localSheetId="4">#REF!</definedName>
    <definedName name="jazida6" localSheetId="3">#REF!</definedName>
    <definedName name="jazida6">#REF!</definedName>
    <definedName name="LOCALIDADE" localSheetId="3" hidden="1">#REF!</definedName>
    <definedName name="LOCALIDADE" hidden="1">#REF!</definedName>
    <definedName name="localização" localSheetId="3">#REF!</definedName>
    <definedName name="localização">#REF!</definedName>
    <definedName name="ls" localSheetId="5">#REF!</definedName>
    <definedName name="ls" localSheetId="4">#REF!</definedName>
    <definedName name="ls" localSheetId="3">#REF!</definedName>
    <definedName name="ls">#REF!</definedName>
    <definedName name="lub" localSheetId="5">#REF!</definedName>
    <definedName name="lub" localSheetId="4">#REF!</definedName>
    <definedName name="lub" localSheetId="3">#REF!</definedName>
    <definedName name="lub">#REF!</definedName>
    <definedName name="meio" localSheetId="5">#REF!</definedName>
    <definedName name="meio" localSheetId="4">#REF!</definedName>
    <definedName name="meio" localSheetId="3">#REF!</definedName>
    <definedName name="meio">#REF!</definedName>
    <definedName name="NCOMPOSICOES" hidden="1">10</definedName>
    <definedName name="NCOTACOES" hidden="1">10</definedName>
    <definedName name="NEMPRESAS" hidden="1">15</definedName>
    <definedName name="NINDICES" hidden="1">3</definedName>
    <definedName name="NRELATORIOS" hidden="1">COUNTA(#REF!)-2</definedName>
    <definedName name="NumerEmpresa" hidden="1">15</definedName>
    <definedName name="NumerIndice" hidden="1">3</definedName>
    <definedName name="Objeto" hidden="1">"Referência"</definedName>
    <definedName name="od" localSheetId="5">#REF!</definedName>
    <definedName name="od" localSheetId="4">#REF!</definedName>
    <definedName name="od" localSheetId="3">#REF!</definedName>
    <definedName name="od">#REF!</definedName>
    <definedName name="of" localSheetId="5">#REF!</definedName>
    <definedName name="of" localSheetId="4">#REF!</definedName>
    <definedName name="of" localSheetId="3">#REF!</definedName>
    <definedName name="of">#REF!</definedName>
    <definedName name="p" localSheetId="3">#REF!</definedName>
    <definedName name="p">#REF!</definedName>
    <definedName name="Payment_Needed">"Pagamento necessário"</definedName>
    <definedName name="pdm" localSheetId="0">#REF!</definedName>
    <definedName name="pdm" localSheetId="2">#REF!</definedName>
    <definedName name="pdm" localSheetId="1">#REF!</definedName>
    <definedName name="pdm" localSheetId="5">#REF!</definedName>
    <definedName name="pdm" localSheetId="4">#REF!</definedName>
    <definedName name="pdm" localSheetId="3">#REF!</definedName>
    <definedName name="pdm">#REF!</definedName>
    <definedName name="pedra" localSheetId="5">#REF!</definedName>
    <definedName name="pedra" localSheetId="4">#REF!</definedName>
    <definedName name="pedra" localSheetId="3">#REF!</definedName>
    <definedName name="pedra">#REF!</definedName>
    <definedName name="PercentualConcluído" localSheetId="3">PercentualConcluídoAlém*PeríodonoPlano</definedName>
    <definedName name="PercentualConcluído">PercentualConcluídoAlém*PeríodonoPlano</definedName>
    <definedName name="PercentualConcluídoAlém">('[2]Planejador de Projetos'!A$4=MEDIAN('[2]Planejador de Projetos'!A$4,'[2]Planejador de Projetos'!$E1,'[2]Planejador de Projetos'!$E1+'[2]Planejador de Projetos'!$F1)*('[2]Planejador de Projetos'!$E1&gt;0))*(('[2]Planejador de Projetos'!A$4&lt;(INT('[2]Planejador de Projetos'!$E1+'[2]Planejador de Projetos'!$F1*'[2]Planejador de Projetos'!$G1)))+('[2]Planejador de Projetos'!A$4='[2]Planejador de Projetos'!$E1))*('[2]Planejador de Projetos'!$G1&gt;0)</definedName>
    <definedName name="período_selecionado">'[2]Planejador de Projetos'!$H$2</definedName>
    <definedName name="PeríodonoPlano">'[2]Planejador de Projetos'!A$4=MEDIAN('[2]Planejador de Projetos'!A$4,'[2]Planejador de Projetos'!$C1,'[2]Planejador de Projetos'!$C1+'[2]Planejador de Projetos'!$D1-1)</definedName>
    <definedName name="PeríodoReal">'[2]Planejador de Projetos'!A$4=MEDIAN('[2]Planejador de Projetos'!A$4,'[2]Planejador de Projetos'!$E1,'[2]Planejador de Projetos'!$E1+'[2]Planejador de Projetos'!$F1-1)</definedName>
    <definedName name="Plano" localSheetId="3">PeríodonoPlano*('[2]Planejador de Projetos'!$C1&gt;0)</definedName>
    <definedName name="Plano">PeríodonoPlano*('[2]Planejador de Projetos'!$C1&gt;0)</definedName>
    <definedName name="port" localSheetId="5">#REF!</definedName>
    <definedName name="port" localSheetId="4">#REF!</definedName>
    <definedName name="port" localSheetId="3">#REF!</definedName>
    <definedName name="port">#REF!</definedName>
    <definedName name="PREF" localSheetId="5">#REF!</definedName>
    <definedName name="PREF" localSheetId="4">#REF!</definedName>
    <definedName name="PREF" localSheetId="3">#REF!</definedName>
    <definedName name="PREF">#REF!</definedName>
    <definedName name="Real" localSheetId="3">(PeríodoReal*('[2]Planejador de Projetos'!$E1&gt;0))*PeríodonoPlano</definedName>
    <definedName name="Real">(PeríodoReal*('[2]Planejador de Projetos'!$E1&gt;0))*PeríodonoPlano</definedName>
    <definedName name="RealAlém" localSheetId="3">PeríodoReal*('[2]Planejador de Projetos'!$E1&gt;0)</definedName>
    <definedName name="RealAlém">PeríodoReal*('[2]Planejador de Projetos'!$E1&gt;0)</definedName>
    <definedName name="Reimbursement">"Reembolso"</definedName>
    <definedName name="RelatoriosFontes" localSheetId="3" hidden="1">OFFSET(#REF!,1,0,NRELATORIOS)</definedName>
    <definedName name="RelatoriosFontes" hidden="1">OFFSET(#REF!,1,0,NRELATORIOS)</definedName>
    <definedName name="RODOVIÁRIA" localSheetId="3">#REF!</definedName>
    <definedName name="RODOVIÁRIA">#REF!</definedName>
    <definedName name="ruas" localSheetId="0">#REF!</definedName>
    <definedName name="ruas" localSheetId="2">#REF!</definedName>
    <definedName name="ruas" localSheetId="1">#REF!</definedName>
    <definedName name="ruas" localSheetId="5">#REF!</definedName>
    <definedName name="ruas" localSheetId="4">#REF!</definedName>
    <definedName name="ruas" localSheetId="3">#REF!</definedName>
    <definedName name="ruas">#REF!</definedName>
    <definedName name="ruas3" localSheetId="5">#REF!</definedName>
    <definedName name="ruas3" localSheetId="4">#REF!</definedName>
    <definedName name="ruas3" localSheetId="3">#REF!</definedName>
    <definedName name="ruas3">#REF!</definedName>
    <definedName name="s" localSheetId="5">#REF!</definedName>
    <definedName name="s" localSheetId="4">#REF!</definedName>
    <definedName name="s" localSheetId="3">#REF!</definedName>
    <definedName name="s">#REF!</definedName>
    <definedName name="se" localSheetId="5">#REF!</definedName>
    <definedName name="se" localSheetId="4">#REF!</definedName>
    <definedName name="se" localSheetId="3">#REF!</definedName>
    <definedName name="se">#REF!</definedName>
    <definedName name="SENHAGT" hidden="1">"PM2CAIXA"</definedName>
    <definedName name="sx" localSheetId="5">#REF!</definedName>
    <definedName name="sx" localSheetId="4">#REF!</definedName>
    <definedName name="sx" localSheetId="3">#REF!</definedName>
    <definedName name="sx">#REF!</definedName>
    <definedName name="tb100cm" localSheetId="5">#REF!</definedName>
    <definedName name="tb100cm" localSheetId="4">#REF!</definedName>
    <definedName name="tb100cm" localSheetId="3">#REF!</definedName>
    <definedName name="tb100cm">#REF!</definedName>
    <definedName name="_xlnm.Print_Titles" localSheetId="6">CRONOGRAMA!$1:$6</definedName>
    <definedName name="_xlnm.Print_Titles" localSheetId="1">'Localização - Pavimentação (2)'!$6:$18</definedName>
    <definedName name="_xlnm.Print_Titles" localSheetId="5">'Memoria de Cálculo'!$B:$K,'Memoria de Cálculo'!$2:$9</definedName>
    <definedName name="_xlnm.Print_Titles" localSheetId="4">'PLANILHA '!$B:$J,'PLANILHA '!$1:$23</definedName>
    <definedName name="_xlnm.Print_Titles" localSheetId="3">'REL. RUAS'!$1:$6</definedName>
    <definedName name="total" localSheetId="0">#REF!</definedName>
    <definedName name="total" localSheetId="2">#REF!</definedName>
    <definedName name="total" localSheetId="1">#REF!</definedName>
    <definedName name="total" localSheetId="5">#REF!</definedName>
    <definedName name="total" localSheetId="4">#REF!</definedName>
    <definedName name="total" localSheetId="3">#REF!</definedName>
    <definedName name="total">#REF!</definedName>
    <definedName name="Versao" localSheetId="3" hidden="1">#REF!</definedName>
    <definedName name="Versao" hidden="1">#REF!</definedName>
    <definedName name="WEQEWEWE" localSheetId="5">#REF!</definedName>
    <definedName name="WEQEWEWE" localSheetId="4">#REF!</definedName>
    <definedName name="WEQEWEWE" localSheetId="3">#REF!</definedName>
    <definedName name="WEQEWEWE">#REF!</definedName>
    <definedName name="WEWEW" localSheetId="5">#REF!</definedName>
    <definedName name="WEWEW" localSheetId="4">#REF!</definedName>
    <definedName name="WEWEW" localSheetId="3">#REF!</definedName>
    <definedName name="WEWEW">#REF!</definedName>
    <definedName name="WEWEWE" localSheetId="5">#REF!</definedName>
    <definedName name="WEWEWE" localSheetId="4">#REF!</definedName>
    <definedName name="WEWEWE" localSheetId="3">#REF!</definedName>
    <definedName name="WEWEWE">#REF!</definedName>
  </definedNames>
  <calcPr calcId="152511"/>
</workbook>
</file>

<file path=xl/calcChain.xml><?xml version="1.0" encoding="utf-8"?>
<calcChain xmlns="http://schemas.openxmlformats.org/spreadsheetml/2006/main">
  <c r="D31" i="6" l="1"/>
  <c r="I30" i="6"/>
  <c r="H30" i="6"/>
  <c r="C30" i="6"/>
  <c r="B30" i="6"/>
  <c r="G10" i="72" l="1"/>
  <c r="C10" i="72"/>
  <c r="C11" i="72" s="1"/>
  <c r="F10" i="72"/>
  <c r="C15" i="62" l="1"/>
  <c r="C13" i="62"/>
  <c r="C11" i="62"/>
  <c r="A11" i="62"/>
  <c r="A15" i="62"/>
  <c r="A13" i="62"/>
  <c r="A9" i="62"/>
  <c r="A7" i="62"/>
  <c r="D24" i="6"/>
  <c r="H11" i="6"/>
  <c r="H12" i="6"/>
  <c r="H10" i="6"/>
  <c r="H18" i="6"/>
  <c r="H19" i="6"/>
  <c r="H20" i="6"/>
  <c r="H21" i="6"/>
  <c r="H22" i="6"/>
  <c r="H23" i="6"/>
  <c r="H24" i="6"/>
  <c r="H25" i="6"/>
  <c r="H26" i="6"/>
  <c r="H27" i="6"/>
  <c r="H28" i="6"/>
  <c r="H17" i="6"/>
  <c r="C18" i="6"/>
  <c r="C19" i="6"/>
  <c r="C20" i="6"/>
  <c r="C21" i="6"/>
  <c r="C22" i="6"/>
  <c r="C23" i="6"/>
  <c r="C24" i="6"/>
  <c r="C25" i="6"/>
  <c r="C26" i="6"/>
  <c r="C27" i="6"/>
  <c r="C28" i="6"/>
  <c r="B28" i="6"/>
  <c r="B26" i="6"/>
  <c r="B27" i="6"/>
  <c r="B18" i="6"/>
  <c r="B19" i="6"/>
  <c r="B20" i="6"/>
  <c r="B21" i="6"/>
  <c r="B22" i="6"/>
  <c r="B23" i="6"/>
  <c r="B24" i="6"/>
  <c r="B25" i="6"/>
  <c r="G11" i="6"/>
  <c r="G10" i="6"/>
  <c r="C11" i="6"/>
  <c r="C12" i="6"/>
  <c r="B11" i="6"/>
  <c r="B12" i="6"/>
  <c r="B10" i="6"/>
  <c r="H10" i="72"/>
  <c r="L7" i="62" l="1"/>
  <c r="L9" i="62"/>
  <c r="L13" i="62"/>
  <c r="L15" i="62"/>
  <c r="C9" i="62" l="1"/>
  <c r="C7" i="62"/>
  <c r="H33" i="6"/>
  <c r="H34" i="6"/>
  <c r="H35" i="6"/>
  <c r="H36" i="6"/>
  <c r="G34" i="6"/>
  <c r="G35" i="6"/>
  <c r="G36" i="6"/>
  <c r="G33" i="6"/>
  <c r="C34" i="6"/>
  <c r="C35" i="6"/>
  <c r="C36" i="6"/>
  <c r="C33" i="6"/>
  <c r="B36" i="6"/>
  <c r="B34" i="6"/>
  <c r="B35" i="6"/>
  <c r="B33" i="6"/>
  <c r="H31" i="6"/>
  <c r="C31" i="6"/>
  <c r="B31" i="6"/>
  <c r="C17" i="6"/>
  <c r="B17" i="6"/>
  <c r="H15" i="6"/>
  <c r="H14" i="6"/>
  <c r="G15" i="6"/>
  <c r="G14" i="6"/>
  <c r="C15" i="6"/>
  <c r="C14" i="6"/>
  <c r="B15" i="6"/>
  <c r="B14" i="6"/>
  <c r="C10" i="6"/>
  <c r="G28" i="63"/>
  <c r="G12" i="6" s="1"/>
  <c r="G50" i="63"/>
  <c r="G31" i="6" l="1"/>
  <c r="G49" i="63"/>
  <c r="H11" i="72"/>
  <c r="C44" i="71"/>
  <c r="C38" i="71"/>
  <c r="E24" i="71"/>
  <c r="C39" i="71" s="1"/>
  <c r="G30" i="6" l="1"/>
  <c r="G35" i="63"/>
  <c r="G17" i="6" s="1"/>
  <c r="D11" i="72"/>
  <c r="J38" i="71"/>
  <c r="E42" i="71" l="1"/>
  <c r="J14" i="63"/>
  <c r="I46" i="63" s="1"/>
  <c r="F11" i="72"/>
  <c r="G39" i="63" s="1"/>
  <c r="G40" i="63" s="1"/>
  <c r="G41" i="63" s="1"/>
  <c r="G11" i="72"/>
  <c r="G36" i="63"/>
  <c r="G38" i="63" s="1"/>
  <c r="G20" i="6" l="1"/>
  <c r="G18" i="6"/>
  <c r="G23" i="6"/>
  <c r="G22" i="6"/>
  <c r="G42" i="63"/>
  <c r="G21" i="6"/>
  <c r="G45" i="63"/>
  <c r="G46" i="63" s="1"/>
  <c r="I40" i="63"/>
  <c r="G37" i="63"/>
  <c r="G19" i="6" s="1"/>
  <c r="E41" i="6"/>
  <c r="J13" i="63"/>
  <c r="I49" i="63" s="1"/>
  <c r="J49" i="63" s="1"/>
  <c r="I37" i="63" l="1"/>
  <c r="J37" i="63" s="1"/>
  <c r="I43" i="63"/>
  <c r="G28" i="6"/>
  <c r="G27" i="6"/>
  <c r="G43" i="63"/>
  <c r="G44" i="63" s="1"/>
  <c r="G24" i="6"/>
  <c r="I42" i="63"/>
  <c r="J42" i="63" s="1"/>
  <c r="I44" i="63"/>
  <c r="I28" i="63"/>
  <c r="J28" i="63" s="1"/>
  <c r="I27" i="63"/>
  <c r="J27" i="63" s="1"/>
  <c r="I32" i="63"/>
  <c r="J32" i="63" s="1"/>
  <c r="J40" i="63"/>
  <c r="I45" i="63"/>
  <c r="J45" i="63" s="1"/>
  <c r="I36" i="63"/>
  <c r="J36" i="63" s="1"/>
  <c r="I41" i="63"/>
  <c r="J41" i="63" s="1"/>
  <c r="I38" i="63"/>
  <c r="J38" i="63" s="1"/>
  <c r="I39" i="63"/>
  <c r="J39" i="63" s="1"/>
  <c r="I53" i="63"/>
  <c r="J53" i="63" s="1"/>
  <c r="I35" i="63"/>
  <c r="J35" i="63" s="1"/>
  <c r="I31" i="63"/>
  <c r="J31" i="63" s="1"/>
  <c r="I55" i="63"/>
  <c r="J55" i="63" s="1"/>
  <c r="I54" i="63"/>
  <c r="J54" i="63" s="1"/>
  <c r="I56" i="63"/>
  <c r="J56" i="63" s="1"/>
  <c r="I50" i="63"/>
  <c r="J50" i="63" s="1"/>
  <c r="J48" i="63" s="1"/>
  <c r="J43" i="63" l="1"/>
  <c r="J46" i="63"/>
  <c r="G25" i="6"/>
  <c r="G26" i="6"/>
  <c r="J52" i="63"/>
  <c r="J30" i="63"/>
  <c r="E10" i="62" s="1"/>
  <c r="E14" i="62"/>
  <c r="E24" i="70"/>
  <c r="C39" i="70" s="1"/>
  <c r="C44" i="70"/>
  <c r="C38" i="70"/>
  <c r="E16" i="62" l="1"/>
  <c r="J44" i="63"/>
  <c r="J34" i="63" s="1"/>
  <c r="K10" i="62"/>
  <c r="G10" i="62"/>
  <c r="I10" i="62"/>
  <c r="H10" i="62"/>
  <c r="J10" i="62"/>
  <c r="G16" i="62"/>
  <c r="F16" i="62"/>
  <c r="H16" i="62"/>
  <c r="I16" i="62"/>
  <c r="J38" i="70"/>
  <c r="E42" i="70" s="1"/>
  <c r="C44" i="6"/>
  <c r="C45" i="6"/>
  <c r="E12" i="62" l="1"/>
  <c r="F12" i="62" s="1"/>
  <c r="G12" i="62"/>
  <c r="F10" i="62"/>
  <c r="M16" i="62"/>
  <c r="F21" i="64"/>
  <c r="E20" i="64" l="1"/>
  <c r="C7" i="6" l="1"/>
  <c r="B27" i="62" l="1"/>
  <c r="D23" i="62"/>
  <c r="B23" i="62"/>
  <c r="B26" i="64" l="1"/>
  <c r="C41" i="6" s="1"/>
  <c r="E19" i="64"/>
  <c r="A12" i="64" l="1"/>
  <c r="C6" i="6" s="1"/>
  <c r="A11" i="64"/>
  <c r="C5" i="6" s="1"/>
  <c r="D21" i="64"/>
  <c r="B14" i="64"/>
  <c r="A14" i="64"/>
  <c r="B11" i="70" l="1"/>
  <c r="B11" i="71"/>
  <c r="I10" i="63"/>
  <c r="I4" i="62" s="1"/>
  <c r="H5" i="62"/>
  <c r="D5" i="62"/>
  <c r="A5" i="62" l="1"/>
  <c r="A4" i="62"/>
  <c r="H4" i="62"/>
  <c r="I26" i="63" l="1"/>
  <c r="J26" i="63" s="1"/>
  <c r="J25" i="63" s="1"/>
  <c r="I58" i="63" s="1"/>
  <c r="E8" i="62" l="1"/>
  <c r="E18" i="62" s="1"/>
  <c r="F8" i="62"/>
  <c r="K8" i="62"/>
  <c r="H8" i="62"/>
  <c r="J8" i="62"/>
  <c r="I8" i="62"/>
  <c r="G8" i="62" l="1"/>
  <c r="E7" i="62"/>
  <c r="E15" i="62"/>
  <c r="E13" i="62"/>
  <c r="E11" i="62"/>
  <c r="E9" i="62"/>
  <c r="M10" i="62"/>
  <c r="M8" i="62" l="1"/>
  <c r="I14" i="62" l="1"/>
  <c r="I18" i="62" s="1"/>
  <c r="J14" i="62"/>
  <c r="J18" i="62" s="1"/>
  <c r="H14" i="62"/>
  <c r="H18" i="62" s="1"/>
  <c r="K14" i="62"/>
  <c r="K18" i="62" s="1"/>
  <c r="G14" i="62"/>
  <c r="G18" i="62" s="1"/>
  <c r="F14" i="62"/>
  <c r="F18" i="62" s="1"/>
  <c r="K17" i="62" l="1"/>
  <c r="H17" i="62"/>
  <c r="J17" i="62"/>
  <c r="F4" i="62"/>
  <c r="M18" i="62"/>
  <c r="F17" i="62"/>
  <c r="G17" i="62"/>
  <c r="I17" i="62"/>
  <c r="M17" i="62" l="1"/>
  <c r="E17" i="62"/>
</calcChain>
</file>

<file path=xl/sharedStrings.xml><?xml version="1.0" encoding="utf-8"?>
<sst xmlns="http://schemas.openxmlformats.org/spreadsheetml/2006/main" count="351" uniqueCount="251">
  <si>
    <t>-</t>
  </si>
  <si>
    <t>M2</t>
  </si>
  <si>
    <t>1.1</t>
  </si>
  <si>
    <t>PREÇO TOTAL</t>
  </si>
  <si>
    <t>PREÇO UNITÁRIO C/ LDI</t>
  </si>
  <si>
    <t>PREÇO UNITÁRIO S/ LDI</t>
  </si>
  <si>
    <t>QUANTIDADE</t>
  </si>
  <si>
    <t>UNIDADE</t>
  </si>
  <si>
    <t>DESCRIÇÃO</t>
  </si>
  <si>
    <t>CÓDIGO</t>
  </si>
  <si>
    <t>ITEM</t>
  </si>
  <si>
    <t>Tributos:</t>
  </si>
  <si>
    <t>Conforme Legislação</t>
  </si>
  <si>
    <t>Tributos (T)</t>
  </si>
  <si>
    <t>Lucro:</t>
  </si>
  <si>
    <t>De 6,64 % até 8,69 %</t>
  </si>
  <si>
    <t>Lucro (L)</t>
  </si>
  <si>
    <t>Administração central:</t>
  </si>
  <si>
    <t>De 3,80 % até 4,67 %</t>
  </si>
  <si>
    <t>Administração Central (AC)</t>
  </si>
  <si>
    <t>Despesas financeiras:</t>
  </si>
  <si>
    <t>De 1,02 % até 1,21 %</t>
  </si>
  <si>
    <t>Despesas financeiras (DF)</t>
  </si>
  <si>
    <t>Risco:</t>
  </si>
  <si>
    <t>De 0,50 % até 0,97 %</t>
  </si>
  <si>
    <t xml:space="preserve">Risco (R) </t>
  </si>
  <si>
    <t>Garantia:</t>
  </si>
  <si>
    <t>De 0,32 % até 0,74 %</t>
  </si>
  <si>
    <t>Garantia (G)</t>
  </si>
  <si>
    <t>Composição de BDI Adotada</t>
  </si>
  <si>
    <t>Intervalos admissíveis sem justificativa</t>
  </si>
  <si>
    <t>Composição do BDI sugerida</t>
  </si>
  <si>
    <t>INDIRETA</t>
  </si>
  <si>
    <t>DIRETA</t>
  </si>
  <si>
    <t xml:space="preserve">FORMA DE EXECUÇÃO: </t>
  </si>
  <si>
    <t>FOLHA Nº:</t>
  </si>
  <si>
    <t xml:space="preserve"> </t>
  </si>
  <si>
    <t>Financeiro</t>
  </si>
  <si>
    <t>Físico %</t>
  </si>
  <si>
    <t>TOTAL</t>
  </si>
  <si>
    <t>TOTAL  ETAPAS</t>
  </si>
  <si>
    <t>FÍSICO/ FINANCEIRO</t>
  </si>
  <si>
    <t>ETAPAS/DESCRIÇÃO</t>
  </si>
  <si>
    <t>VALOR DO CONVÊNIO:</t>
  </si>
  <si>
    <t>CRONOGRAMA FÍSICO-FINANCEIRO</t>
  </si>
  <si>
    <t>MEMÓRIA DE CÁLCULO</t>
  </si>
  <si>
    <t>FÓRMULA</t>
  </si>
  <si>
    <t>OBSERVAÇÃO</t>
  </si>
  <si>
    <r>
      <t>(  x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 xml:space="preserve"> )</t>
    </r>
  </si>
  <si>
    <t>PLANILHA ORÇAMENTÁRIA DE CUSTOS</t>
  </si>
  <si>
    <t>UNID.</t>
  </si>
  <si>
    <t>MÊS 1</t>
  </si>
  <si>
    <t>MÊS 2</t>
  </si>
  <si>
    <t>(     )</t>
  </si>
  <si>
    <t>%</t>
  </si>
  <si>
    <t>DATA:</t>
  </si>
  <si>
    <t>LOCALIZAÇÃO DAS OBRAS - PAVIMENTAÇÃO</t>
  </si>
  <si>
    <t>INFORMAÇÕES GERAIS</t>
  </si>
  <si>
    <t>PLANILHA DE LOCALIZAÇÃO DAS OBRAS - PAVIMENTAÇÃO</t>
  </si>
  <si>
    <t>Logradouro</t>
  </si>
  <si>
    <t>Localidade</t>
  </si>
  <si>
    <t>PROJETO</t>
  </si>
  <si>
    <t>Comprimento (M)</t>
  </si>
  <si>
    <t>Largura
Média (M)</t>
  </si>
  <si>
    <t>Área (M²)</t>
  </si>
  <si>
    <t>C</t>
  </si>
  <si>
    <t>L</t>
  </si>
  <si>
    <t>C x L</t>
  </si>
  <si>
    <t>Cidade</t>
  </si>
  <si>
    <r>
      <t>Observações</t>
    </r>
    <r>
      <rPr>
        <b/>
        <sz val="10"/>
        <color indexed="8"/>
        <rFont val="Arial"/>
        <family val="2"/>
      </rPr>
      <t>:</t>
    </r>
  </si>
  <si>
    <t>- Não preencher células em cinza.</t>
  </si>
  <si>
    <t>- Deve ser utilizada a mesma planilha em toda a obra, mantendo o histórico das medições.</t>
  </si>
  <si>
    <t>- Colocar somente os trechos efetivamente pavimentados.</t>
  </si>
  <si>
    <t>Rua do Sítio</t>
  </si>
  <si>
    <t>Responsável Técnico: Jessé Simões Siqueira</t>
  </si>
  <si>
    <t>Engenheri Civil: CREA: 180586/D</t>
  </si>
  <si>
    <t>M3</t>
  </si>
  <si>
    <t>=</t>
  </si>
  <si>
    <t>M</t>
  </si>
  <si>
    <t>Trevessa dos Atletas</t>
  </si>
  <si>
    <t>VALORES ADOTADOS:</t>
  </si>
  <si>
    <t>AC</t>
  </si>
  <si>
    <t>ADMINISTRAÇÃO CENTRAL</t>
  </si>
  <si>
    <t>DF</t>
  </si>
  <si>
    <t>DESPESAS FINANCEIRAS</t>
  </si>
  <si>
    <t>S G R</t>
  </si>
  <si>
    <t>SEGUROS, GARANTIAS E RISCO</t>
  </si>
  <si>
    <t>I</t>
  </si>
  <si>
    <t>PIS</t>
  </si>
  <si>
    <t>COFINS</t>
  </si>
  <si>
    <t xml:space="preserve">TOTAL "I" = </t>
  </si>
  <si>
    <t>E</t>
  </si>
  <si>
    <t>CPRB</t>
  </si>
  <si>
    <t>LUCRO</t>
  </si>
  <si>
    <t>FÓRMULA DE CÁLCULO:</t>
  </si>
  <si>
    <t xml:space="preserve">BDI = </t>
  </si>
  <si>
    <t>(1 + ( AC + S + G + R)) X (1 + DF) X (1 + L)</t>
  </si>
  <si>
    <t>-   1</t>
  </si>
  <si>
    <t>( 1 - ( I + CPRB))</t>
  </si>
  <si>
    <t>CÁLCULO:</t>
  </si>
  <si>
    <t>BDI =</t>
  </si>
  <si>
    <t>O VALOR DO BDI ADOTADO É DE :</t>
  </si>
  <si>
    <r>
      <t xml:space="preserve">Os cálculos estão em conformidade ao </t>
    </r>
    <r>
      <rPr>
        <b/>
        <sz val="10"/>
        <color indexed="8"/>
        <rFont val="Calibri"/>
        <family val="2"/>
      </rPr>
      <t>" CONFORME ACÓRDÃO Nº 2622/13 e LEI Nº 13.161 DE 31/08/15) "</t>
    </r>
  </si>
  <si>
    <t>1.3</t>
  </si>
  <si>
    <t>1.2</t>
  </si>
  <si>
    <t>UND</t>
  </si>
  <si>
    <t>MÊS 3</t>
  </si>
  <si>
    <t>MÊS 4</t>
  </si>
  <si>
    <t>MÊS 5</t>
  </si>
  <si>
    <t>SERVIÇOS PRELIMINARES</t>
  </si>
  <si>
    <t>ADMINISTRAÇÃO LOCAL</t>
  </si>
  <si>
    <t xml:space="preserve"> 103689</t>
  </si>
  <si>
    <t>FONTE</t>
  </si>
  <si>
    <t>SINAPI</t>
  </si>
  <si>
    <t xml:space="preserve"> FORNECIMENTO E INSTALAÇÃO DE PLACA DE OBRA COM CHAPA GALVANIZADA E ESTRUTURA DE MADEIRA.  AF_03/2022_PS</t>
  </si>
  <si>
    <t>Encarregado de pavimentação</t>
  </si>
  <si>
    <t xml:space="preserve"> P9893</t>
  </si>
  <si>
    <t>P9812</t>
  </si>
  <si>
    <t xml:space="preserve"> Engenheiro</t>
  </si>
  <si>
    <t>SERVIÇOS DE PAVIMENTAÇÃO</t>
  </si>
  <si>
    <t>RO-00337</t>
  </si>
  <si>
    <t>Base ou sub-base estabilizada granulometricamente com mistura na pista de solo bica corrida (30% - 70%), com material de jazida e bica corrida comercial - Compactado na energia modificada (Execução, incluído escavação e carga do material de jazida, fornecimento e carga da bica corrida, exclui o transporte)</t>
  </si>
  <si>
    <t>SICRO</t>
  </si>
  <si>
    <t>SICOR</t>
  </si>
  <si>
    <t>TXKM</t>
  </si>
  <si>
    <t>emulsão asfáltica para imprimação</t>
  </si>
  <si>
    <t xml:space="preserve"> Transporte de material betuminoso com caminhão tanque distribuidor - rodovia pavimentada</t>
  </si>
  <si>
    <t>TON</t>
  </si>
  <si>
    <t>5914622</t>
  </si>
  <si>
    <t>SERVIÇOS COMPLEMENTARES</t>
  </si>
  <si>
    <t>SINALIZAÇÃO VIÁRIA</t>
  </si>
  <si>
    <t>Placa em aço nº 16 galvanizado com película retrorrefletiva tipo I + III - confecção</t>
  </si>
  <si>
    <t>5213417</t>
  </si>
  <si>
    <t>5216111</t>
  </si>
  <si>
    <t>Suporte para placa de sinalização em madeira de lei tratada 8 x 8 cm - fornecimento e implantação</t>
  </si>
  <si>
    <t>CÁLCULO DO BDI 1</t>
  </si>
  <si>
    <t>COMPRIMENTO (m)</t>
  </si>
  <si>
    <t>ÁREA DE PAVIMENTAÇÃO(m2)</t>
  </si>
  <si>
    <t>SARJETA (m)</t>
  </si>
  <si>
    <t>TOTAL GERAL</t>
  </si>
  <si>
    <t>MÊS</t>
  </si>
  <si>
    <t>ED-50155</t>
  </si>
  <si>
    <t>LOCAÇÃO DE BANHEIRO QUÍMICO, DIMENSÃO (110X120X230)CM, LINHA PADRÃO, CONTENDO UMA (1) PIA/HIGIENIZADOR DE MÃOS, INCLUSIVE MANUTENÇÃO E MOBILIZAÇÃO/DESMOBILIZAÇÃO</t>
  </si>
  <si>
    <t>EXECUÇÃO DE LINHAS DE REFERÊNCIA EM GABARITO OU CAVALETE. AF_03/2024</t>
  </si>
  <si>
    <t>105011</t>
  </si>
  <si>
    <t>REG.</t>
  </si>
  <si>
    <t>SICRO-MO</t>
  </si>
  <si>
    <t>BDI 1</t>
  </si>
  <si>
    <t>BDI 2</t>
  </si>
  <si>
    <t>2.1</t>
  </si>
  <si>
    <t>2.2</t>
  </si>
  <si>
    <t>3.1</t>
  </si>
  <si>
    <t>3.2</t>
  </si>
  <si>
    <t>3.3</t>
  </si>
  <si>
    <t>4.1</t>
  </si>
  <si>
    <t>4.2</t>
  </si>
  <si>
    <t>5.1</t>
  </si>
  <si>
    <t>CÁLCULO DO BDI 2 - MATERIAL</t>
  </si>
  <si>
    <t>Regularização do sub leito - 100% Proctor intermediário</t>
  </si>
  <si>
    <t>3x1,5 = 4,5 M2</t>
  </si>
  <si>
    <t>ESPESSURADA DA BASE 15CM.</t>
  </si>
  <si>
    <t>TAXA DE EMULSÃO PARA IMPRIMAÇÃO: 1,3 L/M2</t>
  </si>
  <si>
    <t>CONFORME LISTA DO PROJETO DE SINALIZAÇÃO.</t>
  </si>
  <si>
    <t>CONFORME PROJETO DE DRENAGEM</t>
  </si>
  <si>
    <t>MÊS 6</t>
  </si>
  <si>
    <t>MEIO-FIO (m)</t>
  </si>
  <si>
    <t>RO-00267</t>
  </si>
  <si>
    <t>RO-00515</t>
  </si>
  <si>
    <t xml:space="preserve"> Transporte de bica corrida produzida ou comercial até a pista com caminhão basculante de 12 m3 em piso pavimentado</t>
  </si>
  <si>
    <t>RO-00388</t>
  </si>
  <si>
    <t>Imprimação com emulsão asfáltica (Execução, exclui fornecimento e transporte do material betuminoso até a obra)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</si>
  <si>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</si>
  <si>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</si>
  <si>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RO-00389</t>
  </si>
  <si>
    <t>Pintura de ligação (Execução, exclui fornecimento e transporte do material betuminoso até a obra)</t>
  </si>
  <si>
    <t>94287</t>
  </si>
  <si>
    <t>EXECUÇÃO DE SARJETA DE CONCRETO USINADO, MOLDADA IN LOCO EM TRECHO RETO, 30 CM BASE X 10 CM ALTURA. AF_01/2024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</si>
  <si>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</si>
  <si>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</si>
  <si>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102509</t>
  </si>
  <si>
    <t>PINTURA DE FAIXA DE PEDESTRE OU ZEBRADA TINTA RETRORREFLETIVA A BASE DE RESINA ACRÍLICA COM MICROESFERAS DE VIDRO, E = 30 CM, APLICAÇÃO MANUAL. AF_05/2021</t>
  </si>
  <si>
    <t xml:space="preserve">RO-3872 </t>
  </si>
  <si>
    <t>Transporte em caminhão basculante com capacidade de 12 m3 - rodovia pavimentada</t>
  </si>
  <si>
    <t>BAIRRO</t>
  </si>
  <si>
    <t>RUA</t>
  </si>
  <si>
    <t>004741</t>
  </si>
  <si>
    <t>BICA CORRIDA (POSTO PEDREIRA/FORNECEDOR, SEM FRETE) - COMPLEMENTO</t>
  </si>
  <si>
    <t>emulsão asfáltica RR-1C</t>
  </si>
  <si>
    <t>Ton</t>
  </si>
  <si>
    <t>PREFEITURA MUNICIPAL DE JABOTICATUBAS
Secretaria Municipal de Planejamento
Praça Nossa Senhora da Conceição, nº 38 - Centro
Tel. (31) 3683-1021 - CNPJ: 18.715.417/0001-04</t>
  </si>
  <si>
    <t>PREFEITURA MUNICIPAL DE JABOTICATUBAS - MG.</t>
  </si>
  <si>
    <r>
      <t xml:space="preserve">COVENENTE: </t>
    </r>
    <r>
      <rPr>
        <b/>
        <sz val="10"/>
        <color rgb="FF002060"/>
        <rFont val="Arial"/>
        <family val="2"/>
      </rPr>
      <t>PREFEITURA MUNICIPAL DE JABOTICATUBAS</t>
    </r>
  </si>
  <si>
    <t>COMPLEMENTO DE 30%</t>
  </si>
  <si>
    <t>TAXA DE RR-1C: 0,5 L/M2</t>
  </si>
  <si>
    <t>ESPESSURA DA CAMADA 5 CM</t>
  </si>
  <si>
    <t>CÓD</t>
  </si>
  <si>
    <t xml:space="preserve">ISS </t>
  </si>
  <si>
    <r>
      <t xml:space="preserve">OBRA: </t>
    </r>
    <r>
      <rPr>
        <b/>
        <sz val="10"/>
        <color rgb="FF002060"/>
        <rFont val="Arial"/>
        <family val="2"/>
      </rPr>
      <t>PAVIMENTAÇÃO EM CONCRETO BETUMINOSO USINADO A QUENTE, DRENAGEM SUPERFICIAL E SINALIZAÇÃO.</t>
    </r>
  </si>
  <si>
    <r>
      <t xml:space="preserve">REGIÃO/MÊS DE REFERÊNCIA: SICRO (DNIT) JULHO 2025 S/ DESONERAÇÃO / </t>
    </r>
    <r>
      <rPr>
        <b/>
        <sz val="10"/>
        <color rgb="FF002060"/>
        <rFont val="Arial"/>
        <family val="2"/>
      </rPr>
      <t>SICOR JEQUITINHONHA E MUCURI JULHO 2025 S/ DESONERAÇÃO / SINAPI AGOSTO 2025 S/ DESONERAÇÃO</t>
    </r>
  </si>
  <si>
    <r>
      <t xml:space="preserve"> BD</t>
    </r>
    <r>
      <rPr>
        <u/>
        <sz val="8"/>
        <rFont val="Arial"/>
        <family val="2"/>
      </rPr>
      <t>I = (1+AC+S+R+G)*(1+DF)*(1+L)</t>
    </r>
    <r>
      <rPr>
        <sz val="8"/>
        <rFont val="Arial"/>
        <family val="2"/>
      </rPr>
      <t xml:space="preserve">
          (1- (1-T))
  Observações:
  i)   Fórmula de cálculo, composição do BDI e intervalos admissíveis nos termos do Acórdão 2622/2013 do TCU;
  ii)  BDI entre 19,60% e 24,23%.
  Iii) Tributos - ISS = 2,0 % / COFINS = 3% / PIS = 0,65 % / CPRB = 0,0 %
  iv) ISS Jaboticatubas = 4,0 %</t>
    </r>
  </si>
  <si>
    <t>2,0 MESES DE OBRA</t>
  </si>
  <si>
    <t>2,0 MESES DE LOCAÇÃO</t>
  </si>
  <si>
    <t>MEIO PERIODO DURANTE 2 MÊS</t>
  </si>
  <si>
    <r>
      <t xml:space="preserve">PRAZO DE EXECUÇÃO: 2 </t>
    </r>
    <r>
      <rPr>
        <b/>
        <sz val="10"/>
        <color rgb="FF002060"/>
        <rFont val="Arial"/>
        <family val="2"/>
      </rPr>
      <t>Meses</t>
    </r>
  </si>
  <si>
    <t>LARGURA MÉDIA (m)</t>
  </si>
  <si>
    <t xml:space="preserve">Responsável Técnico: </t>
  </si>
  <si>
    <t xml:space="preserve">Prefeitura Municipal </t>
  </si>
  <si>
    <t>CREA</t>
  </si>
  <si>
    <t>DER-MG</t>
  </si>
  <si>
    <t>ARP-077/2025</t>
  </si>
  <si>
    <t>SÃO JOSÉ DO ALMEIDA</t>
  </si>
  <si>
    <t>RUA FRANCISCO TEIXEIRA LOMBA</t>
  </si>
  <si>
    <r>
      <t xml:space="preserve">LOCAL: </t>
    </r>
    <r>
      <rPr>
        <b/>
        <sz val="10"/>
        <color rgb="FF002060"/>
        <rFont val="Arial"/>
        <family val="2"/>
      </rPr>
      <t>RUA FRANCISCO TEIXEIRA LOMBA, SÃO JOSÉ DO ALMEIDA, JABOTICATUBAS - MG</t>
    </r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</si>
  <si>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</si>
  <si>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</si>
  <si>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</si>
  <si>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</si>
  <si>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</si>
  <si>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</si>
  <si>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</si>
  <si>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</si>
  <si>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</si>
  <si>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5.2</t>
  </si>
  <si>
    <t>5.3</t>
  </si>
  <si>
    <t>5.4</t>
  </si>
  <si>
    <t>EXTENSÃO DO TRECHO = 135,17M</t>
  </si>
  <si>
    <t>EXTENSÃO DO TRECHO= 135,17 M
LARGURA DA VIA = 6,86 M</t>
  </si>
  <si>
    <t>DMT DA BICA =  66,30 KM</t>
  </si>
  <si>
    <t xml:space="preserve">EXTENSÃO DO TRECHO= 135,17 M
LARGURA DA CAPA =6,0 M
</t>
  </si>
  <si>
    <t xml:space="preserve">DMT DA EMULSÃO: 89,5 KM </t>
  </si>
  <si>
    <t>DMT DA MASSA: 92,9 KM
DENSIDADE: 2,4 TON/M3</t>
  </si>
  <si>
    <t>94263</t>
  </si>
  <si>
    <t>GUIA (MEIO-FIO) CONCRETO, MOLDADA IN LOCO EM TRECHO RETO COM EXTRUSORA, 13 CM BASE X 22 CM ALTURA. AF_01/2024</t>
  </si>
  <si>
    <t>135,17 X 2,0 = 270,34 M</t>
  </si>
  <si>
    <t>135,17X6,86 = 927,27 M2</t>
  </si>
  <si>
    <t>927,27 X 0,15 = 139,09 M3</t>
  </si>
  <si>
    <t>139,09X0,3 = 41,73 M3</t>
  </si>
  <si>
    <t>139,09X1,5X66,30= 13.832,50 TXKM</t>
  </si>
  <si>
    <t>135,17X6,0= 811,02 M2</t>
  </si>
  <si>
    <t>811,02X0,0013 = 1,05 TON</t>
  </si>
  <si>
    <t>1,05X89,50 =93,98 TXKM</t>
  </si>
  <si>
    <t>811,02X0,0005 =0,41TON</t>
  </si>
  <si>
    <t>0,41X89,50 = 36,70 TXKM</t>
  </si>
  <si>
    <t>811,02X0,05 = 40,55 M3</t>
  </si>
  <si>
    <t>40,55X2,4X92,9 = 9.041,03 TXKM</t>
  </si>
  <si>
    <t>135,17X2,0 = 270,34 M</t>
  </si>
  <si>
    <t>383,25 M</t>
  </si>
  <si>
    <t>38,40 M2</t>
  </si>
  <si>
    <t>1,23 M2</t>
  </si>
  <si>
    <t>8,0 UNIDADES</t>
  </si>
  <si>
    <t>Ricardo Santos Soares 160878/D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</si>
</sst>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_(&quot;R$ &quot;* #,##0.00_);_(&quot;R$ &quot;* \(#,##0.00\);_(&quot;R$ &quot;* &quot;-&quot;??_);_(@_)"/>
    <numFmt numFmtId="167" formatCode="_(&quot;$&quot;* #,##0.00_);_(&quot;$&quot;* \(#,##0.00\);_(&quot;$&quot;* &quot;-&quot;??_);_(@_)"/>
    <numFmt numFmtId="168" formatCode="&quot;R$&quot;\ #,##0.00"/>
    <numFmt numFmtId="169" formatCode="#,##0.0000000"/>
    <numFmt numFmtId="170" formatCode="#,##0.0000"/>
    <numFmt numFmtId="171" formatCode="&quot;R$ &quot;#,##0.00"/>
    <numFmt numFmtId="172" formatCode="_(* #,##0.000_);_(* \(#,##0.000\);_(* &quot;-&quot;??_);_(@_)"/>
    <numFmt numFmtId="173" formatCode="00\.00\.00\.00"/>
    <numFmt numFmtId="174" formatCode="00"/>
    <numFmt numFmtId="175" formatCode="0.00000000"/>
    <numFmt numFmtId="176" formatCode="0.0000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Stylus BT"/>
      <family val="2"/>
    </font>
    <font>
      <u/>
      <sz val="10"/>
      <color theme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i/>
      <sz val="10"/>
      <name val="Arial"/>
      <family val="2"/>
    </font>
    <font>
      <b/>
      <sz val="12"/>
      <name val="Verdana"/>
      <family val="2"/>
    </font>
    <font>
      <b/>
      <sz val="10"/>
      <color rgb="FF00206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b/>
      <sz val="10"/>
      <color indexed="8"/>
      <name val="Arial"/>
      <family val="2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0"/>
      <name val="Stylus BT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name val="Arial"/>
      <family val="2"/>
    </font>
    <font>
      <b/>
      <sz val="12"/>
      <name val="Stylus BT"/>
      <family val="2"/>
    </font>
    <font>
      <sz val="10"/>
      <name val="Stylus BT"/>
      <family val="2"/>
    </font>
    <font>
      <sz val="12"/>
      <name val="Stylus B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hair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hair">
        <color indexed="64"/>
      </top>
      <bottom style="hair">
        <color indexed="64"/>
      </bottom>
      <diagonal/>
    </border>
    <border>
      <left style="thick">
        <color auto="1"/>
      </left>
      <right/>
      <top style="hair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4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471">
    <xf numFmtId="0" fontId="0" fillId="0" borderId="0" xfId="0"/>
    <xf numFmtId="4" fontId="10" fillId="0" borderId="0" xfId="0" applyNumberFormat="1" applyFont="1" applyAlignment="1">
      <alignment horizontal="center" vertical="center" wrapText="1"/>
    </xf>
    <xf numFmtId="164" fontId="10" fillId="0" borderId="0" xfId="15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2" fontId="10" fillId="0" borderId="0" xfId="15" applyNumberFormat="1" applyFont="1" applyFill="1" applyBorder="1" applyAlignment="1">
      <alignment horizontal="center" vertical="center" wrapText="1"/>
    </xf>
    <xf numFmtId="164" fontId="10" fillId="0" borderId="5" xfId="15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10" fontId="12" fillId="3" borderId="30" xfId="0" applyNumberFormat="1" applyFont="1" applyFill="1" applyBorder="1" applyAlignment="1">
      <alignment horizontal="center" vertical="center"/>
    </xf>
    <xf numFmtId="0" fontId="14" fillId="0" borderId="31" xfId="0" applyFont="1" applyBorder="1" applyAlignment="1">
      <alignment vertical="center"/>
    </xf>
    <xf numFmtId="0" fontId="14" fillId="0" borderId="30" xfId="0" applyFont="1" applyBorder="1" applyAlignment="1">
      <alignment horizontal="center" vertical="center"/>
    </xf>
    <xf numFmtId="10" fontId="12" fillId="3" borderId="34" xfId="0" applyNumberFormat="1" applyFont="1" applyFill="1" applyBorder="1" applyAlignment="1">
      <alignment horizontal="center" vertical="center"/>
    </xf>
    <xf numFmtId="0" fontId="14" fillId="0" borderId="35" xfId="0" applyFont="1" applyBorder="1" applyAlignment="1">
      <alignment vertical="center"/>
    </xf>
    <xf numFmtId="0" fontId="14" fillId="0" borderId="34" xfId="0" applyFont="1" applyBorder="1" applyAlignment="1">
      <alignment horizontal="center" vertical="center"/>
    </xf>
    <xf numFmtId="10" fontId="12" fillId="3" borderId="39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6" borderId="0" xfId="1" applyFill="1"/>
    <xf numFmtId="0" fontId="5" fillId="6" borderId="0" xfId="1" applyFill="1" applyAlignment="1">
      <alignment wrapText="1"/>
    </xf>
    <xf numFmtId="0" fontId="5" fillId="6" borderId="47" xfId="1" applyFill="1" applyBorder="1"/>
    <xf numFmtId="0" fontId="13" fillId="6" borderId="15" xfId="1" applyFont="1" applyFill="1" applyBorder="1"/>
    <xf numFmtId="0" fontId="9" fillId="6" borderId="15" xfId="1" applyFont="1" applyFill="1" applyBorder="1"/>
    <xf numFmtId="0" fontId="5" fillId="0" borderId="47" xfId="1" applyBorder="1" applyAlignment="1">
      <alignment vertical="center"/>
    </xf>
    <xf numFmtId="0" fontId="5" fillId="0" borderId="48" xfId="1" applyBorder="1" applyAlignment="1">
      <alignment vertical="center"/>
    </xf>
    <xf numFmtId="0" fontId="9" fillId="6" borderId="48" xfId="1" applyFont="1" applyFill="1" applyBorder="1" applyAlignment="1">
      <alignment wrapText="1"/>
    </xf>
    <xf numFmtId="0" fontId="9" fillId="6" borderId="15" xfId="1" applyFont="1" applyFill="1" applyBorder="1" applyAlignment="1">
      <alignment wrapText="1"/>
    </xf>
    <xf numFmtId="0" fontId="9" fillId="6" borderId="12" xfId="1" applyFont="1" applyFill="1" applyBorder="1" applyAlignment="1">
      <alignment wrapText="1"/>
    </xf>
    <xf numFmtId="0" fontId="9" fillId="6" borderId="49" xfId="1" applyFont="1" applyFill="1" applyBorder="1" applyAlignment="1">
      <alignment wrapText="1"/>
    </xf>
    <xf numFmtId="0" fontId="9" fillId="6" borderId="13" xfId="1" applyFont="1" applyFill="1" applyBorder="1" applyAlignment="1">
      <alignment wrapText="1"/>
    </xf>
    <xf numFmtId="0" fontId="5" fillId="6" borderId="15" xfId="1" applyFill="1" applyBorder="1" applyAlignment="1">
      <alignment vertical="center"/>
    </xf>
    <xf numFmtId="0" fontId="5" fillId="0" borderId="0" xfId="1"/>
    <xf numFmtId="172" fontId="20" fillId="0" borderId="56" xfId="16" applyNumberFormat="1" applyFont="1" applyFill="1" applyBorder="1" applyAlignment="1">
      <alignment horizontal="center" vertical="center" wrapText="1"/>
    </xf>
    <xf numFmtId="2" fontId="10" fillId="2" borderId="5" xfId="1" applyNumberFormat="1" applyFont="1" applyFill="1" applyBorder="1" applyAlignment="1">
      <alignment horizontal="left" vertical="center" wrapText="1"/>
    </xf>
    <xf numFmtId="2" fontId="10" fillId="2" borderId="45" xfId="1" applyNumberFormat="1" applyFont="1" applyFill="1" applyBorder="1" applyAlignment="1">
      <alignment horizontal="left" vertical="center" wrapText="1"/>
    </xf>
    <xf numFmtId="10" fontId="5" fillId="6" borderId="0" xfId="1" applyNumberFormat="1" applyFill="1"/>
    <xf numFmtId="0" fontId="9" fillId="6" borderId="27" xfId="1" applyFont="1" applyFill="1" applyBorder="1" applyAlignment="1">
      <alignment horizontal="center" vertical="center"/>
    </xf>
    <xf numFmtId="0" fontId="9" fillId="6" borderId="25" xfId="1" applyFont="1" applyFill="1" applyBorder="1" applyAlignment="1">
      <alignment horizontal="center" vertical="center"/>
    </xf>
    <xf numFmtId="0" fontId="9" fillId="6" borderId="25" xfId="1" applyFont="1" applyFill="1" applyBorder="1" applyAlignment="1">
      <alignment horizontal="center" vertical="center" wrapText="1"/>
    </xf>
    <xf numFmtId="10" fontId="14" fillId="6" borderId="51" xfId="2" applyNumberFormat="1" applyFont="1" applyFill="1" applyBorder="1" applyAlignment="1">
      <alignment vertical="top" wrapText="1"/>
    </xf>
    <xf numFmtId="0" fontId="5" fillId="6" borderId="12" xfId="1" applyFill="1" applyBorder="1"/>
    <xf numFmtId="0" fontId="10" fillId="0" borderId="47" xfId="1" applyFont="1" applyBorder="1" applyAlignment="1">
      <alignment vertical="center"/>
    </xf>
    <xf numFmtId="168" fontId="5" fillId="6" borderId="0" xfId="1" applyNumberFormat="1" applyFill="1"/>
    <xf numFmtId="49" fontId="19" fillId="6" borderId="34" xfId="1" applyNumberFormat="1" applyFont="1" applyFill="1" applyBorder="1" applyAlignment="1">
      <alignment horizontal="center" vertical="center" wrapText="1"/>
    </xf>
    <xf numFmtId="49" fontId="18" fillId="6" borderId="39" xfId="1" applyNumberFormat="1" applyFont="1" applyFill="1" applyBorder="1" applyAlignment="1">
      <alignment horizontal="center" vertical="center" wrapText="1"/>
    </xf>
    <xf numFmtId="173" fontId="8" fillId="2" borderId="8" xfId="1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 wrapText="1"/>
    </xf>
    <xf numFmtId="2" fontId="14" fillId="0" borderId="6" xfId="0" applyNumberFormat="1" applyFont="1" applyBorder="1" applyAlignment="1">
      <alignment horizontal="left" vertical="center" wrapText="1"/>
    </xf>
    <xf numFmtId="2" fontId="14" fillId="0" borderId="6" xfId="0" applyNumberFormat="1" applyFont="1" applyBorder="1" applyAlignment="1">
      <alignment horizontal="center" vertical="center" wrapText="1"/>
    </xf>
    <xf numFmtId="164" fontId="12" fillId="0" borderId="5" xfId="15" applyNumberFormat="1" applyFont="1" applyBorder="1" applyAlignment="1">
      <alignment horizontal="center" vertical="center" wrapText="1"/>
    </xf>
    <xf numFmtId="164" fontId="14" fillId="0" borderId="5" xfId="15" applyNumberFormat="1" applyFont="1" applyBorder="1" applyAlignment="1">
      <alignment horizontal="center" vertical="center" wrapText="1"/>
    </xf>
    <xf numFmtId="10" fontId="14" fillId="0" borderId="5" xfId="15" applyNumberFormat="1" applyFont="1" applyBorder="1" applyAlignment="1">
      <alignment horizontal="right" vertical="center" wrapText="1"/>
    </xf>
    <xf numFmtId="0" fontId="9" fillId="0" borderId="24" xfId="0" applyFont="1" applyBorder="1" applyAlignment="1">
      <alignment vertical="center"/>
    </xf>
    <xf numFmtId="14" fontId="9" fillId="0" borderId="45" xfId="0" applyNumberFormat="1" applyFont="1" applyBorder="1" applyAlignment="1">
      <alignment horizontal="left" vertical="center"/>
    </xf>
    <xf numFmtId="0" fontId="3" fillId="0" borderId="0" xfId="19" applyAlignment="1">
      <alignment horizontal="center" vertical="center"/>
    </xf>
    <xf numFmtId="0" fontId="9" fillId="2" borderId="0" xfId="19" applyFont="1" applyFill="1" applyAlignment="1">
      <alignment vertical="center"/>
    </xf>
    <xf numFmtId="0" fontId="3" fillId="0" borderId="0" xfId="19" applyAlignment="1">
      <alignment horizontal="left"/>
    </xf>
    <xf numFmtId="0" fontId="26" fillId="2" borderId="18" xfId="19" applyFont="1" applyFill="1" applyBorder="1" applyAlignment="1">
      <alignment vertical="center"/>
    </xf>
    <xf numFmtId="14" fontId="26" fillId="2" borderId="17" xfId="19" applyNumberFormat="1" applyFont="1" applyFill="1" applyBorder="1" applyAlignment="1">
      <alignment horizontal="left" vertical="center"/>
    </xf>
    <xf numFmtId="0" fontId="26" fillId="2" borderId="17" xfId="19" applyFont="1" applyFill="1" applyBorder="1" applyAlignment="1">
      <alignment vertical="center"/>
    </xf>
    <xf numFmtId="0" fontId="26" fillId="2" borderId="16" xfId="19" applyFont="1" applyFill="1" applyBorder="1" applyAlignment="1">
      <alignment vertical="center"/>
    </xf>
    <xf numFmtId="0" fontId="27" fillId="0" borderId="0" xfId="19" applyFont="1"/>
    <xf numFmtId="0" fontId="3" fillId="0" borderId="0" xfId="19"/>
    <xf numFmtId="0" fontId="29" fillId="0" borderId="0" xfId="19" applyFont="1"/>
    <xf numFmtId="0" fontId="30" fillId="0" borderId="0" xfId="19" applyFont="1"/>
    <xf numFmtId="0" fontId="28" fillId="0" borderId="8" xfId="19" applyFont="1" applyBorder="1" applyAlignment="1">
      <alignment horizontal="center" vertical="center" wrapText="1"/>
    </xf>
    <xf numFmtId="0" fontId="28" fillId="0" borderId="5" xfId="19" applyFont="1" applyBorder="1" applyAlignment="1">
      <alignment horizontal="center" vertical="center" wrapText="1"/>
    </xf>
    <xf numFmtId="0" fontId="28" fillId="5" borderId="4" xfId="19" applyFont="1" applyFill="1" applyBorder="1" applyAlignment="1">
      <alignment horizontal="center" vertical="center" wrapText="1"/>
    </xf>
    <xf numFmtId="0" fontId="28" fillId="0" borderId="67" xfId="19" applyFont="1" applyBorder="1" applyAlignment="1">
      <alignment horizontal="center" vertical="center" wrapText="1"/>
    </xf>
    <xf numFmtId="0" fontId="28" fillId="0" borderId="68" xfId="19" applyFont="1" applyBorder="1" applyAlignment="1">
      <alignment horizontal="center" vertical="center" wrapText="1"/>
    </xf>
    <xf numFmtId="0" fontId="28" fillId="5" borderId="69" xfId="19" applyFont="1" applyFill="1" applyBorder="1" applyAlignment="1">
      <alignment horizontal="center" vertical="center" wrapText="1"/>
    </xf>
    <xf numFmtId="174" fontId="28" fillId="0" borderId="70" xfId="19" applyNumberFormat="1" applyFont="1" applyBorder="1" applyAlignment="1">
      <alignment horizontal="center" vertical="center"/>
    </xf>
    <xf numFmtId="0" fontId="29" fillId="0" borderId="5" xfId="19" applyFont="1" applyBorder="1" applyAlignment="1">
      <alignment horizontal="left" vertical="center"/>
    </xf>
    <xf numFmtId="0" fontId="29" fillId="0" borderId="71" xfId="19" applyFont="1" applyBorder="1" applyAlignment="1">
      <alignment horizontal="center" vertical="center"/>
    </xf>
    <xf numFmtId="4" fontId="5" fillId="0" borderId="70" xfId="19" applyNumberFormat="1" applyFont="1" applyBorder="1" applyAlignment="1">
      <alignment horizontal="center" vertical="center"/>
    </xf>
    <xf numFmtId="4" fontId="29" fillId="2" borderId="73" xfId="19" applyNumberFormat="1" applyFont="1" applyFill="1" applyBorder="1" applyAlignment="1">
      <alignment horizontal="center" vertical="center"/>
    </xf>
    <xf numFmtId="0" fontId="29" fillId="0" borderId="72" xfId="19" applyFont="1" applyBorder="1" applyAlignment="1">
      <alignment horizontal="left" vertical="center"/>
    </xf>
    <xf numFmtId="4" fontId="28" fillId="0" borderId="28" xfId="19" applyNumberFormat="1" applyFont="1" applyBorder="1" applyAlignment="1">
      <alignment horizontal="center" vertical="center"/>
    </xf>
    <xf numFmtId="4" fontId="28" fillId="0" borderId="21" xfId="19" applyNumberFormat="1" applyFont="1" applyBorder="1" applyAlignment="1">
      <alignment horizontal="center" vertical="center"/>
    </xf>
    <xf numFmtId="4" fontId="28" fillId="5" borderId="20" xfId="19" applyNumberFormat="1" applyFont="1" applyFill="1" applyBorder="1" applyAlignment="1">
      <alignment horizontal="center" vertical="center"/>
    </xf>
    <xf numFmtId="0" fontId="28" fillId="0" borderId="0" xfId="19" applyFont="1"/>
    <xf numFmtId="0" fontId="31" fillId="0" borderId="0" xfId="19" applyFont="1"/>
    <xf numFmtId="0" fontId="5" fillId="2" borderId="0" xfId="19" applyFont="1" applyFill="1" applyAlignment="1">
      <alignment wrapText="1"/>
    </xf>
    <xf numFmtId="0" fontId="32" fillId="0" borderId="0" xfId="19" applyFont="1" applyAlignment="1">
      <alignment horizontal="left" vertical="center"/>
    </xf>
    <xf numFmtId="49" fontId="28" fillId="0" borderId="0" xfId="19" applyNumberFormat="1" applyFont="1" applyAlignment="1">
      <alignment horizontal="left" vertical="center"/>
    </xf>
    <xf numFmtId="4" fontId="5" fillId="2" borderId="0" xfId="19" applyNumberFormat="1" applyFont="1" applyFill="1" applyAlignment="1">
      <alignment wrapText="1"/>
    </xf>
    <xf numFmtId="0" fontId="27" fillId="0" borderId="0" xfId="19" applyFont="1" applyAlignment="1">
      <alignment horizontal="center" vertical="center"/>
    </xf>
    <xf numFmtId="0" fontId="27" fillId="0" borderId="0" xfId="19" applyFont="1" applyAlignment="1">
      <alignment horizontal="left" vertical="center"/>
    </xf>
    <xf numFmtId="0" fontId="34" fillId="0" borderId="0" xfId="19" applyFont="1" applyAlignment="1">
      <alignment horizontal="left" vertical="center"/>
    </xf>
    <xf numFmtId="49" fontId="35" fillId="0" borderId="0" xfId="19" applyNumberFormat="1" applyFont="1" applyAlignment="1">
      <alignment horizontal="left" vertical="center"/>
    </xf>
    <xf numFmtId="4" fontId="27" fillId="0" borderId="0" xfId="19" applyNumberFormat="1" applyFont="1" applyAlignment="1">
      <alignment horizontal="left" vertical="center"/>
    </xf>
    <xf numFmtId="49" fontId="36" fillId="0" borderId="0" xfId="19" applyNumberFormat="1" applyFont="1" applyAlignment="1">
      <alignment horizontal="center" vertical="center"/>
    </xf>
    <xf numFmtId="4" fontId="27" fillId="0" borderId="0" xfId="19" applyNumberFormat="1" applyFont="1" applyAlignment="1">
      <alignment horizontal="center" vertical="center"/>
    </xf>
    <xf numFmtId="170" fontId="29" fillId="0" borderId="72" xfId="19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8" fillId="0" borderId="0" xfId="0" applyFont="1"/>
    <xf numFmtId="0" fontId="39" fillId="0" borderId="15" xfId="0" applyFont="1" applyBorder="1" applyAlignment="1">
      <alignment vertical="center"/>
    </xf>
    <xf numFmtId="0" fontId="39" fillId="0" borderId="14" xfId="0" applyFont="1" applyBorder="1" applyAlignment="1">
      <alignment vertical="center"/>
    </xf>
    <xf numFmtId="0" fontId="9" fillId="6" borderId="47" xfId="1" applyFont="1" applyFill="1" applyBorder="1" applyAlignment="1">
      <alignment wrapText="1"/>
    </xf>
    <xf numFmtId="0" fontId="9" fillId="6" borderId="43" xfId="1" applyFont="1" applyFill="1" applyBorder="1" applyAlignment="1">
      <alignment vertical="center"/>
    </xf>
    <xf numFmtId="49" fontId="18" fillId="6" borderId="60" xfId="1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4" fontId="27" fillId="2" borderId="0" xfId="19" applyNumberFormat="1" applyFont="1" applyFill="1" applyAlignment="1">
      <alignment horizontal="left" vertical="center"/>
    </xf>
    <xf numFmtId="0" fontId="26" fillId="2" borderId="15" xfId="19" applyFont="1" applyFill="1" applyBorder="1" applyAlignment="1">
      <alignment vertical="center"/>
    </xf>
    <xf numFmtId="0" fontId="26" fillId="2" borderId="0" xfId="19" applyFont="1" applyFill="1" applyAlignment="1">
      <alignment vertical="center"/>
    </xf>
    <xf numFmtId="0" fontId="26" fillId="2" borderId="14" xfId="19" applyFont="1" applyFill="1" applyBorder="1" applyAlignment="1">
      <alignment vertical="center"/>
    </xf>
    <xf numFmtId="172" fontId="20" fillId="0" borderId="57" xfId="16" applyNumberFormat="1" applyFont="1" applyBorder="1" applyAlignment="1">
      <alignment horizontal="center" vertical="center" wrapText="1"/>
    </xf>
    <xf numFmtId="10" fontId="19" fillId="6" borderId="51" xfId="1" applyNumberFormat="1" applyFont="1" applyFill="1" applyBorder="1" applyAlignment="1">
      <alignment horizontal="center" vertical="center" wrapText="1"/>
    </xf>
    <xf numFmtId="4" fontId="19" fillId="6" borderId="34" xfId="1" applyNumberFormat="1" applyFont="1" applyFill="1" applyBorder="1" applyAlignment="1">
      <alignment horizontal="center" vertical="center" wrapText="1"/>
    </xf>
    <xf numFmtId="49" fontId="10" fillId="0" borderId="37" xfId="0" applyNumberFormat="1" applyFont="1" applyBorder="1" applyAlignment="1">
      <alignment horizontal="center" vertical="center" wrapText="1"/>
    </xf>
    <xf numFmtId="2" fontId="10" fillId="0" borderId="37" xfId="0" applyNumberFormat="1" applyFont="1" applyBorder="1" applyAlignment="1">
      <alignment horizontal="left" vertical="center" wrapText="1"/>
    </xf>
    <xf numFmtId="2" fontId="10" fillId="0" borderId="37" xfId="0" applyNumberFormat="1" applyFont="1" applyBorder="1" applyAlignment="1">
      <alignment horizontal="center" vertical="center" wrapText="1"/>
    </xf>
    <xf numFmtId="169" fontId="10" fillId="0" borderId="37" xfId="15" applyNumberFormat="1" applyFont="1" applyBorder="1" applyAlignment="1">
      <alignment horizontal="right" vertical="center" wrapText="1"/>
    </xf>
    <xf numFmtId="164" fontId="10" fillId="0" borderId="9" xfId="15" applyNumberFormat="1" applyFont="1" applyBorder="1" applyAlignment="1">
      <alignment horizontal="center" vertical="center" wrapText="1"/>
    </xf>
    <xf numFmtId="4" fontId="30" fillId="0" borderId="0" xfId="25" applyNumberFormat="1" applyFont="1"/>
    <xf numFmtId="4" fontId="44" fillId="0" borderId="0" xfId="25" applyNumberFormat="1" applyFont="1"/>
    <xf numFmtId="4" fontId="31" fillId="0" borderId="0" xfId="25" applyNumberFormat="1" applyFont="1" applyAlignment="1">
      <alignment horizontal="left"/>
    </xf>
    <xf numFmtId="4" fontId="31" fillId="0" borderId="0" xfId="25" applyNumberFormat="1" applyFont="1" applyAlignment="1">
      <alignment horizontal="center"/>
    </xf>
    <xf numFmtId="4" fontId="30" fillId="0" borderId="24" xfId="25" applyNumberFormat="1" applyFont="1" applyBorder="1"/>
    <xf numFmtId="4" fontId="30" fillId="0" borderId="45" xfId="25" applyNumberFormat="1" applyFont="1" applyBorder="1"/>
    <xf numFmtId="4" fontId="31" fillId="0" borderId="0" xfId="25" applyNumberFormat="1" applyFont="1"/>
    <xf numFmtId="4" fontId="30" fillId="0" borderId="38" xfId="25" applyNumberFormat="1" applyFont="1" applyBorder="1" applyAlignment="1">
      <alignment horizontal="center"/>
    </xf>
    <xf numFmtId="4" fontId="30" fillId="0" borderId="37" xfId="25" applyNumberFormat="1" applyFont="1" applyBorder="1" applyAlignment="1">
      <alignment horizontal="center"/>
    </xf>
    <xf numFmtId="4" fontId="46" fillId="0" borderId="37" xfId="25" applyNumberFormat="1" applyFont="1" applyBorder="1"/>
    <xf numFmtId="4" fontId="30" fillId="0" borderId="9" xfId="25" applyNumberFormat="1" applyFont="1" applyBorder="1"/>
    <xf numFmtId="4" fontId="30" fillId="0" borderId="33" xfId="25" applyNumberFormat="1" applyFont="1" applyBorder="1" applyAlignment="1">
      <alignment horizontal="center"/>
    </xf>
    <xf numFmtId="4" fontId="30" fillId="0" borderId="0" xfId="25" applyNumberFormat="1" applyFont="1" applyAlignment="1">
      <alignment horizontal="center"/>
    </xf>
    <xf numFmtId="4" fontId="46" fillId="0" borderId="0" xfId="25" applyNumberFormat="1" applyFont="1"/>
    <xf numFmtId="4" fontId="30" fillId="0" borderId="47" xfId="25" applyNumberFormat="1" applyFont="1" applyBorder="1"/>
    <xf numFmtId="4" fontId="31" fillId="0" borderId="24" xfId="25" applyNumberFormat="1" applyFont="1" applyBorder="1" applyAlignment="1">
      <alignment horizontal="right"/>
    </xf>
    <xf numFmtId="4" fontId="30" fillId="0" borderId="45" xfId="25" applyNumberFormat="1" applyFont="1" applyBorder="1" applyAlignment="1">
      <alignment horizontal="right"/>
    </xf>
    <xf numFmtId="175" fontId="30" fillId="0" borderId="0" xfId="25" applyNumberFormat="1" applyFont="1"/>
    <xf numFmtId="176" fontId="30" fillId="0" borderId="0" xfId="25" applyNumberFormat="1" applyFont="1"/>
    <xf numFmtId="4" fontId="30" fillId="0" borderId="38" xfId="25" applyNumberFormat="1" applyFont="1" applyBorder="1"/>
    <xf numFmtId="4" fontId="30" fillId="0" borderId="37" xfId="25" applyNumberFormat="1" applyFont="1" applyBorder="1"/>
    <xf numFmtId="4" fontId="30" fillId="0" borderId="33" xfId="25" applyNumberFormat="1" applyFont="1" applyBorder="1"/>
    <xf numFmtId="4" fontId="30" fillId="0" borderId="71" xfId="25" applyNumberFormat="1" applyFont="1" applyBorder="1"/>
    <xf numFmtId="4" fontId="30" fillId="0" borderId="48" xfId="25" applyNumberFormat="1" applyFont="1" applyBorder="1"/>
    <xf numFmtId="4" fontId="30" fillId="0" borderId="74" xfId="25" applyNumberFormat="1" applyFont="1" applyBorder="1"/>
    <xf numFmtId="10" fontId="31" fillId="0" borderId="0" xfId="25" applyNumberFormat="1" applyFont="1" applyAlignment="1">
      <alignment horizontal="right"/>
    </xf>
    <xf numFmtId="170" fontId="30" fillId="0" borderId="0" xfId="25" applyNumberFormat="1" applyFont="1"/>
    <xf numFmtId="4" fontId="43" fillId="0" borderId="0" xfId="25" applyNumberFormat="1" applyFont="1" applyAlignment="1">
      <alignment horizontal="right"/>
    </xf>
    <xf numFmtId="4" fontId="45" fillId="0" borderId="0" xfId="25" applyNumberFormat="1" applyFont="1"/>
    <xf numFmtId="175" fontId="31" fillId="0" borderId="0" xfId="25" applyNumberFormat="1" applyFont="1"/>
    <xf numFmtId="14" fontId="30" fillId="0" borderId="0" xfId="25" applyNumberFormat="1" applyFont="1" applyAlignment="1">
      <alignment horizontal="left"/>
    </xf>
    <xf numFmtId="14" fontId="30" fillId="0" borderId="0" xfId="25" applyNumberFormat="1" applyFont="1"/>
    <xf numFmtId="10" fontId="18" fillId="6" borderId="39" xfId="1" applyNumberFormat="1" applyFont="1" applyFill="1" applyBorder="1" applyAlignment="1">
      <alignment horizontal="center" vertical="center" wrapText="1"/>
    </xf>
    <xf numFmtId="171" fontId="18" fillId="6" borderId="60" xfId="1" applyNumberFormat="1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68" fontId="0" fillId="0" borderId="0" xfId="0" applyNumberFormat="1"/>
    <xf numFmtId="0" fontId="9" fillId="0" borderId="89" xfId="0" applyFont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0" fontId="9" fillId="0" borderId="94" xfId="0" applyFont="1" applyBorder="1" applyAlignment="1">
      <alignment vertical="center"/>
    </xf>
    <xf numFmtId="0" fontId="9" fillId="0" borderId="94" xfId="0" applyFont="1" applyBorder="1" applyAlignment="1">
      <alignment horizontal="left" vertical="center"/>
    </xf>
    <xf numFmtId="10" fontId="9" fillId="5" borderId="95" xfId="9" applyNumberFormat="1" applyFont="1" applyFill="1" applyBorder="1" applyAlignment="1">
      <alignment horizontal="center" vertical="center"/>
    </xf>
    <xf numFmtId="0" fontId="14" fillId="4" borderId="88" xfId="0" applyFont="1" applyFill="1" applyBorder="1" applyAlignment="1">
      <alignment vertical="center"/>
    </xf>
    <xf numFmtId="0" fontId="9" fillId="0" borderId="101" xfId="0" applyFont="1" applyBorder="1" applyAlignment="1">
      <alignment horizontal="center" vertical="center"/>
    </xf>
    <xf numFmtId="0" fontId="9" fillId="0" borderId="102" xfId="0" applyFont="1" applyBorder="1" applyAlignment="1">
      <alignment horizontal="center" vertical="center" wrapText="1"/>
    </xf>
    <xf numFmtId="0" fontId="10" fillId="0" borderId="83" xfId="0" applyFont="1" applyBorder="1" applyAlignment="1">
      <alignment horizontal="center" vertical="center" wrapText="1"/>
    </xf>
    <xf numFmtId="4" fontId="10" fillId="0" borderId="84" xfId="0" applyNumberFormat="1" applyFont="1" applyBorder="1" applyAlignment="1">
      <alignment horizontal="center" vertical="center" wrapText="1"/>
    </xf>
    <xf numFmtId="0" fontId="14" fillId="0" borderId="103" xfId="0" applyFont="1" applyBorder="1" applyAlignment="1">
      <alignment horizontal="center" vertical="center" wrapText="1"/>
    </xf>
    <xf numFmtId="4" fontId="13" fillId="0" borderId="104" xfId="0" applyNumberFormat="1" applyFont="1" applyBorder="1" applyAlignment="1">
      <alignment horizontal="right" vertical="center" wrapText="1"/>
    </xf>
    <xf numFmtId="169" fontId="10" fillId="0" borderId="104" xfId="0" applyNumberFormat="1" applyFont="1" applyBorder="1" applyAlignment="1">
      <alignment horizontal="right" vertical="center" wrapText="1"/>
    </xf>
    <xf numFmtId="0" fontId="14" fillId="0" borderId="105" xfId="0" applyFont="1" applyBorder="1" applyAlignment="1">
      <alignment horizontal="center" vertical="center" wrapText="1"/>
    </xf>
    <xf numFmtId="0" fontId="0" fillId="0" borderId="83" xfId="0" applyBorder="1"/>
    <xf numFmtId="0" fontId="0" fillId="0" borderId="84" xfId="0" applyBorder="1"/>
    <xf numFmtId="0" fontId="38" fillId="0" borderId="83" xfId="0" applyFont="1" applyBorder="1" applyAlignment="1">
      <alignment vertical="center"/>
    </xf>
    <xf numFmtId="0" fontId="38" fillId="0" borderId="84" xfId="0" applyFont="1" applyBorder="1" applyAlignment="1">
      <alignment vertical="center"/>
    </xf>
    <xf numFmtId="0" fontId="39" fillId="0" borderId="83" xfId="0" applyFont="1" applyBorder="1" applyAlignment="1">
      <alignment vertical="center"/>
    </xf>
    <xf numFmtId="0" fontId="39" fillId="0" borderId="84" xfId="0" applyFont="1" applyBorder="1" applyAlignment="1">
      <alignment vertical="center"/>
    </xf>
    <xf numFmtId="0" fontId="38" fillId="0" borderId="83" xfId="0" applyFont="1" applyBorder="1"/>
    <xf numFmtId="0" fontId="38" fillId="0" borderId="84" xfId="0" applyFont="1" applyBorder="1"/>
    <xf numFmtId="0" fontId="39" fillId="0" borderId="108" xfId="0" applyFont="1" applyBorder="1" applyAlignment="1">
      <alignment vertical="center"/>
    </xf>
    <xf numFmtId="0" fontId="39" fillId="0" borderId="110" xfId="0" applyFont="1" applyBorder="1" applyAlignment="1">
      <alignment vertical="center"/>
    </xf>
    <xf numFmtId="0" fontId="39" fillId="0" borderId="110" xfId="0" applyFont="1" applyBorder="1" applyAlignment="1">
      <alignment horizontal="center" vertical="center"/>
    </xf>
    <xf numFmtId="0" fontId="39" fillId="0" borderId="111" xfId="0" applyFont="1" applyBorder="1" applyAlignment="1">
      <alignment vertical="center"/>
    </xf>
    <xf numFmtId="172" fontId="20" fillId="0" borderId="58" xfId="16" applyNumberFormat="1" applyFont="1" applyBorder="1" applyAlignment="1">
      <alignment horizontal="center" vertical="center" wrapText="1"/>
    </xf>
    <xf numFmtId="0" fontId="13" fillId="5" borderId="10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2" fontId="13" fillId="5" borderId="5" xfId="0" applyNumberFormat="1" applyFont="1" applyFill="1" applyBorder="1" applyAlignment="1">
      <alignment horizontal="left" vertical="center" wrapText="1"/>
    </xf>
    <xf numFmtId="2" fontId="10" fillId="5" borderId="6" xfId="0" applyNumberFormat="1" applyFont="1" applyFill="1" applyBorder="1" applyAlignment="1">
      <alignment horizontal="center" vertical="center" wrapText="1"/>
    </xf>
    <xf numFmtId="169" fontId="10" fillId="5" borderId="5" xfId="15" applyNumberFormat="1" applyFont="1" applyFill="1" applyBorder="1" applyAlignment="1">
      <alignment horizontal="right" vertical="center" wrapText="1"/>
    </xf>
    <xf numFmtId="164" fontId="11" fillId="5" borderId="5" xfId="15" applyNumberFormat="1" applyFont="1" applyFill="1" applyBorder="1" applyAlignment="1">
      <alignment horizontal="center" vertical="center" wrapText="1"/>
    </xf>
    <xf numFmtId="164" fontId="10" fillId="5" borderId="5" xfId="15" applyNumberFormat="1" applyFont="1" applyFill="1" applyBorder="1" applyAlignment="1">
      <alignment horizontal="center" vertical="center" wrapText="1"/>
    </xf>
    <xf numFmtId="168" fontId="13" fillId="5" borderId="104" xfId="0" applyNumberFormat="1" applyFont="1" applyFill="1" applyBorder="1" applyAlignment="1">
      <alignment horizontal="right" vertical="center" wrapText="1"/>
    </xf>
    <xf numFmtId="4" fontId="14" fillId="0" borderId="5" xfId="15" applyNumberFormat="1" applyFont="1" applyBorder="1" applyAlignment="1">
      <alignment horizontal="right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164" fontId="13" fillId="5" borderId="5" xfId="15" applyNumberFormat="1" applyFont="1" applyFill="1" applyBorder="1" applyAlignment="1">
      <alignment horizontal="center" vertical="center" wrapText="1"/>
    </xf>
    <xf numFmtId="4" fontId="10" fillId="0" borderId="5" xfId="16" applyNumberFormat="1" applyFont="1" applyBorder="1" applyAlignment="1">
      <alignment horizontal="center" vertical="center" wrapText="1"/>
    </xf>
    <xf numFmtId="172" fontId="10" fillId="0" borderId="5" xfId="16" applyNumberFormat="1" applyFont="1" applyBorder="1" applyAlignment="1">
      <alignment horizontal="center" vertical="center" wrapText="1"/>
    </xf>
    <xf numFmtId="164" fontId="14" fillId="5" borderId="5" xfId="15" applyNumberFormat="1" applyFont="1" applyFill="1" applyBorder="1" applyAlignment="1">
      <alignment horizontal="center" vertical="center" wrapText="1"/>
    </xf>
    <xf numFmtId="0" fontId="36" fillId="0" borderId="103" xfId="0" applyFont="1" applyBorder="1" applyAlignment="1">
      <alignment horizontal="center" vertical="center" wrapText="1"/>
    </xf>
    <xf numFmtId="49" fontId="36" fillId="0" borderId="9" xfId="0" applyNumberFormat="1" applyFont="1" applyBorder="1" applyAlignment="1">
      <alignment horizontal="center" vertical="center" wrapText="1"/>
    </xf>
    <xf numFmtId="2" fontId="36" fillId="0" borderId="6" xfId="0" applyNumberFormat="1" applyFont="1" applyBorder="1" applyAlignment="1">
      <alignment horizontal="left" vertical="center" wrapText="1"/>
    </xf>
    <xf numFmtId="4" fontId="36" fillId="0" borderId="5" xfId="15" applyNumberFormat="1" applyFont="1" applyBorder="1" applyAlignment="1">
      <alignment horizontal="right" vertical="center" wrapText="1"/>
    </xf>
    <xf numFmtId="164" fontId="35" fillId="5" borderId="5" xfId="15" applyNumberFormat="1" applyFont="1" applyFill="1" applyBorder="1" applyAlignment="1">
      <alignment horizontal="center" vertical="center" wrapText="1"/>
    </xf>
    <xf numFmtId="0" fontId="9" fillId="6" borderId="42" xfId="1" applyFont="1" applyFill="1" applyBorder="1" applyAlignment="1">
      <alignment vertical="center"/>
    </xf>
    <xf numFmtId="10" fontId="14" fillId="6" borderId="121" xfId="2" applyNumberFormat="1" applyFont="1" applyFill="1" applyBorder="1" applyAlignment="1">
      <alignment vertical="top" wrapText="1"/>
    </xf>
    <xf numFmtId="0" fontId="14" fillId="6" borderId="18" xfId="1" applyFont="1" applyFill="1" applyBorder="1"/>
    <xf numFmtId="0" fontId="14" fillId="6" borderId="17" xfId="1" applyFont="1" applyFill="1" applyBorder="1" applyAlignment="1">
      <alignment wrapText="1"/>
    </xf>
    <xf numFmtId="0" fontId="5" fillId="6" borderId="17" xfId="1" applyFill="1" applyBorder="1"/>
    <xf numFmtId="0" fontId="5" fillId="6" borderId="2" xfId="1" applyFill="1" applyBorder="1"/>
    <xf numFmtId="0" fontId="23" fillId="0" borderId="80" xfId="0" applyFont="1" applyBorder="1" applyAlignment="1">
      <alignment vertical="center" wrapText="1"/>
    </xf>
    <xf numFmtId="0" fontId="23" fillId="0" borderId="81" xfId="0" applyFont="1" applyBorder="1" applyAlignment="1">
      <alignment vertical="center" wrapText="1"/>
    </xf>
    <xf numFmtId="0" fontId="23" fillId="0" borderId="83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85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9" fillId="0" borderId="12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51" fillId="0" borderId="0" xfId="7" applyFont="1" applyAlignment="1">
      <alignment vertical="center"/>
    </xf>
    <xf numFmtId="0" fontId="51" fillId="0" borderId="12" xfId="7" applyFont="1" applyBorder="1" applyAlignment="1">
      <alignment vertical="center"/>
    </xf>
    <xf numFmtId="0" fontId="41" fillId="0" borderId="64" xfId="7" applyFont="1" applyBorder="1" applyAlignment="1">
      <alignment horizontal="center" vertical="center"/>
    </xf>
    <xf numFmtId="0" fontId="41" fillId="0" borderId="64" xfId="7" applyFont="1" applyBorder="1" applyAlignment="1">
      <alignment horizontal="center" vertical="center" wrapText="1"/>
    </xf>
    <xf numFmtId="164" fontId="50" fillId="0" borderId="3" xfId="16" applyFont="1" applyBorder="1" applyAlignment="1">
      <alignment vertical="center"/>
    </xf>
    <xf numFmtId="164" fontId="50" fillId="0" borderId="2" xfId="16" applyFont="1" applyBorder="1" applyAlignment="1">
      <alignment vertical="center"/>
    </xf>
    <xf numFmtId="164" fontId="50" fillId="0" borderId="1" xfId="7" applyNumberFormat="1" applyFont="1" applyBorder="1" applyAlignment="1">
      <alignment vertical="center"/>
    </xf>
    <xf numFmtId="164" fontId="52" fillId="0" borderId="1" xfId="16" applyFont="1" applyBorder="1" applyAlignment="1">
      <alignment horizontal="center" vertical="center"/>
    </xf>
    <xf numFmtId="164" fontId="50" fillId="0" borderId="29" xfId="7" applyNumberFormat="1" applyFont="1" applyBorder="1" applyAlignment="1">
      <alignment vertical="center"/>
    </xf>
    <xf numFmtId="49" fontId="51" fillId="0" borderId="27" xfId="7" applyNumberFormat="1" applyFont="1" applyBorder="1" applyAlignment="1">
      <alignment horizontal="left" vertical="center"/>
    </xf>
    <xf numFmtId="49" fontId="51" fillId="0" borderId="25" xfId="7" applyNumberFormat="1" applyFont="1" applyBorder="1" applyAlignment="1">
      <alignment horizontal="left" vertical="center" wrapText="1"/>
    </xf>
    <xf numFmtId="43" fontId="51" fillId="0" borderId="25" xfId="16" applyNumberFormat="1" applyFont="1" applyBorder="1" applyAlignment="1">
      <alignment vertical="center"/>
    </xf>
    <xf numFmtId="0" fontId="50" fillId="0" borderId="15" xfId="7" applyFont="1" applyBorder="1" applyAlignment="1">
      <alignment horizontal="center" vertical="center"/>
    </xf>
    <xf numFmtId="0" fontId="50" fillId="0" borderId="0" xfId="7" applyFont="1" applyAlignment="1">
      <alignment horizontal="center" vertical="center"/>
    </xf>
    <xf numFmtId="0" fontId="51" fillId="0" borderId="13" xfId="7" applyFont="1" applyBorder="1" applyAlignment="1">
      <alignment vertical="center"/>
    </xf>
    <xf numFmtId="0" fontId="51" fillId="0" borderId="15" xfId="7" applyFont="1" applyBorder="1" applyAlignment="1">
      <alignment vertical="center"/>
    </xf>
    <xf numFmtId="0" fontId="51" fillId="0" borderId="18" xfId="7" applyFont="1" applyBorder="1" applyAlignment="1">
      <alignment vertical="center"/>
    </xf>
    <xf numFmtId="0" fontId="51" fillId="0" borderId="17" xfId="7" applyFont="1" applyBorder="1" applyAlignment="1">
      <alignment vertical="center"/>
    </xf>
    <xf numFmtId="10" fontId="9" fillId="5" borderId="98" xfId="9" applyNumberFormat="1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44" xfId="0" applyFont="1" applyBorder="1" applyAlignment="1">
      <alignment horizontal="left" vertical="center"/>
    </xf>
    <xf numFmtId="0" fontId="9" fillId="5" borderId="38" xfId="0" applyFont="1" applyFill="1" applyBorder="1" applyAlignment="1">
      <alignment horizontal="center" vertical="center"/>
    </xf>
    <xf numFmtId="0" fontId="9" fillId="5" borderId="54" xfId="0" applyFont="1" applyFill="1" applyBorder="1" applyAlignment="1">
      <alignment horizontal="center" vertical="center"/>
    </xf>
    <xf numFmtId="0" fontId="13" fillId="0" borderId="8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3" fillId="0" borderId="0" xfId="4" applyNumberFormat="1" applyFont="1" applyBorder="1" applyAlignment="1">
      <alignment horizontal="center" vertical="center" wrapText="1"/>
    </xf>
    <xf numFmtId="165" fontId="13" fillId="0" borderId="84" xfId="4" applyNumberFormat="1" applyFont="1" applyBorder="1" applyAlignment="1">
      <alignment horizontal="center" vertical="center" wrapText="1"/>
    </xf>
    <xf numFmtId="4" fontId="19" fillId="6" borderId="35" xfId="1" applyNumberFormat="1" applyFont="1" applyFill="1" applyBorder="1" applyAlignment="1">
      <alignment horizontal="center" vertical="center" wrapText="1"/>
    </xf>
    <xf numFmtId="0" fontId="5" fillId="6" borderId="0" xfId="1" applyFill="1" applyAlignment="1">
      <alignment vertical="center"/>
    </xf>
    <xf numFmtId="0" fontId="5" fillId="6" borderId="0" xfId="1" applyFill="1" applyAlignment="1">
      <alignment vertical="center" wrapText="1"/>
    </xf>
    <xf numFmtId="0" fontId="9" fillId="6" borderId="0" xfId="1" applyFont="1" applyFill="1" applyAlignment="1">
      <alignment wrapText="1"/>
    </xf>
    <xf numFmtId="0" fontId="10" fillId="0" borderId="0" xfId="1" applyFont="1" applyAlignment="1">
      <alignment horizontal="center" vertical="center"/>
    </xf>
    <xf numFmtId="0" fontId="13" fillId="6" borderId="0" xfId="1" applyFont="1" applyFill="1" applyAlignment="1">
      <alignment wrapText="1"/>
    </xf>
    <xf numFmtId="0" fontId="9" fillId="6" borderId="0" xfId="1" applyFont="1" applyFill="1" applyAlignment="1">
      <alignment horizontal="right"/>
    </xf>
    <xf numFmtId="14" fontId="9" fillId="6" borderId="42" xfId="1" applyNumberFormat="1" applyFont="1" applyFill="1" applyBorder="1" applyAlignment="1">
      <alignment vertical="center"/>
    </xf>
    <xf numFmtId="0" fontId="5" fillId="0" borderId="0" xfId="1" applyAlignment="1">
      <alignment horizontal="center"/>
    </xf>
    <xf numFmtId="4" fontId="31" fillId="0" borderId="0" xfId="25" applyNumberFormat="1" applyFont="1" applyAlignment="1">
      <alignment horizontal="center" vertical="center" wrapText="1"/>
    </xf>
    <xf numFmtId="4" fontId="31" fillId="0" borderId="0" xfId="25" applyNumberFormat="1" applyFont="1" applyAlignment="1">
      <alignment horizontal="center" vertical="center"/>
    </xf>
    <xf numFmtId="10" fontId="31" fillId="0" borderId="45" xfId="25" applyNumberFormat="1" applyFont="1" applyBorder="1" applyAlignment="1">
      <alignment horizontal="center"/>
    </xf>
    <xf numFmtId="10" fontId="31" fillId="0" borderId="7" xfId="25" applyNumberFormat="1" applyFont="1" applyBorder="1" applyAlignment="1">
      <alignment horizontal="center"/>
    </xf>
    <xf numFmtId="4" fontId="31" fillId="0" borderId="0" xfId="25" applyNumberFormat="1" applyFont="1" applyAlignment="1">
      <alignment horizontal="left" vertical="center"/>
    </xf>
    <xf numFmtId="4" fontId="47" fillId="0" borderId="0" xfId="25" applyNumberFormat="1" applyFont="1" applyAlignment="1">
      <alignment horizontal="center" vertical="center"/>
    </xf>
    <xf numFmtId="49" fontId="30" fillId="0" borderId="0" xfId="25" applyNumberFormat="1" applyFont="1" applyAlignment="1">
      <alignment horizontal="center" vertical="center"/>
    </xf>
    <xf numFmtId="49" fontId="30" fillId="0" borderId="47" xfId="25" applyNumberFormat="1" applyFont="1" applyBorder="1" applyAlignment="1">
      <alignment horizontal="center" vertical="center"/>
    </xf>
    <xf numFmtId="4" fontId="30" fillId="0" borderId="0" xfId="25" applyNumberFormat="1" applyFont="1" applyAlignment="1">
      <alignment horizontal="center" vertical="center"/>
    </xf>
    <xf numFmtId="4" fontId="43" fillId="0" borderId="45" xfId="25" applyNumberFormat="1" applyFont="1" applyBorder="1" applyAlignment="1">
      <alignment horizontal="center"/>
    </xf>
    <xf numFmtId="4" fontId="45" fillId="0" borderId="0" xfId="25" applyNumberFormat="1" applyFont="1" applyAlignment="1">
      <alignment horizontal="left" wrapText="1"/>
    </xf>
    <xf numFmtId="10" fontId="30" fillId="0" borderId="48" xfId="25" applyNumberFormat="1" applyFont="1" applyBorder="1" applyAlignment="1">
      <alignment horizontal="center" vertical="center"/>
    </xf>
    <xf numFmtId="10" fontId="30" fillId="0" borderId="0" xfId="25" applyNumberFormat="1" applyFont="1" applyAlignment="1">
      <alignment horizontal="center" vertical="center"/>
    </xf>
    <xf numFmtId="10" fontId="43" fillId="0" borderId="0" xfId="25" applyNumberFormat="1" applyFont="1" applyAlignment="1">
      <alignment horizontal="center"/>
    </xf>
    <xf numFmtId="4" fontId="30" fillId="0" borderId="0" xfId="25" applyNumberFormat="1" applyFont="1" applyAlignment="1">
      <alignment horizontal="justify"/>
    </xf>
    <xf numFmtId="0" fontId="42" fillId="0" borderId="0" xfId="19" applyFont="1" applyAlignment="1">
      <alignment horizontal="center" vertical="center" wrapText="1"/>
    </xf>
    <xf numFmtId="0" fontId="42" fillId="0" borderId="17" xfId="19" applyFont="1" applyBorder="1" applyAlignment="1">
      <alignment horizontal="center" vertical="center" wrapText="1"/>
    </xf>
    <xf numFmtId="0" fontId="37" fillId="2" borderId="22" xfId="19" applyFont="1" applyFill="1" applyBorder="1" applyAlignment="1">
      <alignment horizontal="center" vertical="center"/>
    </xf>
    <xf numFmtId="0" fontId="37" fillId="2" borderId="10" xfId="19" applyFont="1" applyFill="1" applyBorder="1" applyAlignment="1">
      <alignment horizontal="center" vertical="center"/>
    </xf>
    <xf numFmtId="0" fontId="37" fillId="2" borderId="19" xfId="19" applyFont="1" applyFill="1" applyBorder="1" applyAlignment="1">
      <alignment horizontal="center" vertical="center"/>
    </xf>
    <xf numFmtId="0" fontId="25" fillId="2" borderId="13" xfId="19" applyFont="1" applyFill="1" applyBorder="1" applyAlignment="1">
      <alignment horizontal="center" vertical="center"/>
    </xf>
    <xf numFmtId="0" fontId="25" fillId="2" borderId="12" xfId="19" applyFont="1" applyFill="1" applyBorder="1" applyAlignment="1">
      <alignment horizontal="center" vertical="center"/>
    </xf>
    <xf numFmtId="0" fontId="25" fillId="2" borderId="11" xfId="19" applyFont="1" applyFill="1" applyBorder="1" applyAlignment="1">
      <alignment horizontal="center" vertical="center"/>
    </xf>
    <xf numFmtId="0" fontId="25" fillId="2" borderId="15" xfId="19" applyFont="1" applyFill="1" applyBorder="1" applyAlignment="1">
      <alignment horizontal="center" vertical="center"/>
    </xf>
    <xf numFmtId="0" fontId="25" fillId="2" borderId="0" xfId="19" applyFont="1" applyFill="1" applyAlignment="1">
      <alignment horizontal="center" vertical="center"/>
    </xf>
    <xf numFmtId="0" fontId="25" fillId="2" borderId="14" xfId="19" applyFont="1" applyFill="1" applyBorder="1" applyAlignment="1">
      <alignment horizontal="center" vertical="center"/>
    </xf>
    <xf numFmtId="0" fontId="25" fillId="2" borderId="18" xfId="19" applyFont="1" applyFill="1" applyBorder="1" applyAlignment="1">
      <alignment horizontal="center" vertical="center"/>
    </xf>
    <xf numFmtId="0" fontId="25" fillId="2" borderId="17" xfId="19" applyFont="1" applyFill="1" applyBorder="1" applyAlignment="1">
      <alignment horizontal="center" vertical="center"/>
    </xf>
    <xf numFmtId="0" fontId="25" fillId="2" borderId="16" xfId="19" applyFont="1" applyFill="1" applyBorder="1" applyAlignment="1">
      <alignment horizontal="center" vertical="center"/>
    </xf>
    <xf numFmtId="0" fontId="17" fillId="2" borderId="13" xfId="19" applyFont="1" applyFill="1" applyBorder="1" applyAlignment="1">
      <alignment horizontal="center" vertical="center"/>
    </xf>
    <xf numFmtId="0" fontId="17" fillId="2" borderId="12" xfId="19" applyFont="1" applyFill="1" applyBorder="1" applyAlignment="1">
      <alignment horizontal="center" vertical="center"/>
    </xf>
    <xf numFmtId="0" fontId="17" fillId="2" borderId="11" xfId="19" applyFont="1" applyFill="1" applyBorder="1" applyAlignment="1">
      <alignment horizontal="center" vertical="center"/>
    </xf>
    <xf numFmtId="0" fontId="17" fillId="2" borderId="18" xfId="19" applyFont="1" applyFill="1" applyBorder="1" applyAlignment="1">
      <alignment horizontal="center" vertical="center"/>
    </xf>
    <xf numFmtId="0" fontId="17" fillId="2" borderId="17" xfId="19" applyFont="1" applyFill="1" applyBorder="1" applyAlignment="1">
      <alignment horizontal="center" vertical="center"/>
    </xf>
    <xf numFmtId="0" fontId="17" fillId="2" borderId="16" xfId="19" applyFont="1" applyFill="1" applyBorder="1" applyAlignment="1">
      <alignment horizontal="center" vertical="center"/>
    </xf>
    <xf numFmtId="0" fontId="26" fillId="2" borderId="13" xfId="19" applyFont="1" applyFill="1" applyBorder="1" applyAlignment="1">
      <alignment horizontal="left" vertical="center"/>
    </xf>
    <xf numFmtId="0" fontId="26" fillId="2" borderId="12" xfId="19" applyFont="1" applyFill="1" applyBorder="1" applyAlignment="1">
      <alignment horizontal="left" vertical="center"/>
    </xf>
    <xf numFmtId="0" fontId="26" fillId="2" borderId="11" xfId="19" applyFont="1" applyFill="1" applyBorder="1" applyAlignment="1">
      <alignment horizontal="left" vertical="center"/>
    </xf>
    <xf numFmtId="0" fontId="26" fillId="2" borderId="15" xfId="19" applyFont="1" applyFill="1" applyBorder="1" applyAlignment="1">
      <alignment horizontal="left" vertical="center"/>
    </xf>
    <xf numFmtId="0" fontId="26" fillId="2" borderId="0" xfId="19" applyFont="1" applyFill="1" applyAlignment="1">
      <alignment horizontal="left" vertical="center"/>
    </xf>
    <xf numFmtId="0" fontId="26" fillId="2" borderId="14" xfId="19" applyFont="1" applyFill="1" applyBorder="1" applyAlignment="1">
      <alignment horizontal="left" vertical="center"/>
    </xf>
    <xf numFmtId="0" fontId="40" fillId="0" borderId="37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8" fillId="0" borderId="22" xfId="19" applyFont="1" applyBorder="1" applyAlignment="1">
      <alignment horizontal="center" vertical="center"/>
    </xf>
    <xf numFmtId="0" fontId="28" fillId="0" borderId="10" xfId="19" applyFont="1" applyBorder="1" applyAlignment="1">
      <alignment horizontal="center" vertical="center"/>
    </xf>
    <xf numFmtId="0" fontId="28" fillId="0" borderId="64" xfId="19" applyFont="1" applyBorder="1" applyAlignment="1">
      <alignment horizontal="center" vertical="center"/>
    </xf>
    <xf numFmtId="0" fontId="28" fillId="0" borderId="66" xfId="19" applyFont="1" applyBorder="1" applyAlignment="1">
      <alignment horizontal="center" vertical="center"/>
    </xf>
    <xf numFmtId="0" fontId="28" fillId="0" borderId="3" xfId="19" applyFont="1" applyBorder="1" applyAlignment="1">
      <alignment horizontal="center" vertical="center"/>
    </xf>
    <xf numFmtId="0" fontId="28" fillId="0" borderId="65" xfId="19" applyFont="1" applyBorder="1" applyAlignment="1">
      <alignment horizontal="center" vertical="center"/>
    </xf>
    <xf numFmtId="0" fontId="28" fillId="0" borderId="59" xfId="19" applyFont="1" applyBorder="1" applyAlignment="1">
      <alignment horizontal="center" vertical="center"/>
    </xf>
    <xf numFmtId="0" fontId="28" fillId="0" borderId="1" xfId="19" applyFont="1" applyBorder="1" applyAlignment="1">
      <alignment horizontal="center" vertical="center"/>
    </xf>
    <xf numFmtId="0" fontId="28" fillId="0" borderId="62" xfId="19" applyFont="1" applyBorder="1" applyAlignment="1">
      <alignment horizontal="center" vertical="center"/>
    </xf>
    <xf numFmtId="0" fontId="28" fillId="0" borderId="33" xfId="19" applyFont="1" applyBorder="1" applyAlignment="1">
      <alignment horizontal="center" vertical="center"/>
    </xf>
    <xf numFmtId="0" fontId="28" fillId="0" borderId="29" xfId="19" applyFont="1" applyBorder="1" applyAlignment="1">
      <alignment horizontal="center" vertical="center"/>
    </xf>
    <xf numFmtId="0" fontId="28" fillId="0" borderId="27" xfId="19" applyFont="1" applyBorder="1" applyAlignment="1">
      <alignment horizontal="center" vertical="center"/>
    </xf>
    <xf numFmtId="0" fontId="28" fillId="0" borderId="25" xfId="19" applyFont="1" applyBorder="1" applyAlignment="1">
      <alignment horizontal="center" vertical="center"/>
    </xf>
    <xf numFmtId="0" fontId="28" fillId="0" borderId="63" xfId="19" applyFont="1" applyBorder="1" applyAlignment="1">
      <alignment horizontal="center" vertical="center"/>
    </xf>
    <xf numFmtId="4" fontId="45" fillId="0" borderId="0" xfId="25" applyNumberFormat="1" applyFont="1" applyAlignment="1">
      <alignment horizontal="left"/>
    </xf>
    <xf numFmtId="0" fontId="50" fillId="0" borderId="15" xfId="7" applyFont="1" applyBorder="1" applyAlignment="1">
      <alignment horizontal="left" vertical="center"/>
    </xf>
    <xf numFmtId="0" fontId="50" fillId="0" borderId="0" xfId="7" applyFont="1" applyAlignment="1">
      <alignment horizontal="left" vertical="center"/>
    </xf>
    <xf numFmtId="0" fontId="50" fillId="0" borderId="15" xfId="7" applyFont="1" applyBorder="1" applyAlignment="1">
      <alignment horizontal="center" vertical="center"/>
    </xf>
    <xf numFmtId="0" fontId="50" fillId="0" borderId="0" xfId="7" applyFont="1" applyAlignment="1">
      <alignment horizontal="center" vertical="center"/>
    </xf>
    <xf numFmtId="0" fontId="50" fillId="0" borderId="12" xfId="7" applyFont="1" applyBorder="1" applyAlignment="1">
      <alignment horizontal="center" vertical="center" wrapText="1"/>
    </xf>
    <xf numFmtId="0" fontId="50" fillId="0" borderId="0" xfId="7" applyFont="1" applyAlignment="1">
      <alignment horizontal="center" vertical="center" wrapText="1"/>
    </xf>
    <xf numFmtId="0" fontId="6" fillId="0" borderId="13" xfId="7" applyFont="1" applyBorder="1" applyAlignment="1">
      <alignment horizontal="center" vertical="center" wrapText="1"/>
    </xf>
    <xf numFmtId="0" fontId="6" fillId="0" borderId="15" xfId="7" applyFont="1" applyBorder="1" applyAlignment="1">
      <alignment horizontal="center" vertical="center" wrapText="1"/>
    </xf>
    <xf numFmtId="0" fontId="24" fillId="0" borderId="81" xfId="0" applyFont="1" applyBorder="1" applyAlignment="1">
      <alignment horizontal="center" vertical="center" wrapText="1"/>
    </xf>
    <xf numFmtId="0" fontId="24" fillId="0" borderId="8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86" xfId="0" applyFont="1" applyBorder="1" applyAlignment="1">
      <alignment horizontal="center" vertical="center" wrapText="1"/>
    </xf>
    <xf numFmtId="0" fontId="0" fillId="0" borderId="8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14" fillId="0" borderId="97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9" fillId="0" borderId="91" xfId="0" applyFont="1" applyBorder="1" applyAlignment="1">
      <alignment horizontal="left" vertical="center"/>
    </xf>
    <xf numFmtId="0" fontId="9" fillId="0" borderId="42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4" fillId="0" borderId="99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17" fillId="0" borderId="87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88" xfId="0" applyFont="1" applyBorder="1" applyAlignment="1">
      <alignment horizontal="center" vertical="center"/>
    </xf>
    <xf numFmtId="0" fontId="9" fillId="0" borderId="43" xfId="0" applyFont="1" applyBorder="1" applyAlignment="1">
      <alignment horizontal="left" vertical="center"/>
    </xf>
    <xf numFmtId="0" fontId="0" fillId="0" borderId="42" xfId="0" applyBorder="1"/>
    <xf numFmtId="0" fontId="0" fillId="0" borderId="92" xfId="0" applyBorder="1"/>
    <xf numFmtId="0" fontId="9" fillId="0" borderId="93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98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9" fillId="0" borderId="105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8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9" fillId="0" borderId="109" xfId="0" applyFont="1" applyBorder="1" applyAlignment="1">
      <alignment horizontal="center" vertical="center"/>
    </xf>
    <xf numFmtId="0" fontId="39" fillId="0" borderId="110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13" fillId="0" borderId="106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9" fillId="0" borderId="8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0" xfId="0" applyFont="1" applyBorder="1" applyAlignment="1">
      <alignment horizontal="center" vertical="center" wrapText="1"/>
    </xf>
    <xf numFmtId="165" fontId="13" fillId="0" borderId="1" xfId="4" applyNumberFormat="1" applyFont="1" applyBorder="1" applyAlignment="1">
      <alignment horizontal="center" vertical="center" wrapText="1"/>
    </xf>
    <xf numFmtId="165" fontId="13" fillId="0" borderId="107" xfId="4" applyNumberFormat="1" applyFont="1" applyBorder="1" applyAlignment="1">
      <alignment horizontal="center" vertical="center" wrapText="1"/>
    </xf>
    <xf numFmtId="2" fontId="9" fillId="0" borderId="93" xfId="0" applyNumberFormat="1" applyFont="1" applyBorder="1" applyAlignment="1">
      <alignment horizontal="justify" vertical="center"/>
    </xf>
    <xf numFmtId="2" fontId="9" fillId="0" borderId="45" xfId="0" applyNumberFormat="1" applyFont="1" applyBorder="1" applyAlignment="1">
      <alignment horizontal="justify" vertical="center"/>
    </xf>
    <xf numFmtId="2" fontId="9" fillId="0" borderId="7" xfId="0" applyNumberFormat="1" applyFont="1" applyBorder="1" applyAlignment="1">
      <alignment horizontal="justify" vertical="center"/>
    </xf>
    <xf numFmtId="0" fontId="9" fillId="0" borderId="2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94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4" fillId="4" borderId="96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43" xfId="0" applyFont="1" applyFill="1" applyBorder="1" applyAlignment="1">
      <alignment horizontal="center" vertical="center"/>
    </xf>
    <xf numFmtId="0" fontId="14" fillId="4" borderId="42" xfId="0" applyFont="1" applyFill="1" applyBorder="1" applyAlignment="1">
      <alignment horizontal="center" vertical="center"/>
    </xf>
    <xf numFmtId="0" fontId="14" fillId="0" borderId="100" xfId="0" applyFont="1" applyBorder="1" applyAlignment="1">
      <alignment horizontal="left" vertical="center"/>
    </xf>
    <xf numFmtId="0" fontId="14" fillId="0" borderId="32" xfId="0" applyFont="1" applyBorder="1" applyAlignment="1">
      <alignment horizontal="left" vertical="center"/>
    </xf>
    <xf numFmtId="0" fontId="36" fillId="0" borderId="93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36" fillId="0" borderId="94" xfId="0" applyFont="1" applyBorder="1" applyAlignment="1">
      <alignment horizontal="center" vertical="center" wrapText="1"/>
    </xf>
    <xf numFmtId="0" fontId="14" fillId="0" borderId="93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0" fillId="2" borderId="5" xfId="16" applyNumberFormat="1" applyFont="1" applyFill="1" applyBorder="1" applyAlignment="1">
      <alignment horizontal="center" vertical="center" wrapText="1"/>
    </xf>
    <xf numFmtId="172" fontId="20" fillId="0" borderId="5" xfId="16" applyNumberFormat="1" applyFont="1" applyBorder="1" applyAlignment="1">
      <alignment horizontal="center" vertical="center" wrapText="1"/>
    </xf>
    <xf numFmtId="172" fontId="20" fillId="0" borderId="4" xfId="16" applyNumberFormat="1" applyFont="1" applyBorder="1" applyAlignment="1">
      <alignment horizontal="center" vertical="center" wrapText="1"/>
    </xf>
    <xf numFmtId="173" fontId="8" fillId="2" borderId="118" xfId="1" applyNumberFormat="1" applyFont="1" applyFill="1" applyBorder="1" applyAlignment="1">
      <alignment horizontal="center" vertical="center" wrapText="1"/>
    </xf>
    <xf numFmtId="173" fontId="8" fillId="2" borderId="45" xfId="1" applyNumberFormat="1" applyFont="1" applyFill="1" applyBorder="1" applyAlignment="1">
      <alignment horizontal="center" vertical="center" wrapText="1"/>
    </xf>
    <xf numFmtId="173" fontId="8" fillId="2" borderId="119" xfId="1" applyNumberFormat="1" applyFont="1" applyFill="1" applyBorder="1" applyAlignment="1">
      <alignment horizontal="center" vertical="center" wrapText="1"/>
    </xf>
    <xf numFmtId="0" fontId="6" fillId="0" borderId="115" xfId="1" applyFont="1" applyBorder="1" applyAlignment="1">
      <alignment horizontal="center" vertical="top" wrapText="1"/>
    </xf>
    <xf numFmtId="0" fontId="6" fillId="0" borderId="116" xfId="1" applyFont="1" applyBorder="1" applyAlignment="1">
      <alignment horizontal="center" vertical="top" wrapText="1"/>
    </xf>
    <xf numFmtId="0" fontId="6" fillId="0" borderId="117" xfId="1" applyFont="1" applyBorder="1" applyAlignment="1">
      <alignment horizontal="center" vertical="top" wrapText="1"/>
    </xf>
    <xf numFmtId="0" fontId="23" fillId="0" borderId="13" xfId="1" applyFont="1" applyBorder="1" applyAlignment="1">
      <alignment horizontal="center" vertical="center" wrapText="1"/>
    </xf>
    <xf numFmtId="0" fontId="23" fillId="0" borderId="12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3" fillId="0" borderId="0" xfId="1" applyFont="1" applyAlignment="1">
      <alignment horizontal="center" vertical="center" wrapText="1"/>
    </xf>
    <xf numFmtId="0" fontId="23" fillId="0" borderId="14" xfId="1" applyFont="1" applyBorder="1" applyAlignment="1">
      <alignment horizontal="center" vertical="center" wrapText="1"/>
    </xf>
    <xf numFmtId="0" fontId="23" fillId="0" borderId="78" xfId="1" applyFont="1" applyBorder="1" applyAlignment="1">
      <alignment horizontal="center" vertical="center" wrapText="1"/>
    </xf>
    <xf numFmtId="0" fontId="23" fillId="0" borderId="48" xfId="1" applyFont="1" applyBorder="1" applyAlignment="1">
      <alignment horizontal="center" vertical="center" wrapText="1"/>
    </xf>
    <xf numFmtId="0" fontId="23" fillId="0" borderId="79" xfId="1" applyFont="1" applyBorder="1" applyAlignment="1">
      <alignment horizontal="center" vertical="center" wrapText="1"/>
    </xf>
    <xf numFmtId="0" fontId="41" fillId="0" borderId="24" xfId="1" applyFont="1" applyBorder="1" applyAlignment="1">
      <alignment horizontal="left" vertical="center" wrapText="1"/>
    </xf>
    <xf numFmtId="0" fontId="41" fillId="0" borderId="45" xfId="1" applyFont="1" applyBorder="1" applyAlignment="1">
      <alignment horizontal="left" vertical="center" wrapText="1"/>
    </xf>
    <xf numFmtId="0" fontId="41" fillId="0" borderId="7" xfId="1" applyFont="1" applyBorder="1" applyAlignment="1">
      <alignment horizontal="left" vertical="center" wrapText="1"/>
    </xf>
    <xf numFmtId="4" fontId="10" fillId="2" borderId="5" xfId="16" applyNumberFormat="1" applyFont="1" applyFill="1" applyBorder="1" applyAlignment="1">
      <alignment horizontal="center" vertical="center" wrapText="1"/>
    </xf>
    <xf numFmtId="0" fontId="21" fillId="0" borderId="75" xfId="1" applyFont="1" applyBorder="1" applyAlignment="1">
      <alignment horizontal="center" vertical="center"/>
    </xf>
    <xf numFmtId="0" fontId="21" fillId="0" borderId="76" xfId="1" applyFont="1" applyBorder="1" applyAlignment="1">
      <alignment horizontal="center" vertical="center"/>
    </xf>
    <xf numFmtId="0" fontId="21" fillId="0" borderId="77" xfId="1" applyFont="1" applyBorder="1" applyAlignment="1">
      <alignment horizontal="center" vertical="center"/>
    </xf>
    <xf numFmtId="172" fontId="20" fillId="0" borderId="57" xfId="16" applyNumberFormat="1" applyFont="1" applyBorder="1" applyAlignment="1">
      <alignment horizontal="center" vertical="center" wrapText="1"/>
    </xf>
    <xf numFmtId="172" fontId="20" fillId="0" borderId="114" xfId="16" applyNumberFormat="1" applyFont="1" applyBorder="1" applyAlignment="1">
      <alignment horizontal="center" vertical="center" wrapText="1"/>
    </xf>
    <xf numFmtId="172" fontId="20" fillId="0" borderId="112" xfId="16" applyNumberFormat="1" applyFont="1" applyBorder="1" applyAlignment="1">
      <alignment horizontal="center" vertical="center" wrapText="1"/>
    </xf>
    <xf numFmtId="172" fontId="20" fillId="0" borderId="113" xfId="16" applyNumberFormat="1" applyFont="1" applyBorder="1" applyAlignment="1">
      <alignment horizontal="center" vertical="center" wrapText="1"/>
    </xf>
    <xf numFmtId="0" fontId="24" fillId="6" borderId="13" xfId="1" applyFont="1" applyFill="1" applyBorder="1" applyAlignment="1">
      <alignment horizontal="center" vertical="center" wrapText="1"/>
    </xf>
    <xf numFmtId="0" fontId="24" fillId="6" borderId="12" xfId="1" applyFont="1" applyFill="1" applyBorder="1" applyAlignment="1">
      <alignment horizontal="center" vertical="center" wrapText="1"/>
    </xf>
    <xf numFmtId="0" fontId="24" fillId="6" borderId="18" xfId="1" applyFont="1" applyFill="1" applyBorder="1" applyAlignment="1">
      <alignment horizontal="center" vertical="center" wrapText="1"/>
    </xf>
    <xf numFmtId="0" fontId="24" fillId="6" borderId="17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9" fillId="6" borderId="50" xfId="1" applyFont="1" applyFill="1" applyBorder="1" applyAlignment="1">
      <alignment horizontal="center" vertical="center" wrapText="1"/>
    </xf>
    <xf numFmtId="0" fontId="9" fillId="6" borderId="37" xfId="1" applyFont="1" applyFill="1" applyBorder="1" applyAlignment="1">
      <alignment horizontal="center" vertical="center" wrapText="1"/>
    </xf>
    <xf numFmtId="0" fontId="9" fillId="6" borderId="9" xfId="1" applyFont="1" applyFill="1" applyBorder="1" applyAlignment="1">
      <alignment horizontal="center" vertical="center" wrapText="1"/>
    </xf>
    <xf numFmtId="0" fontId="9" fillId="6" borderId="15" xfId="1" applyFont="1" applyFill="1" applyBorder="1" applyAlignment="1">
      <alignment horizontal="center" vertical="center" wrapText="1"/>
    </xf>
    <xf numFmtId="0" fontId="9" fillId="6" borderId="0" xfId="1" applyFont="1" applyFill="1" applyAlignment="1">
      <alignment horizontal="center" vertical="center" wrapText="1"/>
    </xf>
    <xf numFmtId="0" fontId="9" fillId="6" borderId="47" xfId="1" applyFont="1" applyFill="1" applyBorder="1" applyAlignment="1">
      <alignment horizontal="center" vertical="center" wrapText="1"/>
    </xf>
    <xf numFmtId="0" fontId="9" fillId="6" borderId="6" xfId="1" applyFont="1" applyFill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/>
    </xf>
    <xf numFmtId="2" fontId="5" fillId="6" borderId="60" xfId="1" applyNumberFormat="1" applyFill="1" applyBorder="1" applyAlignment="1">
      <alignment horizontal="left" vertical="center" wrapText="1"/>
    </xf>
    <xf numFmtId="0" fontId="5" fillId="6" borderId="51" xfId="1" applyFill="1" applyBorder="1" applyAlignment="1">
      <alignment horizontal="left" vertical="center" wrapText="1"/>
    </xf>
    <xf numFmtId="0" fontId="9" fillId="6" borderId="28" xfId="1" applyFont="1" applyFill="1" applyBorder="1" applyAlignment="1">
      <alignment horizontal="center" vertical="center"/>
    </xf>
    <xf numFmtId="0" fontId="9" fillId="6" borderId="21" xfId="1" applyFont="1" applyFill="1" applyBorder="1" applyAlignment="1">
      <alignment horizontal="center" vertical="center"/>
    </xf>
    <xf numFmtId="0" fontId="9" fillId="6" borderId="120" xfId="1" applyFont="1" applyFill="1" applyBorder="1" applyAlignment="1">
      <alignment horizontal="center" vertical="center"/>
    </xf>
    <xf numFmtId="0" fontId="9" fillId="6" borderId="46" xfId="1" applyFont="1" applyFill="1" applyBorder="1" applyAlignment="1">
      <alignment horizontal="left" vertical="center" wrapText="1"/>
    </xf>
    <xf numFmtId="0" fontId="9" fillId="6" borderId="42" xfId="1" applyFont="1" applyFill="1" applyBorder="1" applyAlignment="1">
      <alignment horizontal="left" vertical="center" wrapText="1"/>
    </xf>
    <xf numFmtId="0" fontId="9" fillId="6" borderId="26" xfId="1" applyFont="1" applyFill="1" applyBorder="1" applyAlignment="1">
      <alignment horizontal="left" vertical="center" wrapText="1"/>
    </xf>
    <xf numFmtId="0" fontId="9" fillId="6" borderId="55" xfId="1" applyFont="1" applyFill="1" applyBorder="1" applyAlignment="1">
      <alignment horizontal="left" vertical="center" wrapText="1"/>
    </xf>
    <xf numFmtId="0" fontId="9" fillId="6" borderId="44" xfId="1" applyFont="1" applyFill="1" applyBorder="1" applyAlignment="1">
      <alignment horizontal="left" vertical="center" wrapText="1"/>
    </xf>
    <xf numFmtId="0" fontId="9" fillId="6" borderId="23" xfId="1" applyFont="1" applyFill="1" applyBorder="1" applyAlignment="1">
      <alignment horizontal="left" vertical="center" wrapText="1"/>
    </xf>
    <xf numFmtId="0" fontId="9" fillId="6" borderId="54" xfId="1" applyFont="1" applyFill="1" applyBorder="1" applyAlignment="1">
      <alignment horizontal="justify" vertical="center"/>
    </xf>
    <xf numFmtId="0" fontId="9" fillId="6" borderId="44" xfId="1" applyFont="1" applyFill="1" applyBorder="1" applyAlignment="1">
      <alignment horizontal="justify" vertical="center"/>
    </xf>
    <xf numFmtId="0" fontId="9" fillId="6" borderId="54" xfId="1" applyFont="1" applyFill="1" applyBorder="1" applyAlignment="1">
      <alignment horizontal="left" vertical="center"/>
    </xf>
    <xf numFmtId="0" fontId="9" fillId="6" borderId="44" xfId="1" applyFont="1" applyFill="1" applyBorder="1" applyAlignment="1">
      <alignment horizontal="left" vertical="center"/>
    </xf>
    <xf numFmtId="0" fontId="9" fillId="6" borderId="43" xfId="1" applyFont="1" applyFill="1" applyBorder="1" applyAlignment="1">
      <alignment horizontal="left" vertical="center"/>
    </xf>
    <xf numFmtId="0" fontId="9" fillId="6" borderId="42" xfId="1" applyFont="1" applyFill="1" applyBorder="1" applyAlignment="1">
      <alignment horizontal="left" vertical="center"/>
    </xf>
    <xf numFmtId="168" fontId="9" fillId="6" borderId="42" xfId="1" applyNumberFormat="1" applyFont="1" applyFill="1" applyBorder="1" applyAlignment="1">
      <alignment horizontal="center" vertical="center"/>
    </xf>
    <xf numFmtId="0" fontId="5" fillId="6" borderId="61" xfId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/>
    </xf>
    <xf numFmtId="0" fontId="5" fillId="6" borderId="53" xfId="1" applyFill="1" applyBorder="1" applyAlignment="1">
      <alignment horizontal="center" vertical="center" wrapText="1"/>
    </xf>
    <xf numFmtId="0" fontId="5" fillId="0" borderId="48" xfId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2" fontId="5" fillId="6" borderId="6" xfId="1" applyNumberFormat="1" applyFill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/>
    </xf>
  </cellXfs>
  <cellStyles count="28">
    <cellStyle name="Hiperlink 2" xfId="3"/>
    <cellStyle name="Moeda 2" xfId="4"/>
    <cellStyle name="Moeda 3" xfId="5"/>
    <cellStyle name="Moeda 4" xfId="6"/>
    <cellStyle name="Normal" xfId="0" builtinId="0"/>
    <cellStyle name="Normal 2" xfId="1"/>
    <cellStyle name="Normal 2 2" xfId="7"/>
    <cellStyle name="Normal 2 3" xfId="25"/>
    <cellStyle name="Normal 3" xfId="8"/>
    <cellStyle name="Normal 3 2" xfId="26"/>
    <cellStyle name="Normal 4" xfId="20"/>
    <cellStyle name="Normal 4 2" xfId="21"/>
    <cellStyle name="Normal 5" xfId="19"/>
    <cellStyle name="Porcentagem 2" xfId="9"/>
    <cellStyle name="Porcentagem 3" xfId="10"/>
    <cellStyle name="Porcentagem 4" xfId="22"/>
    <cellStyle name="Separador de milhares 2" xfId="2"/>
    <cellStyle name="Separador de milhares 2 2" xfId="11"/>
    <cellStyle name="Separador de milhares 2 3" xfId="27"/>
    <cellStyle name="Separador de milhares 3" xfId="12"/>
    <cellStyle name="Separador de milhares 4" xfId="13"/>
    <cellStyle name="Separador de milhares 4 2" xfId="14"/>
    <cellStyle name="Separador de milhares 5" xfId="23"/>
    <cellStyle name="Vírgula 2" xfId="15"/>
    <cellStyle name="Vírgula 2 2" xfId="16"/>
    <cellStyle name="Vírgula 3" xfId="17"/>
    <cellStyle name="Vírgula 4" xfId="24"/>
    <cellStyle name="Währung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97276</xdr:colOff>
      <xdr:row>20</xdr:row>
      <xdr:rowOff>49625</xdr:rowOff>
    </xdr:from>
    <xdr:to>
      <xdr:col>2</xdr:col>
      <xdr:colOff>202659</xdr:colOff>
      <xdr:row>22</xdr:row>
      <xdr:rowOff>120695</xdr:rowOff>
    </xdr:to>
    <xdr:sp macro="" textlink="">
      <xdr:nvSpPr>
        <xdr:cNvPr id="2" name="Chave esquerd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02126" y="1830800"/>
          <a:ext cx="105383" cy="39492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40109</xdr:colOff>
      <xdr:row>36</xdr:row>
      <xdr:rowOff>100263</xdr:rowOff>
    </xdr:from>
    <xdr:to>
      <xdr:col>5</xdr:col>
      <xdr:colOff>95254</xdr:colOff>
      <xdr:row>39</xdr:row>
      <xdr:rowOff>0</xdr:rowOff>
    </xdr:to>
    <xdr:sp macro="" textlink="">
      <xdr:nvSpPr>
        <xdr:cNvPr id="3" name="Colchete direito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383384" y="4453188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1</xdr:col>
      <xdr:colOff>371475</xdr:colOff>
      <xdr:row>36</xdr:row>
      <xdr:rowOff>133350</xdr:rowOff>
    </xdr:from>
    <xdr:to>
      <xdr:col>1</xdr:col>
      <xdr:colOff>417194</xdr:colOff>
      <xdr:row>39</xdr:row>
      <xdr:rowOff>14288</xdr:rowOff>
    </xdr:to>
    <xdr:sp macro="" textlink="">
      <xdr:nvSpPr>
        <xdr:cNvPr id="4" name="Colchete esquerdo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619125" y="4486275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85725</xdr:colOff>
      <xdr:row>31</xdr:row>
      <xdr:rowOff>9525</xdr:rowOff>
    </xdr:from>
    <xdr:to>
      <xdr:col>5</xdr:col>
      <xdr:colOff>140870</xdr:colOff>
      <xdr:row>32</xdr:row>
      <xdr:rowOff>214062</xdr:rowOff>
    </xdr:to>
    <xdr:sp macro="" textlink="">
      <xdr:nvSpPr>
        <xdr:cNvPr id="5" name="Colchete direi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429000" y="3400425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2</xdr:col>
      <xdr:colOff>552450</xdr:colOff>
      <xdr:row>31</xdr:row>
      <xdr:rowOff>19050</xdr:rowOff>
    </xdr:from>
    <xdr:to>
      <xdr:col>2</xdr:col>
      <xdr:colOff>598169</xdr:colOff>
      <xdr:row>32</xdr:row>
      <xdr:rowOff>204788</xdr:rowOff>
    </xdr:to>
    <xdr:sp macro="" textlink="">
      <xdr:nvSpPr>
        <xdr:cNvPr id="6" name="Colchete esquerdo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257300" y="3409950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 editAs="oneCell">
    <xdr:from>
      <xdr:col>0</xdr:col>
      <xdr:colOff>66675</xdr:colOff>
      <xdr:row>0</xdr:row>
      <xdr:rowOff>95250</xdr:rowOff>
    </xdr:from>
    <xdr:to>
      <xdr:col>2</xdr:col>
      <xdr:colOff>295275</xdr:colOff>
      <xdr:row>6</xdr:row>
      <xdr:rowOff>57150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D7A6CE56-4D44-4720-805D-447CAB4F35F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66675" y="95250"/>
          <a:ext cx="933450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97276</xdr:colOff>
      <xdr:row>20</xdr:row>
      <xdr:rowOff>49625</xdr:rowOff>
    </xdr:from>
    <xdr:to>
      <xdr:col>2</xdr:col>
      <xdr:colOff>202659</xdr:colOff>
      <xdr:row>22</xdr:row>
      <xdr:rowOff>120695</xdr:rowOff>
    </xdr:to>
    <xdr:sp macro="" textlink="">
      <xdr:nvSpPr>
        <xdr:cNvPr id="2" name="Chave esquerda 1">
          <a:extLst>
            <a:ext uri="{FF2B5EF4-FFF2-40B4-BE49-F238E27FC236}">
              <a16:creationId xmlns:a16="http://schemas.microsoft.com/office/drawing/2014/main" xmlns="" id="{F9F9B833-0883-4FDD-A4CD-623BF07669EB}"/>
            </a:ext>
          </a:extLst>
        </xdr:cNvPr>
        <xdr:cNvSpPr/>
      </xdr:nvSpPr>
      <xdr:spPr>
        <a:xfrm>
          <a:off x="802126" y="2964275"/>
          <a:ext cx="105383" cy="39492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40109</xdr:colOff>
      <xdr:row>36</xdr:row>
      <xdr:rowOff>100263</xdr:rowOff>
    </xdr:from>
    <xdr:to>
      <xdr:col>5</xdr:col>
      <xdr:colOff>95254</xdr:colOff>
      <xdr:row>39</xdr:row>
      <xdr:rowOff>0</xdr:rowOff>
    </xdr:to>
    <xdr:sp macro="" textlink="">
      <xdr:nvSpPr>
        <xdr:cNvPr id="3" name="Colchete direito 2">
          <a:extLst>
            <a:ext uri="{FF2B5EF4-FFF2-40B4-BE49-F238E27FC236}">
              <a16:creationId xmlns:a16="http://schemas.microsoft.com/office/drawing/2014/main" xmlns="" id="{BE497FB2-E4FE-43FB-ABA3-D8C127405DAB}"/>
            </a:ext>
          </a:extLst>
        </xdr:cNvPr>
        <xdr:cNvSpPr/>
      </xdr:nvSpPr>
      <xdr:spPr>
        <a:xfrm>
          <a:off x="3383384" y="5586663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1</xdr:col>
      <xdr:colOff>371475</xdr:colOff>
      <xdr:row>36</xdr:row>
      <xdr:rowOff>133350</xdr:rowOff>
    </xdr:from>
    <xdr:to>
      <xdr:col>1</xdr:col>
      <xdr:colOff>417194</xdr:colOff>
      <xdr:row>39</xdr:row>
      <xdr:rowOff>14288</xdr:rowOff>
    </xdr:to>
    <xdr:sp macro="" textlink="">
      <xdr:nvSpPr>
        <xdr:cNvPr id="4" name="Colchete esquerdo 3">
          <a:extLst>
            <a:ext uri="{FF2B5EF4-FFF2-40B4-BE49-F238E27FC236}">
              <a16:creationId xmlns:a16="http://schemas.microsoft.com/office/drawing/2014/main" xmlns="" id="{E2BE75C4-CCAE-49BE-8103-E81F092CAB84}"/>
            </a:ext>
          </a:extLst>
        </xdr:cNvPr>
        <xdr:cNvSpPr/>
      </xdr:nvSpPr>
      <xdr:spPr>
        <a:xfrm>
          <a:off x="619125" y="5619750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85725</xdr:colOff>
      <xdr:row>31</xdr:row>
      <xdr:rowOff>9525</xdr:rowOff>
    </xdr:from>
    <xdr:to>
      <xdr:col>5</xdr:col>
      <xdr:colOff>140870</xdr:colOff>
      <xdr:row>32</xdr:row>
      <xdr:rowOff>214062</xdr:rowOff>
    </xdr:to>
    <xdr:sp macro="" textlink="">
      <xdr:nvSpPr>
        <xdr:cNvPr id="5" name="Colchete direito 4">
          <a:extLst>
            <a:ext uri="{FF2B5EF4-FFF2-40B4-BE49-F238E27FC236}">
              <a16:creationId xmlns:a16="http://schemas.microsoft.com/office/drawing/2014/main" xmlns="" id="{BB86A290-0A13-47F4-AC4B-AA28800C96CB}"/>
            </a:ext>
          </a:extLst>
        </xdr:cNvPr>
        <xdr:cNvSpPr/>
      </xdr:nvSpPr>
      <xdr:spPr>
        <a:xfrm>
          <a:off x="3429000" y="4533900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2</xdr:col>
      <xdr:colOff>552450</xdr:colOff>
      <xdr:row>31</xdr:row>
      <xdr:rowOff>19050</xdr:rowOff>
    </xdr:from>
    <xdr:to>
      <xdr:col>2</xdr:col>
      <xdr:colOff>598169</xdr:colOff>
      <xdr:row>32</xdr:row>
      <xdr:rowOff>204788</xdr:rowOff>
    </xdr:to>
    <xdr:sp macro="" textlink="">
      <xdr:nvSpPr>
        <xdr:cNvPr id="6" name="Colchete esquerdo 5">
          <a:extLst>
            <a:ext uri="{FF2B5EF4-FFF2-40B4-BE49-F238E27FC236}">
              <a16:creationId xmlns:a16="http://schemas.microsoft.com/office/drawing/2014/main" xmlns="" id="{772B091C-4033-4A6A-A919-F14298A5F45E}"/>
            </a:ext>
          </a:extLst>
        </xdr:cNvPr>
        <xdr:cNvSpPr/>
      </xdr:nvSpPr>
      <xdr:spPr>
        <a:xfrm>
          <a:off x="1257300" y="4543425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 editAs="oneCell">
    <xdr:from>
      <xdr:col>0</xdr:col>
      <xdr:colOff>66675</xdr:colOff>
      <xdr:row>0</xdr:row>
      <xdr:rowOff>114300</xdr:rowOff>
    </xdr:from>
    <xdr:to>
      <xdr:col>2</xdr:col>
      <xdr:colOff>295275</xdr:colOff>
      <xdr:row>6</xdr:row>
      <xdr:rowOff>76200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2D5C8B53-6F19-4CE8-9E47-0E760A5A957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66675" y="114300"/>
          <a:ext cx="933450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161925</xdr:rowOff>
    </xdr:from>
    <xdr:to>
      <xdr:col>0</xdr:col>
      <xdr:colOff>1238250</xdr:colOff>
      <xdr:row>3</xdr:row>
      <xdr:rowOff>314325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F1F8A2F3-5D0C-4A06-9F47-7B9647F9084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304800" y="161925"/>
          <a:ext cx="933450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177800</xdr:colOff>
      <xdr:row>0</xdr:row>
      <xdr:rowOff>215900</xdr:rowOff>
    </xdr:from>
    <xdr:to>
      <xdr:col>3</xdr:col>
      <xdr:colOff>609600</xdr:colOff>
      <xdr:row>3</xdr:row>
      <xdr:rowOff>584200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254D1191-9133-45BB-BA3A-BD1DD56DDFF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342900" y="215900"/>
          <a:ext cx="16510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85725</xdr:rowOff>
    </xdr:from>
    <xdr:to>
      <xdr:col>2</xdr:col>
      <xdr:colOff>1298575</xdr:colOff>
      <xdr:row>3</xdr:row>
      <xdr:rowOff>454025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27DF690C-1F3D-4BC6-928F-9919BC5B24C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219075" y="190500"/>
          <a:ext cx="16510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279400</xdr:rowOff>
    </xdr:from>
    <xdr:to>
      <xdr:col>2</xdr:col>
      <xdr:colOff>876300</xdr:colOff>
      <xdr:row>1</xdr:row>
      <xdr:rowOff>977900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75B3E346-2653-48F7-8378-A05EAC2F135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190500" y="279400"/>
          <a:ext cx="16510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dos%20Usuarios\Desktop\WAGNER%20PC\2025\FAVORES%20CIM\ANNA%20GABRIELA\MURO%20ARQUIVOS\PLANILHA%20MURO%20CI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ejador%20de%20projetos%20de%20Gantt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esktop\DIA-PRO-PAV-ASF\DIA-PLA-OR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CIM"/>
      <sheetName val="PLANILHA CIM 2024"/>
      <sheetName val="MEMORIAL-RO"/>
      <sheetName val="CRONOGRAMA-RO"/>
      <sheetName val="Banc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ejador de Projetos"/>
    </sheetNames>
    <sheetDataSet>
      <sheetData sheetId="0">
        <row r="2">
          <cell r="H2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 (3)"/>
      <sheetName val="Localização - Pavimentação (2)"/>
      <sheetName val="PLANILHA (4)"/>
      <sheetName val="CRONOGRAMA (3)"/>
      <sheetName val="METRAGENS MEDIÇÕES"/>
      <sheetName val="MEDIÇÃO 01"/>
    </sheetNames>
    <sheetDataSet>
      <sheetData sheetId="0"/>
      <sheetData sheetId="1"/>
      <sheetData sheetId="2">
        <row r="11">
          <cell r="B11" t="str">
            <v>Assinatura do Responsável Técnico: ____________________________________________</v>
          </cell>
        </row>
        <row r="13">
          <cell r="B13" t="str">
            <v>Data: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topLeftCell="A10" zoomScaleSheetLayoutView="100" workbookViewId="0">
      <selection activeCell="N22" sqref="N22"/>
    </sheetView>
  </sheetViews>
  <sheetFormatPr defaultRowHeight="12.75"/>
  <cols>
    <col min="1" max="1" width="3.7109375" style="118" customWidth="1"/>
    <col min="2" max="2" width="6.85546875" style="118" customWidth="1"/>
    <col min="3" max="3" width="30" style="118" customWidth="1"/>
    <col min="4" max="4" width="2.5703125" style="118" customWidth="1"/>
    <col min="5" max="5" width="7" style="118" customWidth="1"/>
    <col min="6" max="6" width="2.28515625" style="118" bestFit="1" customWidth="1"/>
    <col min="7" max="7" width="2.28515625" style="118" customWidth="1"/>
    <col min="8" max="8" width="6.140625" style="118" customWidth="1"/>
    <col min="9" max="9" width="3.7109375" style="118" customWidth="1"/>
    <col min="10" max="10" width="7" style="118" customWidth="1"/>
    <col min="11" max="11" width="2.28515625" style="118" bestFit="1" customWidth="1"/>
    <col min="12" max="12" width="4.140625" style="118" customWidth="1"/>
    <col min="13" max="13" width="10" style="118" bestFit="1" customWidth="1"/>
    <col min="14" max="14" width="22.85546875" style="135" customWidth="1"/>
    <col min="15" max="16384" width="9.140625" style="118"/>
  </cols>
  <sheetData>
    <row r="1" spans="1:12">
      <c r="A1" s="254" t="s">
        <v>189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</row>
    <row r="2" spans="1:12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</row>
    <row r="3" spans="1:12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</row>
    <row r="4" spans="1:12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</row>
    <row r="5" spans="1:12">
      <c r="A5" s="255"/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</row>
    <row r="6" spans="1:12">
      <c r="A6" s="255"/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</row>
    <row r="7" spans="1:12">
      <c r="A7" s="255"/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</row>
    <row r="8" spans="1:12" ht="15" customHeight="1">
      <c r="A8" s="263" t="s">
        <v>135</v>
      </c>
      <c r="B8" s="263"/>
      <c r="C8" s="263"/>
      <c r="D8" s="263"/>
      <c r="E8" s="263"/>
      <c r="F8" s="263"/>
      <c r="G8" s="263"/>
      <c r="H8" s="263"/>
      <c r="I8" s="263"/>
      <c r="J8" s="263"/>
      <c r="K8" s="263"/>
      <c r="L8" s="263"/>
    </row>
    <row r="9" spans="1:12" ht="7.5" customHeight="1">
      <c r="B9" s="119"/>
    </row>
    <row r="10" spans="1:12" ht="7.5" customHeight="1">
      <c r="B10" s="119"/>
    </row>
    <row r="11" spans="1:12" ht="28.5" customHeight="1">
      <c r="B11" s="264" t="str">
        <f>'Memoria de Cálculo'!C6</f>
        <v>OBRA: PAVIMENTAÇÃO EM CONCRETO BETUMINOSO USINADO A QUENTE, DRENAGEM SUPERFICIAL E SINALIZAÇÃO.</v>
      </c>
      <c r="C11" s="264"/>
      <c r="D11" s="264"/>
      <c r="E11" s="264"/>
      <c r="F11" s="264"/>
      <c r="G11" s="264"/>
      <c r="H11" s="264"/>
      <c r="I11" s="264"/>
      <c r="J11" s="264"/>
    </row>
    <row r="13" spans="1:12">
      <c r="C13" s="120" t="s">
        <v>80</v>
      </c>
    </row>
    <row r="15" spans="1:12">
      <c r="B15" s="121" t="s">
        <v>81</v>
      </c>
      <c r="C15" s="122" t="s">
        <v>82</v>
      </c>
      <c r="D15" s="123"/>
      <c r="E15" s="256">
        <v>4.6699999999999998E-2</v>
      </c>
      <c r="F15" s="257"/>
    </row>
    <row r="16" spans="1:12" ht="6" customHeight="1">
      <c r="B16" s="121"/>
      <c r="E16" s="124"/>
    </row>
    <row r="17" spans="1:15">
      <c r="B17" s="121" t="s">
        <v>83</v>
      </c>
      <c r="C17" s="122" t="s">
        <v>84</v>
      </c>
      <c r="D17" s="123"/>
      <c r="E17" s="256">
        <v>1.0500000000000001E-2</v>
      </c>
      <c r="F17" s="257"/>
    </row>
    <row r="18" spans="1:15" ht="6" customHeight="1">
      <c r="B18" s="121"/>
      <c r="E18" s="124"/>
    </row>
    <row r="19" spans="1:15">
      <c r="B19" s="121" t="s">
        <v>85</v>
      </c>
      <c r="C19" s="122" t="s">
        <v>86</v>
      </c>
      <c r="D19" s="123"/>
      <c r="E19" s="256">
        <v>1.7100000000000001E-2</v>
      </c>
      <c r="F19" s="257"/>
    </row>
    <row r="20" spans="1:15" ht="6" customHeight="1">
      <c r="B20" s="121"/>
      <c r="E20" s="124"/>
    </row>
    <row r="21" spans="1:15">
      <c r="B21" s="121"/>
      <c r="C21" s="125" t="s">
        <v>196</v>
      </c>
      <c r="D21" s="126"/>
      <c r="E21" s="127">
        <v>2</v>
      </c>
      <c r="F21" s="128" t="s">
        <v>54</v>
      </c>
    </row>
    <row r="22" spans="1:15">
      <c r="B22" s="121" t="s">
        <v>87</v>
      </c>
      <c r="C22" s="129" t="s">
        <v>88</v>
      </c>
      <c r="D22" s="130"/>
      <c r="E22" s="131">
        <v>0.65</v>
      </c>
      <c r="F22" s="132" t="s">
        <v>54</v>
      </c>
    </row>
    <row r="23" spans="1:15">
      <c r="B23" s="121"/>
      <c r="C23" s="129" t="s">
        <v>89</v>
      </c>
      <c r="D23" s="130"/>
      <c r="E23" s="131">
        <v>3</v>
      </c>
      <c r="F23" s="132" t="s">
        <v>54</v>
      </c>
    </row>
    <row r="24" spans="1:15">
      <c r="B24" s="121"/>
      <c r="C24" s="133" t="s">
        <v>90</v>
      </c>
      <c r="D24" s="134"/>
      <c r="E24" s="256">
        <f>(E21+E22+E23)/100</f>
        <v>5.6500000000000002E-2</v>
      </c>
      <c r="F24" s="257"/>
    </row>
    <row r="25" spans="1:15" ht="6" customHeight="1">
      <c r="B25" s="121"/>
      <c r="E25" s="124"/>
    </row>
    <row r="26" spans="1:15">
      <c r="B26" s="121" t="s">
        <v>91</v>
      </c>
      <c r="C26" s="122" t="s">
        <v>92</v>
      </c>
      <c r="D26" s="123"/>
      <c r="E26" s="256">
        <v>0</v>
      </c>
      <c r="F26" s="257"/>
    </row>
    <row r="27" spans="1:15" ht="6" customHeight="1">
      <c r="O27" s="136"/>
    </row>
    <row r="28" spans="1:15">
      <c r="B28" s="121" t="s">
        <v>66</v>
      </c>
      <c r="C28" s="122" t="s">
        <v>93</v>
      </c>
      <c r="D28" s="123"/>
      <c r="E28" s="256">
        <v>7.5300000000000006E-2</v>
      </c>
      <c r="F28" s="257"/>
      <c r="O28" s="136"/>
    </row>
    <row r="29" spans="1:15">
      <c r="D29" s="124"/>
      <c r="O29" s="136"/>
    </row>
    <row r="30" spans="1:15">
      <c r="B30" s="120" t="s">
        <v>94</v>
      </c>
      <c r="O30" s="136"/>
    </row>
    <row r="31" spans="1:15">
      <c r="A31" s="137"/>
      <c r="B31" s="138"/>
      <c r="C31" s="138"/>
      <c r="D31" s="138"/>
      <c r="E31" s="138"/>
      <c r="F31" s="138"/>
      <c r="G31" s="138"/>
      <c r="H31" s="138"/>
      <c r="I31" s="138"/>
      <c r="J31" s="128"/>
      <c r="O31" s="136"/>
    </row>
    <row r="32" spans="1:15" ht="18.75" customHeight="1">
      <c r="A32" s="139"/>
      <c r="B32" s="258" t="s">
        <v>95</v>
      </c>
      <c r="C32" s="259" t="s">
        <v>96</v>
      </c>
      <c r="D32" s="259"/>
      <c r="E32" s="259"/>
      <c r="F32" s="259"/>
      <c r="G32" s="259"/>
      <c r="H32" s="259"/>
      <c r="I32" s="260" t="s">
        <v>97</v>
      </c>
      <c r="J32" s="261"/>
    </row>
    <row r="33" spans="1:16" ht="18.75" customHeight="1">
      <c r="A33" s="139"/>
      <c r="B33" s="258"/>
      <c r="C33" s="262" t="s">
        <v>98</v>
      </c>
      <c r="D33" s="262"/>
      <c r="E33" s="262"/>
      <c r="F33" s="262"/>
      <c r="G33" s="262"/>
      <c r="H33" s="262"/>
      <c r="I33" s="260"/>
      <c r="J33" s="261"/>
    </row>
    <row r="34" spans="1:16">
      <c r="A34" s="140"/>
      <c r="B34" s="141"/>
      <c r="C34" s="141"/>
      <c r="D34" s="141"/>
      <c r="E34" s="141"/>
      <c r="F34" s="141"/>
      <c r="G34" s="141"/>
      <c r="H34" s="141"/>
      <c r="I34" s="141"/>
      <c r="J34" s="142"/>
    </row>
    <row r="36" spans="1:16">
      <c r="B36" s="120" t="s">
        <v>99</v>
      </c>
    </row>
    <row r="38" spans="1:16" ht="15" customHeight="1">
      <c r="B38" s="258" t="s">
        <v>100</v>
      </c>
      <c r="C38" s="265">
        <f>(1+(E15+E19))*(1+E17)*(1+E28)</f>
        <v>1.1559151334699997</v>
      </c>
      <c r="D38" s="265"/>
      <c r="E38" s="265"/>
      <c r="F38" s="121"/>
      <c r="G38" s="121" t="s">
        <v>0</v>
      </c>
      <c r="H38" s="118">
        <v>1</v>
      </c>
      <c r="I38" s="124" t="s">
        <v>77</v>
      </c>
      <c r="J38" s="143">
        <f>ROUNDDOWN((C38/C39)-1,4)</f>
        <v>0.22509999999999999</v>
      </c>
      <c r="K38" s="124"/>
      <c r="P38" s="144"/>
    </row>
    <row r="39" spans="1:16" ht="15" customHeight="1">
      <c r="B39" s="258"/>
      <c r="C39" s="266">
        <f>ABS(1-(E24+E26))</f>
        <v>0.94350000000000001</v>
      </c>
      <c r="D39" s="266"/>
      <c r="E39" s="266"/>
    </row>
    <row r="42" spans="1:16" ht="15.75">
      <c r="C42" s="145" t="s">
        <v>101</v>
      </c>
      <c r="D42" s="146"/>
      <c r="E42" s="267">
        <f>J38</f>
        <v>0.22509999999999999</v>
      </c>
      <c r="F42" s="267"/>
      <c r="G42" s="146"/>
      <c r="H42" s="146"/>
      <c r="N42" s="147"/>
    </row>
    <row r="44" spans="1:16">
      <c r="C44" s="148">
        <f ca="1">TODAY()</f>
        <v>46134</v>
      </c>
      <c r="H44" s="149"/>
      <c r="N44" s="147"/>
    </row>
    <row r="46" spans="1:16">
      <c r="B46" s="268" t="s">
        <v>102</v>
      </c>
      <c r="C46" s="268"/>
      <c r="D46" s="268"/>
      <c r="E46" s="268"/>
      <c r="F46" s="268"/>
      <c r="G46" s="268"/>
      <c r="H46" s="268"/>
      <c r="I46" s="268"/>
      <c r="J46" s="268"/>
      <c r="N46" s="147"/>
    </row>
    <row r="47" spans="1:16">
      <c r="B47" s="268"/>
      <c r="C47" s="268"/>
      <c r="D47" s="268"/>
      <c r="E47" s="268"/>
      <c r="F47" s="268"/>
      <c r="G47" s="268"/>
      <c r="H47" s="268"/>
      <c r="I47" s="268"/>
      <c r="J47" s="268"/>
    </row>
    <row r="48" spans="1:16">
      <c r="N48" s="147"/>
    </row>
  </sheetData>
  <mergeCells count="18">
    <mergeCell ref="B38:B39"/>
    <mergeCell ref="C38:E38"/>
    <mergeCell ref="C39:E39"/>
    <mergeCell ref="E42:F42"/>
    <mergeCell ref="B46:J47"/>
    <mergeCell ref="A1:L7"/>
    <mergeCell ref="E26:F26"/>
    <mergeCell ref="E28:F28"/>
    <mergeCell ref="B32:B33"/>
    <mergeCell ref="C32:H32"/>
    <mergeCell ref="I32:J33"/>
    <mergeCell ref="C33:H33"/>
    <mergeCell ref="A8:L8"/>
    <mergeCell ref="B11:J11"/>
    <mergeCell ref="E15:F15"/>
    <mergeCell ref="E17:F17"/>
    <mergeCell ref="E19:F19"/>
    <mergeCell ref="E24:F24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ignoredErrors>
    <ignoredError sqref="I3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8"/>
  <sheetViews>
    <sheetView showGridLines="0" view="pageBreakPreview" topLeftCell="A9" zoomScale="80" zoomScaleNormal="80" zoomScaleSheetLayoutView="80" zoomScalePageLayoutView="80" workbookViewId="0">
      <selection activeCell="E26" sqref="E26:F26"/>
    </sheetView>
  </sheetViews>
  <sheetFormatPr defaultColWidth="0" defaultRowHeight="0" customHeight="1" zeroHeight="1"/>
  <cols>
    <col min="1" max="1" width="5.7109375" style="88" bestFit="1" customWidth="1"/>
    <col min="2" max="2" width="52" style="88" customWidth="1"/>
    <col min="3" max="3" width="30.7109375" style="88" customWidth="1"/>
    <col min="4" max="6" width="15.7109375" style="88" customWidth="1"/>
    <col min="7" max="7" width="3.7109375" style="63" customWidth="1"/>
    <col min="8" max="9" width="0" style="64" hidden="1" customWidth="1"/>
    <col min="10" max="16384" width="9.140625" style="64" hidden="1"/>
  </cols>
  <sheetData>
    <row r="3" spans="1:7" ht="55.5" customHeight="1">
      <c r="A3" s="269"/>
      <c r="B3" s="269"/>
      <c r="C3" s="269"/>
      <c r="D3" s="269"/>
      <c r="E3" s="269"/>
      <c r="F3" s="269"/>
    </row>
    <row r="4" spans="1:7" ht="42.75" customHeight="1">
      <c r="A4" s="269"/>
      <c r="B4" s="269"/>
      <c r="C4" s="269"/>
      <c r="D4" s="269"/>
      <c r="E4" s="269"/>
      <c r="F4" s="269"/>
    </row>
    <row r="5" spans="1:7" ht="53.25" customHeight="1" thickBot="1">
      <c r="A5" s="270"/>
      <c r="B5" s="270"/>
      <c r="C5" s="270"/>
      <c r="D5" s="270"/>
      <c r="E5" s="270"/>
      <c r="F5" s="270"/>
    </row>
    <row r="6" spans="1:7" s="56" customFormat="1" ht="22.5" customHeight="1">
      <c r="A6" s="274" t="s">
        <v>56</v>
      </c>
      <c r="B6" s="275"/>
      <c r="C6" s="275"/>
      <c r="D6" s="275"/>
      <c r="E6" s="275"/>
      <c r="F6" s="276"/>
    </row>
    <row r="7" spans="1:7" s="56" customFormat="1" ht="15" customHeight="1">
      <c r="A7" s="277"/>
      <c r="B7" s="278"/>
      <c r="C7" s="278"/>
      <c r="D7" s="278"/>
      <c r="E7" s="278"/>
      <c r="F7" s="279"/>
    </row>
    <row r="8" spans="1:7" s="56" customFormat="1" ht="15" customHeight="1" thickBot="1">
      <c r="A8" s="280"/>
      <c r="B8" s="281"/>
      <c r="C8" s="281"/>
      <c r="D8" s="281"/>
      <c r="E8" s="281"/>
      <c r="F8" s="282"/>
    </row>
    <row r="9" spans="1:7" s="56" customFormat="1" ht="15" customHeight="1">
      <c r="A9" s="283" t="s">
        <v>57</v>
      </c>
      <c r="B9" s="284"/>
      <c r="C9" s="284"/>
      <c r="D9" s="284"/>
      <c r="E9" s="284"/>
      <c r="F9" s="285"/>
      <c r="G9" s="57"/>
    </row>
    <row r="10" spans="1:7" s="56" customFormat="1" ht="15" customHeight="1" thickBot="1">
      <c r="A10" s="286"/>
      <c r="B10" s="287"/>
      <c r="C10" s="287"/>
      <c r="D10" s="287"/>
      <c r="E10" s="287"/>
      <c r="F10" s="288"/>
      <c r="G10" s="57"/>
    </row>
    <row r="11" spans="1:7" s="58" customFormat="1" ht="20.100000000000001" customHeight="1">
      <c r="A11" s="289" t="str">
        <f>'PLANILHA '!B9</f>
        <v>COVENENTE: PREFEITURA MUNICIPAL DE JABOTICATUBAS</v>
      </c>
      <c r="B11" s="290"/>
      <c r="C11" s="290"/>
      <c r="D11" s="290"/>
      <c r="E11" s="290"/>
      <c r="F11" s="291"/>
    </row>
    <row r="12" spans="1:7" s="58" customFormat="1" ht="20.100000000000001" customHeight="1">
      <c r="A12" s="292" t="str">
        <f>'PLANILHA '!B10</f>
        <v>OBRA: PAVIMENTAÇÃO EM CONCRETO BETUMINOSO USINADO A QUENTE, DRENAGEM SUPERFICIAL E SINALIZAÇÃO.</v>
      </c>
      <c r="B12" s="293"/>
      <c r="C12" s="293"/>
      <c r="D12" s="293"/>
      <c r="E12" s="293"/>
      <c r="F12" s="294"/>
    </row>
    <row r="13" spans="1:7" s="58" customFormat="1" ht="20.100000000000001" customHeight="1">
      <c r="A13" s="107" t="s">
        <v>74</v>
      </c>
      <c r="B13" s="108"/>
      <c r="C13" s="108"/>
      <c r="D13" s="108"/>
      <c r="E13" s="108"/>
      <c r="F13" s="109"/>
    </row>
    <row r="14" spans="1:7" s="58" customFormat="1" ht="20.100000000000001" customHeight="1" thickBot="1">
      <c r="A14" s="59" t="str">
        <f>'[3]PLANILHA (4)'!B13</f>
        <v>Data:</v>
      </c>
      <c r="B14" s="60">
        <f ca="1">TODAY()</f>
        <v>46134</v>
      </c>
      <c r="C14" s="61"/>
      <c r="D14" s="61"/>
      <c r="E14" s="61"/>
      <c r="F14" s="62"/>
    </row>
    <row r="15" spans="1:7" ht="24.95" customHeight="1" thickBot="1">
      <c r="A15" s="271" t="s">
        <v>58</v>
      </c>
      <c r="B15" s="272"/>
      <c r="C15" s="272"/>
      <c r="D15" s="272"/>
      <c r="E15" s="272"/>
      <c r="F15" s="273"/>
    </row>
    <row r="16" spans="1:7" s="66" customFormat="1" ht="20.100000000000001" customHeight="1">
      <c r="A16" s="300" t="s">
        <v>10</v>
      </c>
      <c r="B16" s="303" t="s">
        <v>59</v>
      </c>
      <c r="C16" s="306" t="s">
        <v>60</v>
      </c>
      <c r="D16" s="309" t="s">
        <v>61</v>
      </c>
      <c r="E16" s="310"/>
      <c r="F16" s="311"/>
      <c r="G16" s="65"/>
    </row>
    <row r="17" spans="1:8" s="66" customFormat="1" ht="35.1" customHeight="1">
      <c r="A17" s="301"/>
      <c r="B17" s="304"/>
      <c r="C17" s="307"/>
      <c r="D17" s="67" t="s">
        <v>62</v>
      </c>
      <c r="E17" s="68" t="s">
        <v>63</v>
      </c>
      <c r="F17" s="69" t="s">
        <v>64</v>
      </c>
      <c r="G17" s="65"/>
    </row>
    <row r="18" spans="1:8" s="66" customFormat="1" ht="20.100000000000001" customHeight="1" thickBot="1">
      <c r="A18" s="302"/>
      <c r="B18" s="305"/>
      <c r="C18" s="308"/>
      <c r="D18" s="70" t="s">
        <v>65</v>
      </c>
      <c r="E18" s="71" t="s">
        <v>66</v>
      </c>
      <c r="F18" s="72" t="s">
        <v>67</v>
      </c>
      <c r="G18" s="65"/>
    </row>
    <row r="19" spans="1:8" s="66" customFormat="1" ht="20.100000000000001" customHeight="1">
      <c r="A19" s="73">
        <v>1</v>
      </c>
      <c r="B19" s="74" t="s">
        <v>73</v>
      </c>
      <c r="C19" s="75" t="s">
        <v>68</v>
      </c>
      <c r="D19" s="76">
        <v>297.86</v>
      </c>
      <c r="E19" s="95">
        <f>F19/D19</f>
        <v>4.7826159940911834</v>
      </c>
      <c r="F19" s="77">
        <v>1424.55</v>
      </c>
      <c r="G19" s="65"/>
    </row>
    <row r="20" spans="1:8" s="66" customFormat="1" ht="20.100000000000001" customHeight="1" thickBot="1">
      <c r="A20" s="73">
        <v>1</v>
      </c>
      <c r="B20" s="78" t="s">
        <v>79</v>
      </c>
      <c r="C20" s="75" t="s">
        <v>68</v>
      </c>
      <c r="D20" s="76">
        <v>83.99</v>
      </c>
      <c r="E20" s="95">
        <f t="shared" ref="E20" si="0">F20/D20</f>
        <v>4.5895939992856301</v>
      </c>
      <c r="F20" s="77">
        <v>385.48</v>
      </c>
      <c r="G20" s="65"/>
    </row>
    <row r="21" spans="1:8" s="83" customFormat="1" ht="20.100000000000001" customHeight="1" thickBot="1">
      <c r="A21" s="298" t="s">
        <v>39</v>
      </c>
      <c r="B21" s="299"/>
      <c r="C21" s="299"/>
      <c r="D21" s="79">
        <f>SUM(D19:D20)</f>
        <v>381.85</v>
      </c>
      <c r="E21" s="80" t="s">
        <v>0</v>
      </c>
      <c r="F21" s="81">
        <f>SUM(F19:F20)</f>
        <v>1810.03</v>
      </c>
      <c r="G21" s="82"/>
    </row>
    <row r="22" spans="1:8" ht="15" customHeight="1">
      <c r="A22" s="84"/>
      <c r="B22" s="84"/>
      <c r="C22" s="84"/>
      <c r="D22" s="84"/>
      <c r="E22" s="84"/>
      <c r="F22" s="84"/>
    </row>
    <row r="23" spans="1:8" ht="20.100000000000001" customHeight="1">
      <c r="A23" s="84"/>
      <c r="B23" s="84"/>
      <c r="C23" s="84"/>
      <c r="D23" s="84"/>
      <c r="E23" s="84"/>
      <c r="F23" s="84"/>
    </row>
    <row r="24" spans="1:8" ht="20.100000000000001" customHeight="1">
      <c r="A24" s="84"/>
      <c r="B24" s="84"/>
      <c r="C24" s="84"/>
      <c r="D24" s="84"/>
      <c r="E24" s="84"/>
      <c r="F24" s="84"/>
    </row>
    <row r="25" spans="1:8" ht="20.100000000000001" customHeight="1">
      <c r="A25" s="84"/>
      <c r="B25" s="84"/>
      <c r="C25" s="84"/>
      <c r="D25" s="84"/>
      <c r="E25" s="84"/>
      <c r="F25" s="84"/>
    </row>
    <row r="26" spans="1:8" ht="20.100000000000001" customHeight="1">
      <c r="A26" s="100"/>
      <c r="B26" s="295" t="str">
        <f>'PLANILHA '!D64</f>
        <v xml:space="preserve">Responsável Técnico: </v>
      </c>
      <c r="C26" s="295"/>
      <c r="D26" s="98"/>
      <c r="E26" s="296" t="s">
        <v>75</v>
      </c>
      <c r="F26" s="297"/>
      <c r="G26" s="105"/>
      <c r="H26" s="101"/>
    </row>
    <row r="27" spans="1:8" ht="20.100000000000001" customHeight="1">
      <c r="A27" s="84"/>
      <c r="B27" s="84"/>
      <c r="C27" s="84"/>
      <c r="D27" s="84"/>
      <c r="E27" s="84"/>
      <c r="F27" s="84"/>
    </row>
    <row r="28" spans="1:8" ht="15" customHeight="1">
      <c r="A28" s="84"/>
      <c r="B28" s="85" t="s">
        <v>69</v>
      </c>
      <c r="C28" s="84"/>
      <c r="D28" s="84"/>
      <c r="E28" s="84"/>
      <c r="F28" s="84"/>
    </row>
    <row r="29" spans="1:8" ht="15" customHeight="1">
      <c r="A29" s="84"/>
      <c r="B29" s="86" t="s">
        <v>70</v>
      </c>
      <c r="C29" s="84"/>
      <c r="D29" s="84"/>
      <c r="E29" s="84"/>
      <c r="F29" s="84"/>
    </row>
    <row r="30" spans="1:8" s="63" customFormat="1" ht="15" customHeight="1">
      <c r="A30" s="84"/>
      <c r="B30" s="86" t="s">
        <v>71</v>
      </c>
      <c r="C30" s="84"/>
      <c r="D30" s="84"/>
      <c r="E30" s="84"/>
      <c r="F30" s="87"/>
    </row>
    <row r="31" spans="1:8" s="63" customFormat="1" ht="15" customHeight="1">
      <c r="A31" s="84"/>
      <c r="B31" s="86" t="s">
        <v>72</v>
      </c>
      <c r="C31" s="84"/>
      <c r="D31" s="84"/>
      <c r="E31" s="84"/>
      <c r="F31" s="84"/>
    </row>
    <row r="32" spans="1:8" s="63" customFormat="1" ht="15" customHeight="1">
      <c r="A32" s="88"/>
      <c r="B32" s="89"/>
      <c r="C32" s="89"/>
      <c r="D32" s="89"/>
      <c r="E32" s="89"/>
      <c r="F32" s="87"/>
    </row>
    <row r="33" spans="1:6" s="63" customFormat="1" ht="14.25">
      <c r="A33" s="88"/>
      <c r="B33" s="90"/>
      <c r="C33" s="89"/>
      <c r="D33" s="89"/>
      <c r="E33" s="89"/>
      <c r="F33" s="106"/>
    </row>
    <row r="34" spans="1:6" s="63" customFormat="1" ht="14.25">
      <c r="A34" s="88"/>
      <c r="B34" s="91"/>
      <c r="C34" s="89"/>
      <c r="D34" s="89"/>
      <c r="E34" s="89"/>
      <c r="F34" s="92"/>
    </row>
    <row r="35" spans="1:6" s="63" customFormat="1" ht="14.25">
      <c r="A35" s="88"/>
      <c r="B35" s="91"/>
      <c r="C35" s="92"/>
      <c r="D35" s="92"/>
      <c r="E35" s="92"/>
      <c r="F35" s="92"/>
    </row>
    <row r="36" spans="1:6" s="63" customFormat="1" ht="14.25">
      <c r="A36" s="88"/>
      <c r="B36" s="91"/>
      <c r="C36" s="89"/>
      <c r="D36" s="89"/>
      <c r="E36" s="92"/>
      <c r="F36" s="92"/>
    </row>
    <row r="37" spans="1:6" s="63" customFormat="1" ht="14.25" hidden="1">
      <c r="A37" s="88"/>
      <c r="B37" s="88"/>
      <c r="C37" s="89"/>
      <c r="D37" s="89"/>
      <c r="E37" s="89"/>
      <c r="F37" s="89"/>
    </row>
    <row r="38" spans="1:6" s="63" customFormat="1" ht="14.25" hidden="1">
      <c r="A38" s="88"/>
      <c r="B38" s="93"/>
      <c r="C38" s="88"/>
      <c r="D38" s="88"/>
      <c r="E38" s="88"/>
      <c r="F38" s="88"/>
    </row>
    <row r="39" spans="1:6" s="63" customFormat="1" ht="14.25" hidden="1">
      <c r="A39" s="88"/>
      <c r="B39" s="88"/>
      <c r="C39" s="88"/>
      <c r="D39" s="88"/>
      <c r="E39" s="88"/>
      <c r="F39" s="88"/>
    </row>
    <row r="40" spans="1:6" s="63" customFormat="1" ht="14.25" hidden="1">
      <c r="A40" s="88"/>
      <c r="B40" s="88"/>
      <c r="C40" s="88"/>
      <c r="D40" s="88"/>
      <c r="E40" s="88"/>
      <c r="F40" s="88"/>
    </row>
    <row r="41" spans="1:6" s="63" customFormat="1" ht="14.25" hidden="1">
      <c r="A41" s="88"/>
      <c r="B41" s="88"/>
      <c r="C41" s="88"/>
      <c r="D41" s="88"/>
      <c r="E41" s="88"/>
      <c r="F41" s="88"/>
    </row>
    <row r="42" spans="1:6" s="63" customFormat="1" ht="14.25" hidden="1">
      <c r="A42" s="88"/>
      <c r="B42" s="88"/>
      <c r="C42" s="88"/>
      <c r="D42" s="88"/>
      <c r="E42" s="88"/>
      <c r="F42" s="88"/>
    </row>
    <row r="43" spans="1:6" s="63" customFormat="1" ht="14.25" hidden="1">
      <c r="A43" s="88"/>
      <c r="B43" s="88"/>
      <c r="C43" s="88"/>
      <c r="D43" s="88"/>
      <c r="E43" s="88"/>
      <c r="F43" s="88"/>
    </row>
    <row r="44" spans="1:6" s="63" customFormat="1" ht="14.25" hidden="1">
      <c r="A44" s="88"/>
      <c r="B44" s="88"/>
      <c r="C44" s="88"/>
      <c r="D44" s="88"/>
      <c r="E44" s="88"/>
      <c r="F44" s="88"/>
    </row>
    <row r="45" spans="1:6" s="63" customFormat="1" ht="14.25" hidden="1">
      <c r="A45" s="88"/>
      <c r="B45" s="88"/>
      <c r="C45" s="88"/>
      <c r="D45" s="88"/>
      <c r="E45" s="88"/>
      <c r="F45" s="88"/>
    </row>
    <row r="46" spans="1:6" s="63" customFormat="1" ht="15" customHeight="1">
      <c r="A46" s="88"/>
      <c r="B46" s="88"/>
      <c r="C46" s="88"/>
      <c r="D46" s="88"/>
      <c r="E46" s="94"/>
      <c r="F46" s="92"/>
    </row>
    <row r="47" spans="1:6" s="63" customFormat="1" ht="15" customHeight="1">
      <c r="A47" s="88"/>
      <c r="B47" s="88"/>
      <c r="C47" s="88"/>
      <c r="D47" s="94"/>
      <c r="E47" s="94"/>
      <c r="F47" s="92"/>
    </row>
    <row r="48" spans="1:6" s="63" customFormat="1" ht="15" customHeight="1">
      <c r="A48" s="88"/>
      <c r="B48" s="88"/>
      <c r="C48" s="88"/>
      <c r="D48" s="88"/>
      <c r="E48" s="88"/>
      <c r="F48" s="94"/>
    </row>
    <row r="49" spans="1:7" s="63" customFormat="1" ht="15" customHeight="1">
      <c r="A49" s="88"/>
      <c r="B49" s="88"/>
      <c r="C49" s="88"/>
      <c r="D49" s="88"/>
      <c r="E49" s="88"/>
      <c r="F49" s="88"/>
    </row>
    <row r="50" spans="1:7" s="63" customFormat="1" ht="15" customHeight="1">
      <c r="A50" s="88"/>
      <c r="B50" s="88"/>
      <c r="C50" s="88"/>
      <c r="D50" s="88"/>
      <c r="E50" s="88"/>
      <c r="F50" s="88"/>
    </row>
    <row r="51" spans="1:7" s="63" customFormat="1" ht="15" customHeight="1">
      <c r="A51" s="88"/>
      <c r="B51" s="88"/>
      <c r="C51" s="88"/>
      <c r="D51" s="88"/>
      <c r="E51" s="88"/>
      <c r="F51" s="88"/>
    </row>
    <row r="52" spans="1:7" s="63" customFormat="1" ht="15" customHeight="1">
      <c r="A52" s="88"/>
      <c r="B52" s="88"/>
      <c r="C52" s="88"/>
      <c r="D52" s="88"/>
      <c r="E52" s="88"/>
      <c r="F52" s="88"/>
    </row>
    <row r="53" spans="1:7" s="63" customFormat="1" ht="15" customHeight="1">
      <c r="A53" s="88"/>
      <c r="B53" s="88"/>
      <c r="C53" s="88"/>
      <c r="D53" s="88"/>
      <c r="E53" s="88"/>
      <c r="F53" s="88"/>
    </row>
    <row r="54" spans="1:7" s="63" customFormat="1" ht="15" customHeight="1">
      <c r="A54" s="88"/>
      <c r="B54" s="88"/>
      <c r="C54" s="88"/>
      <c r="D54" s="88"/>
      <c r="E54" s="88"/>
      <c r="F54" s="88"/>
    </row>
    <row r="55" spans="1:7" s="88" customFormat="1" ht="15" customHeight="1">
      <c r="G55" s="63"/>
    </row>
    <row r="56" spans="1:7" s="88" customFormat="1" ht="15" customHeight="1">
      <c r="G56" s="63"/>
    </row>
    <row r="57" spans="1:7" s="88" customFormat="1" ht="15" customHeight="1">
      <c r="G57" s="63"/>
    </row>
    <row r="58" spans="1:7" s="88" customFormat="1" ht="15" customHeight="1">
      <c r="G58" s="63"/>
    </row>
    <row r="59" spans="1:7" s="88" customFormat="1" ht="15" customHeight="1">
      <c r="G59" s="63"/>
    </row>
    <row r="60" spans="1:7" s="88" customFormat="1" ht="15" customHeight="1">
      <c r="G60" s="63"/>
    </row>
    <row r="61" spans="1:7" s="88" customFormat="1" ht="15" customHeight="1">
      <c r="G61" s="63"/>
    </row>
    <row r="62" spans="1:7" s="88" customFormat="1" ht="15" customHeight="1">
      <c r="G62" s="63"/>
    </row>
    <row r="63" spans="1:7" s="88" customFormat="1" ht="15" customHeight="1">
      <c r="G63" s="63"/>
    </row>
    <row r="64" spans="1:7" s="88" customFormat="1" ht="15" customHeight="1">
      <c r="G64" s="63"/>
    </row>
    <row r="65" spans="7:7" s="88" customFormat="1" ht="15" customHeight="1">
      <c r="G65" s="63"/>
    </row>
    <row r="66" spans="7:7" s="88" customFormat="1" ht="15" customHeight="1">
      <c r="G66" s="63"/>
    </row>
    <row r="67" spans="7:7" s="88" customFormat="1" ht="15" customHeight="1">
      <c r="G67" s="63"/>
    </row>
    <row r="68" spans="7:7" s="88" customFormat="1" ht="15" customHeight="1">
      <c r="G68" s="63"/>
    </row>
    <row r="69" spans="7:7" s="88" customFormat="1" ht="15" customHeight="1">
      <c r="G69" s="63"/>
    </row>
    <row r="70" spans="7:7" s="88" customFormat="1" ht="15" customHeight="1">
      <c r="G70" s="63"/>
    </row>
    <row r="71" spans="7:7" ht="15" customHeight="1"/>
    <row r="72" spans="7:7" ht="15" customHeight="1"/>
    <row r="73" spans="7:7" ht="15" customHeight="1"/>
    <row r="74" spans="7:7" ht="15" customHeight="1"/>
    <row r="75" spans="7:7" ht="15" customHeight="1"/>
    <row r="76" spans="7:7" ht="15" customHeight="1"/>
    <row r="77" spans="7:7" ht="15" customHeight="1"/>
    <row r="78" spans="7:7" ht="15" customHeight="1"/>
  </sheetData>
  <mergeCells count="13">
    <mergeCell ref="B26:C26"/>
    <mergeCell ref="E26:F26"/>
    <mergeCell ref="A21:C21"/>
    <mergeCell ref="A16:A18"/>
    <mergeCell ref="B16:B18"/>
    <mergeCell ref="C16:C18"/>
    <mergeCell ref="D16:F16"/>
    <mergeCell ref="A3:F5"/>
    <mergeCell ref="A15:F15"/>
    <mergeCell ref="A6:F8"/>
    <mergeCell ref="A9:F10"/>
    <mergeCell ref="A11:F11"/>
    <mergeCell ref="A12:F12"/>
  </mergeCells>
  <printOptions horizontalCentered="1"/>
  <pageMargins left="0.39370078740157483" right="0.59055118110236227" top="0.39370078740157483" bottom="0.39370078740157483" header="0.39370078740157483" footer="0.39370078740157483"/>
  <pageSetup paperSize="9" scale="80" fitToHeight="0" orientation="landscape" horizontalDpi="4294967295" verticalDpi="4294967295" r:id="rId1"/>
  <headerFooter>
    <oddFooter>&amp;R&amp;"Arial,Normal"Página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topLeftCell="A34" zoomScaleSheetLayoutView="100" workbookViewId="0">
      <selection activeCell="P29" sqref="P29"/>
    </sheetView>
  </sheetViews>
  <sheetFormatPr defaultRowHeight="12.75"/>
  <cols>
    <col min="1" max="1" width="3.7109375" style="118" customWidth="1"/>
    <col min="2" max="2" width="6.85546875" style="118" customWidth="1"/>
    <col min="3" max="3" width="30" style="118" customWidth="1"/>
    <col min="4" max="4" width="2.5703125" style="118" customWidth="1"/>
    <col min="5" max="5" width="7" style="118" customWidth="1"/>
    <col min="6" max="6" width="2.28515625" style="118" bestFit="1" customWidth="1"/>
    <col min="7" max="7" width="2.28515625" style="118" customWidth="1"/>
    <col min="8" max="8" width="6.140625" style="118" customWidth="1"/>
    <col min="9" max="9" width="3.7109375" style="118" customWidth="1"/>
    <col min="10" max="10" width="7" style="118" customWidth="1"/>
    <col min="11" max="11" width="2.28515625" style="118" bestFit="1" customWidth="1"/>
    <col min="12" max="12" width="4.140625" style="118" customWidth="1"/>
    <col min="13" max="13" width="10" style="118" bestFit="1" customWidth="1"/>
    <col min="14" max="14" width="22.85546875" style="135" customWidth="1"/>
    <col min="15" max="16384" width="9.140625" style="118"/>
  </cols>
  <sheetData>
    <row r="1" spans="1:12">
      <c r="A1" s="254" t="s">
        <v>189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</row>
    <row r="2" spans="1:12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</row>
    <row r="3" spans="1:12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</row>
    <row r="4" spans="1:12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</row>
    <row r="5" spans="1:12">
      <c r="A5" s="255"/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</row>
    <row r="6" spans="1:12">
      <c r="A6" s="255"/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</row>
    <row r="7" spans="1:12">
      <c r="A7" s="255"/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</row>
    <row r="8" spans="1:12" ht="15" customHeight="1">
      <c r="A8" s="263" t="s">
        <v>157</v>
      </c>
      <c r="B8" s="263"/>
      <c r="C8" s="263"/>
      <c r="D8" s="263"/>
      <c r="E8" s="263"/>
      <c r="F8" s="263"/>
      <c r="G8" s="263"/>
      <c r="H8" s="263"/>
      <c r="I8" s="263"/>
      <c r="J8" s="263"/>
      <c r="K8" s="263"/>
      <c r="L8" s="263"/>
    </row>
    <row r="9" spans="1:12" ht="7.5" customHeight="1">
      <c r="B9" s="119"/>
    </row>
    <row r="10" spans="1:12" ht="7.5" customHeight="1">
      <c r="B10" s="119"/>
    </row>
    <row r="11" spans="1:12" ht="15.75">
      <c r="B11" s="312" t="str">
        <f>'Memoria de Cálculo'!C6</f>
        <v>OBRA: PAVIMENTAÇÃO EM CONCRETO BETUMINOSO USINADO A QUENTE, DRENAGEM SUPERFICIAL E SINALIZAÇÃO.</v>
      </c>
      <c r="C11" s="312"/>
      <c r="D11" s="312"/>
      <c r="E11" s="312"/>
      <c r="F11" s="312"/>
      <c r="G11" s="312"/>
      <c r="H11" s="312"/>
      <c r="I11" s="312"/>
      <c r="J11" s="312"/>
    </row>
    <row r="13" spans="1:12">
      <c r="C13" s="120" t="s">
        <v>80</v>
      </c>
    </row>
    <row r="15" spans="1:12">
      <c r="B15" s="121" t="s">
        <v>81</v>
      </c>
      <c r="C15" s="122" t="s">
        <v>82</v>
      </c>
      <c r="D15" s="123"/>
      <c r="E15" s="256">
        <v>3.4200000000000001E-2</v>
      </c>
      <c r="F15" s="257"/>
    </row>
    <row r="16" spans="1:12" ht="6" customHeight="1">
      <c r="B16" s="121"/>
      <c r="E16" s="124"/>
    </row>
    <row r="17" spans="1:15">
      <c r="B17" s="121" t="s">
        <v>83</v>
      </c>
      <c r="C17" s="122" t="s">
        <v>84</v>
      </c>
      <c r="D17" s="123"/>
      <c r="E17" s="256">
        <v>1.0500000000000001E-2</v>
      </c>
      <c r="F17" s="257"/>
    </row>
    <row r="18" spans="1:15" ht="6" customHeight="1">
      <c r="B18" s="121"/>
      <c r="E18" s="124"/>
    </row>
    <row r="19" spans="1:15">
      <c r="B19" s="121" t="s">
        <v>85</v>
      </c>
      <c r="C19" s="122" t="s">
        <v>86</v>
      </c>
      <c r="D19" s="123"/>
      <c r="E19" s="256">
        <v>1.29E-2</v>
      </c>
      <c r="F19" s="257"/>
    </row>
    <row r="20" spans="1:15" ht="6" customHeight="1">
      <c r="B20" s="121"/>
      <c r="E20" s="124"/>
    </row>
    <row r="21" spans="1:15">
      <c r="B21" s="121"/>
      <c r="C21" s="125" t="s">
        <v>196</v>
      </c>
      <c r="D21" s="126"/>
      <c r="E21" s="127">
        <v>0</v>
      </c>
      <c r="F21" s="128" t="s">
        <v>54</v>
      </c>
    </row>
    <row r="22" spans="1:15">
      <c r="B22" s="121" t="s">
        <v>87</v>
      </c>
      <c r="C22" s="129" t="s">
        <v>88</v>
      </c>
      <c r="D22" s="130"/>
      <c r="E22" s="131">
        <v>0.65</v>
      </c>
      <c r="F22" s="132" t="s">
        <v>54</v>
      </c>
    </row>
    <row r="23" spans="1:15">
      <c r="B23" s="121"/>
      <c r="C23" s="129" t="s">
        <v>89</v>
      </c>
      <c r="D23" s="130"/>
      <c r="E23" s="131">
        <v>3</v>
      </c>
      <c r="F23" s="132" t="s">
        <v>54</v>
      </c>
    </row>
    <row r="24" spans="1:15">
      <c r="B24" s="121"/>
      <c r="C24" s="133" t="s">
        <v>90</v>
      </c>
      <c r="D24" s="134"/>
      <c r="E24" s="256">
        <f>(E21+E22+E23)/100</f>
        <v>3.6499999999999998E-2</v>
      </c>
      <c r="F24" s="257"/>
    </row>
    <row r="25" spans="1:15" ht="6" customHeight="1">
      <c r="B25" s="121"/>
      <c r="E25" s="124"/>
    </row>
    <row r="26" spans="1:15">
      <c r="B26" s="121" t="s">
        <v>91</v>
      </c>
      <c r="C26" s="122" t="s">
        <v>92</v>
      </c>
      <c r="D26" s="123"/>
      <c r="E26" s="256">
        <v>0</v>
      </c>
      <c r="F26" s="257"/>
    </row>
    <row r="27" spans="1:15" ht="6" customHeight="1">
      <c r="O27" s="136"/>
    </row>
    <row r="28" spans="1:15">
      <c r="B28" s="121" t="s">
        <v>66</v>
      </c>
      <c r="C28" s="122" t="s">
        <v>93</v>
      </c>
      <c r="D28" s="123"/>
      <c r="E28" s="256">
        <v>4.9399999999999999E-2</v>
      </c>
      <c r="F28" s="257"/>
      <c r="O28" s="136"/>
    </row>
    <row r="29" spans="1:15">
      <c r="D29" s="124"/>
      <c r="O29" s="136"/>
    </row>
    <row r="30" spans="1:15">
      <c r="B30" s="120" t="s">
        <v>94</v>
      </c>
      <c r="O30" s="136"/>
    </row>
    <row r="31" spans="1:15">
      <c r="A31" s="137"/>
      <c r="B31" s="138"/>
      <c r="C31" s="138"/>
      <c r="D31" s="138"/>
      <c r="E31" s="138"/>
      <c r="F31" s="138"/>
      <c r="G31" s="138"/>
      <c r="H31" s="138"/>
      <c r="I31" s="138"/>
      <c r="J31" s="128"/>
      <c r="O31" s="136"/>
    </row>
    <row r="32" spans="1:15" ht="18.75" customHeight="1">
      <c r="A32" s="139"/>
      <c r="B32" s="258" t="s">
        <v>95</v>
      </c>
      <c r="C32" s="259" t="s">
        <v>96</v>
      </c>
      <c r="D32" s="259"/>
      <c r="E32" s="259"/>
      <c r="F32" s="259"/>
      <c r="G32" s="259"/>
      <c r="H32" s="259"/>
      <c r="I32" s="260" t="s">
        <v>97</v>
      </c>
      <c r="J32" s="261"/>
    </row>
    <row r="33" spans="1:16" ht="18.75" customHeight="1">
      <c r="A33" s="139"/>
      <c r="B33" s="258"/>
      <c r="C33" s="262" t="s">
        <v>98</v>
      </c>
      <c r="D33" s="262"/>
      <c r="E33" s="262"/>
      <c r="F33" s="262"/>
      <c r="G33" s="262"/>
      <c r="H33" s="262"/>
      <c r="I33" s="260"/>
      <c r="J33" s="261"/>
    </row>
    <row r="34" spans="1:16">
      <c r="A34" s="140"/>
      <c r="B34" s="141"/>
      <c r="C34" s="141"/>
      <c r="D34" s="141"/>
      <c r="E34" s="141"/>
      <c r="F34" s="141"/>
      <c r="G34" s="141"/>
      <c r="H34" s="141"/>
      <c r="I34" s="141"/>
      <c r="J34" s="142"/>
    </row>
    <row r="36" spans="1:16">
      <c r="B36" s="120" t="s">
        <v>99</v>
      </c>
    </row>
    <row r="38" spans="1:16" ht="15" customHeight="1">
      <c r="B38" s="258" t="s">
        <v>100</v>
      </c>
      <c r="C38" s="265">
        <f>(1+(E15+E19))*(1+E17)*(1+E28)</f>
        <v>1.1103644207699996</v>
      </c>
      <c r="D38" s="265"/>
      <c r="E38" s="265"/>
      <c r="F38" s="121"/>
      <c r="G38" s="121" t="s">
        <v>0</v>
      </c>
      <c r="H38" s="118">
        <v>1</v>
      </c>
      <c r="I38" s="124" t="s">
        <v>77</v>
      </c>
      <c r="J38" s="143">
        <f>ROUNDDOWN((C38/C39)-1,4)</f>
        <v>0.15240000000000001</v>
      </c>
      <c r="K38" s="124"/>
      <c r="P38" s="144"/>
    </row>
    <row r="39" spans="1:16" ht="15" customHeight="1">
      <c r="B39" s="258"/>
      <c r="C39" s="266">
        <f>ABS(1-(E24+E26))</f>
        <v>0.96350000000000002</v>
      </c>
      <c r="D39" s="266"/>
      <c r="E39" s="266"/>
    </row>
    <row r="42" spans="1:16" ht="15.75">
      <c r="C42" s="145" t="s">
        <v>101</v>
      </c>
      <c r="D42" s="146"/>
      <c r="E42" s="267">
        <f>J38</f>
        <v>0.15240000000000001</v>
      </c>
      <c r="F42" s="267"/>
      <c r="G42" s="146"/>
      <c r="H42" s="146"/>
      <c r="N42" s="147"/>
    </row>
    <row r="44" spans="1:16">
      <c r="C44" s="148">
        <f ca="1">TODAY()</f>
        <v>46134</v>
      </c>
      <c r="H44" s="149"/>
      <c r="N44" s="147"/>
    </row>
    <row r="46" spans="1:16">
      <c r="B46" s="268" t="s">
        <v>102</v>
      </c>
      <c r="C46" s="268"/>
      <c r="D46" s="268"/>
      <c r="E46" s="268"/>
      <c r="F46" s="268"/>
      <c r="G46" s="268"/>
      <c r="H46" s="268"/>
      <c r="I46" s="268"/>
      <c r="J46" s="268"/>
      <c r="N46" s="147"/>
    </row>
    <row r="47" spans="1:16">
      <c r="B47" s="268"/>
      <c r="C47" s="268"/>
      <c r="D47" s="268"/>
      <c r="E47" s="268"/>
      <c r="F47" s="268"/>
      <c r="G47" s="268"/>
      <c r="H47" s="268"/>
      <c r="I47" s="268"/>
      <c r="J47" s="268"/>
    </row>
    <row r="48" spans="1:16">
      <c r="N48" s="147"/>
    </row>
  </sheetData>
  <mergeCells count="18">
    <mergeCell ref="B38:B39"/>
    <mergeCell ref="C38:E38"/>
    <mergeCell ref="C39:E39"/>
    <mergeCell ref="E42:F42"/>
    <mergeCell ref="B46:J47"/>
    <mergeCell ref="I32:J33"/>
    <mergeCell ref="C33:H33"/>
    <mergeCell ref="A1:L7"/>
    <mergeCell ref="A8:L8"/>
    <mergeCell ref="B11:J11"/>
    <mergeCell ref="E15:F15"/>
    <mergeCell ref="E17:F17"/>
    <mergeCell ref="E19:F19"/>
    <mergeCell ref="E24:F24"/>
    <mergeCell ref="E26:F26"/>
    <mergeCell ref="E28:F28"/>
    <mergeCell ref="B32:B33"/>
    <mergeCell ref="C32:H32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Normal="100" zoomScaleSheetLayoutView="100" workbookViewId="0">
      <selection activeCell="F12" sqref="F12"/>
    </sheetView>
  </sheetViews>
  <sheetFormatPr defaultRowHeight="12.75"/>
  <cols>
    <col min="1" max="1" width="23.85546875" style="218" customWidth="1"/>
    <col min="2" max="2" width="26.85546875" style="218" customWidth="1"/>
    <col min="3" max="3" width="20" style="218" customWidth="1"/>
    <col min="4" max="4" width="20.140625" style="218" customWidth="1"/>
    <col min="5" max="5" width="16.42578125" style="218" customWidth="1"/>
    <col min="6" max="6" width="21.42578125" style="218" customWidth="1"/>
    <col min="7" max="7" width="16.5703125" style="218" customWidth="1"/>
    <col min="8" max="8" width="19.7109375" style="218" customWidth="1"/>
    <col min="9" max="254" width="9.140625" style="218"/>
    <col min="255" max="255" width="22.5703125" style="218" customWidth="1"/>
    <col min="256" max="256" width="18.7109375" style="218" customWidth="1"/>
    <col min="257" max="257" width="20.140625" style="218" customWidth="1"/>
    <col min="258" max="258" width="16.42578125" style="218" customWidth="1"/>
    <col min="259" max="260" width="19.7109375" style="218" customWidth="1"/>
    <col min="261" max="261" width="17.7109375" style="218" customWidth="1"/>
    <col min="262" max="262" width="18.7109375" style="218" customWidth="1"/>
    <col min="263" max="510" width="9.140625" style="218"/>
    <col min="511" max="511" width="22.5703125" style="218" customWidth="1"/>
    <col min="512" max="512" width="18.7109375" style="218" customWidth="1"/>
    <col min="513" max="513" width="20.140625" style="218" customWidth="1"/>
    <col min="514" max="514" width="16.42578125" style="218" customWidth="1"/>
    <col min="515" max="516" width="19.7109375" style="218" customWidth="1"/>
    <col min="517" max="517" width="17.7109375" style="218" customWidth="1"/>
    <col min="518" max="518" width="18.7109375" style="218" customWidth="1"/>
    <col min="519" max="766" width="9.140625" style="218"/>
    <col min="767" max="767" width="22.5703125" style="218" customWidth="1"/>
    <col min="768" max="768" width="18.7109375" style="218" customWidth="1"/>
    <col min="769" max="769" width="20.140625" style="218" customWidth="1"/>
    <col min="770" max="770" width="16.42578125" style="218" customWidth="1"/>
    <col min="771" max="772" width="19.7109375" style="218" customWidth="1"/>
    <col min="773" max="773" width="17.7109375" style="218" customWidth="1"/>
    <col min="774" max="774" width="18.7109375" style="218" customWidth="1"/>
    <col min="775" max="1022" width="9.140625" style="218"/>
    <col min="1023" max="1023" width="22.5703125" style="218" customWidth="1"/>
    <col min="1024" max="1024" width="18.7109375" style="218" customWidth="1"/>
    <col min="1025" max="1025" width="20.140625" style="218" customWidth="1"/>
    <col min="1026" max="1026" width="16.42578125" style="218" customWidth="1"/>
    <col min="1027" max="1028" width="19.7109375" style="218" customWidth="1"/>
    <col min="1029" max="1029" width="17.7109375" style="218" customWidth="1"/>
    <col min="1030" max="1030" width="18.7109375" style="218" customWidth="1"/>
    <col min="1031" max="1278" width="9.140625" style="218"/>
    <col min="1279" max="1279" width="22.5703125" style="218" customWidth="1"/>
    <col min="1280" max="1280" width="18.7109375" style="218" customWidth="1"/>
    <col min="1281" max="1281" width="20.140625" style="218" customWidth="1"/>
    <col min="1282" max="1282" width="16.42578125" style="218" customWidth="1"/>
    <col min="1283" max="1284" width="19.7109375" style="218" customWidth="1"/>
    <col min="1285" max="1285" width="17.7109375" style="218" customWidth="1"/>
    <col min="1286" max="1286" width="18.7109375" style="218" customWidth="1"/>
    <col min="1287" max="1534" width="9.140625" style="218"/>
    <col min="1535" max="1535" width="22.5703125" style="218" customWidth="1"/>
    <col min="1536" max="1536" width="18.7109375" style="218" customWidth="1"/>
    <col min="1537" max="1537" width="20.140625" style="218" customWidth="1"/>
    <col min="1538" max="1538" width="16.42578125" style="218" customWidth="1"/>
    <col min="1539" max="1540" width="19.7109375" style="218" customWidth="1"/>
    <col min="1541" max="1541" width="17.7109375" style="218" customWidth="1"/>
    <col min="1542" max="1542" width="18.7109375" style="218" customWidth="1"/>
    <col min="1543" max="1790" width="9.140625" style="218"/>
    <col min="1791" max="1791" width="22.5703125" style="218" customWidth="1"/>
    <col min="1792" max="1792" width="18.7109375" style="218" customWidth="1"/>
    <col min="1793" max="1793" width="20.140625" style="218" customWidth="1"/>
    <col min="1794" max="1794" width="16.42578125" style="218" customWidth="1"/>
    <col min="1795" max="1796" width="19.7109375" style="218" customWidth="1"/>
    <col min="1797" max="1797" width="17.7109375" style="218" customWidth="1"/>
    <col min="1798" max="1798" width="18.7109375" style="218" customWidth="1"/>
    <col min="1799" max="2046" width="9.140625" style="218"/>
    <col min="2047" max="2047" width="22.5703125" style="218" customWidth="1"/>
    <col min="2048" max="2048" width="18.7109375" style="218" customWidth="1"/>
    <col min="2049" max="2049" width="20.140625" style="218" customWidth="1"/>
    <col min="2050" max="2050" width="16.42578125" style="218" customWidth="1"/>
    <col min="2051" max="2052" width="19.7109375" style="218" customWidth="1"/>
    <col min="2053" max="2053" width="17.7109375" style="218" customWidth="1"/>
    <col min="2054" max="2054" width="18.7109375" style="218" customWidth="1"/>
    <col min="2055" max="2302" width="9.140625" style="218"/>
    <col min="2303" max="2303" width="22.5703125" style="218" customWidth="1"/>
    <col min="2304" max="2304" width="18.7109375" style="218" customWidth="1"/>
    <col min="2305" max="2305" width="20.140625" style="218" customWidth="1"/>
    <col min="2306" max="2306" width="16.42578125" style="218" customWidth="1"/>
    <col min="2307" max="2308" width="19.7109375" style="218" customWidth="1"/>
    <col min="2309" max="2309" width="17.7109375" style="218" customWidth="1"/>
    <col min="2310" max="2310" width="18.7109375" style="218" customWidth="1"/>
    <col min="2311" max="2558" width="9.140625" style="218"/>
    <col min="2559" max="2559" width="22.5703125" style="218" customWidth="1"/>
    <col min="2560" max="2560" width="18.7109375" style="218" customWidth="1"/>
    <col min="2561" max="2561" width="20.140625" style="218" customWidth="1"/>
    <col min="2562" max="2562" width="16.42578125" style="218" customWidth="1"/>
    <col min="2563" max="2564" width="19.7109375" style="218" customWidth="1"/>
    <col min="2565" max="2565" width="17.7109375" style="218" customWidth="1"/>
    <col min="2566" max="2566" width="18.7109375" style="218" customWidth="1"/>
    <col min="2567" max="2814" width="9.140625" style="218"/>
    <col min="2815" max="2815" width="22.5703125" style="218" customWidth="1"/>
    <col min="2816" max="2816" width="18.7109375" style="218" customWidth="1"/>
    <col min="2817" max="2817" width="20.140625" style="218" customWidth="1"/>
    <col min="2818" max="2818" width="16.42578125" style="218" customWidth="1"/>
    <col min="2819" max="2820" width="19.7109375" style="218" customWidth="1"/>
    <col min="2821" max="2821" width="17.7109375" style="218" customWidth="1"/>
    <col min="2822" max="2822" width="18.7109375" style="218" customWidth="1"/>
    <col min="2823" max="3070" width="9.140625" style="218"/>
    <col min="3071" max="3071" width="22.5703125" style="218" customWidth="1"/>
    <col min="3072" max="3072" width="18.7109375" style="218" customWidth="1"/>
    <col min="3073" max="3073" width="20.140625" style="218" customWidth="1"/>
    <col min="3074" max="3074" width="16.42578125" style="218" customWidth="1"/>
    <col min="3075" max="3076" width="19.7109375" style="218" customWidth="1"/>
    <col min="3077" max="3077" width="17.7109375" style="218" customWidth="1"/>
    <col min="3078" max="3078" width="18.7109375" style="218" customWidth="1"/>
    <col min="3079" max="3326" width="9.140625" style="218"/>
    <col min="3327" max="3327" width="22.5703125" style="218" customWidth="1"/>
    <col min="3328" max="3328" width="18.7109375" style="218" customWidth="1"/>
    <col min="3329" max="3329" width="20.140625" style="218" customWidth="1"/>
    <col min="3330" max="3330" width="16.42578125" style="218" customWidth="1"/>
    <col min="3331" max="3332" width="19.7109375" style="218" customWidth="1"/>
    <col min="3333" max="3333" width="17.7109375" style="218" customWidth="1"/>
    <col min="3334" max="3334" width="18.7109375" style="218" customWidth="1"/>
    <col min="3335" max="3582" width="9.140625" style="218"/>
    <col min="3583" max="3583" width="22.5703125" style="218" customWidth="1"/>
    <col min="3584" max="3584" width="18.7109375" style="218" customWidth="1"/>
    <col min="3585" max="3585" width="20.140625" style="218" customWidth="1"/>
    <col min="3586" max="3586" width="16.42578125" style="218" customWidth="1"/>
    <col min="3587" max="3588" width="19.7109375" style="218" customWidth="1"/>
    <col min="3589" max="3589" width="17.7109375" style="218" customWidth="1"/>
    <col min="3590" max="3590" width="18.7109375" style="218" customWidth="1"/>
    <col min="3591" max="3838" width="9.140625" style="218"/>
    <col min="3839" max="3839" width="22.5703125" style="218" customWidth="1"/>
    <col min="3840" max="3840" width="18.7109375" style="218" customWidth="1"/>
    <col min="3841" max="3841" width="20.140625" style="218" customWidth="1"/>
    <col min="3842" max="3842" width="16.42578125" style="218" customWidth="1"/>
    <col min="3843" max="3844" width="19.7109375" style="218" customWidth="1"/>
    <col min="3845" max="3845" width="17.7109375" style="218" customWidth="1"/>
    <col min="3846" max="3846" width="18.7109375" style="218" customWidth="1"/>
    <col min="3847" max="4094" width="9.140625" style="218"/>
    <col min="4095" max="4095" width="22.5703125" style="218" customWidth="1"/>
    <col min="4096" max="4096" width="18.7109375" style="218" customWidth="1"/>
    <col min="4097" max="4097" width="20.140625" style="218" customWidth="1"/>
    <col min="4098" max="4098" width="16.42578125" style="218" customWidth="1"/>
    <col min="4099" max="4100" width="19.7109375" style="218" customWidth="1"/>
    <col min="4101" max="4101" width="17.7109375" style="218" customWidth="1"/>
    <col min="4102" max="4102" width="18.7109375" style="218" customWidth="1"/>
    <col min="4103" max="4350" width="9.140625" style="218"/>
    <col min="4351" max="4351" width="22.5703125" style="218" customWidth="1"/>
    <col min="4352" max="4352" width="18.7109375" style="218" customWidth="1"/>
    <col min="4353" max="4353" width="20.140625" style="218" customWidth="1"/>
    <col min="4354" max="4354" width="16.42578125" style="218" customWidth="1"/>
    <col min="4355" max="4356" width="19.7109375" style="218" customWidth="1"/>
    <col min="4357" max="4357" width="17.7109375" style="218" customWidth="1"/>
    <col min="4358" max="4358" width="18.7109375" style="218" customWidth="1"/>
    <col min="4359" max="4606" width="9.140625" style="218"/>
    <col min="4607" max="4607" width="22.5703125" style="218" customWidth="1"/>
    <col min="4608" max="4608" width="18.7109375" style="218" customWidth="1"/>
    <col min="4609" max="4609" width="20.140625" style="218" customWidth="1"/>
    <col min="4610" max="4610" width="16.42578125" style="218" customWidth="1"/>
    <col min="4611" max="4612" width="19.7109375" style="218" customWidth="1"/>
    <col min="4613" max="4613" width="17.7109375" style="218" customWidth="1"/>
    <col min="4614" max="4614" width="18.7109375" style="218" customWidth="1"/>
    <col min="4615" max="4862" width="9.140625" style="218"/>
    <col min="4863" max="4863" width="22.5703125" style="218" customWidth="1"/>
    <col min="4864" max="4864" width="18.7109375" style="218" customWidth="1"/>
    <col min="4865" max="4865" width="20.140625" style="218" customWidth="1"/>
    <col min="4866" max="4866" width="16.42578125" style="218" customWidth="1"/>
    <col min="4867" max="4868" width="19.7109375" style="218" customWidth="1"/>
    <col min="4869" max="4869" width="17.7109375" style="218" customWidth="1"/>
    <col min="4870" max="4870" width="18.7109375" style="218" customWidth="1"/>
    <col min="4871" max="5118" width="9.140625" style="218"/>
    <col min="5119" max="5119" width="22.5703125" style="218" customWidth="1"/>
    <col min="5120" max="5120" width="18.7109375" style="218" customWidth="1"/>
    <col min="5121" max="5121" width="20.140625" style="218" customWidth="1"/>
    <col min="5122" max="5122" width="16.42578125" style="218" customWidth="1"/>
    <col min="5123" max="5124" width="19.7109375" style="218" customWidth="1"/>
    <col min="5125" max="5125" width="17.7109375" style="218" customWidth="1"/>
    <col min="5126" max="5126" width="18.7109375" style="218" customWidth="1"/>
    <col min="5127" max="5374" width="9.140625" style="218"/>
    <col min="5375" max="5375" width="22.5703125" style="218" customWidth="1"/>
    <col min="5376" max="5376" width="18.7109375" style="218" customWidth="1"/>
    <col min="5377" max="5377" width="20.140625" style="218" customWidth="1"/>
    <col min="5378" max="5378" width="16.42578125" style="218" customWidth="1"/>
    <col min="5379" max="5380" width="19.7109375" style="218" customWidth="1"/>
    <col min="5381" max="5381" width="17.7109375" style="218" customWidth="1"/>
    <col min="5382" max="5382" width="18.7109375" style="218" customWidth="1"/>
    <col min="5383" max="5630" width="9.140625" style="218"/>
    <col min="5631" max="5631" width="22.5703125" style="218" customWidth="1"/>
    <col min="5632" max="5632" width="18.7109375" style="218" customWidth="1"/>
    <col min="5633" max="5633" width="20.140625" style="218" customWidth="1"/>
    <col min="5634" max="5634" width="16.42578125" style="218" customWidth="1"/>
    <col min="5635" max="5636" width="19.7109375" style="218" customWidth="1"/>
    <col min="5637" max="5637" width="17.7109375" style="218" customWidth="1"/>
    <col min="5638" max="5638" width="18.7109375" style="218" customWidth="1"/>
    <col min="5639" max="5886" width="9.140625" style="218"/>
    <col min="5887" max="5887" width="22.5703125" style="218" customWidth="1"/>
    <col min="5888" max="5888" width="18.7109375" style="218" customWidth="1"/>
    <col min="5889" max="5889" width="20.140625" style="218" customWidth="1"/>
    <col min="5890" max="5890" width="16.42578125" style="218" customWidth="1"/>
    <col min="5891" max="5892" width="19.7109375" style="218" customWidth="1"/>
    <col min="5893" max="5893" width="17.7109375" style="218" customWidth="1"/>
    <col min="5894" max="5894" width="18.7109375" style="218" customWidth="1"/>
    <col min="5895" max="6142" width="9.140625" style="218"/>
    <col min="6143" max="6143" width="22.5703125" style="218" customWidth="1"/>
    <col min="6144" max="6144" width="18.7109375" style="218" customWidth="1"/>
    <col min="6145" max="6145" width="20.140625" style="218" customWidth="1"/>
    <col min="6146" max="6146" width="16.42578125" style="218" customWidth="1"/>
    <col min="6147" max="6148" width="19.7109375" style="218" customWidth="1"/>
    <col min="6149" max="6149" width="17.7109375" style="218" customWidth="1"/>
    <col min="6150" max="6150" width="18.7109375" style="218" customWidth="1"/>
    <col min="6151" max="6398" width="9.140625" style="218"/>
    <col min="6399" max="6399" width="22.5703125" style="218" customWidth="1"/>
    <col min="6400" max="6400" width="18.7109375" style="218" customWidth="1"/>
    <col min="6401" max="6401" width="20.140625" style="218" customWidth="1"/>
    <col min="6402" max="6402" width="16.42578125" style="218" customWidth="1"/>
    <col min="6403" max="6404" width="19.7109375" style="218" customWidth="1"/>
    <col min="6405" max="6405" width="17.7109375" style="218" customWidth="1"/>
    <col min="6406" max="6406" width="18.7109375" style="218" customWidth="1"/>
    <col min="6407" max="6654" width="9.140625" style="218"/>
    <col min="6655" max="6655" width="22.5703125" style="218" customWidth="1"/>
    <col min="6656" max="6656" width="18.7109375" style="218" customWidth="1"/>
    <col min="6657" max="6657" width="20.140625" style="218" customWidth="1"/>
    <col min="6658" max="6658" width="16.42578125" style="218" customWidth="1"/>
    <col min="6659" max="6660" width="19.7109375" style="218" customWidth="1"/>
    <col min="6661" max="6661" width="17.7109375" style="218" customWidth="1"/>
    <col min="6662" max="6662" width="18.7109375" style="218" customWidth="1"/>
    <col min="6663" max="6910" width="9.140625" style="218"/>
    <col min="6911" max="6911" width="22.5703125" style="218" customWidth="1"/>
    <col min="6912" max="6912" width="18.7109375" style="218" customWidth="1"/>
    <col min="6913" max="6913" width="20.140625" style="218" customWidth="1"/>
    <col min="6914" max="6914" width="16.42578125" style="218" customWidth="1"/>
    <col min="6915" max="6916" width="19.7109375" style="218" customWidth="1"/>
    <col min="6917" max="6917" width="17.7109375" style="218" customWidth="1"/>
    <col min="6918" max="6918" width="18.7109375" style="218" customWidth="1"/>
    <col min="6919" max="7166" width="9.140625" style="218"/>
    <col min="7167" max="7167" width="22.5703125" style="218" customWidth="1"/>
    <col min="7168" max="7168" width="18.7109375" style="218" customWidth="1"/>
    <col min="7169" max="7169" width="20.140625" style="218" customWidth="1"/>
    <col min="7170" max="7170" width="16.42578125" style="218" customWidth="1"/>
    <col min="7171" max="7172" width="19.7109375" style="218" customWidth="1"/>
    <col min="7173" max="7173" width="17.7109375" style="218" customWidth="1"/>
    <col min="7174" max="7174" width="18.7109375" style="218" customWidth="1"/>
    <col min="7175" max="7422" width="9.140625" style="218"/>
    <col min="7423" max="7423" width="22.5703125" style="218" customWidth="1"/>
    <col min="7424" max="7424" width="18.7109375" style="218" customWidth="1"/>
    <col min="7425" max="7425" width="20.140625" style="218" customWidth="1"/>
    <col min="7426" max="7426" width="16.42578125" style="218" customWidth="1"/>
    <col min="7427" max="7428" width="19.7109375" style="218" customWidth="1"/>
    <col min="7429" max="7429" width="17.7109375" style="218" customWidth="1"/>
    <col min="7430" max="7430" width="18.7109375" style="218" customWidth="1"/>
    <col min="7431" max="7678" width="9.140625" style="218"/>
    <col min="7679" max="7679" width="22.5703125" style="218" customWidth="1"/>
    <col min="7680" max="7680" width="18.7109375" style="218" customWidth="1"/>
    <col min="7681" max="7681" width="20.140625" style="218" customWidth="1"/>
    <col min="7682" max="7682" width="16.42578125" style="218" customWidth="1"/>
    <col min="7683" max="7684" width="19.7109375" style="218" customWidth="1"/>
    <col min="7685" max="7685" width="17.7109375" style="218" customWidth="1"/>
    <col min="7686" max="7686" width="18.7109375" style="218" customWidth="1"/>
    <col min="7687" max="7934" width="9.140625" style="218"/>
    <col min="7935" max="7935" width="22.5703125" style="218" customWidth="1"/>
    <col min="7936" max="7936" width="18.7109375" style="218" customWidth="1"/>
    <col min="7937" max="7937" width="20.140625" style="218" customWidth="1"/>
    <col min="7938" max="7938" width="16.42578125" style="218" customWidth="1"/>
    <col min="7939" max="7940" width="19.7109375" style="218" customWidth="1"/>
    <col min="7941" max="7941" width="17.7109375" style="218" customWidth="1"/>
    <col min="7942" max="7942" width="18.7109375" style="218" customWidth="1"/>
    <col min="7943" max="8190" width="9.140625" style="218"/>
    <col min="8191" max="8191" width="22.5703125" style="218" customWidth="1"/>
    <col min="8192" max="8192" width="18.7109375" style="218" customWidth="1"/>
    <col min="8193" max="8193" width="20.140625" style="218" customWidth="1"/>
    <col min="8194" max="8194" width="16.42578125" style="218" customWidth="1"/>
    <col min="8195" max="8196" width="19.7109375" style="218" customWidth="1"/>
    <col min="8197" max="8197" width="17.7109375" style="218" customWidth="1"/>
    <col min="8198" max="8198" width="18.7109375" style="218" customWidth="1"/>
    <col min="8199" max="8446" width="9.140625" style="218"/>
    <col min="8447" max="8447" width="22.5703125" style="218" customWidth="1"/>
    <col min="8448" max="8448" width="18.7109375" style="218" customWidth="1"/>
    <col min="8449" max="8449" width="20.140625" style="218" customWidth="1"/>
    <col min="8450" max="8450" width="16.42578125" style="218" customWidth="1"/>
    <col min="8451" max="8452" width="19.7109375" style="218" customWidth="1"/>
    <col min="8453" max="8453" width="17.7109375" style="218" customWidth="1"/>
    <col min="8454" max="8454" width="18.7109375" style="218" customWidth="1"/>
    <col min="8455" max="8702" width="9.140625" style="218"/>
    <col min="8703" max="8703" width="22.5703125" style="218" customWidth="1"/>
    <col min="8704" max="8704" width="18.7109375" style="218" customWidth="1"/>
    <col min="8705" max="8705" width="20.140625" style="218" customWidth="1"/>
    <col min="8706" max="8706" width="16.42578125" style="218" customWidth="1"/>
    <col min="8707" max="8708" width="19.7109375" style="218" customWidth="1"/>
    <col min="8709" max="8709" width="17.7109375" style="218" customWidth="1"/>
    <col min="8710" max="8710" width="18.7109375" style="218" customWidth="1"/>
    <col min="8711" max="8958" width="9.140625" style="218"/>
    <col min="8959" max="8959" width="22.5703125" style="218" customWidth="1"/>
    <col min="8960" max="8960" width="18.7109375" style="218" customWidth="1"/>
    <col min="8961" max="8961" width="20.140625" style="218" customWidth="1"/>
    <col min="8962" max="8962" width="16.42578125" style="218" customWidth="1"/>
    <col min="8963" max="8964" width="19.7109375" style="218" customWidth="1"/>
    <col min="8965" max="8965" width="17.7109375" style="218" customWidth="1"/>
    <col min="8966" max="8966" width="18.7109375" style="218" customWidth="1"/>
    <col min="8967" max="9214" width="9.140625" style="218"/>
    <col min="9215" max="9215" width="22.5703125" style="218" customWidth="1"/>
    <col min="9216" max="9216" width="18.7109375" style="218" customWidth="1"/>
    <col min="9217" max="9217" width="20.140625" style="218" customWidth="1"/>
    <col min="9218" max="9218" width="16.42578125" style="218" customWidth="1"/>
    <col min="9219" max="9220" width="19.7109375" style="218" customWidth="1"/>
    <col min="9221" max="9221" width="17.7109375" style="218" customWidth="1"/>
    <col min="9222" max="9222" width="18.7109375" style="218" customWidth="1"/>
    <col min="9223" max="9470" width="9.140625" style="218"/>
    <col min="9471" max="9471" width="22.5703125" style="218" customWidth="1"/>
    <col min="9472" max="9472" width="18.7109375" style="218" customWidth="1"/>
    <col min="9473" max="9473" width="20.140625" style="218" customWidth="1"/>
    <col min="9474" max="9474" width="16.42578125" style="218" customWidth="1"/>
    <col min="9475" max="9476" width="19.7109375" style="218" customWidth="1"/>
    <col min="9477" max="9477" width="17.7109375" style="218" customWidth="1"/>
    <col min="9478" max="9478" width="18.7109375" style="218" customWidth="1"/>
    <col min="9479" max="9726" width="9.140625" style="218"/>
    <col min="9727" max="9727" width="22.5703125" style="218" customWidth="1"/>
    <col min="9728" max="9728" width="18.7109375" style="218" customWidth="1"/>
    <col min="9729" max="9729" width="20.140625" style="218" customWidth="1"/>
    <col min="9730" max="9730" width="16.42578125" style="218" customWidth="1"/>
    <col min="9731" max="9732" width="19.7109375" style="218" customWidth="1"/>
    <col min="9733" max="9733" width="17.7109375" style="218" customWidth="1"/>
    <col min="9734" max="9734" width="18.7109375" style="218" customWidth="1"/>
    <col min="9735" max="9982" width="9.140625" style="218"/>
    <col min="9983" max="9983" width="22.5703125" style="218" customWidth="1"/>
    <col min="9984" max="9984" width="18.7109375" style="218" customWidth="1"/>
    <col min="9985" max="9985" width="20.140625" style="218" customWidth="1"/>
    <col min="9986" max="9986" width="16.42578125" style="218" customWidth="1"/>
    <col min="9987" max="9988" width="19.7109375" style="218" customWidth="1"/>
    <col min="9989" max="9989" width="17.7109375" style="218" customWidth="1"/>
    <col min="9990" max="9990" width="18.7109375" style="218" customWidth="1"/>
    <col min="9991" max="10238" width="9.140625" style="218"/>
    <col min="10239" max="10239" width="22.5703125" style="218" customWidth="1"/>
    <col min="10240" max="10240" width="18.7109375" style="218" customWidth="1"/>
    <col min="10241" max="10241" width="20.140625" style="218" customWidth="1"/>
    <col min="10242" max="10242" width="16.42578125" style="218" customWidth="1"/>
    <col min="10243" max="10244" width="19.7109375" style="218" customWidth="1"/>
    <col min="10245" max="10245" width="17.7109375" style="218" customWidth="1"/>
    <col min="10246" max="10246" width="18.7109375" style="218" customWidth="1"/>
    <col min="10247" max="10494" width="9.140625" style="218"/>
    <col min="10495" max="10495" width="22.5703125" style="218" customWidth="1"/>
    <col min="10496" max="10496" width="18.7109375" style="218" customWidth="1"/>
    <col min="10497" max="10497" width="20.140625" style="218" customWidth="1"/>
    <col min="10498" max="10498" width="16.42578125" style="218" customWidth="1"/>
    <col min="10499" max="10500" width="19.7109375" style="218" customWidth="1"/>
    <col min="10501" max="10501" width="17.7109375" style="218" customWidth="1"/>
    <col min="10502" max="10502" width="18.7109375" style="218" customWidth="1"/>
    <col min="10503" max="10750" width="9.140625" style="218"/>
    <col min="10751" max="10751" width="22.5703125" style="218" customWidth="1"/>
    <col min="10752" max="10752" width="18.7109375" style="218" customWidth="1"/>
    <col min="10753" max="10753" width="20.140625" style="218" customWidth="1"/>
    <col min="10754" max="10754" width="16.42578125" style="218" customWidth="1"/>
    <col min="10755" max="10756" width="19.7109375" style="218" customWidth="1"/>
    <col min="10757" max="10757" width="17.7109375" style="218" customWidth="1"/>
    <col min="10758" max="10758" width="18.7109375" style="218" customWidth="1"/>
    <col min="10759" max="11006" width="9.140625" style="218"/>
    <col min="11007" max="11007" width="22.5703125" style="218" customWidth="1"/>
    <col min="11008" max="11008" width="18.7109375" style="218" customWidth="1"/>
    <col min="11009" max="11009" width="20.140625" style="218" customWidth="1"/>
    <col min="11010" max="11010" width="16.42578125" style="218" customWidth="1"/>
    <col min="11011" max="11012" width="19.7109375" style="218" customWidth="1"/>
    <col min="11013" max="11013" width="17.7109375" style="218" customWidth="1"/>
    <col min="11014" max="11014" width="18.7109375" style="218" customWidth="1"/>
    <col min="11015" max="11262" width="9.140625" style="218"/>
    <col min="11263" max="11263" width="22.5703125" style="218" customWidth="1"/>
    <col min="11264" max="11264" width="18.7109375" style="218" customWidth="1"/>
    <col min="11265" max="11265" width="20.140625" style="218" customWidth="1"/>
    <col min="11266" max="11266" width="16.42578125" style="218" customWidth="1"/>
    <col min="11267" max="11268" width="19.7109375" style="218" customWidth="1"/>
    <col min="11269" max="11269" width="17.7109375" style="218" customWidth="1"/>
    <col min="11270" max="11270" width="18.7109375" style="218" customWidth="1"/>
    <col min="11271" max="11518" width="9.140625" style="218"/>
    <col min="11519" max="11519" width="22.5703125" style="218" customWidth="1"/>
    <col min="11520" max="11520" width="18.7109375" style="218" customWidth="1"/>
    <col min="11521" max="11521" width="20.140625" style="218" customWidth="1"/>
    <col min="11522" max="11522" width="16.42578125" style="218" customWidth="1"/>
    <col min="11523" max="11524" width="19.7109375" style="218" customWidth="1"/>
    <col min="11525" max="11525" width="17.7109375" style="218" customWidth="1"/>
    <col min="11526" max="11526" width="18.7109375" style="218" customWidth="1"/>
    <col min="11527" max="11774" width="9.140625" style="218"/>
    <col min="11775" max="11775" width="22.5703125" style="218" customWidth="1"/>
    <col min="11776" max="11776" width="18.7109375" style="218" customWidth="1"/>
    <col min="11777" max="11777" width="20.140625" style="218" customWidth="1"/>
    <col min="11778" max="11778" width="16.42578125" style="218" customWidth="1"/>
    <col min="11779" max="11780" width="19.7109375" style="218" customWidth="1"/>
    <col min="11781" max="11781" width="17.7109375" style="218" customWidth="1"/>
    <col min="11782" max="11782" width="18.7109375" style="218" customWidth="1"/>
    <col min="11783" max="12030" width="9.140625" style="218"/>
    <col min="12031" max="12031" width="22.5703125" style="218" customWidth="1"/>
    <col min="12032" max="12032" width="18.7109375" style="218" customWidth="1"/>
    <col min="12033" max="12033" width="20.140625" style="218" customWidth="1"/>
    <col min="12034" max="12034" width="16.42578125" style="218" customWidth="1"/>
    <col min="12035" max="12036" width="19.7109375" style="218" customWidth="1"/>
    <col min="12037" max="12037" width="17.7109375" style="218" customWidth="1"/>
    <col min="12038" max="12038" width="18.7109375" style="218" customWidth="1"/>
    <col min="12039" max="12286" width="9.140625" style="218"/>
    <col min="12287" max="12287" width="22.5703125" style="218" customWidth="1"/>
    <col min="12288" max="12288" width="18.7109375" style="218" customWidth="1"/>
    <col min="12289" max="12289" width="20.140625" style="218" customWidth="1"/>
    <col min="12290" max="12290" width="16.42578125" style="218" customWidth="1"/>
    <col min="12291" max="12292" width="19.7109375" style="218" customWidth="1"/>
    <col min="12293" max="12293" width="17.7109375" style="218" customWidth="1"/>
    <col min="12294" max="12294" width="18.7109375" style="218" customWidth="1"/>
    <col min="12295" max="12542" width="9.140625" style="218"/>
    <col min="12543" max="12543" width="22.5703125" style="218" customWidth="1"/>
    <col min="12544" max="12544" width="18.7109375" style="218" customWidth="1"/>
    <col min="12545" max="12545" width="20.140625" style="218" customWidth="1"/>
    <col min="12546" max="12546" width="16.42578125" style="218" customWidth="1"/>
    <col min="12547" max="12548" width="19.7109375" style="218" customWidth="1"/>
    <col min="12549" max="12549" width="17.7109375" style="218" customWidth="1"/>
    <col min="12550" max="12550" width="18.7109375" style="218" customWidth="1"/>
    <col min="12551" max="12798" width="9.140625" style="218"/>
    <col min="12799" max="12799" width="22.5703125" style="218" customWidth="1"/>
    <col min="12800" max="12800" width="18.7109375" style="218" customWidth="1"/>
    <col min="12801" max="12801" width="20.140625" style="218" customWidth="1"/>
    <col min="12802" max="12802" width="16.42578125" style="218" customWidth="1"/>
    <col min="12803" max="12804" width="19.7109375" style="218" customWidth="1"/>
    <col min="12805" max="12805" width="17.7109375" style="218" customWidth="1"/>
    <col min="12806" max="12806" width="18.7109375" style="218" customWidth="1"/>
    <col min="12807" max="13054" width="9.140625" style="218"/>
    <col min="13055" max="13055" width="22.5703125" style="218" customWidth="1"/>
    <col min="13056" max="13056" width="18.7109375" style="218" customWidth="1"/>
    <col min="13057" max="13057" width="20.140625" style="218" customWidth="1"/>
    <col min="13058" max="13058" width="16.42578125" style="218" customWidth="1"/>
    <col min="13059" max="13060" width="19.7109375" style="218" customWidth="1"/>
    <col min="13061" max="13061" width="17.7109375" style="218" customWidth="1"/>
    <col min="13062" max="13062" width="18.7109375" style="218" customWidth="1"/>
    <col min="13063" max="13310" width="9.140625" style="218"/>
    <col min="13311" max="13311" width="22.5703125" style="218" customWidth="1"/>
    <col min="13312" max="13312" width="18.7109375" style="218" customWidth="1"/>
    <col min="13313" max="13313" width="20.140625" style="218" customWidth="1"/>
    <col min="13314" max="13314" width="16.42578125" style="218" customWidth="1"/>
    <col min="13315" max="13316" width="19.7109375" style="218" customWidth="1"/>
    <col min="13317" max="13317" width="17.7109375" style="218" customWidth="1"/>
    <col min="13318" max="13318" width="18.7109375" style="218" customWidth="1"/>
    <col min="13319" max="13566" width="9.140625" style="218"/>
    <col min="13567" max="13567" width="22.5703125" style="218" customWidth="1"/>
    <col min="13568" max="13568" width="18.7109375" style="218" customWidth="1"/>
    <col min="13569" max="13569" width="20.140625" style="218" customWidth="1"/>
    <col min="13570" max="13570" width="16.42578125" style="218" customWidth="1"/>
    <col min="13571" max="13572" width="19.7109375" style="218" customWidth="1"/>
    <col min="13573" max="13573" width="17.7109375" style="218" customWidth="1"/>
    <col min="13574" max="13574" width="18.7109375" style="218" customWidth="1"/>
    <col min="13575" max="13822" width="9.140625" style="218"/>
    <col min="13823" max="13823" width="22.5703125" style="218" customWidth="1"/>
    <col min="13824" max="13824" width="18.7109375" style="218" customWidth="1"/>
    <col min="13825" max="13825" width="20.140625" style="218" customWidth="1"/>
    <col min="13826" max="13826" width="16.42578125" style="218" customWidth="1"/>
    <col min="13827" max="13828" width="19.7109375" style="218" customWidth="1"/>
    <col min="13829" max="13829" width="17.7109375" style="218" customWidth="1"/>
    <col min="13830" max="13830" width="18.7109375" style="218" customWidth="1"/>
    <col min="13831" max="14078" width="9.140625" style="218"/>
    <col min="14079" max="14079" width="22.5703125" style="218" customWidth="1"/>
    <col min="14080" max="14080" width="18.7109375" style="218" customWidth="1"/>
    <col min="14081" max="14081" width="20.140625" style="218" customWidth="1"/>
    <col min="14082" max="14082" width="16.42578125" style="218" customWidth="1"/>
    <col min="14083" max="14084" width="19.7109375" style="218" customWidth="1"/>
    <col min="14085" max="14085" width="17.7109375" style="218" customWidth="1"/>
    <col min="14086" max="14086" width="18.7109375" style="218" customWidth="1"/>
    <col min="14087" max="14334" width="9.140625" style="218"/>
    <col min="14335" max="14335" width="22.5703125" style="218" customWidth="1"/>
    <col min="14336" max="14336" width="18.7109375" style="218" customWidth="1"/>
    <col min="14337" max="14337" width="20.140625" style="218" customWidth="1"/>
    <col min="14338" max="14338" width="16.42578125" style="218" customWidth="1"/>
    <col min="14339" max="14340" width="19.7109375" style="218" customWidth="1"/>
    <col min="14341" max="14341" width="17.7109375" style="218" customWidth="1"/>
    <col min="14342" max="14342" width="18.7109375" style="218" customWidth="1"/>
    <col min="14343" max="14590" width="9.140625" style="218"/>
    <col min="14591" max="14591" width="22.5703125" style="218" customWidth="1"/>
    <col min="14592" max="14592" width="18.7109375" style="218" customWidth="1"/>
    <col min="14593" max="14593" width="20.140625" style="218" customWidth="1"/>
    <col min="14594" max="14594" width="16.42578125" style="218" customWidth="1"/>
    <col min="14595" max="14596" width="19.7109375" style="218" customWidth="1"/>
    <col min="14597" max="14597" width="17.7109375" style="218" customWidth="1"/>
    <col min="14598" max="14598" width="18.7109375" style="218" customWidth="1"/>
    <col min="14599" max="14846" width="9.140625" style="218"/>
    <col min="14847" max="14847" width="22.5703125" style="218" customWidth="1"/>
    <col min="14848" max="14848" width="18.7109375" style="218" customWidth="1"/>
    <col min="14849" max="14849" width="20.140625" style="218" customWidth="1"/>
    <col min="14850" max="14850" width="16.42578125" style="218" customWidth="1"/>
    <col min="14851" max="14852" width="19.7109375" style="218" customWidth="1"/>
    <col min="14853" max="14853" width="17.7109375" style="218" customWidth="1"/>
    <col min="14854" max="14854" width="18.7109375" style="218" customWidth="1"/>
    <col min="14855" max="15102" width="9.140625" style="218"/>
    <col min="15103" max="15103" width="22.5703125" style="218" customWidth="1"/>
    <col min="15104" max="15104" width="18.7109375" style="218" customWidth="1"/>
    <col min="15105" max="15105" width="20.140625" style="218" customWidth="1"/>
    <col min="15106" max="15106" width="16.42578125" style="218" customWidth="1"/>
    <col min="15107" max="15108" width="19.7109375" style="218" customWidth="1"/>
    <col min="15109" max="15109" width="17.7109375" style="218" customWidth="1"/>
    <col min="15110" max="15110" width="18.7109375" style="218" customWidth="1"/>
    <col min="15111" max="15358" width="9.140625" style="218"/>
    <col min="15359" max="15359" width="22.5703125" style="218" customWidth="1"/>
    <col min="15360" max="15360" width="18.7109375" style="218" customWidth="1"/>
    <col min="15361" max="15361" width="20.140625" style="218" customWidth="1"/>
    <col min="15362" max="15362" width="16.42578125" style="218" customWidth="1"/>
    <col min="15363" max="15364" width="19.7109375" style="218" customWidth="1"/>
    <col min="15365" max="15365" width="17.7109375" style="218" customWidth="1"/>
    <col min="15366" max="15366" width="18.7109375" style="218" customWidth="1"/>
    <col min="15367" max="15614" width="9.140625" style="218"/>
    <col min="15615" max="15615" width="22.5703125" style="218" customWidth="1"/>
    <col min="15616" max="15616" width="18.7109375" style="218" customWidth="1"/>
    <col min="15617" max="15617" width="20.140625" style="218" customWidth="1"/>
    <col min="15618" max="15618" width="16.42578125" style="218" customWidth="1"/>
    <col min="15619" max="15620" width="19.7109375" style="218" customWidth="1"/>
    <col min="15621" max="15621" width="17.7109375" style="218" customWidth="1"/>
    <col min="15622" max="15622" width="18.7109375" style="218" customWidth="1"/>
    <col min="15623" max="15870" width="9.140625" style="218"/>
    <col min="15871" max="15871" width="22.5703125" style="218" customWidth="1"/>
    <col min="15872" max="15872" width="18.7109375" style="218" customWidth="1"/>
    <col min="15873" max="15873" width="20.140625" style="218" customWidth="1"/>
    <col min="15874" max="15874" width="16.42578125" style="218" customWidth="1"/>
    <col min="15875" max="15876" width="19.7109375" style="218" customWidth="1"/>
    <col min="15877" max="15877" width="17.7109375" style="218" customWidth="1"/>
    <col min="15878" max="15878" width="18.7109375" style="218" customWidth="1"/>
    <col min="15879" max="16126" width="9.140625" style="218"/>
    <col min="16127" max="16127" width="22.5703125" style="218" customWidth="1"/>
    <col min="16128" max="16128" width="18.7109375" style="218" customWidth="1"/>
    <col min="16129" max="16129" width="20.140625" style="218" customWidth="1"/>
    <col min="16130" max="16130" width="16.42578125" style="218" customWidth="1"/>
    <col min="16131" max="16132" width="19.7109375" style="218" customWidth="1"/>
    <col min="16133" max="16133" width="17.7109375" style="218" customWidth="1"/>
    <col min="16134" max="16134" width="18.7109375" style="218" customWidth="1"/>
    <col min="16135" max="16384" width="9.140625" style="218"/>
  </cols>
  <sheetData>
    <row r="1" spans="1:8" ht="18" customHeight="1">
      <c r="A1" s="319"/>
      <c r="B1" s="317" t="s">
        <v>189</v>
      </c>
      <c r="C1" s="317"/>
      <c r="D1" s="317"/>
      <c r="E1" s="317"/>
      <c r="F1" s="317"/>
      <c r="G1" s="317"/>
      <c r="H1" s="317"/>
    </row>
    <row r="2" spans="1:8" ht="18" customHeight="1">
      <c r="A2" s="320"/>
      <c r="B2" s="318"/>
      <c r="C2" s="318"/>
      <c r="D2" s="318"/>
      <c r="E2" s="318"/>
      <c r="F2" s="318"/>
      <c r="G2" s="318"/>
      <c r="H2" s="318"/>
    </row>
    <row r="3" spans="1:8" ht="25.5" customHeight="1">
      <c r="A3" s="320"/>
      <c r="B3" s="318"/>
      <c r="C3" s="318"/>
      <c r="D3" s="318"/>
      <c r="E3" s="318"/>
      <c r="F3" s="318"/>
      <c r="G3" s="318"/>
      <c r="H3" s="318"/>
    </row>
    <row r="4" spans="1:8" ht="35.25" customHeight="1">
      <c r="A4" s="320"/>
      <c r="B4" s="318"/>
      <c r="C4" s="318"/>
      <c r="D4" s="318"/>
      <c r="E4" s="318"/>
      <c r="F4" s="318"/>
      <c r="G4" s="318"/>
      <c r="H4" s="318"/>
    </row>
    <row r="5" spans="1:8" ht="18" customHeight="1">
      <c r="A5" s="313" t="s">
        <v>190</v>
      </c>
      <c r="B5" s="314"/>
      <c r="C5" s="314"/>
      <c r="D5" s="314"/>
      <c r="E5" s="314"/>
      <c r="F5" s="314"/>
      <c r="G5" s="314"/>
      <c r="H5" s="314"/>
    </row>
    <row r="6" spans="1:8" ht="4.5" customHeight="1">
      <c r="A6" s="230"/>
      <c r="B6" s="231"/>
      <c r="C6" s="231"/>
      <c r="D6" s="231"/>
      <c r="E6" s="231"/>
      <c r="F6" s="231"/>
      <c r="G6" s="231"/>
      <c r="H6" s="231"/>
    </row>
    <row r="7" spans="1:8" ht="18" customHeight="1">
      <c r="A7" s="315" t="s">
        <v>119</v>
      </c>
      <c r="B7" s="316"/>
      <c r="C7" s="316"/>
      <c r="D7" s="316"/>
      <c r="E7" s="316"/>
      <c r="F7" s="316"/>
      <c r="G7" s="316"/>
      <c r="H7" s="316"/>
    </row>
    <row r="8" spans="1:8" ht="5.25" customHeight="1" thickBot="1">
      <c r="A8" s="230"/>
      <c r="B8" s="231"/>
      <c r="C8" s="231"/>
      <c r="D8" s="231"/>
      <c r="E8" s="231"/>
      <c r="F8" s="231"/>
      <c r="G8" s="231"/>
      <c r="H8" s="231"/>
    </row>
    <row r="9" spans="1:8" ht="41.25" customHeight="1" thickBot="1">
      <c r="A9" s="220" t="s">
        <v>183</v>
      </c>
      <c r="B9" s="220" t="s">
        <v>184</v>
      </c>
      <c r="C9" s="220" t="s">
        <v>145</v>
      </c>
      <c r="D9" s="220" t="s">
        <v>136</v>
      </c>
      <c r="E9" s="221" t="s">
        <v>204</v>
      </c>
      <c r="F9" s="221" t="s">
        <v>137</v>
      </c>
      <c r="G9" s="220" t="s">
        <v>138</v>
      </c>
      <c r="H9" s="221" t="s">
        <v>165</v>
      </c>
    </row>
    <row r="10" spans="1:8" ht="25.5">
      <c r="A10" s="227" t="s">
        <v>210</v>
      </c>
      <c r="B10" s="228" t="s">
        <v>211</v>
      </c>
      <c r="C10" s="229">
        <f>ROUND(D10*6.86,2)</f>
        <v>927.27</v>
      </c>
      <c r="D10" s="229">
        <v>135.16999999999999</v>
      </c>
      <c r="E10" s="229">
        <v>6</v>
      </c>
      <c r="F10" s="229">
        <f>ROUND(D10*E10,2)</f>
        <v>811.02</v>
      </c>
      <c r="G10" s="229">
        <f>ROUND(D10*2,2)</f>
        <v>270.33999999999997</v>
      </c>
      <c r="H10" s="229">
        <f>G10</f>
        <v>270.33999999999997</v>
      </c>
    </row>
    <row r="11" spans="1:8" ht="21.95" customHeight="1" thickBot="1">
      <c r="A11" s="222" t="s">
        <v>139</v>
      </c>
      <c r="B11" s="223"/>
      <c r="C11" s="224">
        <f>SUM(C10)</f>
        <v>927.27</v>
      </c>
      <c r="D11" s="224">
        <f>SUM(D10:D10)</f>
        <v>135.16999999999999</v>
      </c>
      <c r="E11" s="225" t="s">
        <v>0</v>
      </c>
      <c r="F11" s="224">
        <f>SUM(F10:F10)</f>
        <v>811.02</v>
      </c>
      <c r="G11" s="226">
        <f>SUM(G10:G10)</f>
        <v>270.33999999999997</v>
      </c>
      <c r="H11" s="226">
        <f>SUM(H10:H10)</f>
        <v>270.33999999999997</v>
      </c>
    </row>
    <row r="12" spans="1:8" ht="14.25" customHeight="1">
      <c r="A12" s="232"/>
      <c r="B12" s="219"/>
      <c r="C12" s="219"/>
      <c r="D12" s="219"/>
      <c r="E12" s="219"/>
      <c r="F12" s="219"/>
      <c r="G12" s="219"/>
      <c r="H12" s="219"/>
    </row>
    <row r="13" spans="1:8">
      <c r="A13" s="233"/>
    </row>
    <row r="14" spans="1:8">
      <c r="A14" s="233"/>
    </row>
    <row r="15" spans="1:8" ht="13.5" thickBot="1">
      <c r="A15" s="234"/>
      <c r="B15" s="235"/>
      <c r="C15" s="235"/>
      <c r="D15" s="235"/>
      <c r="E15" s="235"/>
      <c r="F15" s="235"/>
      <c r="G15" s="235"/>
      <c r="H15" s="235"/>
    </row>
  </sheetData>
  <mergeCells count="4">
    <mergeCell ref="A5:H5"/>
    <mergeCell ref="A7:H7"/>
    <mergeCell ref="B1:H4"/>
    <mergeCell ref="A1:A4"/>
  </mergeCells>
  <pageMargins left="0.51181102362204722" right="0.51181102362204722" top="0.78740157480314965" bottom="0.78740157480314965" header="0.31496062992125984" footer="0.31496062992125984"/>
  <pageSetup paperSize="9" scale="54" orientation="landscape" horizontalDpi="300" r:id="rId1"/>
  <colBreaks count="1" manualBreakCount="1">
    <brk id="8" max="2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71"/>
  <sheetViews>
    <sheetView tabSelected="1" view="pageBreakPreview" topLeftCell="A46" zoomScaleNormal="75" zoomScaleSheetLayoutView="100" workbookViewId="0">
      <selection activeCell="K46" sqref="K46"/>
    </sheetView>
  </sheetViews>
  <sheetFormatPr defaultRowHeight="12.75"/>
  <cols>
    <col min="1" max="1" width="2.42578125" customWidth="1"/>
    <col min="2" max="2" width="8.140625" customWidth="1"/>
    <col min="3" max="3" width="10.140625" customWidth="1"/>
    <col min="4" max="4" width="11" customWidth="1"/>
    <col min="5" max="5" width="55.42578125" customWidth="1"/>
    <col min="6" max="6" width="18.85546875" customWidth="1"/>
    <col min="7" max="7" width="13.7109375" customWidth="1"/>
    <col min="8" max="8" width="12.5703125" customWidth="1"/>
    <col min="9" max="9" width="13.5703125" customWidth="1"/>
    <col min="10" max="10" width="18.140625" customWidth="1"/>
    <col min="11" max="11" width="14.42578125" customWidth="1"/>
    <col min="13" max="14" width="10.5703125" bestFit="1" customWidth="1"/>
  </cols>
  <sheetData>
    <row r="1" spans="2:10" ht="26.1" customHeight="1" thickTop="1">
      <c r="B1" s="208"/>
      <c r="C1" s="209"/>
      <c r="D1" s="209"/>
      <c r="E1" s="321" t="s">
        <v>189</v>
      </c>
      <c r="F1" s="321"/>
      <c r="G1" s="321"/>
      <c r="H1" s="321"/>
      <c r="I1" s="321"/>
      <c r="J1" s="322"/>
    </row>
    <row r="2" spans="2:10" ht="26.1" customHeight="1">
      <c r="B2" s="210"/>
      <c r="C2" s="211"/>
      <c r="D2" s="211"/>
      <c r="E2" s="323"/>
      <c r="F2" s="323"/>
      <c r="G2" s="323"/>
      <c r="H2" s="323"/>
      <c r="I2" s="323"/>
      <c r="J2" s="324"/>
    </row>
    <row r="3" spans="2:10" ht="26.1" customHeight="1">
      <c r="B3" s="210"/>
      <c r="C3" s="211"/>
      <c r="D3" s="211"/>
      <c r="E3" s="323"/>
      <c r="F3" s="323"/>
      <c r="G3" s="323"/>
      <c r="H3" s="323"/>
      <c r="I3" s="323"/>
      <c r="J3" s="324"/>
    </row>
    <row r="4" spans="2:10" ht="61.5" customHeight="1" thickBot="1">
      <c r="B4" s="212"/>
      <c r="C4" s="213"/>
      <c r="D4" s="213"/>
      <c r="E4" s="325"/>
      <c r="F4" s="325"/>
      <c r="G4" s="325"/>
      <c r="H4" s="325"/>
      <c r="I4" s="325"/>
      <c r="J4" s="326"/>
    </row>
    <row r="5" spans="2:10" ht="2.4500000000000002" customHeight="1">
      <c r="B5" s="327"/>
      <c r="C5" s="328"/>
      <c r="D5" s="328"/>
      <c r="E5" s="328"/>
      <c r="F5" s="328"/>
      <c r="G5" s="328"/>
      <c r="H5" s="328"/>
      <c r="I5" s="328"/>
      <c r="J5" s="329"/>
    </row>
    <row r="6" spans="2:10" ht="2.4500000000000002" customHeight="1" thickBot="1">
      <c r="B6" s="330"/>
      <c r="C6" s="331"/>
      <c r="D6" s="331"/>
      <c r="E6" s="331"/>
      <c r="F6" s="331"/>
      <c r="G6" s="331"/>
      <c r="H6" s="331"/>
      <c r="I6" s="331"/>
      <c r="J6" s="332"/>
    </row>
    <row r="7" spans="2:10" ht="24.95" customHeight="1" thickBot="1">
      <c r="B7" s="340" t="s">
        <v>49</v>
      </c>
      <c r="C7" s="341"/>
      <c r="D7" s="341"/>
      <c r="E7" s="341"/>
      <c r="F7" s="341"/>
      <c r="G7" s="341"/>
      <c r="H7" s="341"/>
      <c r="I7" s="341"/>
      <c r="J7" s="342"/>
    </row>
    <row r="8" spans="2:10" ht="4.5" customHeight="1" thickBot="1">
      <c r="B8" s="156"/>
      <c r="C8" s="18"/>
      <c r="D8" s="18"/>
      <c r="E8" s="18"/>
      <c r="F8" s="18"/>
      <c r="G8" s="18"/>
      <c r="H8" s="18"/>
      <c r="I8" s="18"/>
      <c r="J8" s="157"/>
    </row>
    <row r="9" spans="2:10" ht="19.5" customHeight="1">
      <c r="B9" s="335" t="s">
        <v>191</v>
      </c>
      <c r="C9" s="336"/>
      <c r="D9" s="336"/>
      <c r="E9" s="336"/>
      <c r="F9" s="336"/>
      <c r="G9" s="337"/>
      <c r="H9" s="343" t="s">
        <v>35</v>
      </c>
      <c r="I9" s="344"/>
      <c r="J9" s="345"/>
    </row>
    <row r="10" spans="2:10" ht="20.100000000000001" customHeight="1">
      <c r="B10" s="346" t="s">
        <v>197</v>
      </c>
      <c r="C10" s="347"/>
      <c r="D10" s="347"/>
      <c r="E10" s="347"/>
      <c r="F10" s="347"/>
      <c r="G10" s="348"/>
      <c r="H10" s="54" t="s">
        <v>55</v>
      </c>
      <c r="I10" s="55">
        <f ca="1">TODAY()</f>
        <v>46134</v>
      </c>
      <c r="J10" s="158"/>
    </row>
    <row r="11" spans="2:10" ht="20.100000000000001" customHeight="1">
      <c r="B11" s="379" t="s">
        <v>212</v>
      </c>
      <c r="C11" s="380"/>
      <c r="D11" s="380"/>
      <c r="E11" s="380"/>
      <c r="F11" s="381"/>
      <c r="G11" s="382" t="s">
        <v>34</v>
      </c>
      <c r="H11" s="383"/>
      <c r="I11" s="383"/>
      <c r="J11" s="384"/>
    </row>
    <row r="12" spans="2:10" ht="28.5" customHeight="1">
      <c r="B12" s="379" t="s">
        <v>198</v>
      </c>
      <c r="C12" s="380"/>
      <c r="D12" s="380"/>
      <c r="E12" s="380"/>
      <c r="F12" s="381"/>
      <c r="G12" s="385" t="s">
        <v>53</v>
      </c>
      <c r="H12" s="387" t="s">
        <v>33</v>
      </c>
      <c r="I12" s="152" t="s">
        <v>48</v>
      </c>
      <c r="J12" s="159" t="s">
        <v>32</v>
      </c>
    </row>
    <row r="13" spans="2:10" ht="19.5" customHeight="1">
      <c r="B13" s="358" t="s">
        <v>203</v>
      </c>
      <c r="C13" s="359"/>
      <c r="D13" s="359"/>
      <c r="E13" s="359"/>
      <c r="F13" s="360"/>
      <c r="G13" s="386"/>
      <c r="H13" s="388"/>
      <c r="I13" s="239" t="s">
        <v>147</v>
      </c>
      <c r="J13" s="236">
        <f>ROUNDDOWN((((1+G19+G16+G17)*(1+G18)*(1+G20))/(1-G21))-1,4)</f>
        <v>0.22509999999999999</v>
      </c>
    </row>
    <row r="14" spans="2:10" ht="20.25" customHeight="1" thickBot="1">
      <c r="B14" s="361"/>
      <c r="C14" s="362"/>
      <c r="D14" s="362"/>
      <c r="E14" s="362"/>
      <c r="F14" s="363"/>
      <c r="G14" s="237"/>
      <c r="H14" s="238"/>
      <c r="I14" s="240" t="s">
        <v>148</v>
      </c>
      <c r="J14" s="160">
        <f>'BDI 2'!J38</f>
        <v>0.15240000000000001</v>
      </c>
    </row>
    <row r="15" spans="2:10" ht="19.5" customHeight="1">
      <c r="B15" s="389" t="s">
        <v>31</v>
      </c>
      <c r="C15" s="390"/>
      <c r="D15" s="391"/>
      <c r="E15" s="153" t="s">
        <v>30</v>
      </c>
      <c r="F15" s="391" t="s">
        <v>29</v>
      </c>
      <c r="G15" s="391"/>
      <c r="H15" s="392"/>
      <c r="I15" s="393"/>
      <c r="J15" s="161"/>
    </row>
    <row r="16" spans="2:10" ht="18" customHeight="1">
      <c r="B16" s="333" t="s">
        <v>28</v>
      </c>
      <c r="C16" s="334"/>
      <c r="D16" s="334"/>
      <c r="E16" s="17" t="s">
        <v>27</v>
      </c>
      <c r="F16" s="16" t="s">
        <v>26</v>
      </c>
      <c r="G16" s="15">
        <v>7.4000000000000003E-3</v>
      </c>
      <c r="H16" s="349" t="s">
        <v>199</v>
      </c>
      <c r="I16" s="350"/>
      <c r="J16" s="351"/>
    </row>
    <row r="17" spans="2:11" ht="18" customHeight="1">
      <c r="B17" s="338" t="s">
        <v>25</v>
      </c>
      <c r="C17" s="339"/>
      <c r="D17" s="339"/>
      <c r="E17" s="14" t="s">
        <v>24</v>
      </c>
      <c r="F17" s="13" t="s">
        <v>23</v>
      </c>
      <c r="G17" s="12">
        <v>9.7000000000000003E-3</v>
      </c>
      <c r="H17" s="352"/>
      <c r="I17" s="353"/>
      <c r="J17" s="354"/>
    </row>
    <row r="18" spans="2:11" ht="18" customHeight="1">
      <c r="B18" s="338" t="s">
        <v>22</v>
      </c>
      <c r="C18" s="339"/>
      <c r="D18" s="339"/>
      <c r="E18" s="14" t="s">
        <v>21</v>
      </c>
      <c r="F18" s="13" t="s">
        <v>20</v>
      </c>
      <c r="G18" s="12">
        <v>1.0500000000000001E-2</v>
      </c>
      <c r="H18" s="352"/>
      <c r="I18" s="353"/>
      <c r="J18" s="354"/>
    </row>
    <row r="19" spans="2:11" ht="18" customHeight="1">
      <c r="B19" s="338" t="s">
        <v>19</v>
      </c>
      <c r="C19" s="339"/>
      <c r="D19" s="339"/>
      <c r="E19" s="14" t="s">
        <v>18</v>
      </c>
      <c r="F19" s="13" t="s">
        <v>17</v>
      </c>
      <c r="G19" s="12">
        <v>4.6699999999999998E-2</v>
      </c>
      <c r="H19" s="352"/>
      <c r="I19" s="353"/>
      <c r="J19" s="354"/>
    </row>
    <row r="20" spans="2:11" ht="18" customHeight="1">
      <c r="B20" s="338" t="s">
        <v>16</v>
      </c>
      <c r="C20" s="339"/>
      <c r="D20" s="339"/>
      <c r="E20" s="14" t="s">
        <v>15</v>
      </c>
      <c r="F20" s="13" t="s">
        <v>14</v>
      </c>
      <c r="G20" s="12">
        <v>7.5300000000000006E-2</v>
      </c>
      <c r="H20" s="352"/>
      <c r="I20" s="353"/>
      <c r="J20" s="354"/>
    </row>
    <row r="21" spans="2:11" ht="21.75" customHeight="1" thickBot="1">
      <c r="B21" s="394" t="s">
        <v>13</v>
      </c>
      <c r="C21" s="395"/>
      <c r="D21" s="395"/>
      <c r="E21" s="11" t="s">
        <v>12</v>
      </c>
      <c r="F21" s="10" t="s">
        <v>11</v>
      </c>
      <c r="G21" s="9">
        <v>5.6500000000000002E-2</v>
      </c>
      <c r="H21" s="355"/>
      <c r="I21" s="356"/>
      <c r="J21" s="357"/>
    </row>
    <row r="22" spans="2:11" ht="4.5" customHeight="1" thickBot="1">
      <c r="B22" s="374"/>
      <c r="C22" s="375"/>
      <c r="D22" s="375"/>
      <c r="E22" s="375"/>
      <c r="F22" s="375"/>
      <c r="G22" s="375"/>
      <c r="H22" s="375"/>
      <c r="I22" s="375"/>
      <c r="J22" s="376"/>
    </row>
    <row r="23" spans="2:11" ht="39.75" customHeight="1" thickBot="1">
      <c r="B23" s="162" t="s">
        <v>10</v>
      </c>
      <c r="C23" s="214" t="s">
        <v>112</v>
      </c>
      <c r="D23" s="8" t="s">
        <v>9</v>
      </c>
      <c r="E23" s="8" t="s">
        <v>8</v>
      </c>
      <c r="F23" s="8" t="s">
        <v>7</v>
      </c>
      <c r="G23" s="8" t="s">
        <v>6</v>
      </c>
      <c r="H23" s="7" t="s">
        <v>5</v>
      </c>
      <c r="I23" s="7" t="s">
        <v>4</v>
      </c>
      <c r="J23" s="163" t="s">
        <v>3</v>
      </c>
    </row>
    <row r="24" spans="2:11" ht="5.0999999999999996" customHeight="1">
      <c r="B24" s="164"/>
      <c r="C24" s="4"/>
      <c r="D24" s="4"/>
      <c r="E24" s="3"/>
      <c r="F24" s="5"/>
      <c r="G24" s="2"/>
      <c r="H24" s="1"/>
      <c r="I24" s="1"/>
      <c r="J24" s="165"/>
    </row>
    <row r="25" spans="2:11" ht="20.100000000000001" customHeight="1">
      <c r="B25" s="183">
        <v>1</v>
      </c>
      <c r="C25" s="184"/>
      <c r="D25" s="184"/>
      <c r="E25" s="185" t="s">
        <v>109</v>
      </c>
      <c r="F25" s="186"/>
      <c r="G25" s="187"/>
      <c r="H25" s="188"/>
      <c r="I25" s="189"/>
      <c r="J25" s="190">
        <f>SUM(J26:J28)</f>
        <v>5367.3149999999996</v>
      </c>
    </row>
    <row r="26" spans="2:11" ht="42.75" customHeight="1">
      <c r="B26" s="166" t="s">
        <v>2</v>
      </c>
      <c r="C26" s="215" t="s">
        <v>113</v>
      </c>
      <c r="D26" s="48" t="s">
        <v>111</v>
      </c>
      <c r="E26" s="49" t="s">
        <v>114</v>
      </c>
      <c r="F26" s="50" t="s">
        <v>1</v>
      </c>
      <c r="G26" s="191">
        <v>4.5</v>
      </c>
      <c r="H26" s="193">
        <v>501.25</v>
      </c>
      <c r="I26" s="52">
        <f>ROUND(H26+(H26*J$13),2)</f>
        <v>614.08000000000004</v>
      </c>
      <c r="J26" s="167">
        <f>ROUND(G26*I26,7)</f>
        <v>2763.36</v>
      </c>
    </row>
    <row r="27" spans="2:11" ht="48">
      <c r="B27" s="166" t="s">
        <v>104</v>
      </c>
      <c r="C27" s="215" t="s">
        <v>123</v>
      </c>
      <c r="D27" s="48" t="s">
        <v>141</v>
      </c>
      <c r="E27" s="49" t="s">
        <v>142</v>
      </c>
      <c r="F27" s="50" t="s">
        <v>140</v>
      </c>
      <c r="G27" s="191">
        <v>2</v>
      </c>
      <c r="H27" s="193">
        <v>980</v>
      </c>
      <c r="I27" s="52">
        <f t="shared" ref="I27:I28" si="0">ROUND(H27+(H27*J$13),2)</f>
        <v>1200.5999999999999</v>
      </c>
      <c r="J27" s="167">
        <f t="shared" ref="J27:J28" si="1">ROUND(G27*I27,7)</f>
        <v>2401.1999999999998</v>
      </c>
    </row>
    <row r="28" spans="2:11" ht="31.5" customHeight="1">
      <c r="B28" s="166" t="s">
        <v>103</v>
      </c>
      <c r="C28" s="215" t="s">
        <v>113</v>
      </c>
      <c r="D28" s="48" t="s">
        <v>144</v>
      </c>
      <c r="E28" s="49" t="s">
        <v>143</v>
      </c>
      <c r="F28" s="50" t="s">
        <v>78</v>
      </c>
      <c r="G28" s="191">
        <f>ROUND('REL. RUAS'!D10*2,2)</f>
        <v>270.33999999999997</v>
      </c>
      <c r="H28" s="193">
        <v>0.61</v>
      </c>
      <c r="I28" s="52">
        <f t="shared" si="0"/>
        <v>0.75</v>
      </c>
      <c r="J28" s="167">
        <f t="shared" si="1"/>
        <v>202.755</v>
      </c>
    </row>
    <row r="29" spans="2:11" ht="3.75" customHeight="1">
      <c r="B29" s="166"/>
      <c r="C29" s="215"/>
      <c r="D29" s="48"/>
      <c r="E29" s="49"/>
      <c r="F29" s="50"/>
      <c r="G29" s="53"/>
      <c r="H29" s="51"/>
      <c r="I29" s="52"/>
      <c r="J29" s="167"/>
      <c r="K29" s="47"/>
    </row>
    <row r="30" spans="2:11" ht="20.100000000000001" customHeight="1">
      <c r="B30" s="183">
        <v>2</v>
      </c>
      <c r="C30" s="184"/>
      <c r="D30" s="184"/>
      <c r="E30" s="185" t="s">
        <v>110</v>
      </c>
      <c r="F30" s="186"/>
      <c r="G30" s="187"/>
      <c r="H30" s="188"/>
      <c r="I30" s="189"/>
      <c r="J30" s="190">
        <f>SUM(J31:J32)</f>
        <v>55995.100000000006</v>
      </c>
      <c r="K30" s="47"/>
    </row>
    <row r="31" spans="2:11">
      <c r="B31" s="197" t="s">
        <v>149</v>
      </c>
      <c r="C31" s="216" t="s">
        <v>146</v>
      </c>
      <c r="D31" s="198" t="s">
        <v>116</v>
      </c>
      <c r="E31" s="199" t="s">
        <v>115</v>
      </c>
      <c r="F31" s="50" t="s">
        <v>140</v>
      </c>
      <c r="G31" s="200">
        <v>2</v>
      </c>
      <c r="H31" s="201">
        <v>9542.6471000000001</v>
      </c>
      <c r="I31" s="52">
        <f t="shared" ref="I31:I32" si="2">ROUND(H31+(H31*J$13),2)</f>
        <v>11690.7</v>
      </c>
      <c r="J31" s="167">
        <f>ROUND(G31*I31,7)</f>
        <v>23381.4</v>
      </c>
      <c r="K31" s="47"/>
    </row>
    <row r="32" spans="2:11">
      <c r="B32" s="197" t="s">
        <v>150</v>
      </c>
      <c r="C32" s="216" t="s">
        <v>146</v>
      </c>
      <c r="D32" s="192" t="s">
        <v>117</v>
      </c>
      <c r="E32" s="49" t="s">
        <v>118</v>
      </c>
      <c r="F32" s="50" t="s">
        <v>140</v>
      </c>
      <c r="G32" s="191">
        <v>1</v>
      </c>
      <c r="H32" s="193">
        <v>26621.2552</v>
      </c>
      <c r="I32" s="52">
        <f t="shared" si="2"/>
        <v>32613.7</v>
      </c>
      <c r="J32" s="167">
        <f t="shared" ref="J32" si="3">ROUND(G32*I32,7)</f>
        <v>32613.7</v>
      </c>
      <c r="K32" s="47"/>
    </row>
    <row r="33" spans="2:11" ht="4.5" customHeight="1">
      <c r="B33" s="396"/>
      <c r="C33" s="397"/>
      <c r="D33" s="397"/>
      <c r="E33" s="397"/>
      <c r="F33" s="397"/>
      <c r="G33" s="397"/>
      <c r="H33" s="397"/>
      <c r="I33" s="397"/>
      <c r="J33" s="398"/>
      <c r="K33" s="47"/>
    </row>
    <row r="34" spans="2:11" ht="31.5" customHeight="1">
      <c r="B34" s="183">
        <v>3</v>
      </c>
      <c r="C34" s="184"/>
      <c r="D34" s="184"/>
      <c r="E34" s="185" t="s">
        <v>119</v>
      </c>
      <c r="F34" s="186"/>
      <c r="G34" s="187"/>
      <c r="H34" s="188"/>
      <c r="I34" s="189"/>
      <c r="J34" s="190">
        <f>SUM(J35:J46)</f>
        <v>138589.1054</v>
      </c>
      <c r="K34" s="47"/>
    </row>
    <row r="35" spans="2:11" ht="31.5" customHeight="1">
      <c r="B35" s="197" t="s">
        <v>151</v>
      </c>
      <c r="C35" s="216" t="s">
        <v>123</v>
      </c>
      <c r="D35" s="192" t="s">
        <v>166</v>
      </c>
      <c r="E35" s="49" t="s">
        <v>158</v>
      </c>
      <c r="F35" s="50" t="s">
        <v>1</v>
      </c>
      <c r="G35" s="191">
        <f>'REL. RUAS'!C11</f>
        <v>927.27</v>
      </c>
      <c r="H35" s="193">
        <v>0.99</v>
      </c>
      <c r="I35" s="52">
        <f t="shared" ref="I35:I45" si="4">ROUND(H35+(H35*J$13),2)</f>
        <v>1.21</v>
      </c>
      <c r="J35" s="167">
        <f t="shared" ref="J35:J46" si="5">ROUND(G35*I35,7)</f>
        <v>1121.9966999999999</v>
      </c>
      <c r="K35" s="47"/>
    </row>
    <row r="36" spans="2:11" ht="60">
      <c r="B36" s="197" t="s">
        <v>152</v>
      </c>
      <c r="C36" s="216" t="s">
        <v>123</v>
      </c>
      <c r="D36" s="192" t="s">
        <v>120</v>
      </c>
      <c r="E36" s="49" t="s">
        <v>121</v>
      </c>
      <c r="F36" s="50" t="s">
        <v>76</v>
      </c>
      <c r="G36" s="191">
        <f>ROUND(G35*0.15,2)</f>
        <v>139.09</v>
      </c>
      <c r="H36" s="193">
        <v>100.72</v>
      </c>
      <c r="I36" s="52">
        <f t="shared" si="4"/>
        <v>123.39</v>
      </c>
      <c r="J36" s="167">
        <f t="shared" si="5"/>
        <v>17162.3151</v>
      </c>
      <c r="K36" s="47"/>
    </row>
    <row r="37" spans="2:11" ht="30" customHeight="1">
      <c r="B37" s="197" t="s">
        <v>153</v>
      </c>
      <c r="C37" s="216" t="s">
        <v>113</v>
      </c>
      <c r="D37" s="192" t="s">
        <v>185</v>
      </c>
      <c r="E37" s="49" t="s">
        <v>186</v>
      </c>
      <c r="F37" s="50" t="s">
        <v>76</v>
      </c>
      <c r="G37" s="191">
        <f>ROUND(G36*0.3,2)</f>
        <v>41.73</v>
      </c>
      <c r="H37" s="193">
        <v>119.89</v>
      </c>
      <c r="I37" s="52">
        <f t="shared" si="4"/>
        <v>146.88</v>
      </c>
      <c r="J37" s="167">
        <f t="shared" si="5"/>
        <v>6129.3023999999996</v>
      </c>
      <c r="K37" s="47"/>
    </row>
    <row r="38" spans="2:11" ht="31.5" customHeight="1">
      <c r="B38" s="197" t="s">
        <v>213</v>
      </c>
      <c r="C38" s="216" t="s">
        <v>123</v>
      </c>
      <c r="D38" s="192" t="s">
        <v>167</v>
      </c>
      <c r="E38" s="49" t="s">
        <v>168</v>
      </c>
      <c r="F38" s="50" t="s">
        <v>124</v>
      </c>
      <c r="G38" s="191">
        <f>ROUND(G36*1.5*66.3,2)</f>
        <v>13832.5</v>
      </c>
      <c r="H38" s="193">
        <v>0.66</v>
      </c>
      <c r="I38" s="52">
        <f t="shared" si="4"/>
        <v>0.81</v>
      </c>
      <c r="J38" s="167">
        <f t="shared" si="5"/>
        <v>11204.325000000001</v>
      </c>
      <c r="K38" s="47"/>
    </row>
    <row r="39" spans="2:11" ht="31.5" customHeight="1">
      <c r="B39" s="197" t="s">
        <v>214</v>
      </c>
      <c r="C39" s="216" t="s">
        <v>123</v>
      </c>
      <c r="D39" s="192" t="s">
        <v>169</v>
      </c>
      <c r="E39" s="49" t="s">
        <v>170</v>
      </c>
      <c r="F39" s="50" t="s">
        <v>1</v>
      </c>
      <c r="G39" s="191">
        <f>'REL. RUAS'!F11</f>
        <v>811.02</v>
      </c>
      <c r="H39" s="193">
        <v>0.41</v>
      </c>
      <c r="I39" s="52">
        <f t="shared" si="4"/>
        <v>0.5</v>
      </c>
      <c r="J39" s="167">
        <f t="shared" si="5"/>
        <v>405.51</v>
      </c>
      <c r="K39" s="47"/>
    </row>
    <row r="40" spans="2:11" ht="31.5" customHeight="1">
      <c r="B40" s="197" t="s">
        <v>215</v>
      </c>
      <c r="C40" s="216" t="s">
        <v>208</v>
      </c>
      <c r="D40" s="192" t="s">
        <v>209</v>
      </c>
      <c r="E40" s="49" t="s">
        <v>125</v>
      </c>
      <c r="F40" s="50" t="s">
        <v>127</v>
      </c>
      <c r="G40" s="191">
        <f>ROUND(G39*0.0013,2)</f>
        <v>1.05</v>
      </c>
      <c r="H40" s="193">
        <v>2699.43</v>
      </c>
      <c r="I40" s="52">
        <f>ROUND(H40+(H40*$J$14),2)</f>
        <v>3110.82</v>
      </c>
      <c r="J40" s="167">
        <f t="shared" si="5"/>
        <v>3266.3609999999999</v>
      </c>
      <c r="K40" s="47"/>
    </row>
    <row r="41" spans="2:11" ht="31.5" customHeight="1">
      <c r="B41" s="197" t="s">
        <v>216</v>
      </c>
      <c r="C41" s="216" t="s">
        <v>122</v>
      </c>
      <c r="D41" s="192" t="s">
        <v>128</v>
      </c>
      <c r="E41" s="49" t="s">
        <v>126</v>
      </c>
      <c r="F41" s="50" t="s">
        <v>124</v>
      </c>
      <c r="G41" s="191">
        <f>ROUND(G40*89.5,2)</f>
        <v>93.98</v>
      </c>
      <c r="H41" s="193">
        <v>2.2200000000000002</v>
      </c>
      <c r="I41" s="52">
        <f t="shared" si="4"/>
        <v>2.72</v>
      </c>
      <c r="J41" s="167">
        <f t="shared" si="5"/>
        <v>255.62559999999999</v>
      </c>
      <c r="K41" s="47"/>
    </row>
    <row r="42" spans="2:11" ht="31.5" customHeight="1">
      <c r="B42" s="197" t="s">
        <v>217</v>
      </c>
      <c r="C42" s="216" t="s">
        <v>123</v>
      </c>
      <c r="D42" s="192" t="s">
        <v>173</v>
      </c>
      <c r="E42" s="49" t="s">
        <v>174</v>
      </c>
      <c r="F42" s="50" t="s">
        <v>1</v>
      </c>
      <c r="G42" s="191">
        <f>G39</f>
        <v>811.02</v>
      </c>
      <c r="H42" s="193">
        <v>0.32</v>
      </c>
      <c r="I42" s="52">
        <f t="shared" si="4"/>
        <v>0.39</v>
      </c>
      <c r="J42" s="167">
        <f t="shared" si="5"/>
        <v>316.2978</v>
      </c>
      <c r="K42" s="47"/>
    </row>
    <row r="43" spans="2:11" ht="31.5" customHeight="1">
      <c r="B43" s="197" t="s">
        <v>218</v>
      </c>
      <c r="C43" s="216" t="s">
        <v>208</v>
      </c>
      <c r="D43" s="192" t="s">
        <v>209</v>
      </c>
      <c r="E43" s="49" t="s">
        <v>187</v>
      </c>
      <c r="F43" s="50" t="s">
        <v>188</v>
      </c>
      <c r="G43" s="191">
        <f>ROUND(G42*0.0005,2)</f>
        <v>0.41</v>
      </c>
      <c r="H43" s="193">
        <v>3469.43</v>
      </c>
      <c r="I43" s="52">
        <f t="shared" si="4"/>
        <v>4250.3999999999996</v>
      </c>
      <c r="J43" s="167">
        <f t="shared" si="5"/>
        <v>1742.664</v>
      </c>
      <c r="K43" s="47"/>
    </row>
    <row r="44" spans="2:11" ht="31.5" customHeight="1">
      <c r="B44" s="197" t="s">
        <v>219</v>
      </c>
      <c r="C44" s="216" t="s">
        <v>122</v>
      </c>
      <c r="D44" s="192" t="s">
        <v>128</v>
      </c>
      <c r="E44" s="49" t="s">
        <v>126</v>
      </c>
      <c r="F44" s="50" t="s">
        <v>124</v>
      </c>
      <c r="G44" s="191">
        <f>ROUND(G43*89.5,2)</f>
        <v>36.700000000000003</v>
      </c>
      <c r="H44" s="193">
        <v>2.2200000000000002</v>
      </c>
      <c r="I44" s="52">
        <f t="shared" si="4"/>
        <v>2.72</v>
      </c>
      <c r="J44" s="167">
        <f t="shared" si="5"/>
        <v>99.823999999999998</v>
      </c>
      <c r="K44" s="47"/>
    </row>
    <row r="45" spans="2:11" ht="60">
      <c r="B45" s="197" t="s">
        <v>220</v>
      </c>
      <c r="C45" s="216" t="s">
        <v>123</v>
      </c>
      <c r="D45" s="192" t="s">
        <v>171</v>
      </c>
      <c r="E45" s="49" t="s">
        <v>172</v>
      </c>
      <c r="F45" s="50" t="s">
        <v>76</v>
      </c>
      <c r="G45" s="191">
        <f>ROUND(G39*0.05,2)</f>
        <v>40.549999999999997</v>
      </c>
      <c r="H45" s="193">
        <v>1811.95</v>
      </c>
      <c r="I45" s="52">
        <f t="shared" si="4"/>
        <v>2219.8200000000002</v>
      </c>
      <c r="J45" s="167">
        <f t="shared" si="5"/>
        <v>90013.701000000001</v>
      </c>
      <c r="K45" s="47"/>
    </row>
    <row r="46" spans="2:11" ht="31.5" customHeight="1">
      <c r="B46" s="197" t="s">
        <v>221</v>
      </c>
      <c r="C46" s="216" t="s">
        <v>123</v>
      </c>
      <c r="D46" s="192" t="s">
        <v>181</v>
      </c>
      <c r="E46" s="49" t="s">
        <v>182</v>
      </c>
      <c r="F46" s="50" t="s">
        <v>124</v>
      </c>
      <c r="G46" s="191">
        <f>ROUND(G45*2.4*92.9,2)</f>
        <v>9041.0300000000007</v>
      </c>
      <c r="H46" s="193">
        <v>0.66</v>
      </c>
      <c r="I46" s="52">
        <f>ROUND(H46+(H46*$J$14),2)</f>
        <v>0.76</v>
      </c>
      <c r="J46" s="167">
        <f t="shared" si="5"/>
        <v>6871.1827999999996</v>
      </c>
      <c r="K46" s="47"/>
    </row>
    <row r="47" spans="2:11" ht="6" customHeight="1">
      <c r="B47" s="399"/>
      <c r="C47" s="400"/>
      <c r="D47" s="400"/>
      <c r="E47" s="400"/>
      <c r="F47" s="400"/>
      <c r="G47" s="400"/>
      <c r="H47" s="400"/>
      <c r="I47" s="400"/>
      <c r="J47" s="401"/>
      <c r="K47" s="47"/>
    </row>
    <row r="48" spans="2:11" ht="20.100000000000001" customHeight="1">
      <c r="B48" s="183">
        <v>4</v>
      </c>
      <c r="C48" s="184"/>
      <c r="D48" s="184"/>
      <c r="E48" s="185" t="s">
        <v>129</v>
      </c>
      <c r="F48" s="186"/>
      <c r="G48" s="187"/>
      <c r="H48" s="188"/>
      <c r="I48" s="189"/>
      <c r="J48" s="190">
        <f>SUM(J49:J50)</f>
        <v>23952.124</v>
      </c>
      <c r="K48" s="47"/>
    </row>
    <row r="49" spans="2:11" ht="27.75" customHeight="1">
      <c r="B49" s="166" t="s">
        <v>154</v>
      </c>
      <c r="C49" s="215" t="s">
        <v>113</v>
      </c>
      <c r="D49" s="192" t="s">
        <v>231</v>
      </c>
      <c r="E49" s="49" t="s">
        <v>232</v>
      </c>
      <c r="F49" s="50" t="s">
        <v>78</v>
      </c>
      <c r="G49" s="191">
        <f>G50</f>
        <v>270.33999999999997</v>
      </c>
      <c r="H49" s="193">
        <v>37</v>
      </c>
      <c r="I49" s="52">
        <f t="shared" ref="I49:I50" si="6">ROUND(H49+(H49*J$13),2)</f>
        <v>45.33</v>
      </c>
      <c r="J49" s="167">
        <f t="shared" ref="J49:J50" si="7">ROUND(G49*I49,7)</f>
        <v>12254.512199999999</v>
      </c>
      <c r="K49" s="47"/>
    </row>
    <row r="50" spans="2:11" ht="36">
      <c r="B50" s="166" t="s">
        <v>155</v>
      </c>
      <c r="C50" s="215" t="s">
        <v>113</v>
      </c>
      <c r="D50" s="192" t="s">
        <v>175</v>
      </c>
      <c r="E50" s="49" t="s">
        <v>176</v>
      </c>
      <c r="F50" s="50" t="s">
        <v>78</v>
      </c>
      <c r="G50" s="191">
        <f>'REL. RUAS'!H10</f>
        <v>270.33999999999997</v>
      </c>
      <c r="H50" s="193">
        <v>35.32</v>
      </c>
      <c r="I50" s="52">
        <f t="shared" si="6"/>
        <v>43.27</v>
      </c>
      <c r="J50" s="167">
        <f t="shared" si="7"/>
        <v>11697.611800000001</v>
      </c>
      <c r="K50" s="47"/>
    </row>
    <row r="51" spans="2:11" ht="5.0999999999999996" customHeight="1">
      <c r="B51" s="166"/>
      <c r="C51" s="215"/>
      <c r="D51" s="192"/>
      <c r="E51" s="49"/>
      <c r="F51" s="50"/>
      <c r="G51" s="191"/>
      <c r="H51" s="196"/>
      <c r="I51" s="52"/>
      <c r="J51" s="167"/>
      <c r="K51" s="47"/>
    </row>
    <row r="52" spans="2:11" ht="20.100000000000001" customHeight="1">
      <c r="B52" s="183">
        <v>5</v>
      </c>
      <c r="C52" s="184"/>
      <c r="D52" s="184"/>
      <c r="E52" s="185" t="s">
        <v>130</v>
      </c>
      <c r="F52" s="186"/>
      <c r="G52" s="187"/>
      <c r="H52" s="188"/>
      <c r="I52" s="189"/>
      <c r="J52" s="190">
        <f>SUM(J53:J56)</f>
        <v>7019.4088000000002</v>
      </c>
      <c r="K52" s="47"/>
    </row>
    <row r="53" spans="2:11" ht="48">
      <c r="B53" s="166" t="s">
        <v>156</v>
      </c>
      <c r="C53" s="215" t="s">
        <v>113</v>
      </c>
      <c r="D53" s="192" t="s">
        <v>177</v>
      </c>
      <c r="E53" s="49" t="s">
        <v>178</v>
      </c>
      <c r="F53" s="50" t="s">
        <v>78</v>
      </c>
      <c r="G53" s="191">
        <v>383.25</v>
      </c>
      <c r="H53" s="193">
        <v>7.2</v>
      </c>
      <c r="I53" s="52">
        <f t="shared" ref="I53:I55" si="8">ROUND(H53+(H53*J$13),2)</f>
        <v>8.82</v>
      </c>
      <c r="J53" s="167">
        <f t="shared" ref="J53:J55" si="9">ROUND(G53*I53,7)</f>
        <v>3380.2649999999999</v>
      </c>
      <c r="K53" s="47"/>
    </row>
    <row r="54" spans="2:11" ht="48">
      <c r="B54" s="166" t="s">
        <v>222</v>
      </c>
      <c r="C54" s="215" t="s">
        <v>113</v>
      </c>
      <c r="D54" s="192" t="s">
        <v>179</v>
      </c>
      <c r="E54" s="49" t="s">
        <v>180</v>
      </c>
      <c r="F54" s="50" t="s">
        <v>1</v>
      </c>
      <c r="G54" s="191">
        <v>38.4</v>
      </c>
      <c r="H54" s="193">
        <v>35.43</v>
      </c>
      <c r="I54" s="52">
        <f t="shared" si="8"/>
        <v>43.41</v>
      </c>
      <c r="J54" s="167">
        <f t="shared" si="9"/>
        <v>1666.944</v>
      </c>
      <c r="K54" s="47"/>
    </row>
    <row r="55" spans="2:11" ht="24">
      <c r="B55" s="166" t="s">
        <v>223</v>
      </c>
      <c r="C55" s="215" t="s">
        <v>122</v>
      </c>
      <c r="D55" s="192" t="s">
        <v>132</v>
      </c>
      <c r="E55" s="49" t="s">
        <v>131</v>
      </c>
      <c r="F55" s="50" t="s">
        <v>1</v>
      </c>
      <c r="G55" s="191">
        <v>1.23</v>
      </c>
      <c r="H55" s="193">
        <v>454.05</v>
      </c>
      <c r="I55" s="52">
        <f t="shared" si="8"/>
        <v>556.26</v>
      </c>
      <c r="J55" s="167">
        <f t="shared" si="9"/>
        <v>684.19979999999998</v>
      </c>
      <c r="K55" s="47"/>
    </row>
    <row r="56" spans="2:11" ht="31.5" customHeight="1">
      <c r="B56" s="166" t="s">
        <v>224</v>
      </c>
      <c r="C56" s="215" t="s">
        <v>122</v>
      </c>
      <c r="D56" s="192" t="s">
        <v>133</v>
      </c>
      <c r="E56" s="49" t="s">
        <v>134</v>
      </c>
      <c r="F56" s="50" t="s">
        <v>105</v>
      </c>
      <c r="G56" s="191">
        <v>8</v>
      </c>
      <c r="H56" s="193">
        <v>131.41999999999999</v>
      </c>
      <c r="I56" s="52">
        <f t="shared" ref="I56" si="10">ROUND(H56+(H56*J$13),2)</f>
        <v>161</v>
      </c>
      <c r="J56" s="167">
        <f t="shared" ref="J56" si="11">ROUND(G56*I56,7)</f>
        <v>1288</v>
      </c>
      <c r="K56" s="47"/>
    </row>
    <row r="57" spans="2:11" ht="5.0999999999999996" customHeight="1">
      <c r="B57" s="169"/>
      <c r="C57" s="217"/>
      <c r="D57" s="113"/>
      <c r="E57" s="114"/>
      <c r="F57" s="115"/>
      <c r="G57" s="116"/>
      <c r="H57" s="117"/>
      <c r="I57" s="6"/>
      <c r="J57" s="168"/>
    </row>
    <row r="58" spans="2:11" ht="20.100000000000001" customHeight="1" thickBot="1">
      <c r="B58" s="371" t="s">
        <v>139</v>
      </c>
      <c r="C58" s="372"/>
      <c r="D58" s="372"/>
      <c r="E58" s="372"/>
      <c r="F58" s="372"/>
      <c r="G58" s="372"/>
      <c r="H58" s="373"/>
      <c r="I58" s="377">
        <f>SUM(J25+J30+J34+J48+J52)</f>
        <v>230923.05320000002</v>
      </c>
      <c r="J58" s="378"/>
      <c r="K58" s="96"/>
    </row>
    <row r="59" spans="2:11" ht="4.5" customHeight="1">
      <c r="B59" s="241"/>
      <c r="C59" s="242"/>
      <c r="D59" s="242"/>
      <c r="E59" s="242"/>
      <c r="F59" s="242"/>
      <c r="G59" s="242"/>
      <c r="H59" s="242"/>
      <c r="I59" s="243"/>
      <c r="J59" s="244"/>
      <c r="K59" s="96"/>
    </row>
    <row r="60" spans="2:11">
      <c r="B60" s="170"/>
      <c r="I60" s="155"/>
      <c r="J60" s="171"/>
    </row>
    <row r="61" spans="2:11">
      <c r="B61" s="170"/>
      <c r="I61" s="155"/>
      <c r="J61" s="171"/>
    </row>
    <row r="62" spans="2:11">
      <c r="B62" s="170"/>
      <c r="I62" s="155"/>
      <c r="J62" s="171"/>
    </row>
    <row r="63" spans="2:11" ht="20.100000000000001" customHeight="1">
      <c r="B63" s="172"/>
      <c r="C63" s="97"/>
      <c r="D63" s="366"/>
      <c r="E63" s="366"/>
      <c r="F63" s="97"/>
      <c r="G63" s="366"/>
      <c r="H63" s="366"/>
      <c r="I63" s="154"/>
      <c r="J63" s="173"/>
    </row>
    <row r="64" spans="2:11" ht="24.75" customHeight="1">
      <c r="B64" s="174"/>
      <c r="C64" s="98"/>
      <c r="D64" s="367" t="s">
        <v>205</v>
      </c>
      <c r="E64" s="367"/>
      <c r="F64" s="98"/>
      <c r="G64" s="368" t="s">
        <v>207</v>
      </c>
      <c r="H64" s="369"/>
      <c r="I64" s="105"/>
      <c r="J64" s="175"/>
    </row>
    <row r="65" spans="2:10">
      <c r="B65" s="176"/>
      <c r="C65" s="99"/>
      <c r="D65" s="99"/>
      <c r="E65" s="99"/>
      <c r="F65" s="99"/>
      <c r="G65" s="99"/>
      <c r="H65" s="99"/>
      <c r="I65" s="99"/>
      <c r="J65" s="177"/>
    </row>
    <row r="66" spans="2:10">
      <c r="B66" s="176"/>
      <c r="C66" s="99"/>
      <c r="D66" s="99"/>
      <c r="E66" s="99"/>
      <c r="F66" s="99"/>
      <c r="G66" s="99"/>
      <c r="H66" s="99"/>
      <c r="I66" s="99"/>
      <c r="J66" s="177"/>
    </row>
    <row r="67" spans="2:10">
      <c r="B67" s="176"/>
      <c r="C67" s="99"/>
      <c r="D67" s="99"/>
      <c r="E67" s="99"/>
      <c r="F67" s="99"/>
      <c r="G67" s="99"/>
      <c r="H67" s="99"/>
      <c r="I67" s="99"/>
      <c r="J67" s="177"/>
    </row>
    <row r="68" spans="2:10">
      <c r="B68" s="172"/>
      <c r="C68" s="97"/>
      <c r="D68" s="366"/>
      <c r="E68" s="366"/>
      <c r="F68" s="97"/>
      <c r="G68" s="370"/>
      <c r="H68" s="370"/>
      <c r="I68" s="154"/>
      <c r="J68" s="173"/>
    </row>
    <row r="69" spans="2:10" ht="20.100000000000001" customHeight="1" thickBot="1">
      <c r="B69" s="178"/>
      <c r="C69" s="179"/>
      <c r="D69" s="364" t="s">
        <v>206</v>
      </c>
      <c r="E69" s="364"/>
      <c r="F69" s="179"/>
      <c r="G69" s="365"/>
      <c r="H69" s="365"/>
      <c r="I69" s="180"/>
      <c r="J69" s="181"/>
    </row>
    <row r="70" spans="2:10" ht="13.5" thickTop="1">
      <c r="B70" s="99"/>
      <c r="C70" s="99"/>
      <c r="D70" s="99"/>
      <c r="E70" s="99"/>
      <c r="F70" s="99"/>
      <c r="G70" s="99"/>
      <c r="H70" s="99"/>
      <c r="I70" s="99"/>
      <c r="J70" s="99"/>
    </row>
    <row r="71" spans="2:10">
      <c r="B71" s="99"/>
      <c r="C71" s="99"/>
      <c r="D71" s="99"/>
      <c r="E71" s="99"/>
      <c r="F71" s="99"/>
      <c r="G71" s="99"/>
      <c r="H71" s="99"/>
      <c r="I71" s="99"/>
      <c r="J71" s="99"/>
    </row>
  </sheetData>
  <mergeCells count="35">
    <mergeCell ref="B58:H58"/>
    <mergeCell ref="B22:J22"/>
    <mergeCell ref="I58:J58"/>
    <mergeCell ref="B11:F11"/>
    <mergeCell ref="G11:J11"/>
    <mergeCell ref="B12:F12"/>
    <mergeCell ref="G12:G13"/>
    <mergeCell ref="H12:H13"/>
    <mergeCell ref="B15:D15"/>
    <mergeCell ref="F15:G15"/>
    <mergeCell ref="H15:I15"/>
    <mergeCell ref="B19:D19"/>
    <mergeCell ref="B20:D20"/>
    <mergeCell ref="B21:D21"/>
    <mergeCell ref="B33:J33"/>
    <mergeCell ref="B47:J47"/>
    <mergeCell ref="D69:E69"/>
    <mergeCell ref="G69:H69"/>
    <mergeCell ref="D63:E63"/>
    <mergeCell ref="G63:H63"/>
    <mergeCell ref="D64:E64"/>
    <mergeCell ref="G64:H64"/>
    <mergeCell ref="D68:E68"/>
    <mergeCell ref="G68:H68"/>
    <mergeCell ref="E1:J4"/>
    <mergeCell ref="B5:J6"/>
    <mergeCell ref="B16:D16"/>
    <mergeCell ref="B9:G9"/>
    <mergeCell ref="B17:D17"/>
    <mergeCell ref="B7:J7"/>
    <mergeCell ref="H9:J9"/>
    <mergeCell ref="B10:G10"/>
    <mergeCell ref="H16:J21"/>
    <mergeCell ref="B18:D18"/>
    <mergeCell ref="B13:F14"/>
  </mergeCells>
  <phoneticPr fontId="49" type="noConversion"/>
  <printOptions horizontalCentered="1"/>
  <pageMargins left="0" right="0" top="0.39370078740157483" bottom="0.39370078740157483" header="0" footer="0"/>
  <pageSetup paperSize="9" scale="5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K45"/>
  <sheetViews>
    <sheetView view="pageBreakPreview" zoomScaleSheetLayoutView="100" workbookViewId="0">
      <selection activeCell="C45" sqref="C45"/>
    </sheetView>
  </sheetViews>
  <sheetFormatPr defaultRowHeight="12.75"/>
  <cols>
    <col min="1" max="1" width="1.42578125" style="32" customWidth="1"/>
    <col min="2" max="2" width="7.140625" style="32" customWidth="1"/>
    <col min="3" max="3" width="71.140625" style="32" customWidth="1"/>
    <col min="4" max="6" width="17.7109375" style="32" customWidth="1"/>
    <col min="7" max="7" width="8.85546875" style="32" customWidth="1"/>
    <col min="8" max="8" width="11.28515625" style="32" bestFit="1" customWidth="1"/>
    <col min="9" max="10" width="9.140625" style="32"/>
    <col min="11" max="11" width="14.85546875" style="32" customWidth="1"/>
    <col min="12" max="12" width="1.42578125" style="32" customWidth="1"/>
    <col min="13" max="256" width="9.140625" style="32"/>
    <col min="257" max="257" width="1.42578125" style="32" customWidth="1"/>
    <col min="258" max="258" width="7.140625" style="32" customWidth="1"/>
    <col min="259" max="259" width="73" style="32" customWidth="1"/>
    <col min="260" max="262" width="10.7109375" style="32" customWidth="1"/>
    <col min="263" max="267" width="9.140625" style="32"/>
    <col min="268" max="268" width="1.42578125" style="32" customWidth="1"/>
    <col min="269" max="512" width="9.140625" style="32"/>
    <col min="513" max="513" width="1.42578125" style="32" customWidth="1"/>
    <col min="514" max="514" width="7.140625" style="32" customWidth="1"/>
    <col min="515" max="515" width="73" style="32" customWidth="1"/>
    <col min="516" max="518" width="10.7109375" style="32" customWidth="1"/>
    <col min="519" max="523" width="9.140625" style="32"/>
    <col min="524" max="524" width="1.42578125" style="32" customWidth="1"/>
    <col min="525" max="768" width="9.140625" style="32"/>
    <col min="769" max="769" width="1.42578125" style="32" customWidth="1"/>
    <col min="770" max="770" width="7.140625" style="32" customWidth="1"/>
    <col min="771" max="771" width="73" style="32" customWidth="1"/>
    <col min="772" max="774" width="10.7109375" style="32" customWidth="1"/>
    <col min="775" max="779" width="9.140625" style="32"/>
    <col min="780" max="780" width="1.42578125" style="32" customWidth="1"/>
    <col min="781" max="1024" width="9.140625" style="32"/>
    <col min="1025" max="1025" width="1.42578125" style="32" customWidth="1"/>
    <col min="1026" max="1026" width="7.140625" style="32" customWidth="1"/>
    <col min="1027" max="1027" width="73" style="32" customWidth="1"/>
    <col min="1028" max="1030" width="10.7109375" style="32" customWidth="1"/>
    <col min="1031" max="1035" width="9.140625" style="32"/>
    <col min="1036" max="1036" width="1.42578125" style="32" customWidth="1"/>
    <col min="1037" max="1280" width="9.140625" style="32"/>
    <col min="1281" max="1281" width="1.42578125" style="32" customWidth="1"/>
    <col min="1282" max="1282" width="7.140625" style="32" customWidth="1"/>
    <col min="1283" max="1283" width="73" style="32" customWidth="1"/>
    <col min="1284" max="1286" width="10.7109375" style="32" customWidth="1"/>
    <col min="1287" max="1291" width="9.140625" style="32"/>
    <col min="1292" max="1292" width="1.42578125" style="32" customWidth="1"/>
    <col min="1293" max="1536" width="9.140625" style="32"/>
    <col min="1537" max="1537" width="1.42578125" style="32" customWidth="1"/>
    <col min="1538" max="1538" width="7.140625" style="32" customWidth="1"/>
    <col min="1539" max="1539" width="73" style="32" customWidth="1"/>
    <col min="1540" max="1542" width="10.7109375" style="32" customWidth="1"/>
    <col min="1543" max="1547" width="9.140625" style="32"/>
    <col min="1548" max="1548" width="1.42578125" style="32" customWidth="1"/>
    <col min="1549" max="1792" width="9.140625" style="32"/>
    <col min="1793" max="1793" width="1.42578125" style="32" customWidth="1"/>
    <col min="1794" max="1794" width="7.140625" style="32" customWidth="1"/>
    <col min="1795" max="1795" width="73" style="32" customWidth="1"/>
    <col min="1796" max="1798" width="10.7109375" style="32" customWidth="1"/>
    <col min="1799" max="1803" width="9.140625" style="32"/>
    <col min="1804" max="1804" width="1.42578125" style="32" customWidth="1"/>
    <col min="1805" max="2048" width="9.140625" style="32"/>
    <col min="2049" max="2049" width="1.42578125" style="32" customWidth="1"/>
    <col min="2050" max="2050" width="7.140625" style="32" customWidth="1"/>
    <col min="2051" max="2051" width="73" style="32" customWidth="1"/>
    <col min="2052" max="2054" width="10.7109375" style="32" customWidth="1"/>
    <col min="2055" max="2059" width="9.140625" style="32"/>
    <col min="2060" max="2060" width="1.42578125" style="32" customWidth="1"/>
    <col min="2061" max="2304" width="9.140625" style="32"/>
    <col min="2305" max="2305" width="1.42578125" style="32" customWidth="1"/>
    <col min="2306" max="2306" width="7.140625" style="32" customWidth="1"/>
    <col min="2307" max="2307" width="73" style="32" customWidth="1"/>
    <col min="2308" max="2310" width="10.7109375" style="32" customWidth="1"/>
    <col min="2311" max="2315" width="9.140625" style="32"/>
    <col min="2316" max="2316" width="1.42578125" style="32" customWidth="1"/>
    <col min="2317" max="2560" width="9.140625" style="32"/>
    <col min="2561" max="2561" width="1.42578125" style="32" customWidth="1"/>
    <col min="2562" max="2562" width="7.140625" style="32" customWidth="1"/>
    <col min="2563" max="2563" width="73" style="32" customWidth="1"/>
    <col min="2564" max="2566" width="10.7109375" style="32" customWidth="1"/>
    <col min="2567" max="2571" width="9.140625" style="32"/>
    <col min="2572" max="2572" width="1.42578125" style="32" customWidth="1"/>
    <col min="2573" max="2816" width="9.140625" style="32"/>
    <col min="2817" max="2817" width="1.42578125" style="32" customWidth="1"/>
    <col min="2818" max="2818" width="7.140625" style="32" customWidth="1"/>
    <col min="2819" max="2819" width="73" style="32" customWidth="1"/>
    <col min="2820" max="2822" width="10.7109375" style="32" customWidth="1"/>
    <col min="2823" max="2827" width="9.140625" style="32"/>
    <col min="2828" max="2828" width="1.42578125" style="32" customWidth="1"/>
    <col min="2829" max="3072" width="9.140625" style="32"/>
    <col min="3073" max="3073" width="1.42578125" style="32" customWidth="1"/>
    <col min="3074" max="3074" width="7.140625" style="32" customWidth="1"/>
    <col min="3075" max="3075" width="73" style="32" customWidth="1"/>
    <col min="3076" max="3078" width="10.7109375" style="32" customWidth="1"/>
    <col min="3079" max="3083" width="9.140625" style="32"/>
    <col min="3084" max="3084" width="1.42578125" style="32" customWidth="1"/>
    <col min="3085" max="3328" width="9.140625" style="32"/>
    <col min="3329" max="3329" width="1.42578125" style="32" customWidth="1"/>
    <col min="3330" max="3330" width="7.140625" style="32" customWidth="1"/>
    <col min="3331" max="3331" width="73" style="32" customWidth="1"/>
    <col min="3332" max="3334" width="10.7109375" style="32" customWidth="1"/>
    <col min="3335" max="3339" width="9.140625" style="32"/>
    <col min="3340" max="3340" width="1.42578125" style="32" customWidth="1"/>
    <col min="3341" max="3584" width="9.140625" style="32"/>
    <col min="3585" max="3585" width="1.42578125" style="32" customWidth="1"/>
    <col min="3586" max="3586" width="7.140625" style="32" customWidth="1"/>
    <col min="3587" max="3587" width="73" style="32" customWidth="1"/>
    <col min="3588" max="3590" width="10.7109375" style="32" customWidth="1"/>
    <col min="3591" max="3595" width="9.140625" style="32"/>
    <col min="3596" max="3596" width="1.42578125" style="32" customWidth="1"/>
    <col min="3597" max="3840" width="9.140625" style="32"/>
    <col min="3841" max="3841" width="1.42578125" style="32" customWidth="1"/>
    <col min="3842" max="3842" width="7.140625" style="32" customWidth="1"/>
    <col min="3843" max="3843" width="73" style="32" customWidth="1"/>
    <col min="3844" max="3846" width="10.7109375" style="32" customWidth="1"/>
    <col min="3847" max="3851" width="9.140625" style="32"/>
    <col min="3852" max="3852" width="1.42578125" style="32" customWidth="1"/>
    <col min="3853" max="4096" width="9.140625" style="32"/>
    <col min="4097" max="4097" width="1.42578125" style="32" customWidth="1"/>
    <col min="4098" max="4098" width="7.140625" style="32" customWidth="1"/>
    <col min="4099" max="4099" width="73" style="32" customWidth="1"/>
    <col min="4100" max="4102" width="10.7109375" style="32" customWidth="1"/>
    <col min="4103" max="4107" width="9.140625" style="32"/>
    <col min="4108" max="4108" width="1.42578125" style="32" customWidth="1"/>
    <col min="4109" max="4352" width="9.140625" style="32"/>
    <col min="4353" max="4353" width="1.42578125" style="32" customWidth="1"/>
    <col min="4354" max="4354" width="7.140625" style="32" customWidth="1"/>
    <col min="4355" max="4355" width="73" style="32" customWidth="1"/>
    <col min="4356" max="4358" width="10.7109375" style="32" customWidth="1"/>
    <col min="4359" max="4363" width="9.140625" style="32"/>
    <col min="4364" max="4364" width="1.42578125" style="32" customWidth="1"/>
    <col min="4365" max="4608" width="9.140625" style="32"/>
    <col min="4609" max="4609" width="1.42578125" style="32" customWidth="1"/>
    <col min="4610" max="4610" width="7.140625" style="32" customWidth="1"/>
    <col min="4611" max="4611" width="73" style="32" customWidth="1"/>
    <col min="4612" max="4614" width="10.7109375" style="32" customWidth="1"/>
    <col min="4615" max="4619" width="9.140625" style="32"/>
    <col min="4620" max="4620" width="1.42578125" style="32" customWidth="1"/>
    <col min="4621" max="4864" width="9.140625" style="32"/>
    <col min="4865" max="4865" width="1.42578125" style="32" customWidth="1"/>
    <col min="4866" max="4866" width="7.140625" style="32" customWidth="1"/>
    <col min="4867" max="4867" width="73" style="32" customWidth="1"/>
    <col min="4868" max="4870" width="10.7109375" style="32" customWidth="1"/>
    <col min="4871" max="4875" width="9.140625" style="32"/>
    <col min="4876" max="4876" width="1.42578125" style="32" customWidth="1"/>
    <col min="4877" max="5120" width="9.140625" style="32"/>
    <col min="5121" max="5121" width="1.42578125" style="32" customWidth="1"/>
    <col min="5122" max="5122" width="7.140625" style="32" customWidth="1"/>
    <col min="5123" max="5123" width="73" style="32" customWidth="1"/>
    <col min="5124" max="5126" width="10.7109375" style="32" customWidth="1"/>
    <col min="5127" max="5131" width="9.140625" style="32"/>
    <col min="5132" max="5132" width="1.42578125" style="32" customWidth="1"/>
    <col min="5133" max="5376" width="9.140625" style="32"/>
    <col min="5377" max="5377" width="1.42578125" style="32" customWidth="1"/>
    <col min="5378" max="5378" width="7.140625" style="32" customWidth="1"/>
    <col min="5379" max="5379" width="73" style="32" customWidth="1"/>
    <col min="5380" max="5382" width="10.7109375" style="32" customWidth="1"/>
    <col min="5383" max="5387" width="9.140625" style="32"/>
    <col min="5388" max="5388" width="1.42578125" style="32" customWidth="1"/>
    <col min="5389" max="5632" width="9.140625" style="32"/>
    <col min="5633" max="5633" width="1.42578125" style="32" customWidth="1"/>
    <col min="5634" max="5634" width="7.140625" style="32" customWidth="1"/>
    <col min="5635" max="5635" width="73" style="32" customWidth="1"/>
    <col min="5636" max="5638" width="10.7109375" style="32" customWidth="1"/>
    <col min="5639" max="5643" width="9.140625" style="32"/>
    <col min="5644" max="5644" width="1.42578125" style="32" customWidth="1"/>
    <col min="5645" max="5888" width="9.140625" style="32"/>
    <col min="5889" max="5889" width="1.42578125" style="32" customWidth="1"/>
    <col min="5890" max="5890" width="7.140625" style="32" customWidth="1"/>
    <col min="5891" max="5891" width="73" style="32" customWidth="1"/>
    <col min="5892" max="5894" width="10.7109375" style="32" customWidth="1"/>
    <col min="5895" max="5899" width="9.140625" style="32"/>
    <col min="5900" max="5900" width="1.42578125" style="32" customWidth="1"/>
    <col min="5901" max="6144" width="9.140625" style="32"/>
    <col min="6145" max="6145" width="1.42578125" style="32" customWidth="1"/>
    <col min="6146" max="6146" width="7.140625" style="32" customWidth="1"/>
    <col min="6147" max="6147" width="73" style="32" customWidth="1"/>
    <col min="6148" max="6150" width="10.7109375" style="32" customWidth="1"/>
    <col min="6151" max="6155" width="9.140625" style="32"/>
    <col min="6156" max="6156" width="1.42578125" style="32" customWidth="1"/>
    <col min="6157" max="6400" width="9.140625" style="32"/>
    <col min="6401" max="6401" width="1.42578125" style="32" customWidth="1"/>
    <col min="6402" max="6402" width="7.140625" style="32" customWidth="1"/>
    <col min="6403" max="6403" width="73" style="32" customWidth="1"/>
    <col min="6404" max="6406" width="10.7109375" style="32" customWidth="1"/>
    <col min="6407" max="6411" width="9.140625" style="32"/>
    <col min="6412" max="6412" width="1.42578125" style="32" customWidth="1"/>
    <col min="6413" max="6656" width="9.140625" style="32"/>
    <col min="6657" max="6657" width="1.42578125" style="32" customWidth="1"/>
    <col min="6658" max="6658" width="7.140625" style="32" customWidth="1"/>
    <col min="6659" max="6659" width="73" style="32" customWidth="1"/>
    <col min="6660" max="6662" width="10.7109375" style="32" customWidth="1"/>
    <col min="6663" max="6667" width="9.140625" style="32"/>
    <col min="6668" max="6668" width="1.42578125" style="32" customWidth="1"/>
    <col min="6669" max="6912" width="9.140625" style="32"/>
    <col min="6913" max="6913" width="1.42578125" style="32" customWidth="1"/>
    <col min="6914" max="6914" width="7.140625" style="32" customWidth="1"/>
    <col min="6915" max="6915" width="73" style="32" customWidth="1"/>
    <col min="6916" max="6918" width="10.7109375" style="32" customWidth="1"/>
    <col min="6919" max="6923" width="9.140625" style="32"/>
    <col min="6924" max="6924" width="1.42578125" style="32" customWidth="1"/>
    <col min="6925" max="7168" width="9.140625" style="32"/>
    <col min="7169" max="7169" width="1.42578125" style="32" customWidth="1"/>
    <col min="7170" max="7170" width="7.140625" style="32" customWidth="1"/>
    <col min="7171" max="7171" width="73" style="32" customWidth="1"/>
    <col min="7172" max="7174" width="10.7109375" style="32" customWidth="1"/>
    <col min="7175" max="7179" width="9.140625" style="32"/>
    <col min="7180" max="7180" width="1.42578125" style="32" customWidth="1"/>
    <col min="7181" max="7424" width="9.140625" style="32"/>
    <col min="7425" max="7425" width="1.42578125" style="32" customWidth="1"/>
    <col min="7426" max="7426" width="7.140625" style="32" customWidth="1"/>
    <col min="7427" max="7427" width="73" style="32" customWidth="1"/>
    <col min="7428" max="7430" width="10.7109375" style="32" customWidth="1"/>
    <col min="7431" max="7435" width="9.140625" style="32"/>
    <col min="7436" max="7436" width="1.42578125" style="32" customWidth="1"/>
    <col min="7437" max="7680" width="9.140625" style="32"/>
    <col min="7681" max="7681" width="1.42578125" style="32" customWidth="1"/>
    <col min="7682" max="7682" width="7.140625" style="32" customWidth="1"/>
    <col min="7683" max="7683" width="73" style="32" customWidth="1"/>
    <col min="7684" max="7686" width="10.7109375" style="32" customWidth="1"/>
    <col min="7687" max="7691" width="9.140625" style="32"/>
    <col min="7692" max="7692" width="1.42578125" style="32" customWidth="1"/>
    <col min="7693" max="7936" width="9.140625" style="32"/>
    <col min="7937" max="7937" width="1.42578125" style="32" customWidth="1"/>
    <col min="7938" max="7938" width="7.140625" style="32" customWidth="1"/>
    <col min="7939" max="7939" width="73" style="32" customWidth="1"/>
    <col min="7940" max="7942" width="10.7109375" style="32" customWidth="1"/>
    <col min="7943" max="7947" width="9.140625" style="32"/>
    <col min="7948" max="7948" width="1.42578125" style="32" customWidth="1"/>
    <col min="7949" max="8192" width="9.140625" style="32"/>
    <col min="8193" max="8193" width="1.42578125" style="32" customWidth="1"/>
    <col min="8194" max="8194" width="7.140625" style="32" customWidth="1"/>
    <col min="8195" max="8195" width="73" style="32" customWidth="1"/>
    <col min="8196" max="8198" width="10.7109375" style="32" customWidth="1"/>
    <col min="8199" max="8203" width="9.140625" style="32"/>
    <col min="8204" max="8204" width="1.42578125" style="32" customWidth="1"/>
    <col min="8205" max="8448" width="9.140625" style="32"/>
    <col min="8449" max="8449" width="1.42578125" style="32" customWidth="1"/>
    <col min="8450" max="8450" width="7.140625" style="32" customWidth="1"/>
    <col min="8451" max="8451" width="73" style="32" customWidth="1"/>
    <col min="8452" max="8454" width="10.7109375" style="32" customWidth="1"/>
    <col min="8455" max="8459" width="9.140625" style="32"/>
    <col min="8460" max="8460" width="1.42578125" style="32" customWidth="1"/>
    <col min="8461" max="8704" width="9.140625" style="32"/>
    <col min="8705" max="8705" width="1.42578125" style="32" customWidth="1"/>
    <col min="8706" max="8706" width="7.140625" style="32" customWidth="1"/>
    <col min="8707" max="8707" width="73" style="32" customWidth="1"/>
    <col min="8708" max="8710" width="10.7109375" style="32" customWidth="1"/>
    <col min="8711" max="8715" width="9.140625" style="32"/>
    <col min="8716" max="8716" width="1.42578125" style="32" customWidth="1"/>
    <col min="8717" max="8960" width="9.140625" style="32"/>
    <col min="8961" max="8961" width="1.42578125" style="32" customWidth="1"/>
    <col min="8962" max="8962" width="7.140625" style="32" customWidth="1"/>
    <col min="8963" max="8963" width="73" style="32" customWidth="1"/>
    <col min="8964" max="8966" width="10.7109375" style="32" customWidth="1"/>
    <col min="8967" max="8971" width="9.140625" style="32"/>
    <col min="8972" max="8972" width="1.42578125" style="32" customWidth="1"/>
    <col min="8973" max="9216" width="9.140625" style="32"/>
    <col min="9217" max="9217" width="1.42578125" style="32" customWidth="1"/>
    <col min="9218" max="9218" width="7.140625" style="32" customWidth="1"/>
    <col min="9219" max="9219" width="73" style="32" customWidth="1"/>
    <col min="9220" max="9222" width="10.7109375" style="32" customWidth="1"/>
    <col min="9223" max="9227" width="9.140625" style="32"/>
    <col min="9228" max="9228" width="1.42578125" style="32" customWidth="1"/>
    <col min="9229" max="9472" width="9.140625" style="32"/>
    <col min="9473" max="9473" width="1.42578125" style="32" customWidth="1"/>
    <col min="9474" max="9474" width="7.140625" style="32" customWidth="1"/>
    <col min="9475" max="9475" width="73" style="32" customWidth="1"/>
    <col min="9476" max="9478" width="10.7109375" style="32" customWidth="1"/>
    <col min="9479" max="9483" width="9.140625" style="32"/>
    <col min="9484" max="9484" width="1.42578125" style="32" customWidth="1"/>
    <col min="9485" max="9728" width="9.140625" style="32"/>
    <col min="9729" max="9729" width="1.42578125" style="32" customWidth="1"/>
    <col min="9730" max="9730" width="7.140625" style="32" customWidth="1"/>
    <col min="9731" max="9731" width="73" style="32" customWidth="1"/>
    <col min="9732" max="9734" width="10.7109375" style="32" customWidth="1"/>
    <col min="9735" max="9739" width="9.140625" style="32"/>
    <col min="9740" max="9740" width="1.42578125" style="32" customWidth="1"/>
    <col min="9741" max="9984" width="9.140625" style="32"/>
    <col min="9985" max="9985" width="1.42578125" style="32" customWidth="1"/>
    <col min="9986" max="9986" width="7.140625" style="32" customWidth="1"/>
    <col min="9987" max="9987" width="73" style="32" customWidth="1"/>
    <col min="9988" max="9990" width="10.7109375" style="32" customWidth="1"/>
    <col min="9991" max="9995" width="9.140625" style="32"/>
    <col min="9996" max="9996" width="1.42578125" style="32" customWidth="1"/>
    <col min="9997" max="10240" width="9.140625" style="32"/>
    <col min="10241" max="10241" width="1.42578125" style="32" customWidth="1"/>
    <col min="10242" max="10242" width="7.140625" style="32" customWidth="1"/>
    <col min="10243" max="10243" width="73" style="32" customWidth="1"/>
    <col min="10244" max="10246" width="10.7109375" style="32" customWidth="1"/>
    <col min="10247" max="10251" width="9.140625" style="32"/>
    <col min="10252" max="10252" width="1.42578125" style="32" customWidth="1"/>
    <col min="10253" max="10496" width="9.140625" style="32"/>
    <col min="10497" max="10497" width="1.42578125" style="32" customWidth="1"/>
    <col min="10498" max="10498" width="7.140625" style="32" customWidth="1"/>
    <col min="10499" max="10499" width="73" style="32" customWidth="1"/>
    <col min="10500" max="10502" width="10.7109375" style="32" customWidth="1"/>
    <col min="10503" max="10507" width="9.140625" style="32"/>
    <col min="10508" max="10508" width="1.42578125" style="32" customWidth="1"/>
    <col min="10509" max="10752" width="9.140625" style="32"/>
    <col min="10753" max="10753" width="1.42578125" style="32" customWidth="1"/>
    <col min="10754" max="10754" width="7.140625" style="32" customWidth="1"/>
    <col min="10755" max="10755" width="73" style="32" customWidth="1"/>
    <col min="10756" max="10758" width="10.7109375" style="32" customWidth="1"/>
    <col min="10759" max="10763" width="9.140625" style="32"/>
    <col min="10764" max="10764" width="1.42578125" style="32" customWidth="1"/>
    <col min="10765" max="11008" width="9.140625" style="32"/>
    <col min="11009" max="11009" width="1.42578125" style="32" customWidth="1"/>
    <col min="11010" max="11010" width="7.140625" style="32" customWidth="1"/>
    <col min="11011" max="11011" width="73" style="32" customWidth="1"/>
    <col min="11012" max="11014" width="10.7109375" style="32" customWidth="1"/>
    <col min="11015" max="11019" width="9.140625" style="32"/>
    <col min="11020" max="11020" width="1.42578125" style="32" customWidth="1"/>
    <col min="11021" max="11264" width="9.140625" style="32"/>
    <col min="11265" max="11265" width="1.42578125" style="32" customWidth="1"/>
    <col min="11266" max="11266" width="7.140625" style="32" customWidth="1"/>
    <col min="11267" max="11267" width="73" style="32" customWidth="1"/>
    <col min="11268" max="11270" width="10.7109375" style="32" customWidth="1"/>
    <col min="11271" max="11275" width="9.140625" style="32"/>
    <col min="11276" max="11276" width="1.42578125" style="32" customWidth="1"/>
    <col min="11277" max="11520" width="9.140625" style="32"/>
    <col min="11521" max="11521" width="1.42578125" style="32" customWidth="1"/>
    <col min="11522" max="11522" width="7.140625" style="32" customWidth="1"/>
    <col min="11523" max="11523" width="73" style="32" customWidth="1"/>
    <col min="11524" max="11526" width="10.7109375" style="32" customWidth="1"/>
    <col min="11527" max="11531" width="9.140625" style="32"/>
    <col min="11532" max="11532" width="1.42578125" style="32" customWidth="1"/>
    <col min="11533" max="11776" width="9.140625" style="32"/>
    <col min="11777" max="11777" width="1.42578125" style="32" customWidth="1"/>
    <col min="11778" max="11778" width="7.140625" style="32" customWidth="1"/>
    <col min="11779" max="11779" width="73" style="32" customWidth="1"/>
    <col min="11780" max="11782" width="10.7109375" style="32" customWidth="1"/>
    <col min="11783" max="11787" width="9.140625" style="32"/>
    <col min="11788" max="11788" width="1.42578125" style="32" customWidth="1"/>
    <col min="11789" max="12032" width="9.140625" style="32"/>
    <col min="12033" max="12033" width="1.42578125" style="32" customWidth="1"/>
    <col min="12034" max="12034" width="7.140625" style="32" customWidth="1"/>
    <col min="12035" max="12035" width="73" style="32" customWidth="1"/>
    <col min="12036" max="12038" width="10.7109375" style="32" customWidth="1"/>
    <col min="12039" max="12043" width="9.140625" style="32"/>
    <col min="12044" max="12044" width="1.42578125" style="32" customWidth="1"/>
    <col min="12045" max="12288" width="9.140625" style="32"/>
    <col min="12289" max="12289" width="1.42578125" style="32" customWidth="1"/>
    <col min="12290" max="12290" width="7.140625" style="32" customWidth="1"/>
    <col min="12291" max="12291" width="73" style="32" customWidth="1"/>
    <col min="12292" max="12294" width="10.7109375" style="32" customWidth="1"/>
    <col min="12295" max="12299" width="9.140625" style="32"/>
    <col min="12300" max="12300" width="1.42578125" style="32" customWidth="1"/>
    <col min="12301" max="12544" width="9.140625" style="32"/>
    <col min="12545" max="12545" width="1.42578125" style="32" customWidth="1"/>
    <col min="12546" max="12546" width="7.140625" style="32" customWidth="1"/>
    <col min="12547" max="12547" width="73" style="32" customWidth="1"/>
    <col min="12548" max="12550" width="10.7109375" style="32" customWidth="1"/>
    <col min="12551" max="12555" width="9.140625" style="32"/>
    <col min="12556" max="12556" width="1.42578125" style="32" customWidth="1"/>
    <col min="12557" max="12800" width="9.140625" style="32"/>
    <col min="12801" max="12801" width="1.42578125" style="32" customWidth="1"/>
    <col min="12802" max="12802" width="7.140625" style="32" customWidth="1"/>
    <col min="12803" max="12803" width="73" style="32" customWidth="1"/>
    <col min="12804" max="12806" width="10.7109375" style="32" customWidth="1"/>
    <col min="12807" max="12811" width="9.140625" style="32"/>
    <col min="12812" max="12812" width="1.42578125" style="32" customWidth="1"/>
    <col min="12813" max="13056" width="9.140625" style="32"/>
    <col min="13057" max="13057" width="1.42578125" style="32" customWidth="1"/>
    <col min="13058" max="13058" width="7.140625" style="32" customWidth="1"/>
    <col min="13059" max="13059" width="73" style="32" customWidth="1"/>
    <col min="13060" max="13062" width="10.7109375" style="32" customWidth="1"/>
    <col min="13063" max="13067" width="9.140625" style="32"/>
    <col min="13068" max="13068" width="1.42578125" style="32" customWidth="1"/>
    <col min="13069" max="13312" width="9.140625" style="32"/>
    <col min="13313" max="13313" width="1.42578125" style="32" customWidth="1"/>
    <col min="13314" max="13314" width="7.140625" style="32" customWidth="1"/>
    <col min="13315" max="13315" width="73" style="32" customWidth="1"/>
    <col min="13316" max="13318" width="10.7109375" style="32" customWidth="1"/>
    <col min="13319" max="13323" width="9.140625" style="32"/>
    <col min="13324" max="13324" width="1.42578125" style="32" customWidth="1"/>
    <col min="13325" max="13568" width="9.140625" style="32"/>
    <col min="13569" max="13569" width="1.42578125" style="32" customWidth="1"/>
    <col min="13570" max="13570" width="7.140625" style="32" customWidth="1"/>
    <col min="13571" max="13571" width="73" style="32" customWidth="1"/>
    <col min="13572" max="13574" width="10.7109375" style="32" customWidth="1"/>
    <col min="13575" max="13579" width="9.140625" style="32"/>
    <col min="13580" max="13580" width="1.42578125" style="32" customWidth="1"/>
    <col min="13581" max="13824" width="9.140625" style="32"/>
    <col min="13825" max="13825" width="1.42578125" style="32" customWidth="1"/>
    <col min="13826" max="13826" width="7.140625" style="32" customWidth="1"/>
    <col min="13827" max="13827" width="73" style="32" customWidth="1"/>
    <col min="13828" max="13830" width="10.7109375" style="32" customWidth="1"/>
    <col min="13831" max="13835" width="9.140625" style="32"/>
    <col min="13836" max="13836" width="1.42578125" style="32" customWidth="1"/>
    <col min="13837" max="14080" width="9.140625" style="32"/>
    <col min="14081" max="14081" width="1.42578125" style="32" customWidth="1"/>
    <col min="14082" max="14082" width="7.140625" style="32" customWidth="1"/>
    <col min="14083" max="14083" width="73" style="32" customWidth="1"/>
    <col min="14084" max="14086" width="10.7109375" style="32" customWidth="1"/>
    <col min="14087" max="14091" width="9.140625" style="32"/>
    <col min="14092" max="14092" width="1.42578125" style="32" customWidth="1"/>
    <col min="14093" max="14336" width="9.140625" style="32"/>
    <col min="14337" max="14337" width="1.42578125" style="32" customWidth="1"/>
    <col min="14338" max="14338" width="7.140625" style="32" customWidth="1"/>
    <col min="14339" max="14339" width="73" style="32" customWidth="1"/>
    <col min="14340" max="14342" width="10.7109375" style="32" customWidth="1"/>
    <col min="14343" max="14347" width="9.140625" style="32"/>
    <col min="14348" max="14348" width="1.42578125" style="32" customWidth="1"/>
    <col min="14349" max="14592" width="9.140625" style="32"/>
    <col min="14593" max="14593" width="1.42578125" style="32" customWidth="1"/>
    <col min="14594" max="14594" width="7.140625" style="32" customWidth="1"/>
    <col min="14595" max="14595" width="73" style="32" customWidth="1"/>
    <col min="14596" max="14598" width="10.7109375" style="32" customWidth="1"/>
    <col min="14599" max="14603" width="9.140625" style="32"/>
    <col min="14604" max="14604" width="1.42578125" style="32" customWidth="1"/>
    <col min="14605" max="14848" width="9.140625" style="32"/>
    <col min="14849" max="14849" width="1.42578125" style="32" customWidth="1"/>
    <col min="14850" max="14850" width="7.140625" style="32" customWidth="1"/>
    <col min="14851" max="14851" width="73" style="32" customWidth="1"/>
    <col min="14852" max="14854" width="10.7109375" style="32" customWidth="1"/>
    <col min="14855" max="14859" width="9.140625" style="32"/>
    <col min="14860" max="14860" width="1.42578125" style="32" customWidth="1"/>
    <col min="14861" max="15104" width="9.140625" style="32"/>
    <col min="15105" max="15105" width="1.42578125" style="32" customWidth="1"/>
    <col min="15106" max="15106" width="7.140625" style="32" customWidth="1"/>
    <col min="15107" max="15107" width="73" style="32" customWidth="1"/>
    <col min="15108" max="15110" width="10.7109375" style="32" customWidth="1"/>
    <col min="15111" max="15115" width="9.140625" style="32"/>
    <col min="15116" max="15116" width="1.42578125" style="32" customWidth="1"/>
    <col min="15117" max="15360" width="9.140625" style="32"/>
    <col min="15361" max="15361" width="1.42578125" style="32" customWidth="1"/>
    <col min="15362" max="15362" width="7.140625" style="32" customWidth="1"/>
    <col min="15363" max="15363" width="73" style="32" customWidth="1"/>
    <col min="15364" max="15366" width="10.7109375" style="32" customWidth="1"/>
    <col min="15367" max="15371" width="9.140625" style="32"/>
    <col min="15372" max="15372" width="1.42578125" style="32" customWidth="1"/>
    <col min="15373" max="15616" width="9.140625" style="32"/>
    <col min="15617" max="15617" width="1.42578125" style="32" customWidth="1"/>
    <col min="15618" max="15618" width="7.140625" style="32" customWidth="1"/>
    <col min="15619" max="15619" width="73" style="32" customWidth="1"/>
    <col min="15620" max="15622" width="10.7109375" style="32" customWidth="1"/>
    <col min="15623" max="15627" width="9.140625" style="32"/>
    <col min="15628" max="15628" width="1.42578125" style="32" customWidth="1"/>
    <col min="15629" max="15872" width="9.140625" style="32"/>
    <col min="15873" max="15873" width="1.42578125" style="32" customWidth="1"/>
    <col min="15874" max="15874" width="7.140625" style="32" customWidth="1"/>
    <col min="15875" max="15875" width="73" style="32" customWidth="1"/>
    <col min="15876" max="15878" width="10.7109375" style="32" customWidth="1"/>
    <col min="15879" max="15883" width="9.140625" style="32"/>
    <col min="15884" max="15884" width="1.42578125" style="32" customWidth="1"/>
    <col min="15885" max="16128" width="9.140625" style="32"/>
    <col min="16129" max="16129" width="1.42578125" style="32" customWidth="1"/>
    <col min="16130" max="16130" width="7.140625" style="32" customWidth="1"/>
    <col min="16131" max="16131" width="73" style="32" customWidth="1"/>
    <col min="16132" max="16134" width="10.7109375" style="32" customWidth="1"/>
    <col min="16135" max="16139" width="9.140625" style="32"/>
    <col min="16140" max="16140" width="1.42578125" style="32" customWidth="1"/>
    <col min="16141" max="16384" width="9.140625" style="32"/>
  </cols>
  <sheetData>
    <row r="1" spans="2:11" ht="8.25" customHeight="1" thickBot="1"/>
    <row r="2" spans="2:11" ht="39" customHeight="1">
      <c r="B2" s="411" t="s">
        <v>189</v>
      </c>
      <c r="C2" s="412"/>
      <c r="D2" s="412"/>
      <c r="E2" s="412"/>
      <c r="F2" s="412"/>
      <c r="G2" s="412"/>
      <c r="H2" s="412"/>
      <c r="I2" s="412"/>
      <c r="J2" s="412"/>
      <c r="K2" s="413"/>
    </row>
    <row r="3" spans="2:11" ht="39" customHeight="1">
      <c r="B3" s="414"/>
      <c r="C3" s="415"/>
      <c r="D3" s="415"/>
      <c r="E3" s="415"/>
      <c r="F3" s="415"/>
      <c r="G3" s="415"/>
      <c r="H3" s="415"/>
      <c r="I3" s="415"/>
      <c r="J3" s="415"/>
      <c r="K3" s="416"/>
    </row>
    <row r="4" spans="2:11" ht="39" customHeight="1">
      <c r="B4" s="417"/>
      <c r="C4" s="418"/>
      <c r="D4" s="418"/>
      <c r="E4" s="418"/>
      <c r="F4" s="418"/>
      <c r="G4" s="418"/>
      <c r="H4" s="418"/>
      <c r="I4" s="418"/>
      <c r="J4" s="418"/>
      <c r="K4" s="419"/>
    </row>
    <row r="5" spans="2:11" ht="20.100000000000001" customHeight="1">
      <c r="B5" s="408"/>
      <c r="C5" s="420" t="str">
        <f>'Localização - Pavimentação (2)'!A11</f>
        <v>COVENENTE: PREFEITURA MUNICIPAL DE JABOTICATUBAS</v>
      </c>
      <c r="D5" s="421"/>
      <c r="E5" s="421"/>
      <c r="F5" s="421"/>
      <c r="G5" s="421"/>
      <c r="H5" s="421"/>
      <c r="I5" s="421"/>
      <c r="J5" s="421"/>
      <c r="K5" s="422"/>
    </row>
    <row r="6" spans="2:11" ht="20.100000000000001" customHeight="1">
      <c r="B6" s="409"/>
      <c r="C6" s="420" t="str">
        <f>'Localização - Pavimentação (2)'!A12</f>
        <v>OBRA: PAVIMENTAÇÃO EM CONCRETO BETUMINOSO USINADO A QUENTE, DRENAGEM SUPERFICIAL E SINALIZAÇÃO.</v>
      </c>
      <c r="D6" s="421"/>
      <c r="E6" s="421"/>
      <c r="F6" s="421"/>
      <c r="G6" s="421"/>
      <c r="H6" s="421"/>
      <c r="I6" s="421"/>
      <c r="J6" s="421"/>
      <c r="K6" s="422"/>
    </row>
    <row r="7" spans="2:11" ht="20.100000000000001" customHeight="1">
      <c r="B7" s="410"/>
      <c r="C7" s="420" t="str">
        <f>'PLANILHA '!B11</f>
        <v>LOCAL: RUA FRANCISCO TEIXEIRA LOMBA, SÃO JOSÉ DO ALMEIDA, JABOTICATUBAS - MG</v>
      </c>
      <c r="D7" s="421"/>
      <c r="E7" s="421"/>
      <c r="F7" s="421"/>
      <c r="G7" s="421"/>
      <c r="H7" s="421"/>
      <c r="I7" s="421"/>
      <c r="J7" s="421"/>
      <c r="K7" s="422"/>
    </row>
    <row r="8" spans="2:11" ht="24.95" customHeight="1" thickBot="1">
      <c r="B8" s="424" t="s">
        <v>45</v>
      </c>
      <c r="C8" s="425"/>
      <c r="D8" s="425"/>
      <c r="E8" s="425"/>
      <c r="F8" s="425"/>
      <c r="G8" s="425"/>
      <c r="H8" s="425"/>
      <c r="I8" s="425"/>
      <c r="J8" s="425"/>
      <c r="K8" s="426"/>
    </row>
    <row r="9" spans="2:11" ht="30" customHeight="1" thickTop="1">
      <c r="B9" s="33" t="s">
        <v>10</v>
      </c>
      <c r="C9" s="110" t="s">
        <v>8</v>
      </c>
      <c r="D9" s="427" t="s">
        <v>46</v>
      </c>
      <c r="E9" s="427"/>
      <c r="F9" s="427"/>
      <c r="G9" s="110" t="s">
        <v>39</v>
      </c>
      <c r="H9" s="182" t="s">
        <v>50</v>
      </c>
      <c r="I9" s="428" t="s">
        <v>47</v>
      </c>
      <c r="J9" s="429"/>
      <c r="K9" s="430"/>
    </row>
    <row r="10" spans="2:11" ht="30" customHeight="1">
      <c r="B10" s="46" t="str">
        <f>'PLANILHA '!B26</f>
        <v>1.1</v>
      </c>
      <c r="C10" s="34" t="str">
        <f>'PLANILHA '!E26</f>
        <v xml:space="preserve"> FORNECIMENTO E INSTALAÇÃO DE PLACA DE OBRA COM CHAPA GALVANIZADA E ESTRUTURA DE MADEIRA.  AF_03/2022_PS</v>
      </c>
      <c r="D10" s="402" t="s">
        <v>159</v>
      </c>
      <c r="E10" s="402"/>
      <c r="F10" s="402"/>
      <c r="G10" s="194">
        <f>'PLANILHA '!G26</f>
        <v>4.5</v>
      </c>
      <c r="H10" s="195" t="str">
        <f>'PLANILHA '!F26</f>
        <v>M2</v>
      </c>
      <c r="I10" s="403"/>
      <c r="J10" s="403"/>
      <c r="K10" s="404"/>
    </row>
    <row r="11" spans="2:11" ht="30" customHeight="1">
      <c r="B11" s="46" t="str">
        <f>'PLANILHA '!B27</f>
        <v>1.2</v>
      </c>
      <c r="C11" s="34" t="str">
        <f>'PLANILHA '!E27</f>
        <v>LOCAÇÃO DE BANHEIRO QUÍMICO, DIMENSÃO (110X120X230)CM, LINHA PADRÃO, CONTENDO UMA (1) PIA/HIGIENIZADOR DE MÃOS, INCLUSIVE MANUTENÇÃO E MOBILIZAÇÃO/DESMOBILIZAÇÃO</v>
      </c>
      <c r="D11" s="402" t="s">
        <v>201</v>
      </c>
      <c r="E11" s="402"/>
      <c r="F11" s="402"/>
      <c r="G11" s="194">
        <f>'PLANILHA '!G27</f>
        <v>2</v>
      </c>
      <c r="H11" s="195" t="str">
        <f>'PLANILHA '!F27</f>
        <v>MÊS</v>
      </c>
      <c r="I11" s="403"/>
      <c r="J11" s="403"/>
      <c r="K11" s="404"/>
    </row>
    <row r="12" spans="2:11" ht="30" customHeight="1">
      <c r="B12" s="46" t="str">
        <f>'PLANILHA '!B28</f>
        <v>1.3</v>
      </c>
      <c r="C12" s="34" t="str">
        <f>'PLANILHA '!E28</f>
        <v>EXECUÇÃO DE LINHAS DE REFERÊNCIA EM GABARITO OU CAVALETE. AF_03/2024</v>
      </c>
      <c r="D12" s="402" t="s">
        <v>233</v>
      </c>
      <c r="E12" s="402"/>
      <c r="F12" s="402"/>
      <c r="G12" s="194">
        <f>'PLANILHA '!G28</f>
        <v>270.33999999999997</v>
      </c>
      <c r="H12" s="195" t="str">
        <f>'PLANILHA '!F28</f>
        <v>M</v>
      </c>
      <c r="I12" s="403" t="s">
        <v>225</v>
      </c>
      <c r="J12" s="403"/>
      <c r="K12" s="404"/>
    </row>
    <row r="13" spans="2:11" ht="3.75" customHeight="1">
      <c r="B13" s="405"/>
      <c r="C13" s="406"/>
      <c r="D13" s="406"/>
      <c r="E13" s="406"/>
      <c r="F13" s="406"/>
      <c r="G13" s="406"/>
      <c r="H13" s="406"/>
      <c r="I13" s="406"/>
      <c r="J13" s="406"/>
      <c r="K13" s="407"/>
    </row>
    <row r="14" spans="2:11">
      <c r="B14" s="46" t="str">
        <f>'PLANILHA '!B31</f>
        <v>2.1</v>
      </c>
      <c r="C14" s="34" t="str">
        <f>'PLANILHA '!E31</f>
        <v>Encarregado de pavimentação</v>
      </c>
      <c r="D14" s="402" t="s">
        <v>200</v>
      </c>
      <c r="E14" s="402"/>
      <c r="F14" s="402"/>
      <c r="G14" s="194">
        <f>'PLANILHA '!G31</f>
        <v>2</v>
      </c>
      <c r="H14" s="195" t="str">
        <f>'PLANILHA '!F31</f>
        <v>MÊS</v>
      </c>
      <c r="I14" s="403"/>
      <c r="J14" s="403"/>
      <c r="K14" s="404"/>
    </row>
    <row r="15" spans="2:11" ht="21" customHeight="1">
      <c r="B15" s="46" t="str">
        <f>'PLANILHA '!B32</f>
        <v>2.2</v>
      </c>
      <c r="C15" s="34" t="str">
        <f>'PLANILHA '!E32</f>
        <v xml:space="preserve"> Engenheiro</v>
      </c>
      <c r="D15" s="402" t="s">
        <v>202</v>
      </c>
      <c r="E15" s="402"/>
      <c r="F15" s="402"/>
      <c r="G15" s="194">
        <f>'PLANILHA '!G32</f>
        <v>1</v>
      </c>
      <c r="H15" s="195" t="str">
        <f>'PLANILHA '!F32</f>
        <v>MÊS</v>
      </c>
      <c r="I15" s="403"/>
      <c r="J15" s="403"/>
      <c r="K15" s="404"/>
    </row>
    <row r="16" spans="2:11" ht="3.75" customHeight="1">
      <c r="B16" s="405"/>
      <c r="C16" s="406"/>
      <c r="D16" s="406"/>
      <c r="E16" s="406"/>
      <c r="F16" s="406"/>
      <c r="G16" s="406"/>
      <c r="H16" s="406"/>
      <c r="I16" s="406"/>
      <c r="J16" s="406"/>
      <c r="K16" s="407"/>
    </row>
    <row r="17" spans="2:11" ht="46.5" customHeight="1">
      <c r="B17" s="46" t="str">
        <f>'PLANILHA '!B35</f>
        <v>3.1</v>
      </c>
      <c r="C17" s="34" t="str">
        <f>'PLANILHA '!E35</f>
        <v>Regularização do sub leito - 100% Proctor intermediário</v>
      </c>
      <c r="D17" s="402" t="s">
        <v>234</v>
      </c>
      <c r="E17" s="402"/>
      <c r="F17" s="402"/>
      <c r="G17" s="194">
        <f>'PLANILHA '!G35</f>
        <v>927.27</v>
      </c>
      <c r="H17" s="195" t="str">
        <f>'PLANILHA '!F35</f>
        <v>M2</v>
      </c>
      <c r="I17" s="403" t="s">
        <v>226</v>
      </c>
      <c r="J17" s="403"/>
      <c r="K17" s="404"/>
    </row>
    <row r="18" spans="2:11" ht="50.25" customHeight="1">
      <c r="B18" s="46" t="str">
        <f>'PLANILHA '!B36</f>
        <v>3.2</v>
      </c>
      <c r="C18" s="34" t="str">
        <f>'PLANILHA '!E36</f>
        <v>Base ou sub-base estabilizada granulometricamente com mistura na pista de solo bica corrida (30% - 70%), com material de jazida e bica corrida comercial - Compactado na energia modificada (Execução, incluído escavação e carga do material de jazida, fornecimento e carga da bica corrida, exclui o transporte)</v>
      </c>
      <c r="D18" s="402" t="s">
        <v>235</v>
      </c>
      <c r="E18" s="402"/>
      <c r="F18" s="402"/>
      <c r="G18" s="194">
        <f>'PLANILHA '!G36</f>
        <v>139.09</v>
      </c>
      <c r="H18" s="195" t="str">
        <f>'PLANILHA '!F36</f>
        <v>M3</v>
      </c>
      <c r="I18" s="403" t="s">
        <v>160</v>
      </c>
      <c r="J18" s="403"/>
      <c r="K18" s="404"/>
    </row>
    <row r="19" spans="2:11" ht="27.75" customHeight="1">
      <c r="B19" s="46" t="str">
        <f>'PLANILHA '!B37</f>
        <v>3.3</v>
      </c>
      <c r="C19" s="34" t="str">
        <f>'PLANILHA '!E37</f>
        <v>BICA CORRIDA (POSTO PEDREIRA/FORNECEDOR, SEM FRETE) - COMPLEMENTO</v>
      </c>
      <c r="D19" s="402" t="s">
        <v>236</v>
      </c>
      <c r="E19" s="402"/>
      <c r="F19" s="402"/>
      <c r="G19" s="194">
        <f>'PLANILHA '!G37</f>
        <v>41.73</v>
      </c>
      <c r="H19" s="195" t="str">
        <f>'PLANILHA '!F37</f>
        <v>M3</v>
      </c>
      <c r="I19" s="403" t="s">
        <v>192</v>
      </c>
      <c r="J19" s="403"/>
      <c r="K19" s="404"/>
    </row>
    <row r="20" spans="2:11" ht="38.25" customHeight="1">
      <c r="B20" s="46" t="str">
        <f>'PLANILHA '!B38</f>
        <v>3.4</v>
      </c>
      <c r="C20" s="34" t="str">
        <f>'PLANILHA '!E38</f>
        <v xml:space="preserve"> Transporte de bica corrida produzida ou comercial até a pista com caminhão basculante de 12 m3 em piso pavimentado</v>
      </c>
      <c r="D20" s="402" t="s">
        <v>237</v>
      </c>
      <c r="E20" s="402"/>
      <c r="F20" s="402"/>
      <c r="G20" s="194">
        <f>'PLANILHA '!G38</f>
        <v>13832.5</v>
      </c>
      <c r="H20" s="195" t="str">
        <f>'PLANILHA '!F38</f>
        <v>TXKM</v>
      </c>
      <c r="I20" s="403" t="s">
        <v>227</v>
      </c>
      <c r="J20" s="403"/>
      <c r="K20" s="404"/>
    </row>
    <row r="21" spans="2:11" ht="40.5" customHeight="1">
      <c r="B21" s="46" t="str">
        <f>'PLANILHA '!B39</f>
        <v>3.5</v>
      </c>
      <c r="C21" s="34" t="str">
        <f>'PLANILHA '!E39</f>
        <v>Imprimação com emulsão asfáltica (Execução, exclui fornecimento e transporte do material betuminoso até a obra)</v>
      </c>
      <c r="D21" s="423" t="s">
        <v>238</v>
      </c>
      <c r="E21" s="402"/>
      <c r="F21" s="402"/>
      <c r="G21" s="194">
        <f>'PLANILHA '!G39</f>
        <v>811.02</v>
      </c>
      <c r="H21" s="195" t="str">
        <f>'PLANILHA '!F39</f>
        <v>M2</v>
      </c>
      <c r="I21" s="403" t="s">
        <v>228</v>
      </c>
      <c r="J21" s="403"/>
      <c r="K21" s="404"/>
    </row>
    <row r="22" spans="2:11" ht="38.25" customHeight="1">
      <c r="B22" s="46" t="str">
        <f>'PLANILHA '!B40</f>
        <v>3.6</v>
      </c>
      <c r="C22" s="34" t="str">
        <f>'PLANILHA '!E40</f>
        <v>emulsão asfáltica para imprimação</v>
      </c>
      <c r="D22" s="402" t="s">
        <v>239</v>
      </c>
      <c r="E22" s="402"/>
      <c r="F22" s="402"/>
      <c r="G22" s="194">
        <f>'PLANILHA '!G40</f>
        <v>1.05</v>
      </c>
      <c r="H22" s="195" t="str">
        <f>'PLANILHA '!F40</f>
        <v>TON</v>
      </c>
      <c r="I22" s="403" t="s">
        <v>161</v>
      </c>
      <c r="J22" s="403"/>
      <c r="K22" s="404"/>
    </row>
    <row r="23" spans="2:11" ht="30.75" customHeight="1">
      <c r="B23" s="46" t="str">
        <f>'PLANILHA '!B41</f>
        <v>3.7</v>
      </c>
      <c r="C23" s="34" t="str">
        <f>'PLANILHA '!E41</f>
        <v xml:space="preserve"> Transporte de material betuminoso com caminhão tanque distribuidor - rodovia pavimentada</v>
      </c>
      <c r="D23" s="402" t="s">
        <v>240</v>
      </c>
      <c r="E23" s="402"/>
      <c r="F23" s="402"/>
      <c r="G23" s="194">
        <f>'PLANILHA '!G41</f>
        <v>93.98</v>
      </c>
      <c r="H23" s="195" t="str">
        <f>'PLANILHA '!F41</f>
        <v>TXKM</v>
      </c>
      <c r="I23" s="403" t="s">
        <v>229</v>
      </c>
      <c r="J23" s="403"/>
      <c r="K23" s="404"/>
    </row>
    <row r="24" spans="2:11" ht="30" customHeight="1">
      <c r="B24" s="46" t="str">
        <f>'PLANILHA '!B42</f>
        <v>3.8</v>
      </c>
      <c r="C24" s="34" t="str">
        <f>'PLANILHA '!E42</f>
        <v>Pintura de ligação (Execução, exclui fornecimento e transporte do material betuminoso até a obra)</v>
      </c>
      <c r="D24" s="402" t="str">
        <f>D21</f>
        <v>135,17X6,0= 811,02 M2</v>
      </c>
      <c r="E24" s="402"/>
      <c r="F24" s="402"/>
      <c r="G24" s="194">
        <f>'PLANILHA '!G42</f>
        <v>811.02</v>
      </c>
      <c r="H24" s="195" t="str">
        <f>'PLANILHA '!F42</f>
        <v>M2</v>
      </c>
      <c r="I24" s="403"/>
      <c r="J24" s="403"/>
      <c r="K24" s="404"/>
    </row>
    <row r="25" spans="2:11" ht="23.25" customHeight="1">
      <c r="B25" s="46" t="str">
        <f>'PLANILHA '!B43</f>
        <v>3.9</v>
      </c>
      <c r="C25" s="34" t="str">
        <f>'PLANILHA '!E43</f>
        <v>emulsão asfáltica RR-1C</v>
      </c>
      <c r="D25" s="402" t="s">
        <v>241</v>
      </c>
      <c r="E25" s="402"/>
      <c r="F25" s="402"/>
      <c r="G25" s="194">
        <f>'PLANILHA '!G43</f>
        <v>0.41</v>
      </c>
      <c r="H25" s="195" t="str">
        <f>'PLANILHA '!F43</f>
        <v>Ton</v>
      </c>
      <c r="I25" s="403" t="s">
        <v>193</v>
      </c>
      <c r="J25" s="403"/>
      <c r="K25" s="404"/>
    </row>
    <row r="26" spans="2:11" ht="28.5" customHeight="1">
      <c r="B26" s="46" t="str">
        <f>'PLANILHA '!B44</f>
        <v>3.10</v>
      </c>
      <c r="C26" s="34" t="str">
        <f>'PLANILHA '!E44</f>
        <v xml:space="preserve"> Transporte de material betuminoso com caminhão tanque distribuidor - rodovia pavimentada</v>
      </c>
      <c r="D26" s="402" t="s">
        <v>242</v>
      </c>
      <c r="E26" s="402"/>
      <c r="F26" s="402"/>
      <c r="G26" s="194">
        <f>'PLANILHA '!G44</f>
        <v>36.700000000000003</v>
      </c>
      <c r="H26" s="195" t="str">
        <f>'PLANILHA '!F44</f>
        <v>TXKM</v>
      </c>
      <c r="I26" s="403" t="s">
        <v>229</v>
      </c>
      <c r="J26" s="403"/>
      <c r="K26" s="404"/>
    </row>
    <row r="27" spans="2:11" ht="44.25" customHeight="1">
      <c r="B27" s="46" t="str">
        <f>'PLANILHA '!B45</f>
        <v>3.11</v>
      </c>
      <c r="C27" s="34" t="str">
        <f>'PLANILHA '!E45</f>
        <v>EXECUÇÃO E APLICAÇÃO DE CONCRETO BETUMINOSO USINADO A QUENTE (CBUQ), MASSA COMERCIAL, INCLUINDO FORNECIMENTO E TRANSPORTE DOS AGREGADOS E MATERIAL BETUMINOSO, EXCLUSIVE TRANSPORTE DA MASSA ASFÁLTICA ATÉ A PISTA</v>
      </c>
      <c r="D27" s="402" t="s">
        <v>243</v>
      </c>
      <c r="E27" s="402"/>
      <c r="F27" s="402"/>
      <c r="G27" s="194">
        <f>'PLANILHA '!G45</f>
        <v>40.549999999999997</v>
      </c>
      <c r="H27" s="195" t="str">
        <f>'PLANILHA '!F45</f>
        <v>M3</v>
      </c>
      <c r="I27" s="403" t="s">
        <v>194</v>
      </c>
      <c r="J27" s="403"/>
      <c r="K27" s="404"/>
    </row>
    <row r="28" spans="2:11" ht="28.5" customHeight="1">
      <c r="B28" s="46" t="str">
        <f>'PLANILHA '!B46</f>
        <v>3.12</v>
      </c>
      <c r="C28" s="34" t="str">
        <f>'PLANILHA '!E46</f>
        <v>Transporte em caminhão basculante com capacidade de 12 m3 - rodovia pavimentada</v>
      </c>
      <c r="D28" s="402" t="s">
        <v>244</v>
      </c>
      <c r="E28" s="402"/>
      <c r="F28" s="402"/>
      <c r="G28" s="194">
        <f>'PLANILHA '!G46</f>
        <v>9041.0300000000007</v>
      </c>
      <c r="H28" s="195" t="str">
        <f>'PLANILHA '!F46</f>
        <v>TXKM</v>
      </c>
      <c r="I28" s="403" t="s">
        <v>230</v>
      </c>
      <c r="J28" s="403"/>
      <c r="K28" s="404"/>
    </row>
    <row r="29" spans="2:11" ht="4.5" customHeight="1">
      <c r="B29" s="405"/>
      <c r="C29" s="406"/>
      <c r="D29" s="406"/>
      <c r="E29" s="406"/>
      <c r="F29" s="406"/>
      <c r="G29" s="406"/>
      <c r="H29" s="406"/>
      <c r="I29" s="406"/>
      <c r="J29" s="406"/>
      <c r="K29" s="407"/>
    </row>
    <row r="30" spans="2:11" ht="28.5" customHeight="1">
      <c r="B30" s="46" t="str">
        <f>'PLANILHA '!B49</f>
        <v>4.1</v>
      </c>
      <c r="C30" s="35" t="str">
        <f>'PLANILHA '!E49</f>
        <v>GUIA (MEIO-FIO) CONCRETO, MOLDADA IN LOCO EM TRECHO RETO COM EXTRUSORA, 13 CM BASE X 22 CM ALTURA. AF_01/2024</v>
      </c>
      <c r="D30" s="402" t="s">
        <v>245</v>
      </c>
      <c r="E30" s="402"/>
      <c r="F30" s="402"/>
      <c r="G30" s="194">
        <f>'PLANILHA '!G49</f>
        <v>270.33999999999997</v>
      </c>
      <c r="H30" s="195" t="str">
        <f>'PLANILHA '!F49</f>
        <v>M</v>
      </c>
      <c r="I30" s="403" t="str">
        <f>I31</f>
        <v>CONFORME PROJETO DE DRENAGEM</v>
      </c>
      <c r="J30" s="403"/>
      <c r="K30" s="404"/>
    </row>
    <row r="31" spans="2:11" ht="30" customHeight="1">
      <c r="B31" s="46" t="str">
        <f>'PLANILHA '!B50</f>
        <v>4.2</v>
      </c>
      <c r="C31" s="35" t="str">
        <f>'PLANILHA '!E50</f>
        <v>EXECUÇÃO DE SARJETA DE CONCRETO USINADO, MOLDADA IN LOCO EM TRECHO RETO, 30 CM BASE X 10 CM ALTURA. AF_01/2024</v>
      </c>
      <c r="D31" s="402" t="str">
        <f>D30</f>
        <v>135,17X2,0 = 270,34 M</v>
      </c>
      <c r="E31" s="402"/>
      <c r="F31" s="402"/>
      <c r="G31" s="194">
        <f>'PLANILHA '!G50</f>
        <v>270.33999999999997</v>
      </c>
      <c r="H31" s="195" t="str">
        <f>'PLANILHA '!F50</f>
        <v>M</v>
      </c>
      <c r="I31" s="403" t="s">
        <v>163</v>
      </c>
      <c r="J31" s="403"/>
      <c r="K31" s="404"/>
    </row>
    <row r="32" spans="2:11" ht="4.5" customHeight="1">
      <c r="B32" s="405"/>
      <c r="C32" s="406"/>
      <c r="D32" s="406"/>
      <c r="E32" s="406"/>
      <c r="F32" s="406"/>
      <c r="G32" s="406"/>
      <c r="H32" s="406"/>
      <c r="I32" s="406"/>
      <c r="J32" s="406"/>
      <c r="K32" s="407"/>
    </row>
    <row r="33" spans="2:11" ht="33.75">
      <c r="B33" s="46" t="str">
        <f>'PLANILHA '!B53</f>
        <v>5.1</v>
      </c>
      <c r="C33" s="35" t="str">
        <f>'PLANILHA '!E53</f>
        <v>PINTURA DE EIXO VIÁRIO SOBRE ASFALTO COM TINTA RETRORREFLETIVA A BASE DE RESINA ACRÍLICA COM MICROESFERAS DE VIDRO, E = 10 CM, APLICAÇÃO MECÂNICA COM DEMARCADORA AUTOPROPELIDA. AF_05/2021</v>
      </c>
      <c r="D33" s="402" t="s">
        <v>246</v>
      </c>
      <c r="E33" s="402"/>
      <c r="F33" s="402"/>
      <c r="G33" s="194">
        <f>'PLANILHA '!G53</f>
        <v>383.25</v>
      </c>
      <c r="H33" s="195" t="str">
        <f>'PLANILHA '!F53</f>
        <v>M</v>
      </c>
      <c r="I33" s="403" t="s">
        <v>162</v>
      </c>
      <c r="J33" s="403"/>
      <c r="K33" s="404"/>
    </row>
    <row r="34" spans="2:11" ht="27" customHeight="1">
      <c r="B34" s="46" t="str">
        <f>'PLANILHA '!B54</f>
        <v>5.2</v>
      </c>
      <c r="C34" s="35" t="str">
        <f>'PLANILHA '!E54</f>
        <v>PINTURA DE FAIXA DE PEDESTRE OU ZEBRADA TINTA RETRORREFLETIVA A BASE DE RESINA ACRÍLICA COM MICROESFERAS DE VIDRO, E = 30 CM, APLICAÇÃO MANUAL. AF_05/2021</v>
      </c>
      <c r="D34" s="402" t="s">
        <v>247</v>
      </c>
      <c r="E34" s="402"/>
      <c r="F34" s="402"/>
      <c r="G34" s="194">
        <f>'PLANILHA '!G54</f>
        <v>38.4</v>
      </c>
      <c r="H34" s="195" t="str">
        <f>'PLANILHA '!F54</f>
        <v>M2</v>
      </c>
      <c r="I34" s="403" t="s">
        <v>162</v>
      </c>
      <c r="J34" s="403"/>
      <c r="K34" s="404"/>
    </row>
    <row r="35" spans="2:11" ht="31.5" customHeight="1">
      <c r="B35" s="46" t="str">
        <f>'PLANILHA '!B55</f>
        <v>5.3</v>
      </c>
      <c r="C35" s="35" t="str">
        <f>'PLANILHA '!E55</f>
        <v>Placa em aço nº 16 galvanizado com película retrorrefletiva tipo I + III - confecção</v>
      </c>
      <c r="D35" s="402" t="s">
        <v>248</v>
      </c>
      <c r="E35" s="402"/>
      <c r="F35" s="402"/>
      <c r="G35" s="194">
        <f>'PLANILHA '!G55</f>
        <v>1.23</v>
      </c>
      <c r="H35" s="195" t="str">
        <f>'PLANILHA '!F55</f>
        <v>M2</v>
      </c>
      <c r="I35" s="403" t="s">
        <v>162</v>
      </c>
      <c r="J35" s="403"/>
      <c r="K35" s="404"/>
    </row>
    <row r="36" spans="2:11" ht="30.75" customHeight="1">
      <c r="B36" s="46" t="str">
        <f>'PLANILHA '!B56</f>
        <v>5.4</v>
      </c>
      <c r="C36" s="35" t="str">
        <f>'PLANILHA '!E56</f>
        <v>Suporte para placa de sinalização em madeira de lei tratada 8 x 8 cm - fornecimento e implantação</v>
      </c>
      <c r="D36" s="402" t="s">
        <v>249</v>
      </c>
      <c r="E36" s="402"/>
      <c r="F36" s="402"/>
      <c r="G36" s="194">
        <f>'PLANILHA '!G56</f>
        <v>8</v>
      </c>
      <c r="H36" s="195" t="str">
        <f>'PLANILHA '!F56</f>
        <v>UND</v>
      </c>
      <c r="I36" s="403" t="s">
        <v>162</v>
      </c>
      <c r="J36" s="403"/>
      <c r="K36" s="404"/>
    </row>
    <row r="37" spans="2:11" ht="20.100000000000001" customHeight="1"/>
    <row r="38" spans="2:11" ht="20.100000000000001" customHeight="1"/>
    <row r="39" spans="2:11" ht="20.100000000000001" customHeight="1"/>
    <row r="40" spans="2:11" ht="20.100000000000001" customHeight="1">
      <c r="C40" s="253" t="s">
        <v>250</v>
      </c>
    </row>
    <row r="41" spans="2:11" ht="20.100000000000001" customHeight="1">
      <c r="B41" s="100"/>
      <c r="C41" s="295" t="str">
        <f>'Localização - Pavimentação (2)'!B26</f>
        <v xml:space="preserve">Responsável Técnico: </v>
      </c>
      <c r="D41" s="295"/>
      <c r="E41" s="368" t="str">
        <f>'PLANILHA '!G64</f>
        <v>CREA</v>
      </c>
      <c r="F41" s="368"/>
      <c r="G41" s="368"/>
      <c r="H41" s="368"/>
      <c r="I41" s="98"/>
    </row>
    <row r="44" spans="2:11">
      <c r="C44" s="32">
        <f>16 + 18.28 + 13.65 + 14.83 + 21.26 + 21.33 + 14.87 + 13.73 + 18.22 + 14.78</f>
        <v>166.95</v>
      </c>
    </row>
    <row r="45" spans="2:11">
      <c r="C45" s="32">
        <f>3.67 + 9.42 + 5.42 + 16.69 + 40.93 + 3.13 + 2.11 + 3.61 + 48.53 + 2.55 + 26.46 + 13.97 + 11.21 + 17.96 + 17.96 + 5.84 + 15.53 + 15.54 + 11.21 + 13.9 + 31.03 + 35.98 + 22.44 + 5.58 + 30.4 + 15.31 + 31.41 + 25.16 + 36.21 + 6.98 + 4.1 + 2.94</f>
        <v>533.18000000000006</v>
      </c>
    </row>
  </sheetData>
  <mergeCells count="60">
    <mergeCell ref="I9:K9"/>
    <mergeCell ref="I19:K19"/>
    <mergeCell ref="D20:F20"/>
    <mergeCell ref="I22:K22"/>
    <mergeCell ref="B13:K13"/>
    <mergeCell ref="I18:K18"/>
    <mergeCell ref="D12:F12"/>
    <mergeCell ref="I12:K12"/>
    <mergeCell ref="I20:K20"/>
    <mergeCell ref="I21:K21"/>
    <mergeCell ref="B5:B7"/>
    <mergeCell ref="B2:K4"/>
    <mergeCell ref="C5:K5"/>
    <mergeCell ref="C6:K6"/>
    <mergeCell ref="C7:K7"/>
    <mergeCell ref="D21:F21"/>
    <mergeCell ref="D19:F19"/>
    <mergeCell ref="B16:K16"/>
    <mergeCell ref="B8:K8"/>
    <mergeCell ref="D9:F9"/>
    <mergeCell ref="I11:K11"/>
    <mergeCell ref="D11:F11"/>
    <mergeCell ref="D10:F10"/>
    <mergeCell ref="I10:K10"/>
    <mergeCell ref="D36:F36"/>
    <mergeCell ref="I36:K36"/>
    <mergeCell ref="D33:F33"/>
    <mergeCell ref="I33:K33"/>
    <mergeCell ref="D34:F34"/>
    <mergeCell ref="I34:K34"/>
    <mergeCell ref="D35:F35"/>
    <mergeCell ref="I35:K35"/>
    <mergeCell ref="C41:D41"/>
    <mergeCell ref="E41:H41"/>
    <mergeCell ref="I31:K31"/>
    <mergeCell ref="D14:F14"/>
    <mergeCell ref="I14:K14"/>
    <mergeCell ref="D15:F15"/>
    <mergeCell ref="I15:K15"/>
    <mergeCell ref="I25:K25"/>
    <mergeCell ref="D18:F18"/>
    <mergeCell ref="D24:F24"/>
    <mergeCell ref="I24:K24"/>
    <mergeCell ref="D23:F23"/>
    <mergeCell ref="I23:K23"/>
    <mergeCell ref="D22:F22"/>
    <mergeCell ref="D17:F17"/>
    <mergeCell ref="I17:K17"/>
    <mergeCell ref="D25:F25"/>
    <mergeCell ref="D26:F26"/>
    <mergeCell ref="I26:K26"/>
    <mergeCell ref="B29:K29"/>
    <mergeCell ref="B32:K32"/>
    <mergeCell ref="D27:F27"/>
    <mergeCell ref="I27:K27"/>
    <mergeCell ref="D28:F28"/>
    <mergeCell ref="I28:K28"/>
    <mergeCell ref="D31:F31"/>
    <mergeCell ref="D30:F30"/>
    <mergeCell ref="I30:K30"/>
  </mergeCells>
  <phoneticPr fontId="49" type="noConversion"/>
  <printOptions horizontalCentered="1"/>
  <pageMargins left="0.11811023622047245" right="0.11811023622047245" top="0.39370078740157483" bottom="0.39370078740157483" header="0.31496062992125984" footer="0.31496062992125984"/>
  <pageSetup paperSize="9" scale="6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7"/>
  <sheetViews>
    <sheetView showGridLines="0" showZeros="0" view="pageBreakPreview" zoomScale="75" zoomScaleNormal="75" zoomScaleSheetLayoutView="75" workbookViewId="0">
      <selection activeCell="D24" sqref="D24"/>
    </sheetView>
  </sheetViews>
  <sheetFormatPr defaultRowHeight="12.75"/>
  <cols>
    <col min="1" max="1" width="6.7109375" style="19" customWidth="1"/>
    <col min="2" max="2" width="7.85546875" style="19" customWidth="1"/>
    <col min="3" max="3" width="33.28515625" style="19" customWidth="1"/>
    <col min="4" max="4" width="14.42578125" style="20" customWidth="1"/>
    <col min="5" max="5" width="18.85546875" style="20" customWidth="1"/>
    <col min="6" max="6" width="16.28515625" style="19" customWidth="1"/>
    <col min="7" max="7" width="16.42578125" style="19" customWidth="1"/>
    <col min="8" max="8" width="16.5703125" style="19" customWidth="1"/>
    <col min="9" max="9" width="16.140625" style="19" customWidth="1"/>
    <col min="10" max="10" width="17.42578125" style="19" customWidth="1"/>
    <col min="11" max="11" width="19" style="19" customWidth="1"/>
    <col min="12" max="12" width="13.5703125" style="19" customWidth="1"/>
    <col min="13" max="13" width="19.28515625" style="19" customWidth="1"/>
    <col min="14" max="16384" width="9.140625" style="19"/>
  </cols>
  <sheetData>
    <row r="1" spans="1:13" ht="51.95" customHeight="1">
      <c r="A1" s="431" t="s">
        <v>189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</row>
    <row r="2" spans="1:13" ht="94.5" customHeight="1" thickBot="1">
      <c r="A2" s="433"/>
      <c r="B2" s="434"/>
      <c r="C2" s="434"/>
      <c r="D2" s="434"/>
      <c r="E2" s="434"/>
      <c r="F2" s="434"/>
      <c r="G2" s="434"/>
      <c r="H2" s="434"/>
      <c r="I2" s="434"/>
      <c r="J2" s="434"/>
      <c r="K2" s="434"/>
    </row>
    <row r="3" spans="1:13" ht="21" customHeight="1" thickBot="1">
      <c r="A3" s="447" t="s">
        <v>44</v>
      </c>
      <c r="B3" s="448"/>
      <c r="C3" s="448"/>
      <c r="D3" s="448"/>
      <c r="E3" s="448"/>
      <c r="F3" s="448"/>
      <c r="G3" s="448"/>
      <c r="H3" s="448"/>
      <c r="I3" s="449"/>
      <c r="J3" s="449"/>
      <c r="K3" s="449"/>
    </row>
    <row r="4" spans="1:13" ht="36" customHeight="1">
      <c r="A4" s="450" t="str">
        <f>'PLANILHA '!B9</f>
        <v>COVENENTE: PREFEITURA MUNICIPAL DE JABOTICATUBAS</v>
      </c>
      <c r="B4" s="451"/>
      <c r="C4" s="452"/>
      <c r="D4" s="460" t="s">
        <v>43</v>
      </c>
      <c r="E4" s="461"/>
      <c r="F4" s="462">
        <f>E18</f>
        <v>230923.05320000002</v>
      </c>
      <c r="G4" s="462"/>
      <c r="H4" s="103" t="str">
        <f>'PLANILHA '!H10</f>
        <v>DATA:</v>
      </c>
      <c r="I4" s="252">
        <f ca="1">'PLANILHA '!I10</f>
        <v>46134</v>
      </c>
      <c r="J4" s="202"/>
      <c r="K4" s="202"/>
    </row>
    <row r="5" spans="1:13" ht="45.75" customHeight="1" thickBot="1">
      <c r="A5" s="453" t="str">
        <f>'PLANILHA '!B10</f>
        <v>OBRA: PAVIMENTAÇÃO EM CONCRETO BETUMINOSO USINADO A QUENTE, DRENAGEM SUPERFICIAL E SINALIZAÇÃO.</v>
      </c>
      <c r="B5" s="454"/>
      <c r="C5" s="455"/>
      <c r="D5" s="456" t="str">
        <f>'PLANILHA '!B11</f>
        <v>LOCAL: RUA FRANCISCO TEIXEIRA LOMBA, SÃO JOSÉ DO ALMEIDA, JABOTICATUBAS - MG</v>
      </c>
      <c r="E5" s="457"/>
      <c r="F5" s="457"/>
      <c r="G5" s="457"/>
      <c r="H5" s="458" t="str">
        <f>'PLANILHA '!B13</f>
        <v>PRAZO DE EXECUÇÃO: 2 Meses</v>
      </c>
      <c r="I5" s="459"/>
      <c r="J5" s="459"/>
      <c r="K5" s="459"/>
    </row>
    <row r="6" spans="1:13" ht="36" customHeight="1">
      <c r="A6" s="37" t="s">
        <v>10</v>
      </c>
      <c r="B6" s="38" t="s">
        <v>195</v>
      </c>
      <c r="C6" s="38" t="s">
        <v>42</v>
      </c>
      <c r="D6" s="39" t="s">
        <v>41</v>
      </c>
      <c r="E6" s="39" t="s">
        <v>40</v>
      </c>
      <c r="F6" s="38" t="s">
        <v>51</v>
      </c>
      <c r="G6" s="38" t="s">
        <v>52</v>
      </c>
      <c r="H6" s="38" t="s">
        <v>106</v>
      </c>
      <c r="I6" s="38" t="s">
        <v>107</v>
      </c>
      <c r="J6" s="38" t="s">
        <v>108</v>
      </c>
      <c r="K6" s="38" t="s">
        <v>164</v>
      </c>
    </row>
    <row r="7" spans="1:13" ht="20.100000000000001" customHeight="1">
      <c r="A7" s="463">
        <f>'PLANILHA '!B25</f>
        <v>1</v>
      </c>
      <c r="B7" s="443"/>
      <c r="C7" s="469" t="str">
        <f>'PLANILHA '!E25</f>
        <v>SERVIÇOS PRELIMINARES</v>
      </c>
      <c r="D7" s="44" t="s">
        <v>38</v>
      </c>
      <c r="E7" s="111">
        <f>E8/E$18</f>
        <v>2.3242872141273071E-2</v>
      </c>
      <c r="F7" s="111">
        <v>0.8</v>
      </c>
      <c r="G7" s="111">
        <v>0.2</v>
      </c>
      <c r="H7" s="40">
        <v>0</v>
      </c>
      <c r="I7" s="203">
        <v>0</v>
      </c>
      <c r="J7" s="203"/>
      <c r="K7" s="203"/>
      <c r="L7" s="36">
        <f>SUM(F7:K7)</f>
        <v>1</v>
      </c>
    </row>
    <row r="8" spans="1:13" ht="20.100000000000001" customHeight="1">
      <c r="A8" s="464"/>
      <c r="B8" s="444"/>
      <c r="C8" s="470"/>
      <c r="D8" s="44" t="s">
        <v>37</v>
      </c>
      <c r="E8" s="112">
        <f>'PLANILHA '!J25</f>
        <v>5367.3149999999996</v>
      </c>
      <c r="F8" s="112">
        <f>F7*$E$8</f>
        <v>4293.8519999999999</v>
      </c>
      <c r="G8" s="112">
        <f>G7*$E$8</f>
        <v>1073.463</v>
      </c>
      <c r="H8" s="112">
        <f t="shared" ref="H8:K8" si="0">H7*$E$8</f>
        <v>0</v>
      </c>
      <c r="I8" s="112">
        <f t="shared" si="0"/>
        <v>0</v>
      </c>
      <c r="J8" s="112">
        <f t="shared" si="0"/>
        <v>0</v>
      </c>
      <c r="K8" s="112">
        <f t="shared" si="0"/>
        <v>0</v>
      </c>
      <c r="M8" s="43">
        <f>SUM(F8:K8)</f>
        <v>5367.3149999999996</v>
      </c>
    </row>
    <row r="9" spans="1:13" ht="20.100000000000001" customHeight="1">
      <c r="A9" s="465">
        <f>'PLANILHA '!B30</f>
        <v>2</v>
      </c>
      <c r="B9" s="443"/>
      <c r="C9" s="445" t="str">
        <f>'PLANILHA '!E30</f>
        <v>ADMINISTRAÇÃO LOCAL</v>
      </c>
      <c r="D9" s="44" t="s">
        <v>38</v>
      </c>
      <c r="E9" s="111">
        <f>E10/E$18</f>
        <v>0.24248380239240661</v>
      </c>
      <c r="F9" s="111">
        <v>0.5</v>
      </c>
      <c r="G9" s="111">
        <v>0.5</v>
      </c>
      <c r="H9" s="40">
        <v>0</v>
      </c>
      <c r="I9" s="203">
        <v>0</v>
      </c>
      <c r="J9" s="203"/>
      <c r="K9" s="203"/>
      <c r="L9" s="36">
        <f>SUM(F9:K9)</f>
        <v>1</v>
      </c>
    </row>
    <row r="10" spans="1:13" ht="20.100000000000001" customHeight="1">
      <c r="A10" s="465"/>
      <c r="B10" s="444"/>
      <c r="C10" s="446"/>
      <c r="D10" s="44" t="s">
        <v>37</v>
      </c>
      <c r="E10" s="112">
        <f>'PLANILHA '!J30</f>
        <v>55995.100000000006</v>
      </c>
      <c r="F10" s="112">
        <f>F9*$E$10</f>
        <v>27997.550000000003</v>
      </c>
      <c r="G10" s="112">
        <f>G9*$E$10</f>
        <v>27997.550000000003</v>
      </c>
      <c r="H10" s="112">
        <f t="shared" ref="H10:K10" si="1">H9*$E$10</f>
        <v>0</v>
      </c>
      <c r="I10" s="112">
        <f t="shared" si="1"/>
        <v>0</v>
      </c>
      <c r="J10" s="112">
        <f t="shared" si="1"/>
        <v>0</v>
      </c>
      <c r="K10" s="112">
        <f t="shared" si="1"/>
        <v>0</v>
      </c>
      <c r="M10" s="43" t="e">
        <f>SUM(F10+G10+H10+#REF!)-E10</f>
        <v>#REF!</v>
      </c>
    </row>
    <row r="11" spans="1:13" ht="20.100000000000001" customHeight="1">
      <c r="A11" s="465">
        <f>'PLANILHA '!B34</f>
        <v>3</v>
      </c>
      <c r="B11" s="443"/>
      <c r="C11" s="445" t="str">
        <f>'PLANILHA '!E34</f>
        <v>SERVIÇOS DE PAVIMENTAÇÃO</v>
      </c>
      <c r="D11" s="44" t="s">
        <v>38</v>
      </c>
      <c r="E11" s="111">
        <f>E12/E$18</f>
        <v>0.6001527499290833</v>
      </c>
      <c r="F11" s="111">
        <v>0.6</v>
      </c>
      <c r="G11" s="111">
        <v>0.4</v>
      </c>
      <c r="H11" s="40"/>
      <c r="I11" s="203"/>
      <c r="J11" s="203"/>
      <c r="K11" s="203"/>
      <c r="M11" s="43"/>
    </row>
    <row r="12" spans="1:13" ht="20.100000000000001" customHeight="1">
      <c r="A12" s="465"/>
      <c r="B12" s="444"/>
      <c r="C12" s="446"/>
      <c r="D12" s="44" t="s">
        <v>37</v>
      </c>
      <c r="E12" s="112">
        <f>'PLANILHA '!J34</f>
        <v>138589.1054</v>
      </c>
      <c r="F12" s="112">
        <f>F11*$E$12</f>
        <v>83153.463239999997</v>
      </c>
      <c r="G12" s="112">
        <f>G11*$E$12</f>
        <v>55435.642160000003</v>
      </c>
      <c r="H12" s="112"/>
      <c r="I12" s="112"/>
      <c r="J12" s="112"/>
      <c r="K12" s="112"/>
      <c r="M12" s="43"/>
    </row>
    <row r="13" spans="1:13" ht="20.100000000000001" customHeight="1">
      <c r="A13" s="465">
        <f>'PLANILHA '!B48</f>
        <v>4</v>
      </c>
      <c r="B13" s="443"/>
      <c r="C13" s="445" t="str">
        <f>'PLANILHA '!E48</f>
        <v>SERVIÇOS COMPLEMENTARES</v>
      </c>
      <c r="D13" s="44" t="s">
        <v>38</v>
      </c>
      <c r="E13" s="111">
        <f>E14/E$18</f>
        <v>0.10372339906338982</v>
      </c>
      <c r="F13" s="111">
        <v>0</v>
      </c>
      <c r="G13" s="111">
        <v>1</v>
      </c>
      <c r="H13" s="40"/>
      <c r="I13" s="203">
        <v>0</v>
      </c>
      <c r="J13" s="203"/>
      <c r="K13" s="203"/>
      <c r="L13" s="36">
        <f>SUM(F13:K13)</f>
        <v>1</v>
      </c>
      <c r="M13" s="43"/>
    </row>
    <row r="14" spans="1:13" ht="20.100000000000001" customHeight="1">
      <c r="A14" s="465"/>
      <c r="B14" s="444"/>
      <c r="C14" s="446"/>
      <c r="D14" s="44" t="s">
        <v>37</v>
      </c>
      <c r="E14" s="112">
        <f>'PLANILHA '!J48</f>
        <v>23952.124</v>
      </c>
      <c r="F14" s="112">
        <f>F13*$E$14</f>
        <v>0</v>
      </c>
      <c r="G14" s="112">
        <f t="shared" ref="G14:K14" si="2">G13*$E$14</f>
        <v>23952.124</v>
      </c>
      <c r="H14" s="112">
        <f t="shared" si="2"/>
        <v>0</v>
      </c>
      <c r="I14" s="112">
        <f t="shared" si="2"/>
        <v>0</v>
      </c>
      <c r="J14" s="112">
        <f t="shared" si="2"/>
        <v>0</v>
      </c>
      <c r="K14" s="112">
        <f t="shared" si="2"/>
        <v>0</v>
      </c>
      <c r="M14" s="43"/>
    </row>
    <row r="15" spans="1:13" ht="20.100000000000001" customHeight="1">
      <c r="A15" s="465">
        <f>'PLANILHA '!B52</f>
        <v>5</v>
      </c>
      <c r="B15" s="443"/>
      <c r="C15" s="445" t="str">
        <f>'PLANILHA '!E52</f>
        <v>SINALIZAÇÃO VIÁRIA</v>
      </c>
      <c r="D15" s="44" t="s">
        <v>38</v>
      </c>
      <c r="E15" s="111">
        <f>E16/E$18</f>
        <v>3.0397176473847175E-2</v>
      </c>
      <c r="F15" s="111">
        <v>0</v>
      </c>
      <c r="G15" s="111">
        <v>1</v>
      </c>
      <c r="H15" s="40">
        <v>0</v>
      </c>
      <c r="I15" s="203">
        <v>0</v>
      </c>
      <c r="J15" s="203"/>
      <c r="K15" s="203"/>
      <c r="L15" s="36">
        <f>SUM(F15:K15)</f>
        <v>1</v>
      </c>
    </row>
    <row r="16" spans="1:13" ht="20.100000000000001" customHeight="1">
      <c r="A16" s="465"/>
      <c r="B16" s="444"/>
      <c r="C16" s="446"/>
      <c r="D16" s="44" t="s">
        <v>37</v>
      </c>
      <c r="E16" s="112">
        <f>'PLANILHA '!J52</f>
        <v>7019.4088000000002</v>
      </c>
      <c r="F16" s="112">
        <f>F15*$E$16</f>
        <v>0</v>
      </c>
      <c r="G16" s="112">
        <f t="shared" ref="G16:I16" si="3">G15*$E$16</f>
        <v>7019.4088000000002</v>
      </c>
      <c r="H16" s="112">
        <f t="shared" si="3"/>
        <v>0</v>
      </c>
      <c r="I16" s="112">
        <f t="shared" si="3"/>
        <v>0</v>
      </c>
      <c r="J16" s="245"/>
      <c r="K16" s="245"/>
      <c r="M16" s="43">
        <f>SUM(F16:K16)</f>
        <v>7019.4088000000002</v>
      </c>
    </row>
    <row r="17" spans="1:13" ht="24" customHeight="1">
      <c r="A17" s="437" t="s">
        <v>39</v>
      </c>
      <c r="B17" s="438"/>
      <c r="C17" s="439"/>
      <c r="D17" s="45" t="s">
        <v>38</v>
      </c>
      <c r="E17" s="150">
        <f>SUM(E7+E9+E11+E13+E15)</f>
        <v>1</v>
      </c>
      <c r="F17" s="150">
        <f t="shared" ref="F17:K17" si="4">F18/$E$18</f>
        <v>0.49992784886667169</v>
      </c>
      <c r="G17" s="150">
        <f t="shared" si="4"/>
        <v>0.50007215113332826</v>
      </c>
      <c r="H17" s="150">
        <f t="shared" si="4"/>
        <v>0</v>
      </c>
      <c r="I17" s="150">
        <f t="shared" si="4"/>
        <v>0</v>
      </c>
      <c r="J17" s="150">
        <f t="shared" si="4"/>
        <v>0</v>
      </c>
      <c r="K17" s="150">
        <f t="shared" si="4"/>
        <v>0</v>
      </c>
      <c r="M17" s="36">
        <f>SUM(F17:K17)</f>
        <v>1</v>
      </c>
    </row>
    <row r="18" spans="1:13" ht="21.75" customHeight="1">
      <c r="A18" s="440"/>
      <c r="B18" s="441"/>
      <c r="C18" s="442"/>
      <c r="D18" s="104" t="s">
        <v>37</v>
      </c>
      <c r="E18" s="151">
        <f>SUM(E8+E10+E12+E14+E16)</f>
        <v>230923.05320000002</v>
      </c>
      <c r="F18" s="151">
        <f t="shared" ref="F18:K18" si="5">SUM(F8+F10+F12+F14+F16)</f>
        <v>115444.86524</v>
      </c>
      <c r="G18" s="151">
        <f t="shared" si="5"/>
        <v>115478.18796000001</v>
      </c>
      <c r="H18" s="151">
        <f t="shared" si="5"/>
        <v>0</v>
      </c>
      <c r="I18" s="151">
        <f t="shared" si="5"/>
        <v>0</v>
      </c>
      <c r="J18" s="151">
        <f t="shared" si="5"/>
        <v>0</v>
      </c>
      <c r="K18" s="151">
        <f t="shared" si="5"/>
        <v>0</v>
      </c>
      <c r="M18" s="43">
        <f>SUM(F18:K18)</f>
        <v>230923.05320000002</v>
      </c>
    </row>
    <row r="19" spans="1:13" ht="1.5" customHeight="1" thickBot="1">
      <c r="A19" s="31"/>
      <c r="B19" s="246"/>
      <c r="C19" s="246"/>
      <c r="D19" s="247"/>
      <c r="E19" s="247"/>
      <c r="F19" s="246"/>
      <c r="G19" s="246"/>
      <c r="H19" s="246"/>
      <c r="I19" s="246"/>
      <c r="J19" s="246"/>
      <c r="K19" s="246"/>
    </row>
    <row r="20" spans="1:13" ht="14.25" customHeight="1">
      <c r="A20" s="30"/>
      <c r="B20" s="28"/>
      <c r="C20" s="28"/>
      <c r="D20" s="28"/>
      <c r="E20" s="28"/>
      <c r="F20" s="28"/>
      <c r="G20" s="29"/>
      <c r="H20" s="41"/>
      <c r="I20" s="41"/>
      <c r="J20" s="41"/>
      <c r="K20" s="41"/>
      <c r="M20" s="19" t="s">
        <v>36</v>
      </c>
    </row>
    <row r="21" spans="1:13" ht="14.25" customHeight="1">
      <c r="A21" s="27"/>
      <c r="B21" s="248"/>
      <c r="C21" s="248"/>
      <c r="D21" s="248"/>
      <c r="E21" s="248"/>
      <c r="F21" s="248"/>
      <c r="G21" s="102"/>
    </row>
    <row r="22" spans="1:13" ht="39.75" customHeight="1">
      <c r="A22" s="27"/>
      <c r="B22" s="25"/>
      <c r="C22" s="25" t="s">
        <v>250</v>
      </c>
      <c r="D22" s="248"/>
      <c r="E22" s="26"/>
      <c r="F22" s="25"/>
      <c r="G22" s="24"/>
    </row>
    <row r="23" spans="1:13" ht="14.25" customHeight="1">
      <c r="A23" s="23"/>
      <c r="B23" s="468" t="str">
        <f>'PLANILHA '!$D$64</f>
        <v xml:space="preserve">Responsável Técnico: </v>
      </c>
      <c r="C23" s="468"/>
      <c r="D23" s="435" t="str">
        <f>'PLANILHA '!$G$64</f>
        <v>CREA</v>
      </c>
      <c r="E23" s="435"/>
      <c r="F23" s="435"/>
      <c r="G23" s="436"/>
    </row>
    <row r="24" spans="1:13" ht="14.25" customHeight="1">
      <c r="A24" s="23"/>
      <c r="B24" s="249"/>
      <c r="C24" s="249"/>
      <c r="E24" s="249"/>
      <c r="F24" s="249"/>
      <c r="G24" s="42"/>
    </row>
    <row r="25" spans="1:13" ht="14.25" customHeight="1">
      <c r="A25" s="23"/>
      <c r="B25" s="249"/>
      <c r="C25" s="249"/>
      <c r="E25" s="249"/>
      <c r="F25" s="249"/>
      <c r="G25" s="42"/>
    </row>
    <row r="26" spans="1:13" ht="50.25" customHeight="1">
      <c r="A26" s="22"/>
      <c r="B26" s="466"/>
      <c r="C26" s="466"/>
      <c r="D26" s="250"/>
      <c r="E26" s="250"/>
      <c r="F26" s="251"/>
      <c r="G26" s="21"/>
    </row>
    <row r="27" spans="1:13" ht="14.25" customHeight="1" thickBot="1">
      <c r="A27" s="204"/>
      <c r="B27" s="467" t="str">
        <f>'PLANILHA '!$D$69</f>
        <v xml:space="preserve">Prefeitura Municipal </v>
      </c>
      <c r="C27" s="467"/>
      <c r="D27" s="205"/>
      <c r="E27" s="205"/>
      <c r="F27" s="206"/>
      <c r="G27" s="207"/>
      <c r="H27" s="206"/>
      <c r="I27" s="206"/>
      <c r="J27" s="206"/>
      <c r="K27" s="206"/>
    </row>
  </sheetData>
  <mergeCells count="28">
    <mergeCell ref="B26:C26"/>
    <mergeCell ref="B27:C27"/>
    <mergeCell ref="B23:C23"/>
    <mergeCell ref="C7:C8"/>
    <mergeCell ref="A9:A10"/>
    <mergeCell ref="B9:B10"/>
    <mergeCell ref="C9:C10"/>
    <mergeCell ref="A13:A14"/>
    <mergeCell ref="B13:B14"/>
    <mergeCell ref="C13:C14"/>
    <mergeCell ref="A11:A12"/>
    <mergeCell ref="B11:B12"/>
    <mergeCell ref="C11:C12"/>
    <mergeCell ref="A1:K2"/>
    <mergeCell ref="D23:G23"/>
    <mergeCell ref="A17:C18"/>
    <mergeCell ref="B15:B16"/>
    <mergeCell ref="C15:C16"/>
    <mergeCell ref="A3:K3"/>
    <mergeCell ref="A4:C4"/>
    <mergeCell ref="A5:C5"/>
    <mergeCell ref="D5:G5"/>
    <mergeCell ref="H5:K5"/>
    <mergeCell ref="D4:E4"/>
    <mergeCell ref="F4:G4"/>
    <mergeCell ref="A7:A8"/>
    <mergeCell ref="A15:A16"/>
    <mergeCell ref="B7:B8"/>
  </mergeCells>
  <phoneticPr fontId="10" type="noConversion"/>
  <printOptions horizontalCentered="1" verticalCentered="1"/>
  <pageMargins left="0.39370078740157483" right="0.39370078740157483" top="0.78740157480314965" bottom="0.19685039370078741" header="0" footer="0"/>
  <pageSetup paperSize="66" scale="60" orientation="landscape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12</vt:i4>
      </vt:variant>
    </vt:vector>
  </HeadingPairs>
  <TitlesOfParts>
    <vt:vector size="19" baseType="lpstr">
      <vt:lpstr>BDI 1</vt:lpstr>
      <vt:lpstr>Localização - Pavimentação (2)</vt:lpstr>
      <vt:lpstr>BDI 2</vt:lpstr>
      <vt:lpstr>REL. RUAS</vt:lpstr>
      <vt:lpstr>PLANILHA </vt:lpstr>
      <vt:lpstr>Memoria de Cálculo</vt:lpstr>
      <vt:lpstr>CRONOGRAMA</vt:lpstr>
      <vt:lpstr>'BDI 1'!Area_de_impressao</vt:lpstr>
      <vt:lpstr>'BDI 2'!Area_de_impressao</vt:lpstr>
      <vt:lpstr>CRONOGRAMA!Area_de_impressao</vt:lpstr>
      <vt:lpstr>'Localização - Pavimentação (2)'!Area_de_impressao</vt:lpstr>
      <vt:lpstr>'Memoria de Cálculo'!Area_de_impressao</vt:lpstr>
      <vt:lpstr>'PLANILHA '!Area_de_impressao</vt:lpstr>
      <vt:lpstr>'REL. RUAS'!Area_de_impressao</vt:lpstr>
      <vt:lpstr>CRONOGRAMA!Titulos_de_impressao</vt:lpstr>
      <vt:lpstr>'Localização - Pavimentação (2)'!Titulos_de_impressao</vt:lpstr>
      <vt:lpstr>'Memoria de Cálculo'!Titulos_de_impressao</vt:lpstr>
      <vt:lpstr>'PLANILHA '!Titulos_de_impressao</vt:lpstr>
      <vt:lpstr>'REL. RUAS'!Titulos_de_impressao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Amaje</dc:creator>
  <cp:lastModifiedBy>GABINETE</cp:lastModifiedBy>
  <cp:lastPrinted>2026-02-03T17:47:35Z</cp:lastPrinted>
  <dcterms:created xsi:type="dcterms:W3CDTF">2016-01-06T15:49:00Z</dcterms:created>
  <dcterms:modified xsi:type="dcterms:W3CDTF">2026-04-22T19:00:46Z</dcterms:modified>
</cp:coreProperties>
</file>