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P:\Secretaria de Administração\Compras\COMPRAS E LICITAÇÕES 2026\CONCORRÊNCIA\CONCORRÊNCIA 002-26_PAC 23-26_PAVIMENTAÇÃO\"/>
    </mc:Choice>
  </mc:AlternateContent>
  <xr:revisionPtr revIDLastSave="0" documentId="8_{C5FAD501-BE7F-4335-BFB0-223FECCF0FCC}" xr6:coauthVersionLast="47" xr6:coauthVersionMax="47" xr10:uidLastSave="{00000000-0000-0000-0000-000000000000}"/>
  <bookViews>
    <workbookView xWindow="14295" yWindow="0" windowWidth="14610" windowHeight="15585" firstSheet="5" activeTab="6" xr2:uid="{994C6DD7-085F-4E91-84A2-81539F364D89}"/>
  </bookViews>
  <sheets>
    <sheet name="Orçamento PARA CSV" sheetId="18" r:id="rId1"/>
    <sheet name="Orçamento" sheetId="12" r:id="rId2"/>
    <sheet name="ADM Local" sheetId="19" r:id="rId3"/>
    <sheet name="Cronograma" sheetId="14" r:id="rId4"/>
    <sheet name="Cálculo BDI" sheetId="15" r:id="rId5"/>
    <sheet name="Encargos Sociais" sheetId="16" r:id="rId6"/>
    <sheet name="Vias Públicas" sheetId="20" r:id="rId7"/>
  </sheets>
  <externalReferences>
    <externalReference r:id="rId8"/>
    <externalReference r:id="rId9"/>
  </externalReferences>
  <definedNames>
    <definedName name="_xlnm._FilterDatabase" localSheetId="1" hidden="1">Orçamento!$B$5:$J$45</definedName>
    <definedName name="_xlnm._FilterDatabase" localSheetId="0" hidden="1">'Orçamento PARA CSV'!$C$5:$E$32</definedName>
    <definedName name="_xlnm.Print_Area" localSheetId="1">Orçamento!$A$1:$J$46</definedName>
    <definedName name="_xlnm.Print_Area" localSheetId="0">'Orçamento PARA CSV'!$C$1:$E$32</definedName>
    <definedName name="_xlnm.Print_Titles" localSheetId="1">Orçamento!$1:$5</definedName>
    <definedName name="_xlnm.Print_Titles" localSheetId="0">'Orçamento PARA CSV'!$1:$5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10" i="14" l="1"/>
  <c r="AM10" i="14"/>
  <c r="AK10" i="14"/>
  <c r="AI10" i="14"/>
  <c r="AG10" i="14"/>
  <c r="AE10" i="14"/>
  <c r="AC10" i="14"/>
  <c r="AA10" i="14"/>
  <c r="Y10" i="14"/>
  <c r="W10" i="14"/>
  <c r="U10" i="14"/>
  <c r="S10" i="14"/>
  <c r="Q10" i="14"/>
  <c r="O10" i="14"/>
  <c r="M10" i="14"/>
  <c r="K10" i="14"/>
  <c r="I10" i="14"/>
  <c r="G10" i="14"/>
  <c r="AO15" i="14"/>
  <c r="AO12" i="14"/>
  <c r="AM15" i="14"/>
  <c r="AM12" i="14"/>
  <c r="AK15" i="14"/>
  <c r="AK12" i="14"/>
  <c r="AI15" i="14"/>
  <c r="AI12" i="14"/>
  <c r="AG15" i="14"/>
  <c r="AG12" i="14"/>
  <c r="AE15" i="14"/>
  <c r="AE12" i="14"/>
  <c r="I17" i="12" l="1"/>
  <c r="F18" i="12"/>
  <c r="I18" i="12" s="1"/>
  <c r="H18" i="12"/>
  <c r="J18" i="12" s="1"/>
  <c r="F12" i="20"/>
  <c r="F11" i="20"/>
  <c r="H30" i="12"/>
  <c r="F40" i="12"/>
  <c r="H31" i="12"/>
  <c r="F32" i="12"/>
  <c r="F28" i="12"/>
  <c r="F23" i="20"/>
  <c r="F22" i="20"/>
  <c r="F5" i="20"/>
  <c r="F6" i="20"/>
  <c r="F7" i="20"/>
  <c r="F8" i="20"/>
  <c r="F9" i="20"/>
  <c r="F10" i="20"/>
  <c r="F13" i="20"/>
  <c r="F14" i="20"/>
  <c r="F15" i="20"/>
  <c r="F16" i="20"/>
  <c r="F17" i="20"/>
  <c r="F18" i="20"/>
  <c r="F19" i="20"/>
  <c r="F20" i="20"/>
  <c r="F21" i="20"/>
  <c r="F4" i="20"/>
  <c r="F30" i="12" l="1"/>
  <c r="F29" i="12" s="1"/>
  <c r="J31" i="12"/>
  <c r="I31" i="12"/>
  <c r="G43" i="12"/>
  <c r="I43" i="12" s="1"/>
  <c r="I42" i="12" s="1"/>
  <c r="G37" i="12"/>
  <c r="I10" i="12"/>
  <c r="I11" i="12"/>
  <c r="H10" i="12"/>
  <c r="J10" i="12" s="1"/>
  <c r="H11" i="12"/>
  <c r="J11" i="12" s="1"/>
  <c r="H25" i="19"/>
  <c r="H16" i="19"/>
  <c r="F15" i="19"/>
  <c r="H15" i="19" s="1"/>
  <c r="H19" i="19" s="1"/>
  <c r="H10" i="19"/>
  <c r="H9" i="19"/>
  <c r="H8" i="19"/>
  <c r="H7" i="19"/>
  <c r="A4" i="19"/>
  <c r="H2" i="19"/>
  <c r="H29" i="12"/>
  <c r="F21" i="12"/>
  <c r="I41" i="12"/>
  <c r="H41" i="12"/>
  <c r="J41" i="12" s="1"/>
  <c r="H40" i="12"/>
  <c r="I30" i="12" l="1"/>
  <c r="J30" i="12"/>
  <c r="H43" i="12"/>
  <c r="J43" i="12" s="1"/>
  <c r="H13" i="19"/>
  <c r="H26" i="19" s="1"/>
  <c r="H28" i="19" s="1"/>
  <c r="J40" i="12"/>
  <c r="I40" i="12"/>
  <c r="I39" i="12" s="1"/>
  <c r="J39" i="12" l="1"/>
  <c r="M38" i="12"/>
  <c r="H37" i="12"/>
  <c r="E14" i="14" l="1"/>
  <c r="H21" i="12"/>
  <c r="AG14" i="14" l="1"/>
  <c r="AM14" i="14"/>
  <c r="AI14" i="14"/>
  <c r="AE14" i="14"/>
  <c r="AO14" i="14"/>
  <c r="AK14" i="14"/>
  <c r="K14" i="14"/>
  <c r="W14" i="14"/>
  <c r="AC14" i="14"/>
  <c r="M14" i="14"/>
  <c r="Q14" i="14"/>
  <c r="AA14" i="14"/>
  <c r="Y14" i="14"/>
  <c r="G14" i="14"/>
  <c r="S14" i="14"/>
  <c r="O14" i="14"/>
  <c r="I14" i="14"/>
  <c r="U14" i="14"/>
  <c r="H13" i="12"/>
  <c r="H12" i="12"/>
  <c r="I13" i="12" l="1"/>
  <c r="J13" i="12"/>
  <c r="H9" i="12"/>
  <c r="J9" i="12" l="1"/>
  <c r="I9" i="12"/>
  <c r="H33" i="12" l="1"/>
  <c r="H32" i="12"/>
  <c r="J32" i="12" s="1"/>
  <c r="H28" i="12"/>
  <c r="I27" i="12"/>
  <c r="H27" i="12"/>
  <c r="H26" i="12"/>
  <c r="H25" i="12"/>
  <c r="H24" i="12"/>
  <c r="H20" i="12"/>
  <c r="I19" i="12"/>
  <c r="H19" i="12"/>
  <c r="I16" i="12"/>
  <c r="H16" i="12"/>
  <c r="I15" i="12"/>
  <c r="H15" i="12"/>
  <c r="F26" i="12"/>
  <c r="I28" i="12"/>
  <c r="J28" i="15"/>
  <c r="C27" i="15"/>
  <c r="C26" i="15"/>
  <c r="C25" i="15"/>
  <c r="C24" i="15"/>
  <c r="C23" i="15"/>
  <c r="C22" i="15"/>
  <c r="C21" i="15"/>
  <c r="B7" i="15"/>
  <c r="G38" i="12"/>
  <c r="G36" i="12"/>
  <c r="G34" i="12"/>
  <c r="G22" i="12"/>
  <c r="G35" i="12"/>
  <c r="F35" i="12"/>
  <c r="F33" i="12"/>
  <c r="F24" i="12"/>
  <c r="F25" i="12" s="1"/>
  <c r="F20" i="12"/>
  <c r="I12" i="12"/>
  <c r="I8" i="12" s="1"/>
  <c r="I14" i="12" l="1"/>
  <c r="H34" i="12"/>
  <c r="J25" i="12"/>
  <c r="I32" i="12"/>
  <c r="J15" i="12"/>
  <c r="H36" i="12"/>
  <c r="I33" i="12"/>
  <c r="J16" i="12"/>
  <c r="H35" i="12"/>
  <c r="J35" i="12" s="1"/>
  <c r="I20" i="12"/>
  <c r="H38" i="12"/>
  <c r="H22" i="12"/>
  <c r="F22" i="12"/>
  <c r="J21" i="12"/>
  <c r="I21" i="12"/>
  <c r="J27" i="12"/>
  <c r="J19" i="12"/>
  <c r="J26" i="12"/>
  <c r="J28" i="12"/>
  <c r="J24" i="12"/>
  <c r="I24" i="12"/>
  <c r="J20" i="12"/>
  <c r="J12" i="12"/>
  <c r="J33" i="12"/>
  <c r="I26" i="12"/>
  <c r="I35" i="12"/>
  <c r="F34" i="12"/>
  <c r="F36" i="12"/>
  <c r="I29" i="12" l="1"/>
  <c r="J29" i="12"/>
  <c r="J22" i="12"/>
  <c r="J17" i="12" s="1"/>
  <c r="I22" i="12"/>
  <c r="F38" i="12"/>
  <c r="I25" i="12"/>
  <c r="I37" i="12"/>
  <c r="I36" i="12"/>
  <c r="J37" i="12"/>
  <c r="J8" i="12"/>
  <c r="J34" i="12"/>
  <c r="I34" i="12"/>
  <c r="J36" i="12"/>
  <c r="E10" i="14" l="1"/>
  <c r="J38" i="12"/>
  <c r="I38" i="12"/>
  <c r="I23" i="12" s="1"/>
  <c r="G7" i="12" s="1"/>
  <c r="H7" i="12" l="1"/>
  <c r="J7" i="12" s="1"/>
  <c r="I7" i="12"/>
  <c r="J14" i="12"/>
  <c r="J6" i="12" l="1"/>
  <c r="E11" i="14"/>
  <c r="Y11" i="14" s="1"/>
  <c r="E12" i="14"/>
  <c r="U12" i="14" s="1"/>
  <c r="U11" i="14"/>
  <c r="J23" i="12"/>
  <c r="Q11" i="14" l="1"/>
  <c r="AO11" i="14"/>
  <c r="AE11" i="14"/>
  <c r="AK11" i="14"/>
  <c r="AI11" i="14"/>
  <c r="AG11" i="14"/>
  <c r="AM11" i="14"/>
  <c r="S11" i="14"/>
  <c r="E9" i="14"/>
  <c r="I11" i="14"/>
  <c r="AC11" i="14"/>
  <c r="K11" i="14"/>
  <c r="AA11" i="14"/>
  <c r="M11" i="14"/>
  <c r="W11" i="14"/>
  <c r="O11" i="14"/>
  <c r="G11" i="14"/>
  <c r="G12" i="14"/>
  <c r="K12" i="14"/>
  <c r="AC12" i="14"/>
  <c r="I12" i="14"/>
  <c r="Q12" i="14"/>
  <c r="W12" i="14"/>
  <c r="Y12" i="14"/>
  <c r="M12" i="14"/>
  <c r="O12" i="14"/>
  <c r="AA12" i="14"/>
  <c r="S12" i="14"/>
  <c r="E13" i="14"/>
  <c r="AO9" i="14" l="1"/>
  <c r="G9" i="14"/>
  <c r="U13" i="14"/>
  <c r="AK13" i="14"/>
  <c r="AK16" i="14" s="1"/>
  <c r="AG13" i="14"/>
  <c r="AG16" i="14" s="1"/>
  <c r="AM13" i="14"/>
  <c r="AM16" i="14" s="1"/>
  <c r="AO13" i="14"/>
  <c r="AE13" i="14"/>
  <c r="AE16" i="14" s="1"/>
  <c r="AI13" i="14"/>
  <c r="AI16" i="14" s="1"/>
  <c r="J42" i="12"/>
  <c r="S13" i="14"/>
  <c r="Y13" i="14"/>
  <c r="M13" i="14"/>
  <c r="AA13" i="14"/>
  <c r="Q13" i="14"/>
  <c r="K13" i="14"/>
  <c r="I13" i="14"/>
  <c r="O13" i="14"/>
  <c r="W13" i="14"/>
  <c r="G13" i="14"/>
  <c r="AC13" i="14"/>
  <c r="AO16" i="14" l="1"/>
  <c r="E15" i="14"/>
  <c r="E16" i="14" s="1"/>
  <c r="D14" i="14" s="1"/>
  <c r="I45" i="12"/>
  <c r="L8" i="12" l="1"/>
  <c r="L16" i="12"/>
  <c r="L24" i="12"/>
  <c r="L32" i="12"/>
  <c r="L17" i="12"/>
  <c r="L25" i="12"/>
  <c r="L33" i="12"/>
  <c r="L41" i="12"/>
  <c r="L9" i="12"/>
  <c r="L10" i="12"/>
  <c r="L18" i="12"/>
  <c r="L26" i="12"/>
  <c r="L34" i="12"/>
  <c r="L42" i="12"/>
  <c r="L20" i="12"/>
  <c r="L36" i="12"/>
  <c r="L21" i="12"/>
  <c r="L11" i="12"/>
  <c r="L19" i="12"/>
  <c r="L27" i="12"/>
  <c r="L35" i="12"/>
  <c r="L43" i="12"/>
  <c r="L12" i="12"/>
  <c r="L28" i="12"/>
  <c r="L44" i="12"/>
  <c r="L45" i="12"/>
  <c r="L22" i="12"/>
  <c r="L13" i="12"/>
  <c r="L31" i="12"/>
  <c r="L40" i="12"/>
  <c r="L30" i="12"/>
  <c r="L39" i="12"/>
  <c r="L15" i="12"/>
  <c r="L29" i="12"/>
  <c r="L37" i="12"/>
  <c r="L38" i="12"/>
  <c r="L14" i="12"/>
  <c r="L7" i="12"/>
  <c r="L6" i="12"/>
  <c r="L23" i="12"/>
  <c r="AF16" i="14"/>
  <c r="AN16" i="14"/>
  <c r="AD16" i="14"/>
  <c r="AH16" i="14"/>
  <c r="AJ16" i="14"/>
  <c r="AL16" i="14"/>
  <c r="AC15" i="14"/>
  <c r="AC16" i="14" s="1"/>
  <c r="AB16" i="14" s="1"/>
  <c r="O15" i="14"/>
  <c r="O16" i="14" s="1"/>
  <c r="N16" i="14" s="1"/>
  <c r="Q15" i="14"/>
  <c r="Q16" i="14" s="1"/>
  <c r="P16" i="14" s="1"/>
  <c r="I15" i="14"/>
  <c r="I16" i="14" s="1"/>
  <c r="H16" i="14" s="1"/>
  <c r="Y15" i="14"/>
  <c r="Y16" i="14" s="1"/>
  <c r="X16" i="14" s="1"/>
  <c r="W15" i="14"/>
  <c r="W16" i="14" s="1"/>
  <c r="V16" i="14" s="1"/>
  <c r="M15" i="14"/>
  <c r="M16" i="14" s="1"/>
  <c r="L16" i="14" s="1"/>
  <c r="AA15" i="14"/>
  <c r="AA16" i="14" s="1"/>
  <c r="Z16" i="14" s="1"/>
  <c r="S15" i="14"/>
  <c r="S16" i="14" s="1"/>
  <c r="R16" i="14" s="1"/>
  <c r="G15" i="14"/>
  <c r="G16" i="14" s="1"/>
  <c r="K15" i="14"/>
  <c r="K16" i="14" s="1"/>
  <c r="J16" i="14" s="1"/>
  <c r="U15" i="14"/>
  <c r="U16" i="14" s="1"/>
  <c r="T16" i="14" s="1"/>
  <c r="D9" i="14"/>
  <c r="D15" i="14"/>
  <c r="D13" i="14"/>
  <c r="D12" i="14"/>
  <c r="D11" i="14"/>
  <c r="D10" i="14"/>
  <c r="F16" i="14" l="1"/>
  <c r="F17" i="14" s="1"/>
  <c r="H17" i="14" s="1"/>
  <c r="L17" i="14" s="1"/>
  <c r="P17" i="14" s="1"/>
  <c r="T17" i="14" s="1"/>
  <c r="X17" i="14" s="1"/>
  <c r="AB17" i="14" s="1"/>
  <c r="AF17" i="14" s="1"/>
  <c r="AJ17" i="14" s="1"/>
  <c r="AN17" i="14" s="1"/>
  <c r="E17" i="14"/>
  <c r="G17" i="14"/>
  <c r="I17" i="14" s="1"/>
  <c r="K17" i="14" s="1"/>
  <c r="M17" i="14" s="1"/>
  <c r="O17" i="14" s="1"/>
  <c r="Q17" i="14" s="1"/>
  <c r="S17" i="14" s="1"/>
  <c r="U17" i="14" s="1"/>
  <c r="W17" i="14" s="1"/>
  <c r="Y17" i="14" s="1"/>
  <c r="AA17" i="14" s="1"/>
  <c r="AC17" i="14" s="1"/>
  <c r="AE17" i="14" s="1"/>
  <c r="AG17" i="14" s="1"/>
  <c r="AI17" i="14" s="1"/>
  <c r="AK17" i="14" s="1"/>
  <c r="AM17" i="14" s="1"/>
  <c r="AO17" i="14" s="1"/>
  <c r="D16" i="14"/>
  <c r="D17" i="14" l="1"/>
  <c r="J17" i="14"/>
  <c r="N17" i="14" s="1"/>
  <c r="R17" i="14" s="1"/>
  <c r="V17" i="14" s="1"/>
  <c r="Z17" i="14" s="1"/>
  <c r="AD17" i="14" s="1"/>
  <c r="AH17" i="14" s="1"/>
  <c r="AL17" i="14" s="1"/>
</calcChain>
</file>

<file path=xl/sharedStrings.xml><?xml version="1.0" encoding="utf-8"?>
<sst xmlns="http://schemas.openxmlformats.org/spreadsheetml/2006/main" count="580" uniqueCount="286">
  <si>
    <t>ACUMULADO</t>
  </si>
  <si>
    <t>CÓDIGO DO ITEM</t>
  </si>
  <si>
    <t>NATUREZA DO SERVIÇO / LOCAL / DISCRIMINAÇÃO</t>
  </si>
  <si>
    <t>UNID.</t>
  </si>
  <si>
    <t>INSTALAÇÕES</t>
  </si>
  <si>
    <t>01.03.02</t>
  </si>
  <si>
    <t>M2</t>
  </si>
  <si>
    <t>02</t>
  </si>
  <si>
    <t>DRENAGEM PLUVIAL</t>
  </si>
  <si>
    <t>ED-51139</t>
  </si>
  <si>
    <t>GUIA DE MEIO FIO EM CONCRETO COM FCK 20MPA, PRÉ MOLDADA, MFC-01 PADRÃO, DER-MG, DIMENSÕES (12X16,7X35)CM, INCLUSIVE ESCAVAÇÃO, APILOAMENTO E TRANSPORTE COM RETIRADA DO MATERIAL ESCAVADO (EM CAÇAMBA)</t>
  </si>
  <si>
    <t>M</t>
  </si>
  <si>
    <t>M3</t>
  </si>
  <si>
    <t>ED-14762</t>
  </si>
  <si>
    <t>SARJETA DE CONCRETO URBANO (SCU) TIPO 1, COM FCK 15 MPA, LARGURA DE 50CM COM INCLINAÇÃO DE 3% ESP 7CM, PADRÃO DER-MG, EXCLUSIVE MEIO-FIO, INCLUSIVE ESCAVAÇÃO, APILOAMENTO E TRANSPORTE COM RETIRADA DO MATERIAL ESCAVADO (EM CAÇAMBA)</t>
  </si>
  <si>
    <t>03</t>
  </si>
  <si>
    <t>RECAPEAMENTO DE VIAS</t>
  </si>
  <si>
    <t>95995</t>
  </si>
  <si>
    <t>EXECUÇÃO DE PAVIMENTO COM APLICAÇÃO DE CONCRETO ASFÁLTICO, CAMADA DE ROLAMENTO - EXCLUSIVE CARGA E TRANSPORTE. AF_11/2019</t>
  </si>
  <si>
    <t>04</t>
  </si>
  <si>
    <t>PAVIMENTAÇÃO DE VIAS</t>
  </si>
  <si>
    <t>ED-51105</t>
  </si>
  <si>
    <t>ESCAVAÇÃO E CARGA MECANIZADA EM MATERIAL DE 1ª CATEGORIA</t>
  </si>
  <si>
    <t>M3XKM</t>
  </si>
  <si>
    <t>ED-51098</t>
  </si>
  <si>
    <t>ATERRO COMPACTADO COM ROLO VIBRATÓRIO</t>
  </si>
  <si>
    <t>20.01.01</t>
  </si>
  <si>
    <t>REGULARIZAÇÃO E COMPACTAÇÃO DO SUBLEITO</t>
  </si>
  <si>
    <t>05</t>
  </si>
  <si>
    <t>ADMINISTRACAO DA OBRA - SERVIÇOS TÉCNICOS</t>
  </si>
  <si>
    <t>SETOP</t>
  </si>
  <si>
    <t>TXKM</t>
  </si>
  <si>
    <t>SUDECAP</t>
  </si>
  <si>
    <t>20.06.11</t>
  </si>
  <si>
    <t>20.12.01</t>
  </si>
  <si>
    <t>IMPRIMAÇÃO COM EMULSÃO ASFÁLTICA - EAI (EXECUÇÃO E FORNECIMENTO DO MATERIAL BETUMINOSO, EXCLUSIVE TRANSPORTE DO MATERIAL BETUMINOSO)</t>
  </si>
  <si>
    <t>TRANSPORTE DE MATERIAL DE QUALQUER NATUREZA EM CAMINHÃO DMT &gt; 10KM (EMULSÃO ASFÁLTICA E RR-2C DA REFINARIA A OBRA) - 30KM</t>
  </si>
  <si>
    <t>TRANSPORTE DE MATERIAL DE QUALQUER NATUREZA EM CAMINHÃO DMT &gt; 10KM (TRANSPORTE CBUQ) - 15KM</t>
  </si>
  <si>
    <t>BASE ESTAB. GRANULOMETRICAMENTE COM BRITA GRADUADA SIMPLES - PROCTOR MODIFICADO (AGRAGADO DE PEDREIRA)</t>
  </si>
  <si>
    <t>TRANSPORTE DE MATERIAL DE QUALQUER NATUREZA EM CAMINHÃO DMT &gt; 10KM (EAI DA REFINARIA A OBRA) - 30KM</t>
  </si>
  <si>
    <t>20.11.05</t>
  </si>
  <si>
    <t>40.34.02</t>
  </si>
  <si>
    <t>PINTURA DE LIGAÇÃO COM RR-1C/ RR-2C</t>
  </si>
  <si>
    <t>SINAPI</t>
  </si>
  <si>
    <t>ED-49540</t>
  </si>
  <si>
    <t>ENROCAMENTO MANUAL COM PEDRA DE MÃO JOGADA, INCLUSIVE FORNECIMENTO</t>
  </si>
  <si>
    <t>QUANT.</t>
  </si>
  <si>
    <t>VALOR UNITÁRIO</t>
  </si>
  <si>
    <t>VALOR UNITÁRIO
C/ BDI</t>
  </si>
  <si>
    <t>PLANILHA ORÇAMENTÁRIA</t>
  </si>
  <si>
    <t xml:space="preserve">OBRA: </t>
  </si>
  <si>
    <t>BDI SERVIÇO
26,14%</t>
  </si>
  <si>
    <t>Recapeamento e pavimentação asfáltica com Concreto Betuminoso Usinado a Quente – CBUQ – e drenagem superficial em diversas vias do Município de Igarapé/MG.</t>
  </si>
  <si>
    <t xml:space="preserve">CUSTO TOTAL </t>
  </si>
  <si>
    <t>CUSTO TOTAL C/ BDI</t>
  </si>
  <si>
    <t>CRONOGRAMA 
FÍSICOxFINANCEIRO</t>
  </si>
  <si>
    <t>OBRA:</t>
  </si>
  <si>
    <t>ITEM</t>
  </si>
  <si>
    <t>DISCRIMINAÇÃO DOS SERVIÇOS</t>
  </si>
  <si>
    <t>PESO (%)</t>
  </si>
  <si>
    <t>VALOR (R$)</t>
  </si>
  <si>
    <t>MESES</t>
  </si>
  <si>
    <t>%</t>
  </si>
  <si>
    <t>R$</t>
  </si>
  <si>
    <t>TOTAL</t>
  </si>
  <si>
    <t>SIMPLES</t>
  </si>
  <si>
    <t>ADMINISTRAÇÃO DA OBRA/ SERVIÇOS TÉCNICOS</t>
  </si>
  <si>
    <t>Proponente:</t>
  </si>
  <si>
    <t>PREFEITURA DE IGARAPÉ</t>
  </si>
  <si>
    <t>Objeto:</t>
  </si>
  <si>
    <t>Município</t>
  </si>
  <si>
    <t>UF</t>
  </si>
  <si>
    <t>IGARAPÉ</t>
  </si>
  <si>
    <t>MG</t>
  </si>
  <si>
    <t>Parâmetros para cálculo do BDI</t>
  </si>
  <si>
    <t>Itens Admissíveis</t>
  </si>
  <si>
    <t>Intervalos admissíveis sem justificativa</t>
  </si>
  <si>
    <t>Índices adotados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</si>
  <si>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</si>
  <si>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</si>
  <si>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</si>
  <si>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</si>
  <si>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</si>
  <si>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</si>
  <si>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</si>
  <si>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</si>
  <si>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</si>
  <si>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</si>
  <si>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</si>
  <si>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CALCULADO ----&gt;</t>
  </si>
  <si>
    <t>BDI = (1+AC+S+R+G)*(1+DF)*(1+L)/(1-(T+E))</t>
  </si>
  <si>
    <t>DEMONSTRATIVO DOS ENCARGOS SOCIAIS - OBRAS RODOVIÁRIAS</t>
  </si>
  <si>
    <t>BDI</t>
  </si>
  <si>
    <t>ÍTEM</t>
  </si>
  <si>
    <t>servico</t>
  </si>
  <si>
    <t>unidade</t>
  </si>
  <si>
    <t>quantidade</t>
  </si>
  <si>
    <t>grupo</t>
  </si>
  <si>
    <t>subgrupo</t>
  </si>
  <si>
    <t>OBRAS</t>
  </si>
  <si>
    <t>ADMINISTRACAO LOCAL</t>
  </si>
  <si>
    <t>INSTAL</t>
  </si>
  <si>
    <t>DREN PLUV</t>
  </si>
  <si>
    <t>RECAP</t>
  </si>
  <si>
    <t>PAVIM</t>
  </si>
  <si>
    <t>ADM</t>
  </si>
  <si>
    <t>01.10.01</t>
  </si>
  <si>
    <t>BANHEIRO QUÍMICO 110x120x230cm COM MANUTENÇÃO</t>
  </si>
  <si>
    <t>MOBILIZAÇÃO E DESMOBILIZAÇÃO</t>
  </si>
  <si>
    <t>06</t>
  </si>
  <si>
    <t>01</t>
  </si>
  <si>
    <t>MÊS</t>
  </si>
  <si>
    <t>MOBILIZAÇÃO E DESMOBILIZAÇÃO DE OBRAS</t>
  </si>
  <si>
    <t>MOBIL</t>
  </si>
  <si>
    <t xml:space="preserve">01.01.00 MOBILIZACAO E DESMOBILIZACAO </t>
  </si>
  <si>
    <t>02.01.00 ESCRITORIO DA CONTRATADA ATE 22M2</t>
  </si>
  <si>
    <t>02.02.00 PLACA DE OBRA EM LONA IMPRESSAO DIGITAL P. SUDECAP AFIXADA COM PEÇAS DE MADEIRA 8X12CM</t>
  </si>
  <si>
    <t>02.03.00 BANHEIRO QUIMICO 110X120X230CM COM MANUTENCAO</t>
  </si>
  <si>
    <t>UNID</t>
  </si>
  <si>
    <t>03.01.00 GUIA DE MEIO FIO EM CONCRETO COM FCK 20MPA, PRÉ MOLDADA, MFC-01 PADRÃO, DER-MG, DIMENSÕES (12X16,7X35)CM, INCLUSIVE ESCAVAÇÃO, APILOAMENTO E TRANSPORTE COM RETIRADA DO MATERIAL ESCAVADO (EM CAÇAMBA)</t>
  </si>
  <si>
    <t>03.02.00 SARJETA DE CONCRETO URBANO (SCU) TIPO 1, COM FCK 15 MPA, LARGURA DE 50CM COM INCLINAÇÃO DE 3% ESP 7CM, PADRÃO DER-MG, EXCLUSIVE MEIO-FIO, INCLUSIVE ESCAVAÇÃO, APILOAMENTO E TRANSPORTE COM RETIRADA DO MATERIAL ESCAVADO (EM CAÇAMBA)</t>
  </si>
  <si>
    <t>04.01.00 PINTURA DE LIGAÇÃO COM RR-1C/ RR-2C</t>
  </si>
  <si>
    <t>04.02.00 TRANSPORTE DE MATERIAL DE QUALQUER NATUREZA EM CAMINHÃO DMT &gt; 10KM (EMULSÃO ASFÁLTICA E RR-2C DA REFINARIA A OBRA) - 30KM</t>
  </si>
  <si>
    <t>04.03.00 EXECUÇÃO DE PAVIMENTO COM APLICAÇÃO DE CONCRETO ASFÁLTICO, CAMADA DE ROLAMENTO - EXCLUSIVE CARGA E TRANSPORTE. AF_11/2019</t>
  </si>
  <si>
    <t>04.04.00 TRANSPORTE DE MATERIAL DE QUALQUER NATUREZA EM CAMINHÃO DMT &gt; 10KM (TRANSPORTE CBUQ) - 15KM</t>
  </si>
  <si>
    <t>05.01.00 ESCAVAÇÃO E CARGA MECANIZADA EM MATERIAL DE 1ª CATEGORIA</t>
  </si>
  <si>
    <t>05.02.00 TRANSPORTE DE MATERIAL DE QUALQUER NATUREZA EM CAMINHÃO DMT &gt; 5 KM &lt;= 10KM (DENTRO DO PERÍMETRO URBANO)</t>
  </si>
  <si>
    <t>05.03.00 ATERRO COMPACTADO COM ROLO VIBRATÓRIO</t>
  </si>
  <si>
    <t>05.04.00 REGULARIZAÇÃO E COMPACTAÇÃO DO SUBLEITO</t>
  </si>
  <si>
    <t>05.05.00 ENROCAMENTO MANUAL COM PEDRA DE MÃO JOGADA, INCLUSIVE FORNECIMENTO</t>
  </si>
  <si>
    <t>05.06.00 TRANSPORTE DE MATERIAL DE QUALQUER NATUREZA EM CAMINHÃO DMT &gt; 10 KM &lt;= 20KM (DENTRO DO PERÍMETRO URBANO)</t>
  </si>
  <si>
    <t>05.07.00 BASE ESTAB. GRANULOMETRICAMENTE COM BRITA GRADUADA SIMPLES - PROCTOR MODIFICADO (AGRAGADO DE PEDREIRA)</t>
  </si>
  <si>
    <t>06.01.00 ADMINISTRACAO LOCAL</t>
  </si>
  <si>
    <t>SINALIZAÇÃO HORIZONTAL</t>
  </si>
  <si>
    <t>SINAL</t>
  </si>
  <si>
    <t>05.08.00 IMPRIMAÇÃO COM EMULSÃO ASFÁLTICA - EAI (EXECUÇÃO E FORNECIMENTO DO MATERIAL BETUMINOSO, EXCLUSIVE TRANSPORTE DO MATERIAL BETUMINOSO)</t>
  </si>
  <si>
    <t>05.09.00 TRANSPORTE DE MATERIAL DE QUALQUER NATUREZA EM CAMINHÃO DMT &gt; 10KM (EAI DA REFINARIA A OBRA) - 30KM</t>
  </si>
  <si>
    <t>05.10.00 PINTURA DE LIGAÇÃO COM RR-1C/ RR-2C</t>
  </si>
  <si>
    <t>05.11.00 TRANSPORTE DE MATERIAL DE QUALQUER NATUREZA EM CAMINHÃO DMT &gt; 10KM (EMULSÃO ASFÁLTICA E RR-2C DA REFINARIA A OBRA) - 30KM</t>
  </si>
  <si>
    <t>05.12.00 EXECUÇÃO DE PAVIMENTO COM APLICAÇÃO DE CONCRETO ASFÁLTICO, CAMADA DE ROLAMENTO - EXCLUSIVE CARGA E TRANSPORTE. AF_11/2019</t>
  </si>
  <si>
    <t>05.13.00 TRANSPORTE DE MATERIAL DE QUALQUER NATUREZA EM CAMINHÃO DMT &gt; 10KM (TRANSPORTE CBUQ) - 15KM</t>
  </si>
  <si>
    <t>06.01.00 PINTURA DE FAIXA COM TINTA ACRÍLICA - ESPESSURA DE 0,6MM</t>
  </si>
  <si>
    <t>06.02.00 PINTURA DE SETAS E ZEBRADOS COM TINTA ACRÍLICA - ESPESSURA DE 0,6MM</t>
  </si>
  <si>
    <t>ED-29234</t>
  </si>
  <si>
    <t>TRANSPORTE DE MATERIAL DE QUALQUER NATUREZA EM CAMINHÃO DMT &gt; 20 KM &lt;= 30 KM (DENTRO DO PERÍMETRO URBANO)</t>
  </si>
  <si>
    <t>TRANSPORTE DE MATERIAL DE QUALQUER NATUREZA EM CAMINHÃO DMT &gt; 2 KM &lt;= 5KM (DENTRO DO PERÍMETRO URBANO)</t>
  </si>
  <si>
    <t xml:space="preserve">Obra:  </t>
  </si>
  <si>
    <t>Descrição do Serviço:</t>
  </si>
  <si>
    <t>Item:</t>
  </si>
  <si>
    <t>ADMINISTRAÇÃO LOCAL</t>
  </si>
  <si>
    <t>UNIDADE</t>
  </si>
  <si>
    <t>MÃO-DE-OBRA</t>
  </si>
  <si>
    <t>CATEGORIA FUNCIONAL</t>
  </si>
  <si>
    <t>CUSTO
HORÁRIO</t>
  </si>
  <si>
    <t>CUSTO
TOTAL</t>
  </si>
  <si>
    <t>DESCRIÇÃO</t>
  </si>
  <si>
    <t>REF.</t>
  </si>
  <si>
    <t>CÓDIGO</t>
  </si>
  <si>
    <t>ENGENHEIRO CIVIL DE OBRA SENIOR COM ENCARGOS COMPLEMENTARES</t>
  </si>
  <si>
    <t>93568</t>
  </si>
  <si>
    <t>ENCARREGADO GERAL DE OBRAS COM ENCARGOS COMPLEMENTARES</t>
  </si>
  <si>
    <t>93572</t>
  </si>
  <si>
    <t>TÉCNICO EM SEGURANÇA DO TRABALHO COM ENCARGOS COMPLEMENTARES</t>
  </si>
  <si>
    <t>100321</t>
  </si>
  <si>
    <t>VIGILÂNCIA DE OBRAS - EM DIAS ÚTEIS (CONSIDERANDO INÍCIO AS 17H DE SEGUNDA A QUINTA E 16H NA SEXTA) E 24 HORAS POR DIA AOS SÁBADOS, DOMINGOS E FERIADOS</t>
  </si>
  <si>
    <t>44.01.22</t>
  </si>
  <si>
    <t>1. TOTAL DE MÃO-DE-OBRA + ENCARGOS</t>
  </si>
  <si>
    <t>∑</t>
  </si>
  <si>
    <t>EQUIPAMENTO</t>
  </si>
  <si>
    <t>LOCACAO VEICULO POPULAR MOTOR 1.0 C/ AR E SEGURO SEM COMBUSTIVEL (ENGENHEIRO)</t>
  </si>
  <si>
    <t>45.01.01</t>
  </si>
  <si>
    <t>GASOLINA - VEICULO POPULAR (250 LITROS MÊS)</t>
  </si>
  <si>
    <t>00004222</t>
  </si>
  <si>
    <t>L</t>
  </si>
  <si>
    <t>2. TOTAL DE EQUIPAMENTOS</t>
  </si>
  <si>
    <t>MATERIAL / SERVIÇO</t>
  </si>
  <si>
    <t>CUSTO
UNITÁRIO</t>
  </si>
  <si>
    <t>3. TOTAL DE MATERIAIS</t>
  </si>
  <si>
    <t>PREÇO TOTAL ( 1 ) + ( 2 ) + ( 3 ) DIVIDIDO POR 24 MESES</t>
  </si>
  <si>
    <t>PREÇO UNITÁRIO FINAL</t>
  </si>
  <si>
    <t>OBS.:</t>
  </si>
  <si>
    <t>ED-29233</t>
  </si>
  <si>
    <t>01.09.01</t>
  </si>
  <si>
    <t>1</t>
  </si>
  <si>
    <t>1.1</t>
  </si>
  <si>
    <t>2</t>
  </si>
  <si>
    <t>2.1</t>
  </si>
  <si>
    <t>2.2</t>
  </si>
  <si>
    <t>2.3</t>
  </si>
  <si>
    <t>2.6</t>
  </si>
  <si>
    <t>2.7</t>
  </si>
  <si>
    <t>3</t>
  </si>
  <si>
    <t>3.1</t>
  </si>
  <si>
    <t>3.2</t>
  </si>
  <si>
    <t>MOBILIZAÇÃO DE CONTAINER</t>
  </si>
  <si>
    <t>01.09.02</t>
  </si>
  <si>
    <t>CONTAINER SIMPLES COM AR CONDICIONADO PARA ESCRITÓRIO</t>
  </si>
  <si>
    <t>01.09.11</t>
  </si>
  <si>
    <t>DESMOBILIZAÇÃO DE CONTAINER</t>
  </si>
  <si>
    <t xml:space="preserve">PLACA DE OBRA EM LONA IMPRESSAO DIGITAL PADRÃO SUDECAP </t>
  </si>
  <si>
    <t>RO-19845</t>
  </si>
  <si>
    <t>SICOR</t>
  </si>
  <si>
    <t>PINTURA DE FAIXA COM TINTA ACRÍLICA - ESPESSURA ÚMIDA DE 0,6MM</t>
  </si>
  <si>
    <t>RO-19855</t>
  </si>
  <si>
    <t>PINTURA DE SETAS E ZEBRADOS COM TINTA ACRÍLICA - ESPESSURA ÚMIDA DE 0,6MM</t>
  </si>
  <si>
    <t>DATA BASE: 
Out/ 2025</t>
  </si>
  <si>
    <t>REFERÊNCIAS - DESONERADA
SINAPI  DEZ/2025
SUDECAP OUT/2025
SICOR OUT/2025</t>
  </si>
  <si>
    <t>Prazo de Execução: 18 meses</t>
  </si>
  <si>
    <t>Bairro</t>
  </si>
  <si>
    <t>Via/localidade</t>
  </si>
  <si>
    <t>Classificação</t>
  </si>
  <si>
    <t>Dimensões</t>
  </si>
  <si>
    <t>Serviços</t>
  </si>
  <si>
    <t>Comprimento</t>
  </si>
  <si>
    <t>Largura média</t>
  </si>
  <si>
    <t>Área</t>
  </si>
  <si>
    <t>Pavimentação nova</t>
  </si>
  <si>
    <t>Recapeamento</t>
  </si>
  <si>
    <t>Sinalização</t>
  </si>
  <si>
    <t>Fernão Dias</t>
  </si>
  <si>
    <t>Rua Aureliano Moura</t>
  </si>
  <si>
    <t>Local</t>
  </si>
  <si>
    <t>x</t>
  </si>
  <si>
    <t>Rua Merquíades Fernandes</t>
  </si>
  <si>
    <t>Maracanã</t>
  </si>
  <si>
    <t>Rua 10</t>
  </si>
  <si>
    <t>Rua Dona Nicinha</t>
  </si>
  <si>
    <t>Ouro Velho</t>
  </si>
  <si>
    <t>Rua Antônio Pires Campos</t>
  </si>
  <si>
    <t>Rua Esmeraldas</t>
  </si>
  <si>
    <t>Rua Turmalina</t>
  </si>
  <si>
    <t>Planalto Industrial</t>
  </si>
  <si>
    <t>Rua Abre Campo</t>
  </si>
  <si>
    <t>Rua Brás Pires</t>
  </si>
  <si>
    <t>Rua Caparaó</t>
  </si>
  <si>
    <t>Rua Caputira</t>
  </si>
  <si>
    <t>Pousada Del Rey</t>
  </si>
  <si>
    <t>Rua Antônio Paes</t>
  </si>
  <si>
    <t>Rua Duarte da Costa</t>
  </si>
  <si>
    <t>Santa Ana</t>
  </si>
  <si>
    <t>Rua 02</t>
  </si>
  <si>
    <t>São Sebastião</t>
  </si>
  <si>
    <t>Rua Lagoa Dourada</t>
  </si>
  <si>
    <t>Norte Sul (Pista 01)</t>
  </si>
  <si>
    <t>Norte Sul (Pista 02)</t>
  </si>
  <si>
    <t>Coletora</t>
  </si>
  <si>
    <t>20.04.03</t>
  </si>
  <si>
    <t>SUB-BASE ESTABILIZADA GRANULOMETRICAMENTE COM BRITA BICA CORRIDA (AGREGADO DE PEDREIRA) - PROCTOR INTERMEDIÁRIO</t>
  </si>
  <si>
    <t>4</t>
  </si>
  <si>
    <t>4.1</t>
  </si>
  <si>
    <t>4.2</t>
  </si>
  <si>
    <t>4.3</t>
  </si>
  <si>
    <t>4.4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</si>
  <si>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</si>
  <si>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</si>
  <si>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</si>
  <si>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</si>
  <si>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</si>
  <si>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</si>
  <si>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</si>
  <si>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</si>
  <si>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</si>
  <si>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</si>
  <si>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</si>
  <si>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</si>
  <si>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</si>
  <si>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</si>
  <si>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</si>
  <si>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6</t>
  </si>
  <si>
    <t>6.1</t>
  </si>
  <si>
    <t>6.2</t>
  </si>
  <si>
    <t>7</t>
  </si>
  <si>
    <t>7.1</t>
  </si>
  <si>
    <t>5.15</t>
  </si>
  <si>
    <t>RO-00288</t>
  </si>
  <si>
    <t>SUB-BASE COM MISTURA NA PISTA DE SOLO MELHORADO COM 3% DE CIMENTO, COM MATERIAL DE JAZIDA - CAMPACTADO NA ENERGIA INTERMEDIÁRIA (EXECUÇÃO INCLUINDO ESCAVAÇÃO E CARGA DO MATERIAL DE JAZIDA, FORNECIMENTO E CARGA DO CIMENTO, EXCLUI TRANSPORTE)</t>
  </si>
  <si>
    <t>Centro</t>
  </si>
  <si>
    <t>Avenida Getúlio Vargas</t>
  </si>
  <si>
    <t>Avenida Duque de Caxias</t>
  </si>
  <si>
    <t>4.5</t>
  </si>
  <si>
    <t>20.20.01</t>
  </si>
  <si>
    <t>FRESAGEM ATÉ 5,0CM</t>
  </si>
  <si>
    <t xml:space="preserve"> </t>
  </si>
  <si>
    <t>RELAÇÃO DE VIAS</t>
  </si>
  <si>
    <t>Detalhamento</t>
  </si>
  <si>
    <t>CALCULO DO BDI - PAVIMENTAÇÃO DE VIAS URBANAS E CONGENERES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</si>
</sst>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-* #,##0.00_-;\-* #,##0.00_-;_-* \-??_-;_-@_-"/>
    <numFmt numFmtId="169" formatCode="_(* #,##0.00_);_(* \(#,##0.00\);_(* \-??_);_(@_)"/>
    <numFmt numFmtId="170" formatCode="_(* #,##0.0000_);_(* \(#,##0.0000\);_(* &quot;-&quot;??_);_(@_)"/>
    <numFmt numFmtId="171" formatCode="_([$€-2]* #,##0.00_);_([$€-2]* \(#,##0.00\);_([$€-2]* \-??_)"/>
    <numFmt numFmtId="172" formatCode="#,##0.0000"/>
    <numFmt numFmtId="173" formatCode="#,##0.00000"/>
  </numFmts>
  <fonts count="63" x14ac:knownFonts="1">
    <font>
      <sz val="10"/>
      <name val="Arial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6"/>
      <name val="Arial"/>
      <family val="2"/>
    </font>
    <font>
      <b/>
      <sz val="8"/>
      <color indexed="8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indexed="8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1"/>
      <name val="Calibri"/>
      <family val="2"/>
    </font>
    <font>
      <b/>
      <sz val="15"/>
      <color theme="1"/>
      <name val="Arial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4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1"/>
      <name val="Aptos Narrow"/>
      <family val="2"/>
      <scheme val="minor"/>
    </font>
    <font>
      <b/>
      <sz val="11"/>
      <name val="Calibri"/>
      <family val="2"/>
    </font>
    <font>
      <b/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rgb="FFC0C0C0"/>
        <bgColor rgb="FFC0C0C0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8C8C8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4F81BD"/>
      </right>
      <top style="medium">
        <color indexed="64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indexed="64"/>
      </top>
      <bottom style="medium">
        <color rgb="FF4F81BD"/>
      </bottom>
      <diagonal/>
    </border>
    <border>
      <left style="medium">
        <color rgb="FF4F81BD"/>
      </left>
      <right style="medium">
        <color indexed="64"/>
      </right>
      <top style="medium">
        <color indexed="64"/>
      </top>
      <bottom style="medium">
        <color rgb="FF4F81BD"/>
      </bottom>
      <diagonal/>
    </border>
    <border>
      <left style="medium">
        <color indexed="64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indexed="64"/>
      </right>
      <top style="medium">
        <color rgb="FF4F81BD"/>
      </top>
      <bottom style="medium">
        <color rgb="FF4F81BD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</borders>
  <cellStyleXfs count="107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6" borderId="0" applyNumberFormat="0" applyBorder="0" applyAlignment="0" applyProtection="0"/>
    <xf numFmtId="0" fontId="27" fillId="11" borderId="0" applyNumberFormat="0" applyBorder="0" applyAlignment="0" applyProtection="0"/>
    <xf numFmtId="0" fontId="27" fillId="9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5" borderId="0" applyNumberFormat="0" applyBorder="0" applyAlignment="0" applyProtection="0"/>
    <xf numFmtId="0" fontId="29" fillId="14" borderId="23" applyNumberFormat="0" applyAlignment="0" applyProtection="0"/>
    <xf numFmtId="0" fontId="30" fillId="15" borderId="24" applyNumberFormat="0" applyAlignment="0" applyProtection="0"/>
    <xf numFmtId="0" fontId="31" fillId="0" borderId="25" applyNumberFormat="0" applyFill="0" applyAlignment="0" applyProtection="0"/>
    <xf numFmtId="0" fontId="27" fillId="12" borderId="0" applyNumberFormat="0" applyBorder="0" applyAlignment="0" applyProtection="0"/>
    <xf numFmtId="0" fontId="27" fillId="16" borderId="0" applyNumberFormat="0" applyBorder="0" applyAlignment="0" applyProtection="0"/>
    <xf numFmtId="0" fontId="27" fillId="15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32" fillId="6" borderId="23" applyNumberFormat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1" fillId="0" borderId="0"/>
    <xf numFmtId="0" fontId="2" fillId="0" borderId="0"/>
    <xf numFmtId="0" fontId="11" fillId="0" borderId="0"/>
    <xf numFmtId="43" fontId="42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26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11" fillId="8" borderId="26" applyNumberFormat="0" applyAlignment="0" applyProtection="0"/>
    <xf numFmtId="9" fontId="11" fillId="0" borderId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33" fillId="14" borderId="27" applyNumberFormat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7" fillId="0" borderId="28" applyNumberFormat="0" applyFill="0" applyAlignment="0" applyProtection="0"/>
    <xf numFmtId="0" fontId="38" fillId="0" borderId="29" applyNumberFormat="0" applyFill="0" applyAlignment="0" applyProtection="0"/>
    <xf numFmtId="0" fontId="39" fillId="0" borderId="30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6" fillId="0" borderId="31" applyNumberFormat="0" applyFill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ill="0" applyBorder="0" applyAlignment="0" applyProtection="0"/>
    <xf numFmtId="43" fontId="1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43" fillId="0" borderId="0" applyFont="0" applyFill="0" applyBorder="0" applyAlignment="0" applyProtection="0"/>
  </cellStyleXfs>
  <cellXfs count="51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1" fillId="0" borderId="0" xfId="0" applyFont="1"/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4" fontId="12" fillId="2" borderId="18" xfId="0" applyNumberFormat="1" applyFont="1" applyFill="1" applyBorder="1" applyAlignment="1">
      <alignment horizontal="center" vertical="center" wrapText="1"/>
    </xf>
    <xf numFmtId="49" fontId="14" fillId="4" borderId="19" xfId="0" applyNumberFormat="1" applyFont="1" applyFill="1" applyBorder="1" applyAlignment="1">
      <alignment horizontal="center" vertical="center" wrapText="1" readingOrder="1"/>
    </xf>
    <xf numFmtId="0" fontId="13" fillId="4" borderId="19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2" fillId="2" borderId="14" xfId="0" applyFont="1" applyFill="1" applyBorder="1" applyAlignment="1">
      <alignment horizontal="center"/>
    </xf>
    <xf numFmtId="0" fontId="23" fillId="2" borderId="12" xfId="0" applyFont="1" applyFill="1" applyBorder="1" applyAlignment="1">
      <alignment horizontal="left"/>
    </xf>
    <xf numFmtId="1" fontId="24" fillId="2" borderId="12" xfId="0" applyNumberFormat="1" applyFont="1" applyFill="1" applyBorder="1"/>
    <xf numFmtId="4" fontId="25" fillId="2" borderId="12" xfId="0" applyNumberFormat="1" applyFont="1" applyFill="1" applyBorder="1" applyAlignment="1">
      <alignment horizontal="right"/>
    </xf>
    <xf numFmtId="4" fontId="25" fillId="2" borderId="12" xfId="0" applyNumberFormat="1" applyFont="1" applyFill="1" applyBorder="1"/>
    <xf numFmtId="0" fontId="9" fillId="0" borderId="0" xfId="0" applyFont="1"/>
    <xf numFmtId="0" fontId="9" fillId="0" borderId="0" xfId="0" applyFont="1" applyAlignment="1">
      <alignment horizontal="right"/>
    </xf>
    <xf numFmtId="2" fontId="11" fillId="0" borderId="0" xfId="1" applyNumberFormat="1" applyFont="1" applyAlignment="1">
      <alignment horizontal="center"/>
    </xf>
    <xf numFmtId="0" fontId="7" fillId="0" borderId="0" xfId="0" applyFont="1"/>
    <xf numFmtId="164" fontId="3" fillId="0" borderId="0" xfId="1" applyFont="1"/>
    <xf numFmtId="164" fontId="9" fillId="0" borderId="0" xfId="1" applyFont="1" applyAlignment="1">
      <alignment horizontal="center" vertical="center"/>
    </xf>
    <xf numFmtId="164" fontId="11" fillId="0" borderId="0" xfId="1" applyFont="1"/>
    <xf numFmtId="164" fontId="6" fillId="0" borderId="0" xfId="1" applyFont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164" fontId="11" fillId="0" borderId="0" xfId="1" applyFont="1" applyAlignment="1">
      <alignment horizontal="center"/>
    </xf>
    <xf numFmtId="4" fontId="9" fillId="2" borderId="12" xfId="0" applyNumberFormat="1" applyFont="1" applyFill="1" applyBorder="1" applyAlignment="1">
      <alignment horizontal="center" vertical="center" wrapText="1"/>
    </xf>
    <xf numFmtId="2" fontId="12" fillId="2" borderId="32" xfId="1" applyNumberFormat="1" applyFont="1" applyFill="1" applyBorder="1" applyAlignment="1">
      <alignment horizontal="center" vertical="center" wrapText="1"/>
    </xf>
    <xf numFmtId="2" fontId="12" fillId="2" borderId="33" xfId="1" applyNumberFormat="1" applyFont="1" applyFill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/>
    </xf>
    <xf numFmtId="164" fontId="15" fillId="4" borderId="37" xfId="1" applyFont="1" applyFill="1" applyBorder="1" applyAlignment="1">
      <alignment horizontal="center" vertical="center"/>
    </xf>
    <xf numFmtId="0" fontId="17" fillId="4" borderId="37" xfId="0" applyFont="1" applyFill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left" vertical="center" wrapText="1"/>
    </xf>
    <xf numFmtId="44" fontId="21" fillId="0" borderId="8" xfId="0" applyNumberFormat="1" applyFont="1" applyBorder="1" applyAlignment="1">
      <alignment horizontal="center" vertical="center" wrapText="1"/>
    </xf>
    <xf numFmtId="44" fontId="21" fillId="0" borderId="45" xfId="0" applyNumberFormat="1" applyFont="1" applyBorder="1" applyAlignment="1">
      <alignment horizontal="center" vertical="center" wrapText="1"/>
    </xf>
    <xf numFmtId="49" fontId="15" fillId="4" borderId="42" xfId="0" applyNumberFormat="1" applyFont="1" applyFill="1" applyBorder="1" applyAlignment="1">
      <alignment horizontal="center" vertical="center"/>
    </xf>
    <xf numFmtId="49" fontId="16" fillId="4" borderId="37" xfId="0" applyNumberFormat="1" applyFont="1" applyFill="1" applyBorder="1" applyAlignment="1">
      <alignment horizontal="center" vertical="center" wrapText="1" readingOrder="1"/>
    </xf>
    <xf numFmtId="0" fontId="15" fillId="4" borderId="37" xfId="0" applyFont="1" applyFill="1" applyBorder="1" applyAlignment="1">
      <alignment horizontal="left" vertical="center" wrapText="1"/>
    </xf>
    <xf numFmtId="44" fontId="17" fillId="4" borderId="41" xfId="0" applyNumberFormat="1" applyFont="1" applyFill="1" applyBorder="1" applyAlignment="1">
      <alignment horizontal="center" vertical="center" wrapText="1"/>
    </xf>
    <xf numFmtId="164" fontId="17" fillId="4" borderId="37" xfId="1" applyFont="1" applyFill="1" applyBorder="1" applyAlignment="1">
      <alignment horizontal="center" vertical="center" wrapText="1"/>
    </xf>
    <xf numFmtId="44" fontId="17" fillId="4" borderId="37" xfId="0" applyNumberFormat="1" applyFont="1" applyFill="1" applyBorder="1" applyAlignment="1">
      <alignment horizontal="center" vertical="center" wrapText="1"/>
    </xf>
    <xf numFmtId="165" fontId="17" fillId="4" borderId="37" xfId="2" applyFont="1" applyFill="1" applyBorder="1" applyAlignment="1">
      <alignment horizontal="center" vertical="center"/>
    </xf>
    <xf numFmtId="2" fontId="9" fillId="4" borderId="37" xfId="1" applyNumberFormat="1" applyFont="1" applyFill="1" applyBorder="1" applyAlignment="1">
      <alignment horizontal="center" vertical="center" wrapText="1"/>
    </xf>
    <xf numFmtId="49" fontId="14" fillId="4" borderId="37" xfId="0" applyNumberFormat="1" applyFont="1" applyFill="1" applyBorder="1" applyAlignment="1">
      <alignment horizontal="center" vertical="center" wrapText="1" readingOrder="1"/>
    </xf>
    <xf numFmtId="0" fontId="13" fillId="4" borderId="37" xfId="0" applyFont="1" applyFill="1" applyBorder="1" applyAlignment="1">
      <alignment vertical="center" wrapText="1"/>
    </xf>
    <xf numFmtId="0" fontId="44" fillId="0" borderId="0" xfId="0" applyFont="1"/>
    <xf numFmtId="0" fontId="44" fillId="0" borderId="0" xfId="0" applyFont="1" applyAlignment="1">
      <alignment vertical="center"/>
    </xf>
    <xf numFmtId="169" fontId="44" fillId="0" borderId="0" xfId="0" applyNumberFormat="1" applyFont="1" applyAlignment="1">
      <alignment vertical="center" wrapText="1"/>
    </xf>
    <xf numFmtId="0" fontId="46" fillId="0" borderId="0" xfId="0" applyFont="1"/>
    <xf numFmtId="0" fontId="19" fillId="0" borderId="0" xfId="0" applyFont="1"/>
    <xf numFmtId="0" fontId="19" fillId="19" borderId="65" xfId="0" applyFont="1" applyFill="1" applyBorder="1" applyAlignment="1">
      <alignment horizontal="center" vertical="center"/>
    </xf>
    <xf numFmtId="0" fontId="19" fillId="19" borderId="66" xfId="0" applyFont="1" applyFill="1" applyBorder="1" applyAlignment="1">
      <alignment horizontal="center" vertical="center"/>
    </xf>
    <xf numFmtId="0" fontId="46" fillId="0" borderId="68" xfId="0" applyFont="1" applyBorder="1" applyAlignment="1">
      <alignment horizontal="center" vertical="center" wrapText="1"/>
    </xf>
    <xf numFmtId="0" fontId="46" fillId="0" borderId="66" xfId="0" applyFont="1" applyBorder="1" applyAlignment="1">
      <alignment horizontal="left" vertical="center" wrapText="1"/>
    </xf>
    <xf numFmtId="10" fontId="46" fillId="0" borderId="66" xfId="0" applyNumberFormat="1" applyFont="1" applyBorder="1" applyAlignment="1">
      <alignment vertical="center"/>
    </xf>
    <xf numFmtId="10" fontId="46" fillId="0" borderId="65" xfId="0" applyNumberFormat="1" applyFont="1" applyBorder="1" applyAlignment="1">
      <alignment vertical="center"/>
    </xf>
    <xf numFmtId="169" fontId="46" fillId="0" borderId="66" xfId="0" applyNumberFormat="1" applyFont="1" applyBorder="1" applyAlignment="1">
      <alignment vertical="center"/>
    </xf>
    <xf numFmtId="0" fontId="46" fillId="0" borderId="66" xfId="0" applyFont="1" applyBorder="1" applyAlignment="1">
      <alignment horizontal="left" vertical="center"/>
    </xf>
    <xf numFmtId="0" fontId="19" fillId="19" borderId="66" xfId="0" applyFont="1" applyFill="1" applyBorder="1" applyAlignment="1">
      <alignment vertical="center"/>
    </xf>
    <xf numFmtId="10" fontId="19" fillId="19" borderId="66" xfId="0" applyNumberFormat="1" applyFont="1" applyFill="1" applyBorder="1" applyAlignment="1">
      <alignment vertical="center"/>
    </xf>
    <xf numFmtId="169" fontId="19" fillId="19" borderId="69" xfId="0" applyNumberFormat="1" applyFont="1" applyFill="1" applyBorder="1" applyAlignment="1">
      <alignment vertical="center" wrapText="1"/>
    </xf>
    <xf numFmtId="10" fontId="19" fillId="19" borderId="65" xfId="0" applyNumberFormat="1" applyFont="1" applyFill="1" applyBorder="1" applyAlignment="1">
      <alignment vertical="center"/>
    </xf>
    <xf numFmtId="169" fontId="19" fillId="19" borderId="66" xfId="0" applyNumberFormat="1" applyFont="1" applyFill="1" applyBorder="1" applyAlignment="1">
      <alignment vertical="center"/>
    </xf>
    <xf numFmtId="0" fontId="19" fillId="19" borderId="71" xfId="0" applyFont="1" applyFill="1" applyBorder="1" applyAlignment="1">
      <alignment vertical="center"/>
    </xf>
    <xf numFmtId="10" fontId="19" fillId="19" borderId="71" xfId="0" applyNumberFormat="1" applyFont="1" applyFill="1" applyBorder="1" applyAlignment="1">
      <alignment vertical="center"/>
    </xf>
    <xf numFmtId="169" fontId="19" fillId="19" borderId="72" xfId="0" applyNumberFormat="1" applyFont="1" applyFill="1" applyBorder="1" applyAlignment="1">
      <alignment vertical="center" wrapText="1"/>
    </xf>
    <xf numFmtId="10" fontId="19" fillId="19" borderId="73" xfId="0" applyNumberFormat="1" applyFont="1" applyFill="1" applyBorder="1" applyAlignment="1">
      <alignment vertical="center"/>
    </xf>
    <xf numFmtId="169" fontId="19" fillId="19" borderId="74" xfId="0" applyNumberFormat="1" applyFont="1" applyFill="1" applyBorder="1" applyAlignment="1">
      <alignment vertical="center"/>
    </xf>
    <xf numFmtId="10" fontId="19" fillId="19" borderId="74" xfId="0" applyNumberFormat="1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19" fillId="0" borderId="5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6" fillId="0" borderId="6" xfId="0" applyFont="1" applyBorder="1" applyAlignment="1">
      <alignment vertical="center"/>
    </xf>
    <xf numFmtId="0" fontId="46" fillId="0" borderId="0" xfId="0" applyFont="1" applyAlignment="1">
      <alignment vertical="center"/>
    </xf>
    <xf numFmtId="0" fontId="51" fillId="0" borderId="6" xfId="0" applyFont="1" applyBorder="1" applyAlignment="1">
      <alignment vertical="center"/>
    </xf>
    <xf numFmtId="0" fontId="46" fillId="20" borderId="59" xfId="0" applyFont="1" applyFill="1" applyBorder="1" applyAlignment="1">
      <alignment vertical="center"/>
    </xf>
    <xf numFmtId="0" fontId="19" fillId="20" borderId="49" xfId="0" applyFont="1" applyFill="1" applyBorder="1" applyAlignment="1">
      <alignment vertical="center"/>
    </xf>
    <xf numFmtId="0" fontId="46" fillId="20" borderId="62" xfId="0" applyFont="1" applyFill="1" applyBorder="1" applyAlignment="1">
      <alignment vertical="center"/>
    </xf>
    <xf numFmtId="0" fontId="19" fillId="19" borderId="78" xfId="0" applyFont="1" applyFill="1" applyBorder="1" applyAlignment="1">
      <alignment vertical="center"/>
    </xf>
    <xf numFmtId="0" fontId="46" fillId="19" borderId="59" xfId="0" applyFont="1" applyFill="1" applyBorder="1" applyAlignment="1">
      <alignment vertical="center"/>
    </xf>
    <xf numFmtId="0" fontId="46" fillId="20" borderId="82" xfId="0" applyFont="1" applyFill="1" applyBorder="1" applyAlignment="1">
      <alignment horizontal="left" vertical="center"/>
    </xf>
    <xf numFmtId="10" fontId="46" fillId="20" borderId="83" xfId="0" applyNumberFormat="1" applyFont="1" applyFill="1" applyBorder="1" applyAlignment="1">
      <alignment vertical="center"/>
    </xf>
    <xf numFmtId="0" fontId="46" fillId="20" borderId="84" xfId="0" applyFont="1" applyFill="1" applyBorder="1" applyAlignment="1">
      <alignment horizontal="center" vertical="center"/>
    </xf>
    <xf numFmtId="0" fontId="46" fillId="20" borderId="83" xfId="0" applyFont="1" applyFill="1" applyBorder="1" applyAlignment="1">
      <alignment horizontal="left" vertical="center"/>
    </xf>
    <xf numFmtId="10" fontId="46" fillId="21" borderId="86" xfId="0" applyNumberFormat="1" applyFont="1" applyFill="1" applyBorder="1" applyAlignment="1">
      <alignment vertical="center"/>
    </xf>
    <xf numFmtId="0" fontId="46" fillId="20" borderId="87" xfId="0" applyFont="1" applyFill="1" applyBorder="1" applyAlignment="1">
      <alignment horizontal="left" vertical="center"/>
    </xf>
    <xf numFmtId="10" fontId="46" fillId="20" borderId="88" xfId="0" applyNumberFormat="1" applyFont="1" applyFill="1" applyBorder="1" applyAlignment="1">
      <alignment vertical="center"/>
    </xf>
    <xf numFmtId="0" fontId="46" fillId="20" borderId="89" xfId="0" applyFont="1" applyFill="1" applyBorder="1" applyAlignment="1">
      <alignment horizontal="center" vertical="center"/>
    </xf>
    <xf numFmtId="0" fontId="46" fillId="20" borderId="88" xfId="0" applyFont="1" applyFill="1" applyBorder="1" applyAlignment="1">
      <alignment horizontal="left" vertical="center"/>
    </xf>
    <xf numFmtId="0" fontId="46" fillId="20" borderId="91" xfId="0" applyFont="1" applyFill="1" applyBorder="1" applyAlignment="1">
      <alignment horizontal="left" vertical="center"/>
    </xf>
    <xf numFmtId="0" fontId="46" fillId="20" borderId="94" xfId="0" applyFont="1" applyFill="1" applyBorder="1" applyAlignment="1">
      <alignment horizontal="left" vertical="center"/>
    </xf>
    <xf numFmtId="0" fontId="49" fillId="20" borderId="5" xfId="0" applyFont="1" applyFill="1" applyBorder="1" applyAlignment="1">
      <alignment vertical="center"/>
    </xf>
    <xf numFmtId="10" fontId="46" fillId="20" borderId="69" xfId="0" applyNumberFormat="1" applyFont="1" applyFill="1" applyBorder="1" applyAlignment="1">
      <alignment vertical="center"/>
    </xf>
    <xf numFmtId="10" fontId="46" fillId="20" borderId="76" xfId="0" applyNumberFormat="1" applyFont="1" applyFill="1" applyBorder="1" applyAlignment="1">
      <alignment vertical="center"/>
    </xf>
    <xf numFmtId="0" fontId="44" fillId="20" borderId="58" xfId="0" applyFont="1" applyFill="1" applyBorder="1" applyAlignment="1">
      <alignment vertical="center"/>
    </xf>
    <xf numFmtId="0" fontId="46" fillId="20" borderId="65" xfId="0" applyFont="1" applyFill="1" applyBorder="1" applyAlignment="1">
      <alignment horizontal="left" vertical="center"/>
    </xf>
    <xf numFmtId="10" fontId="52" fillId="20" borderId="67" xfId="0" applyNumberFormat="1" applyFont="1" applyFill="1" applyBorder="1" applyAlignment="1">
      <alignment vertical="center"/>
    </xf>
    <xf numFmtId="0" fontId="49" fillId="0" borderId="9" xfId="0" applyFont="1" applyBorder="1" applyAlignment="1">
      <alignment vertical="center"/>
    </xf>
    <xf numFmtId="0" fontId="53" fillId="0" borderId="0" xfId="62" applyFont="1" applyAlignment="1">
      <alignment vertical="center"/>
    </xf>
    <xf numFmtId="0" fontId="54" fillId="22" borderId="14" xfId="62" applyFont="1" applyFill="1" applyBorder="1" applyAlignment="1">
      <alignment vertical="center"/>
    </xf>
    <xf numFmtId="0" fontId="54" fillId="22" borderId="12" xfId="62" applyFont="1" applyFill="1" applyBorder="1" applyAlignment="1">
      <alignment vertical="center"/>
    </xf>
    <xf numFmtId="0" fontId="54" fillId="22" borderId="13" xfId="62" applyFont="1" applyFill="1" applyBorder="1" applyAlignment="1">
      <alignment horizontal="right" vertical="center"/>
    </xf>
    <xf numFmtId="0" fontId="55" fillId="0" borderId="106" xfId="62" applyFont="1" applyBorder="1" applyAlignment="1">
      <alignment horizontal="center" vertical="center"/>
    </xf>
    <xf numFmtId="0" fontId="55" fillId="0" borderId="107" xfId="62" applyFont="1" applyBorder="1" applyAlignment="1">
      <alignment horizontal="center" vertical="center"/>
    </xf>
    <xf numFmtId="0" fontId="55" fillId="0" borderId="107" xfId="62" applyFont="1" applyBorder="1" applyAlignment="1">
      <alignment horizontal="center" vertical="center" wrapText="1"/>
    </xf>
    <xf numFmtId="0" fontId="55" fillId="0" borderId="108" xfId="62" applyFont="1" applyBorder="1" applyAlignment="1">
      <alignment horizontal="center" vertical="center" wrapText="1"/>
    </xf>
    <xf numFmtId="0" fontId="53" fillId="0" borderId="106" xfId="62" applyFont="1" applyBorder="1" applyAlignment="1">
      <alignment horizontal="center" vertical="center"/>
    </xf>
    <xf numFmtId="0" fontId="53" fillId="0" borderId="107" xfId="62" applyFont="1" applyBorder="1" applyAlignment="1">
      <alignment vertical="center"/>
    </xf>
    <xf numFmtId="10" fontId="53" fillId="0" borderId="107" xfId="69" applyNumberFormat="1" applyFont="1" applyBorder="1" applyAlignment="1">
      <alignment horizontal="center" vertical="center"/>
    </xf>
    <xf numFmtId="10" fontId="53" fillId="0" borderId="108" xfId="69" applyNumberFormat="1" applyFont="1" applyBorder="1" applyAlignment="1">
      <alignment horizontal="center" vertical="center"/>
    </xf>
    <xf numFmtId="0" fontId="53" fillId="24" borderId="106" xfId="62" applyFont="1" applyFill="1" applyBorder="1" applyAlignment="1">
      <alignment horizontal="center" vertical="center"/>
    </xf>
    <xf numFmtId="0" fontId="53" fillId="24" borderId="107" xfId="62" applyFont="1" applyFill="1" applyBorder="1" applyAlignment="1">
      <alignment vertical="center"/>
    </xf>
    <xf numFmtId="10" fontId="53" fillId="24" borderId="107" xfId="69" applyNumberFormat="1" applyFont="1" applyFill="1" applyBorder="1" applyAlignment="1">
      <alignment horizontal="center" vertical="center"/>
    </xf>
    <xf numFmtId="10" fontId="53" fillId="24" borderId="108" xfId="69" applyNumberFormat="1" applyFont="1" applyFill="1" applyBorder="1" applyAlignment="1">
      <alignment horizontal="center" vertical="center"/>
    </xf>
    <xf numFmtId="0" fontId="55" fillId="24" borderId="106" xfId="62" applyFont="1" applyFill="1" applyBorder="1" applyAlignment="1">
      <alignment horizontal="center" vertical="center"/>
    </xf>
    <xf numFmtId="0" fontId="55" fillId="24" borderId="107" xfId="62" applyFont="1" applyFill="1" applyBorder="1" applyAlignment="1">
      <alignment horizontal="center" vertical="center"/>
    </xf>
    <xf numFmtId="10" fontId="55" fillId="24" borderId="107" xfId="62" applyNumberFormat="1" applyFont="1" applyFill="1" applyBorder="1" applyAlignment="1">
      <alignment horizontal="center" vertical="center"/>
    </xf>
    <xf numFmtId="10" fontId="55" fillId="24" borderId="108" xfId="62" applyNumberFormat="1" applyFont="1" applyFill="1" applyBorder="1" applyAlignment="1">
      <alignment horizontal="center" vertical="center"/>
    </xf>
    <xf numFmtId="10" fontId="53" fillId="0" borderId="107" xfId="62" applyNumberFormat="1" applyFont="1" applyBorder="1" applyAlignment="1">
      <alignment horizontal="center" vertical="center"/>
    </xf>
    <xf numFmtId="10" fontId="53" fillId="0" borderId="108" xfId="62" applyNumberFormat="1" applyFont="1" applyBorder="1" applyAlignment="1">
      <alignment horizontal="center" vertical="center"/>
    </xf>
    <xf numFmtId="10" fontId="53" fillId="24" borderId="107" xfId="62" applyNumberFormat="1" applyFont="1" applyFill="1" applyBorder="1" applyAlignment="1">
      <alignment horizontal="center" vertical="center"/>
    </xf>
    <xf numFmtId="10" fontId="53" fillId="24" borderId="108" xfId="62" applyNumberFormat="1" applyFont="1" applyFill="1" applyBorder="1" applyAlignment="1">
      <alignment horizontal="center" vertical="center"/>
    </xf>
    <xf numFmtId="10" fontId="55" fillId="0" borderId="107" xfId="62" applyNumberFormat="1" applyFont="1" applyBorder="1" applyAlignment="1">
      <alignment horizontal="center" vertical="center"/>
    </xf>
    <xf numFmtId="10" fontId="55" fillId="0" borderId="108" xfId="62" applyNumberFormat="1" applyFont="1" applyBorder="1" applyAlignment="1">
      <alignment horizontal="center" vertical="center"/>
    </xf>
    <xf numFmtId="49" fontId="13" fillId="4" borderId="42" xfId="0" applyNumberFormat="1" applyFont="1" applyFill="1" applyBorder="1" applyAlignment="1">
      <alignment horizontal="center" vertical="center"/>
    </xf>
    <xf numFmtId="49" fontId="13" fillId="4" borderId="41" xfId="0" applyNumberFormat="1" applyFont="1" applyFill="1" applyBorder="1" applyAlignment="1">
      <alignment horizontal="center" vertical="center"/>
    </xf>
    <xf numFmtId="49" fontId="13" fillId="4" borderId="110" xfId="0" applyNumberFormat="1" applyFont="1" applyFill="1" applyBorder="1" applyAlignment="1">
      <alignment horizontal="center" vertical="center"/>
    </xf>
    <xf numFmtId="49" fontId="13" fillId="4" borderId="111" xfId="0" applyNumberFormat="1" applyFont="1" applyFill="1" applyBorder="1" applyAlignment="1">
      <alignment horizontal="center" vertical="center"/>
    </xf>
    <xf numFmtId="49" fontId="15" fillId="4" borderId="37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" fontId="4" fillId="2" borderId="112" xfId="0" applyNumberFormat="1" applyFont="1" applyFill="1" applyBorder="1" applyAlignment="1">
      <alignment horizontal="center" vertical="center" wrapText="1"/>
    </xf>
    <xf numFmtId="164" fontId="4" fillId="4" borderId="50" xfId="1" applyFont="1" applyFill="1" applyBorder="1" applyAlignment="1">
      <alignment horizontal="center" vertical="center" wrapText="1"/>
    </xf>
    <xf numFmtId="164" fontId="9" fillId="4" borderId="50" xfId="1" applyFont="1" applyFill="1" applyBorder="1" applyAlignment="1">
      <alignment horizontal="center" vertical="center" wrapText="1"/>
    </xf>
    <xf numFmtId="49" fontId="19" fillId="0" borderId="114" xfId="0" applyNumberFormat="1" applyFont="1" applyBorder="1" applyAlignment="1">
      <alignment horizontal="center" vertical="center"/>
    </xf>
    <xf numFmtId="49" fontId="19" fillId="0" borderId="115" xfId="0" applyNumberFormat="1" applyFont="1" applyBorder="1" applyAlignment="1">
      <alignment horizontal="center" vertical="center"/>
    </xf>
    <xf numFmtId="0" fontId="22" fillId="2" borderId="12" xfId="0" applyFont="1" applyFill="1" applyBorder="1" applyAlignment="1">
      <alignment horizontal="center"/>
    </xf>
    <xf numFmtId="2" fontId="25" fillId="2" borderId="12" xfId="0" applyNumberFormat="1" applyFont="1" applyFill="1" applyBorder="1" applyAlignment="1">
      <alignment horizontal="center" wrapText="1"/>
    </xf>
    <xf numFmtId="0" fontId="11" fillId="0" borderId="13" xfId="0" applyFont="1" applyBorder="1"/>
    <xf numFmtId="0" fontId="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164" fontId="9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11" fillId="0" borderId="0" xfId="1" applyFont="1" applyFill="1" applyBorder="1"/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vertical="center" wrapText="1"/>
    </xf>
    <xf numFmtId="164" fontId="9" fillId="0" borderId="0" xfId="1" applyFont="1" applyFill="1" applyBorder="1" applyAlignment="1">
      <alignment horizontal="center" vertical="center" wrapText="1"/>
    </xf>
    <xf numFmtId="10" fontId="9" fillId="0" borderId="0" xfId="106" applyNumberFormat="1" applyFont="1" applyFill="1" applyBorder="1" applyAlignment="1">
      <alignment horizontal="center" vertical="center"/>
    </xf>
    <xf numFmtId="170" fontId="9" fillId="0" borderId="0" xfId="1" applyNumberFormat="1" applyFont="1" applyFill="1" applyBorder="1" applyAlignment="1">
      <alignment horizontal="center" vertical="center" wrapText="1"/>
    </xf>
    <xf numFmtId="43" fontId="0" fillId="0" borderId="0" xfId="0" applyNumberFormat="1"/>
    <xf numFmtId="164" fontId="9" fillId="0" borderId="0" xfId="1" applyFont="1" applyFill="1" applyBorder="1"/>
    <xf numFmtId="0" fontId="46" fillId="0" borderId="56" xfId="0" applyFont="1" applyBorder="1" applyAlignment="1">
      <alignment horizontal="center" vertical="center" wrapText="1"/>
    </xf>
    <xf numFmtId="0" fontId="19" fillId="0" borderId="66" xfId="0" applyFont="1" applyBorder="1" applyAlignment="1">
      <alignment horizontal="center" vertical="center"/>
    </xf>
    <xf numFmtId="164" fontId="46" fillId="0" borderId="69" xfId="1" applyFont="1" applyBorder="1" applyAlignment="1">
      <alignment vertical="center" wrapText="1"/>
    </xf>
    <xf numFmtId="164" fontId="7" fillId="0" borderId="61" xfId="1" applyFont="1" applyBorder="1"/>
    <xf numFmtId="0" fontId="7" fillId="0" borderId="64" xfId="0" applyFont="1" applyBorder="1"/>
    <xf numFmtId="43" fontId="46" fillId="0" borderId="66" xfId="0" applyNumberFormat="1" applyFont="1" applyBorder="1" applyAlignment="1">
      <alignment horizontal="center" vertical="center"/>
    </xf>
    <xf numFmtId="10" fontId="46" fillId="0" borderId="121" xfId="0" applyNumberFormat="1" applyFont="1" applyBorder="1" applyAlignment="1">
      <alignment vertical="center"/>
    </xf>
    <xf numFmtId="169" fontId="46" fillId="0" borderId="122" xfId="0" applyNumberFormat="1" applyFont="1" applyBorder="1" applyAlignment="1">
      <alignment vertical="center"/>
    </xf>
    <xf numFmtId="170" fontId="9" fillId="0" borderId="0" xfId="1" applyNumberFormat="1" applyFont="1" applyAlignment="1">
      <alignment horizontal="center" vertical="center"/>
    </xf>
    <xf numFmtId="164" fontId="11" fillId="0" borderId="0" xfId="1" applyFont="1" applyBorder="1"/>
    <xf numFmtId="164" fontId="9" fillId="0" borderId="0" xfId="1" applyFont="1" applyBorder="1" applyAlignment="1">
      <alignment horizontal="center" vertical="center"/>
    </xf>
    <xf numFmtId="164" fontId="6" fillId="0" borderId="0" xfId="1" applyFont="1" applyBorder="1" applyAlignment="1">
      <alignment horizontal="center" vertical="center"/>
    </xf>
    <xf numFmtId="164" fontId="6" fillId="0" borderId="0" xfId="1" applyFont="1" applyFill="1" applyBorder="1" applyAlignment="1">
      <alignment horizontal="center" vertical="center"/>
    </xf>
    <xf numFmtId="164" fontId="9" fillId="0" borderId="0" xfId="1" applyFont="1" applyFill="1" applyAlignment="1">
      <alignment horizontal="center" vertical="center"/>
    </xf>
    <xf numFmtId="49" fontId="57" fillId="0" borderId="69" xfId="0" applyNumberFormat="1" applyFont="1" applyBorder="1" applyAlignment="1">
      <alignment vertical="center"/>
    </xf>
    <xf numFmtId="4" fontId="58" fillId="0" borderId="77" xfId="0" applyNumberFormat="1" applyFont="1" applyBorder="1" applyAlignment="1">
      <alignment horizontal="center" vertical="center"/>
    </xf>
    <xf numFmtId="49" fontId="58" fillId="20" borderId="66" xfId="0" applyNumberFormat="1" applyFont="1" applyFill="1" applyBorder="1" applyAlignment="1">
      <alignment horizontal="center" vertical="center"/>
    </xf>
    <xf numFmtId="171" fontId="58" fillId="20" borderId="130" xfId="0" applyNumberFormat="1" applyFont="1" applyFill="1" applyBorder="1" applyAlignment="1">
      <alignment vertical="center" wrapText="1"/>
    </xf>
    <xf numFmtId="49" fontId="58" fillId="20" borderId="131" xfId="0" applyNumberFormat="1" applyFont="1" applyFill="1" applyBorder="1" applyAlignment="1">
      <alignment horizontal="center" vertical="center"/>
    </xf>
    <xf numFmtId="171" fontId="58" fillId="20" borderId="131" xfId="0" applyNumberFormat="1" applyFont="1" applyFill="1" applyBorder="1" applyAlignment="1">
      <alignment horizontal="center" vertical="center"/>
    </xf>
    <xf numFmtId="172" fontId="58" fillId="20" borderId="131" xfId="0" applyNumberFormat="1" applyFont="1" applyFill="1" applyBorder="1" applyAlignment="1">
      <alignment horizontal="center" vertical="center"/>
    </xf>
    <xf numFmtId="4" fontId="58" fillId="20" borderId="131" xfId="0" applyNumberFormat="1" applyFont="1" applyFill="1" applyBorder="1" applyAlignment="1">
      <alignment horizontal="right" vertical="center"/>
    </xf>
    <xf numFmtId="4" fontId="58" fillId="20" borderId="132" xfId="0" applyNumberFormat="1" applyFont="1" applyFill="1" applyBorder="1" applyAlignment="1">
      <alignment vertical="center"/>
    </xf>
    <xf numFmtId="4" fontId="58" fillId="20" borderId="131" xfId="0" applyNumberFormat="1" applyFont="1" applyFill="1" applyBorder="1" applyAlignment="1">
      <alignment vertical="center"/>
    </xf>
    <xf numFmtId="171" fontId="58" fillId="20" borderId="133" xfId="0" applyNumberFormat="1" applyFont="1" applyFill="1" applyBorder="1" applyAlignment="1">
      <alignment vertical="center" wrapText="1"/>
    </xf>
    <xf numFmtId="49" fontId="58" fillId="20" borderId="133" xfId="0" applyNumberFormat="1" applyFont="1" applyFill="1" applyBorder="1" applyAlignment="1">
      <alignment horizontal="center" vertical="center"/>
    </xf>
    <xf numFmtId="171" fontId="58" fillId="20" borderId="133" xfId="0" applyNumberFormat="1" applyFont="1" applyFill="1" applyBorder="1" applyAlignment="1">
      <alignment horizontal="center" vertical="center"/>
    </xf>
    <xf numFmtId="172" fontId="58" fillId="20" borderId="133" xfId="0" applyNumberFormat="1" applyFont="1" applyFill="1" applyBorder="1" applyAlignment="1">
      <alignment horizontal="center" vertical="center"/>
    </xf>
    <xf numFmtId="4" fontId="58" fillId="20" borderId="133" xfId="0" applyNumberFormat="1" applyFont="1" applyFill="1" applyBorder="1" applyAlignment="1">
      <alignment vertical="center"/>
    </xf>
    <xf numFmtId="4" fontId="58" fillId="20" borderId="134" xfId="0" applyNumberFormat="1" applyFont="1" applyFill="1" applyBorder="1" applyAlignment="1">
      <alignment vertical="center"/>
    </xf>
    <xf numFmtId="171" fontId="58" fillId="20" borderId="61" xfId="0" applyNumberFormat="1" applyFont="1" applyFill="1" applyBorder="1" applyAlignment="1">
      <alignment vertical="center" wrapText="1"/>
    </xf>
    <xf numFmtId="10" fontId="58" fillId="20" borderId="49" xfId="0" applyNumberFormat="1" applyFont="1" applyFill="1" applyBorder="1" applyAlignment="1">
      <alignment horizontal="right" vertical="center"/>
    </xf>
    <xf numFmtId="10" fontId="58" fillId="20" borderId="49" xfId="0" applyNumberFormat="1" applyFont="1" applyFill="1" applyBorder="1" applyAlignment="1">
      <alignment horizontal="left" vertical="center"/>
    </xf>
    <xf numFmtId="172" fontId="58" fillId="20" borderId="49" xfId="0" applyNumberFormat="1" applyFont="1" applyFill="1" applyBorder="1" applyAlignment="1">
      <alignment horizontal="center" vertical="center"/>
    </xf>
    <xf numFmtId="4" fontId="57" fillId="20" borderId="49" xfId="0" applyNumberFormat="1" applyFont="1" applyFill="1" applyBorder="1" applyAlignment="1">
      <alignment vertical="center"/>
    </xf>
    <xf numFmtId="4" fontId="57" fillId="20" borderId="62" xfId="0" applyNumberFormat="1" applyFont="1" applyFill="1" applyBorder="1" applyAlignment="1">
      <alignment vertical="center"/>
    </xf>
    <xf numFmtId="49" fontId="58" fillId="0" borderId="137" xfId="0" applyNumberFormat="1" applyFont="1" applyBorder="1" applyAlignment="1">
      <alignment horizontal="center" vertical="center"/>
    </xf>
    <xf numFmtId="49" fontId="58" fillId="0" borderId="58" xfId="0" applyNumberFormat="1" applyFont="1" applyBorder="1" applyAlignment="1">
      <alignment horizontal="center" vertical="center"/>
    </xf>
    <xf numFmtId="171" fontId="58" fillId="0" borderId="61" xfId="0" applyNumberFormat="1" applyFont="1" applyBorder="1" applyAlignment="1">
      <alignment horizontal="center" vertical="center"/>
    </xf>
    <xf numFmtId="172" fontId="58" fillId="0" borderId="61" xfId="0" applyNumberFormat="1" applyFont="1" applyBorder="1" applyAlignment="1">
      <alignment horizontal="center" vertical="center"/>
    </xf>
    <xf numFmtId="4" fontId="58" fillId="0" borderId="61" xfId="0" applyNumberFormat="1" applyFont="1" applyBorder="1" applyAlignment="1">
      <alignment horizontal="center" vertical="center" wrapText="1"/>
    </xf>
    <xf numFmtId="4" fontId="58" fillId="0" borderId="129" xfId="0" applyNumberFormat="1" applyFont="1" applyBorder="1" applyAlignment="1">
      <alignment horizontal="center" vertical="center" wrapText="1"/>
    </xf>
    <xf numFmtId="171" fontId="58" fillId="0" borderId="137" xfId="0" applyNumberFormat="1" applyFont="1" applyBorder="1" applyAlignment="1">
      <alignment vertical="center" wrapText="1"/>
    </xf>
    <xf numFmtId="171" fontId="58" fillId="0" borderId="137" xfId="0" applyNumberFormat="1" applyFont="1" applyBorder="1" applyAlignment="1">
      <alignment horizontal="center" vertical="center"/>
    </xf>
    <xf numFmtId="173" fontId="58" fillId="0" borderId="137" xfId="0" applyNumberFormat="1" applyFont="1" applyBorder="1" applyAlignment="1">
      <alignment horizontal="center" vertical="center"/>
    </xf>
    <xf numFmtId="4" fontId="58" fillId="0" borderId="137" xfId="0" applyNumberFormat="1" applyFont="1" applyBorder="1" applyAlignment="1">
      <alignment vertical="center" wrapText="1"/>
    </xf>
    <xf numFmtId="4" fontId="58" fillId="0" borderId="132" xfId="0" applyNumberFormat="1" applyFont="1" applyBorder="1" applyAlignment="1">
      <alignment vertical="center"/>
    </xf>
    <xf numFmtId="171" fontId="58" fillId="0" borderId="130" xfId="0" applyNumberFormat="1" applyFont="1" applyBorder="1" applyAlignment="1">
      <alignment vertical="center" wrapText="1"/>
    </xf>
    <xf numFmtId="49" fontId="58" fillId="0" borderId="130" xfId="0" applyNumberFormat="1" applyFont="1" applyBorder="1" applyAlignment="1">
      <alignment horizontal="center" vertical="center"/>
    </xf>
    <xf numFmtId="171" fontId="58" fillId="0" borderId="130" xfId="0" applyNumberFormat="1" applyFont="1" applyBorder="1" applyAlignment="1">
      <alignment horizontal="center" vertical="center"/>
    </xf>
    <xf numFmtId="172" fontId="58" fillId="0" borderId="130" xfId="0" applyNumberFormat="1" applyFont="1" applyBorder="1" applyAlignment="1">
      <alignment horizontal="center" vertical="center"/>
    </xf>
    <xf numFmtId="4" fontId="58" fillId="0" borderId="130" xfId="0" applyNumberFormat="1" applyFont="1" applyBorder="1" applyAlignment="1">
      <alignment horizontal="right" vertical="center"/>
    </xf>
    <xf numFmtId="4" fontId="58" fillId="0" borderId="130" xfId="0" applyNumberFormat="1" applyFont="1" applyBorder="1" applyAlignment="1">
      <alignment vertical="center"/>
    </xf>
    <xf numFmtId="4" fontId="58" fillId="0" borderId="138" xfId="0" applyNumberFormat="1" applyFont="1" applyBorder="1" applyAlignment="1">
      <alignment horizontal="right" vertical="center"/>
    </xf>
    <xf numFmtId="171" fontId="58" fillId="0" borderId="133" xfId="0" applyNumberFormat="1" applyFont="1" applyBorder="1" applyAlignment="1">
      <alignment vertical="center" wrapText="1"/>
    </xf>
    <xf numFmtId="49" fontId="58" fillId="0" borderId="133" xfId="0" applyNumberFormat="1" applyFont="1" applyBorder="1" applyAlignment="1">
      <alignment horizontal="center" vertical="center"/>
    </xf>
    <xf numFmtId="171" fontId="58" fillId="0" borderId="133" xfId="0" applyNumberFormat="1" applyFont="1" applyBorder="1" applyAlignment="1">
      <alignment horizontal="center" vertical="center"/>
    </xf>
    <xf numFmtId="172" fontId="58" fillId="0" borderId="133" xfId="0" applyNumberFormat="1" applyFont="1" applyBorder="1" applyAlignment="1">
      <alignment horizontal="center" vertical="center"/>
    </xf>
    <xf numFmtId="4" fontId="58" fillId="0" borderId="133" xfId="0" applyNumberFormat="1" applyFont="1" applyBorder="1" applyAlignment="1">
      <alignment vertical="center"/>
    </xf>
    <xf numFmtId="171" fontId="58" fillId="0" borderId="58" xfId="0" applyNumberFormat="1" applyFont="1" applyBorder="1" applyAlignment="1">
      <alignment vertical="center" wrapText="1"/>
    </xf>
    <xf numFmtId="49" fontId="58" fillId="0" borderId="0" xfId="0" applyNumberFormat="1" applyFont="1" applyAlignment="1">
      <alignment horizontal="center" vertical="center"/>
    </xf>
    <xf numFmtId="171" fontId="58" fillId="0" borderId="0" xfId="0" applyNumberFormat="1" applyFont="1" applyAlignment="1">
      <alignment vertical="center"/>
    </xf>
    <xf numFmtId="172" fontId="58" fillId="0" borderId="0" xfId="0" applyNumberFormat="1" applyFont="1" applyAlignment="1">
      <alignment horizontal="center" vertical="center"/>
    </xf>
    <xf numFmtId="4" fontId="57" fillId="0" borderId="0" xfId="0" applyNumberFormat="1" applyFont="1" applyAlignment="1">
      <alignment vertical="center"/>
    </xf>
    <xf numFmtId="4" fontId="57" fillId="25" borderId="77" xfId="0" applyNumberFormat="1" applyFont="1" applyFill="1" applyBorder="1" applyAlignment="1">
      <alignment vertical="center"/>
    </xf>
    <xf numFmtId="171" fontId="58" fillId="20" borderId="66" xfId="0" applyNumberFormat="1" applyFont="1" applyFill="1" applyBorder="1" applyAlignment="1">
      <alignment horizontal="center" vertical="center"/>
    </xf>
    <xf numFmtId="172" fontId="58" fillId="20" borderId="66" xfId="0" applyNumberFormat="1" applyFont="1" applyFill="1" applyBorder="1" applyAlignment="1">
      <alignment horizontal="center" vertical="center"/>
    </xf>
    <xf numFmtId="4" fontId="58" fillId="20" borderId="66" xfId="0" applyNumberFormat="1" applyFont="1" applyFill="1" applyBorder="1" applyAlignment="1">
      <alignment horizontal="center" vertical="center" wrapText="1"/>
    </xf>
    <xf numFmtId="4" fontId="58" fillId="20" borderId="67" xfId="0" applyNumberFormat="1" applyFont="1" applyFill="1" applyBorder="1" applyAlignment="1">
      <alignment horizontal="center" vertical="center" wrapText="1"/>
    </xf>
    <xf numFmtId="171" fontId="58" fillId="20" borderId="139" xfId="0" applyNumberFormat="1" applyFont="1" applyFill="1" applyBorder="1" applyAlignment="1">
      <alignment vertical="center" wrapText="1"/>
    </xf>
    <xf numFmtId="49" fontId="58" fillId="20" borderId="130" xfId="0" applyNumberFormat="1" applyFont="1" applyFill="1" applyBorder="1" applyAlignment="1">
      <alignment horizontal="center" vertical="center" wrapText="1"/>
    </xf>
    <xf numFmtId="49" fontId="58" fillId="20" borderId="131" xfId="0" applyNumberFormat="1" applyFont="1" applyFill="1" applyBorder="1" applyAlignment="1">
      <alignment horizontal="center" vertical="center" wrapText="1"/>
    </xf>
    <xf numFmtId="4" fontId="58" fillId="20" borderId="140" xfId="0" applyNumberFormat="1" applyFont="1" applyFill="1" applyBorder="1" applyAlignment="1">
      <alignment vertical="center"/>
    </xf>
    <xf numFmtId="4" fontId="58" fillId="20" borderId="132" xfId="0" applyNumberFormat="1" applyFont="1" applyFill="1" applyBorder="1" applyAlignment="1">
      <alignment horizontal="right" vertical="center"/>
    </xf>
    <xf numFmtId="171" fontId="58" fillId="20" borderId="88" xfId="0" applyNumberFormat="1" applyFont="1" applyFill="1" applyBorder="1" applyAlignment="1">
      <alignment vertical="center" wrapText="1"/>
    </xf>
    <xf numFmtId="49" fontId="58" fillId="20" borderId="130" xfId="0" applyNumberFormat="1" applyFont="1" applyFill="1" applyBorder="1" applyAlignment="1">
      <alignment horizontal="center" vertical="center"/>
    </xf>
    <xf numFmtId="172" fontId="58" fillId="20" borderId="130" xfId="0" applyNumberFormat="1" applyFont="1" applyFill="1" applyBorder="1" applyAlignment="1">
      <alignment horizontal="center" vertical="center"/>
    </xf>
    <xf numFmtId="4" fontId="58" fillId="20" borderId="90" xfId="0" applyNumberFormat="1" applyFont="1" applyFill="1" applyBorder="1" applyAlignment="1">
      <alignment vertical="center"/>
    </xf>
    <xf numFmtId="171" fontId="58" fillId="20" borderId="130" xfId="0" applyNumberFormat="1" applyFont="1" applyFill="1" applyBorder="1" applyAlignment="1">
      <alignment horizontal="center" vertical="center"/>
    </xf>
    <xf numFmtId="171" fontId="58" fillId="20" borderId="94" xfId="0" applyNumberFormat="1" applyFont="1" applyFill="1" applyBorder="1" applyAlignment="1">
      <alignment vertical="center" wrapText="1"/>
    </xf>
    <xf numFmtId="4" fontId="58" fillId="20" borderId="134" xfId="0" applyNumberFormat="1" applyFont="1" applyFill="1" applyBorder="1" applyAlignment="1">
      <alignment horizontal="right" vertical="center"/>
    </xf>
    <xf numFmtId="49" fontId="58" fillId="20" borderId="49" xfId="0" applyNumberFormat="1" applyFont="1" applyFill="1" applyBorder="1" applyAlignment="1">
      <alignment horizontal="center" vertical="center"/>
    </xf>
    <xf numFmtId="171" fontId="58" fillId="20" borderId="49" xfId="0" applyNumberFormat="1" applyFont="1" applyFill="1" applyBorder="1" applyAlignment="1">
      <alignment vertical="center"/>
    </xf>
    <xf numFmtId="171" fontId="58" fillId="0" borderId="83" xfId="0" applyNumberFormat="1" applyFont="1" applyBorder="1" applyAlignment="1">
      <alignment vertical="center" wrapText="1"/>
    </xf>
    <xf numFmtId="49" fontId="58" fillId="0" borderId="84" xfId="0" applyNumberFormat="1" applyFont="1" applyBorder="1" applyAlignment="1">
      <alignment horizontal="center" vertical="center"/>
    </xf>
    <xf numFmtId="171" fontId="58" fillId="0" borderId="84" xfId="0" applyNumberFormat="1" applyFont="1" applyBorder="1" applyAlignment="1">
      <alignment horizontal="center" vertical="center"/>
    </xf>
    <xf numFmtId="172" fontId="58" fillId="0" borderId="84" xfId="0" applyNumberFormat="1" applyFont="1" applyBorder="1" applyAlignment="1">
      <alignment horizontal="center" vertical="center"/>
    </xf>
    <xf numFmtId="4" fontId="58" fillId="0" borderId="84" xfId="0" applyNumberFormat="1" applyFont="1" applyBorder="1" applyAlignment="1">
      <alignment vertical="center"/>
    </xf>
    <xf numFmtId="4" fontId="57" fillId="0" borderId="97" xfId="0" applyNumberFormat="1" applyFont="1" applyBorder="1" applyAlignment="1">
      <alignment vertical="center"/>
    </xf>
    <xf numFmtId="171" fontId="58" fillId="0" borderId="88" xfId="0" applyNumberFormat="1" applyFont="1" applyBorder="1" applyAlignment="1">
      <alignment vertical="center" wrapText="1"/>
    </xf>
    <xf numFmtId="49" fontId="58" fillId="0" borderId="89" xfId="0" applyNumberFormat="1" applyFont="1" applyBorder="1" applyAlignment="1">
      <alignment horizontal="center" vertical="center"/>
    </xf>
    <xf numFmtId="171" fontId="58" fillId="0" borderId="89" xfId="0" applyNumberFormat="1" applyFont="1" applyBorder="1" applyAlignment="1">
      <alignment horizontal="center" vertical="center"/>
    </xf>
    <xf numFmtId="172" fontId="57" fillId="0" borderId="89" xfId="0" applyNumberFormat="1" applyFont="1" applyBorder="1" applyAlignment="1">
      <alignment horizontal="center" vertical="center"/>
    </xf>
    <xf numFmtId="4" fontId="58" fillId="0" borderId="89" xfId="0" applyNumberFormat="1" applyFont="1" applyBorder="1" applyAlignment="1">
      <alignment vertical="center"/>
    </xf>
    <xf numFmtId="4" fontId="57" fillId="0" borderId="99" xfId="0" applyNumberFormat="1" applyFont="1" applyBorder="1" applyAlignment="1">
      <alignment vertical="center"/>
    </xf>
    <xf numFmtId="171" fontId="47" fillId="0" borderId="94" xfId="0" applyNumberFormat="1" applyFont="1" applyBorder="1" applyAlignment="1">
      <alignment vertical="center" wrapText="1"/>
    </xf>
    <xf numFmtId="49" fontId="47" fillId="0" borderId="92" xfId="0" applyNumberFormat="1" applyFont="1" applyBorder="1" applyAlignment="1">
      <alignment horizontal="center" vertical="center"/>
    </xf>
    <xf numFmtId="171" fontId="47" fillId="0" borderId="92" xfId="0" applyNumberFormat="1" applyFont="1" applyBorder="1" applyAlignment="1">
      <alignment horizontal="center" vertical="center"/>
    </xf>
    <xf numFmtId="172" fontId="47" fillId="0" borderId="92" xfId="0" applyNumberFormat="1" applyFont="1" applyBorder="1" applyAlignment="1">
      <alignment horizontal="center" vertical="center"/>
    </xf>
    <xf numFmtId="4" fontId="47" fillId="0" borderId="92" xfId="0" applyNumberFormat="1" applyFont="1" applyBorder="1" applyAlignment="1">
      <alignment vertical="center"/>
    </xf>
    <xf numFmtId="4" fontId="61" fillId="25" borderId="141" xfId="0" applyNumberFormat="1" applyFont="1" applyFill="1" applyBorder="1" applyAlignment="1">
      <alignment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164" fontId="0" fillId="0" borderId="0" xfId="1" applyFont="1"/>
    <xf numFmtId="164" fontId="0" fillId="0" borderId="0" xfId="1" applyFont="1" applyAlignment="1">
      <alignment horizontal="center" vertical="center"/>
    </xf>
    <xf numFmtId="164" fontId="0" fillId="0" borderId="0" xfId="0" applyNumberFormat="1"/>
    <xf numFmtId="49" fontId="4" fillId="0" borderId="34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 wrapText="1" readingOrder="1"/>
    </xf>
    <xf numFmtId="0" fontId="4" fillId="0" borderId="20" xfId="0" applyFont="1" applyBorder="1" applyAlignment="1">
      <alignment vertical="center" wrapText="1"/>
    </xf>
    <xf numFmtId="0" fontId="9" fillId="0" borderId="34" xfId="0" applyFont="1" applyBorder="1" applyAlignment="1">
      <alignment horizontal="center" vertical="center"/>
    </xf>
    <xf numFmtId="164" fontId="9" fillId="0" borderId="36" xfId="1" applyFont="1" applyFill="1" applyBorder="1" applyAlignment="1">
      <alignment horizontal="center" vertical="center" wrapText="1"/>
    </xf>
    <xf numFmtId="164" fontId="9" fillId="0" borderId="36" xfId="1" applyFont="1" applyFill="1" applyBorder="1" applyAlignment="1">
      <alignment horizontal="center" vertical="center"/>
    </xf>
    <xf numFmtId="166" fontId="9" fillId="0" borderId="19" xfId="1" applyNumberFormat="1" applyFont="1" applyFill="1" applyBorder="1" applyAlignment="1">
      <alignment horizontal="center" vertical="center" wrapText="1"/>
    </xf>
    <xf numFmtId="164" fontId="9" fillId="0" borderId="19" xfId="1" applyFont="1" applyFill="1" applyBorder="1" applyAlignment="1">
      <alignment horizontal="center" vertical="center" wrapText="1"/>
    </xf>
    <xf numFmtId="164" fontId="9" fillId="0" borderId="116" xfId="1" applyFont="1" applyFill="1" applyBorder="1" applyAlignment="1">
      <alignment horizontal="center" vertical="center" wrapText="1"/>
    </xf>
    <xf numFmtId="49" fontId="18" fillId="0" borderId="34" xfId="0" applyNumberFormat="1" applyFont="1" applyBorder="1" applyAlignment="1">
      <alignment horizontal="center" vertical="center"/>
    </xf>
    <xf numFmtId="0" fontId="18" fillId="0" borderId="20" xfId="0" applyFont="1" applyBorder="1" applyAlignment="1">
      <alignment horizontal="left" vertical="center" wrapText="1"/>
    </xf>
    <xf numFmtId="44" fontId="17" fillId="0" borderId="34" xfId="0" applyNumberFormat="1" applyFont="1" applyBorder="1" applyAlignment="1">
      <alignment horizontal="center" vertical="center" wrapText="1"/>
    </xf>
    <xf numFmtId="164" fontId="17" fillId="0" borderId="36" xfId="1" applyFont="1" applyFill="1" applyBorder="1" applyAlignment="1">
      <alignment horizontal="center" vertical="center" wrapText="1"/>
    </xf>
    <xf numFmtId="166" fontId="9" fillId="0" borderId="20" xfId="1" applyNumberFormat="1" applyFont="1" applyFill="1" applyBorder="1" applyAlignment="1">
      <alignment horizontal="center" vertical="center" wrapText="1"/>
    </xf>
    <xf numFmtId="164" fontId="9" fillId="0" borderId="20" xfId="1" applyFont="1" applyFill="1" applyBorder="1" applyAlignment="1">
      <alignment horizontal="center" vertical="center" wrapText="1"/>
    </xf>
    <xf numFmtId="164" fontId="9" fillId="0" borderId="117" xfId="1" applyFont="1" applyFill="1" applyBorder="1" applyAlignment="1">
      <alignment horizontal="center" vertical="center" wrapText="1"/>
    </xf>
    <xf numFmtId="49" fontId="18" fillId="0" borderId="44" xfId="0" applyNumberFormat="1" applyFont="1" applyBorder="1" applyAlignment="1">
      <alignment horizontal="center" vertical="center"/>
    </xf>
    <xf numFmtId="49" fontId="9" fillId="0" borderId="43" xfId="0" applyNumberFormat="1" applyFont="1" applyBorder="1" applyAlignment="1">
      <alignment horizontal="center" vertical="center" wrapText="1" readingOrder="1"/>
    </xf>
    <xf numFmtId="0" fontId="18" fillId="0" borderId="43" xfId="0" applyFont="1" applyBorder="1" applyAlignment="1">
      <alignment horizontal="left" vertical="center" wrapText="1"/>
    </xf>
    <xf numFmtId="0" fontId="9" fillId="0" borderId="44" xfId="0" applyFont="1" applyBorder="1" applyAlignment="1">
      <alignment horizontal="center" vertical="center"/>
    </xf>
    <xf numFmtId="164" fontId="9" fillId="0" borderId="39" xfId="1" applyFont="1" applyFill="1" applyBorder="1" applyAlignment="1">
      <alignment horizontal="center" vertical="center" wrapText="1"/>
    </xf>
    <xf numFmtId="164" fontId="9" fillId="0" borderId="39" xfId="1" applyFont="1" applyFill="1" applyBorder="1" applyAlignment="1">
      <alignment horizontal="center" vertical="center"/>
    </xf>
    <xf numFmtId="166" fontId="9" fillId="0" borderId="118" xfId="1" applyNumberFormat="1" applyFont="1" applyFill="1" applyBorder="1" applyAlignment="1">
      <alignment horizontal="center" vertical="center" wrapText="1"/>
    </xf>
    <xf numFmtId="164" fontId="9" fillId="0" borderId="118" xfId="1" applyFont="1" applyFill="1" applyBorder="1" applyAlignment="1">
      <alignment horizontal="center" vertical="center" wrapText="1"/>
    </xf>
    <xf numFmtId="164" fontId="9" fillId="0" borderId="119" xfId="1" applyFont="1" applyFill="1" applyBorder="1" applyAlignment="1">
      <alignment horizontal="center" vertical="center" wrapText="1"/>
    </xf>
    <xf numFmtId="49" fontId="4" fillId="0" borderId="35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 wrapText="1" readingOrder="1"/>
    </xf>
    <xf numFmtId="0" fontId="4" fillId="0" borderId="22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164" fontId="9" fillId="0" borderId="40" xfId="1" applyFont="1" applyFill="1" applyBorder="1" applyAlignment="1">
      <alignment horizontal="center" vertical="center" wrapText="1"/>
    </xf>
    <xf numFmtId="164" fontId="9" fillId="0" borderId="40" xfId="1" applyFont="1" applyFill="1" applyBorder="1" applyAlignment="1">
      <alignment horizontal="center" vertical="center"/>
    </xf>
    <xf numFmtId="164" fontId="0" fillId="0" borderId="0" xfId="1" applyFont="1" applyAlignme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09" xfId="0" applyNumberFormat="1" applyFont="1" applyBorder="1" applyAlignment="1">
      <alignment horizontal="center" vertical="center"/>
    </xf>
    <xf numFmtId="44" fontId="17" fillId="0" borderId="38" xfId="0" applyNumberFormat="1" applyFont="1" applyBorder="1" applyAlignment="1">
      <alignment horizontal="center" vertical="center" wrapText="1"/>
    </xf>
    <xf numFmtId="49" fontId="18" fillId="0" borderId="21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/>
    </xf>
    <xf numFmtId="49" fontId="9" fillId="0" borderId="32" xfId="0" applyNumberFormat="1" applyFont="1" applyBorder="1" applyAlignment="1">
      <alignment horizontal="center" vertical="center" wrapText="1" readingOrder="1"/>
    </xf>
    <xf numFmtId="0" fontId="4" fillId="0" borderId="32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/>
    </xf>
    <xf numFmtId="164" fontId="9" fillId="0" borderId="32" xfId="1" applyFont="1" applyFill="1" applyBorder="1" applyAlignment="1">
      <alignment horizontal="center" vertical="center" wrapText="1"/>
    </xf>
    <xf numFmtId="164" fontId="9" fillId="0" borderId="32" xfId="1" applyFont="1" applyFill="1" applyBorder="1" applyAlignment="1">
      <alignment horizontal="center" vertical="center"/>
    </xf>
    <xf numFmtId="166" fontId="9" fillId="0" borderId="32" xfId="1" applyNumberFormat="1" applyFont="1" applyFill="1" applyBorder="1" applyAlignment="1">
      <alignment horizontal="center" vertical="center" wrapText="1"/>
    </xf>
    <xf numFmtId="164" fontId="9" fillId="0" borderId="33" xfId="1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left" vertical="center" wrapText="1"/>
    </xf>
    <xf numFmtId="166" fontId="9" fillId="0" borderId="36" xfId="1" applyNumberFormat="1" applyFont="1" applyFill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 readingOrder="1"/>
    </xf>
    <xf numFmtId="0" fontId="18" fillId="0" borderId="43" xfId="0" applyFont="1" applyBorder="1" applyAlignment="1">
      <alignment vertical="center" wrapText="1"/>
    </xf>
    <xf numFmtId="0" fontId="15" fillId="0" borderId="44" xfId="0" applyFont="1" applyBorder="1" applyAlignment="1">
      <alignment horizontal="center" vertical="center"/>
    </xf>
    <xf numFmtId="164" fontId="15" fillId="0" borderId="39" xfId="1" applyFont="1" applyFill="1" applyBorder="1" applyAlignment="1">
      <alignment horizontal="center" vertical="center" wrapText="1"/>
    </xf>
    <xf numFmtId="164" fontId="15" fillId="0" borderId="39" xfId="1" applyFont="1" applyFill="1" applyBorder="1" applyAlignment="1">
      <alignment horizontal="center" vertical="center"/>
    </xf>
    <xf numFmtId="164" fontId="9" fillId="0" borderId="120" xfId="1" applyFont="1" applyFill="1" applyBorder="1" applyAlignment="1">
      <alignment horizontal="center" vertical="center" wrapText="1"/>
    </xf>
    <xf numFmtId="164" fontId="9" fillId="0" borderId="120" xfId="1" applyFont="1" applyFill="1" applyBorder="1" applyAlignment="1">
      <alignment horizontal="center" vertical="center"/>
    </xf>
    <xf numFmtId="166" fontId="9" fillId="0" borderId="120" xfId="1" applyNumberFormat="1" applyFont="1" applyFill="1" applyBorder="1" applyAlignment="1">
      <alignment horizontal="center" vertical="center" wrapText="1"/>
    </xf>
    <xf numFmtId="49" fontId="13" fillId="0" borderId="15" xfId="0" applyNumberFormat="1" applyFont="1" applyBorder="1" applyAlignment="1">
      <alignment horizontal="center" vertical="center"/>
    </xf>
    <xf numFmtId="49" fontId="13" fillId="0" borderId="38" xfId="0" applyNumberFormat="1" applyFont="1" applyBorder="1" applyAlignment="1">
      <alignment horizontal="center" vertical="center"/>
    </xf>
    <xf numFmtId="49" fontId="14" fillId="0" borderId="32" xfId="0" applyNumberFormat="1" applyFont="1" applyBorder="1" applyAlignment="1">
      <alignment horizontal="center" vertical="center" wrapText="1" readingOrder="1"/>
    </xf>
    <xf numFmtId="0" fontId="13" fillId="0" borderId="32" xfId="0" applyFont="1" applyBorder="1" applyAlignment="1">
      <alignment vertical="center" wrapText="1"/>
    </xf>
    <xf numFmtId="0" fontId="15" fillId="0" borderId="38" xfId="0" applyFont="1" applyBorder="1" applyAlignment="1">
      <alignment horizontal="center" vertical="center"/>
    </xf>
    <xf numFmtId="164" fontId="15" fillId="0" borderId="32" xfId="1" applyFont="1" applyFill="1" applyBorder="1" applyAlignment="1">
      <alignment horizontal="center" vertical="center"/>
    </xf>
    <xf numFmtId="10" fontId="9" fillId="0" borderId="0" xfId="106" applyNumberFormat="1" applyFont="1" applyAlignment="1">
      <alignment horizontal="center" vertical="center"/>
    </xf>
    <xf numFmtId="10" fontId="0" fillId="0" borderId="0" xfId="0" applyNumberFormat="1"/>
    <xf numFmtId="0" fontId="3" fillId="0" borderId="158" xfId="0" applyFont="1" applyBorder="1"/>
    <xf numFmtId="0" fontId="3" fillId="0" borderId="159" xfId="0" applyFont="1" applyBorder="1"/>
    <xf numFmtId="0" fontId="3" fillId="0" borderId="160" xfId="0" applyFont="1" applyBorder="1"/>
    <xf numFmtId="0" fontId="3" fillId="0" borderId="161" xfId="0" applyFont="1" applyBorder="1"/>
    <xf numFmtId="0" fontId="3" fillId="0" borderId="162" xfId="0" applyFont="1" applyBorder="1"/>
    <xf numFmtId="0" fontId="0" fillId="0" borderId="162" xfId="0" applyBorder="1"/>
    <xf numFmtId="164" fontId="0" fillId="0" borderId="162" xfId="1" applyFont="1" applyFill="1" applyBorder="1"/>
    <xf numFmtId="0" fontId="3" fillId="0" borderId="162" xfId="0" applyFont="1" applyBorder="1" applyAlignment="1">
      <alignment horizontal="center" vertical="center"/>
    </xf>
    <xf numFmtId="0" fontId="0" fillId="0" borderId="162" xfId="0" applyBorder="1" applyAlignment="1">
      <alignment horizontal="center" vertical="center"/>
    </xf>
    <xf numFmtId="0" fontId="3" fillId="0" borderId="163" xfId="0" applyFont="1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1" xfId="0" applyBorder="1"/>
    <xf numFmtId="0" fontId="0" fillId="0" borderId="164" xfId="0" applyBorder="1"/>
    <xf numFmtId="0" fontId="0" fillId="0" borderId="165" xfId="0" applyBorder="1"/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3" fillId="27" borderId="161" xfId="0" applyFont="1" applyFill="1" applyBorder="1"/>
    <xf numFmtId="0" fontId="3" fillId="27" borderId="162" xfId="0" applyFont="1" applyFill="1" applyBorder="1"/>
    <xf numFmtId="0" fontId="0" fillId="27" borderId="162" xfId="0" applyFill="1" applyBorder="1"/>
    <xf numFmtId="164" fontId="0" fillId="27" borderId="162" xfId="1" applyFont="1" applyFill="1" applyBorder="1"/>
    <xf numFmtId="0" fontId="3" fillId="27" borderId="162" xfId="0" applyFont="1" applyFill="1" applyBorder="1" applyAlignment="1">
      <alignment horizontal="center" vertical="center"/>
    </xf>
    <xf numFmtId="0" fontId="0" fillId="27" borderId="162" xfId="0" applyFill="1" applyBorder="1" applyAlignment="1">
      <alignment horizontal="center" vertical="center"/>
    </xf>
    <xf numFmtId="0" fontId="3" fillId="27" borderId="163" xfId="0" applyFont="1" applyFill="1" applyBorder="1" applyAlignment="1">
      <alignment horizontal="center" vertical="center"/>
    </xf>
    <xf numFmtId="0" fontId="0" fillId="27" borderId="163" xfId="0" applyFill="1" applyBorder="1" applyAlignment="1">
      <alignment horizontal="center" vertical="center"/>
    </xf>
    <xf numFmtId="4" fontId="6" fillId="2" borderId="45" xfId="1" applyNumberFormat="1" applyFont="1" applyFill="1" applyBorder="1" applyAlignment="1">
      <alignment horizontal="center" vertical="center" wrapText="1"/>
    </xf>
    <xf numFmtId="4" fontId="6" fillId="2" borderId="113" xfId="1" applyNumberFormat="1" applyFont="1" applyFill="1" applyBorder="1" applyAlignment="1">
      <alignment horizontal="center" vertical="center" wrapText="1"/>
    </xf>
    <xf numFmtId="1" fontId="45" fillId="3" borderId="1" xfId="1" applyNumberFormat="1" applyFont="1" applyFill="1" applyBorder="1" applyAlignment="1">
      <alignment horizontal="center" vertical="center" wrapText="1"/>
    </xf>
    <xf numFmtId="1" fontId="45" fillId="3" borderId="2" xfId="1" applyNumberFormat="1" applyFont="1" applyFill="1" applyBorder="1" applyAlignment="1">
      <alignment horizontal="center" vertical="center" wrapText="1"/>
    </xf>
    <xf numFmtId="1" fontId="45" fillId="3" borderId="9" xfId="1" applyNumberFormat="1" applyFont="1" applyFill="1" applyBorder="1" applyAlignment="1">
      <alignment horizontal="center" vertical="center" wrapText="1"/>
    </xf>
    <xf numFmtId="1" fontId="45" fillId="3" borderId="10" xfId="1" applyNumberFormat="1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/>
    </xf>
    <xf numFmtId="4" fontId="7" fillId="2" borderId="4" xfId="0" applyNumberFormat="1" applyFont="1" applyFill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7" fillId="2" borderId="9" xfId="0" applyNumberFormat="1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0" xfId="0" applyNumberFormat="1" applyFont="1" applyFill="1" applyBorder="1" applyAlignment="1">
      <alignment horizontal="center" vertical="center"/>
    </xf>
    <xf numFmtId="164" fontId="9" fillId="2" borderId="4" xfId="1" applyFont="1" applyFill="1" applyBorder="1" applyAlignment="1">
      <alignment horizontal="center" vertical="center"/>
    </xf>
    <xf numFmtId="164" fontId="9" fillId="2" borderId="8" xfId="1" applyFont="1" applyFill="1" applyBorder="1" applyAlignment="1">
      <alignment horizontal="center" vertical="center"/>
    </xf>
    <xf numFmtId="164" fontId="7" fillId="2" borderId="4" xfId="1" applyFont="1" applyFill="1" applyBorder="1" applyAlignment="1">
      <alignment horizontal="left" vertical="center" wrapText="1"/>
    </xf>
    <xf numFmtId="164" fontId="9" fillId="2" borderId="4" xfId="1" applyFont="1" applyFill="1" applyBorder="1" applyAlignment="1">
      <alignment horizontal="left" vertical="center" wrapText="1"/>
    </xf>
    <xf numFmtId="164" fontId="9" fillId="2" borderId="2" xfId="1" applyFont="1" applyFill="1" applyBorder="1" applyAlignment="1">
      <alignment horizontal="left" vertical="center" wrapText="1"/>
    </xf>
    <xf numFmtId="164" fontId="9" fillId="2" borderId="8" xfId="1" applyFont="1" applyFill="1" applyBorder="1" applyAlignment="1">
      <alignment horizontal="left" vertical="center" wrapText="1"/>
    </xf>
    <xf numFmtId="164" fontId="9" fillId="2" borderId="10" xfId="1" applyFont="1" applyFill="1" applyBorder="1" applyAlignment="1">
      <alignment horizontal="left" vertical="center" wrapText="1"/>
    </xf>
    <xf numFmtId="4" fontId="9" fillId="2" borderId="14" xfId="0" applyNumberFormat="1" applyFont="1" applyFill="1" applyBorder="1" applyAlignment="1">
      <alignment horizontal="center" vertical="center" wrapText="1"/>
    </xf>
    <xf numFmtId="4" fontId="9" fillId="2" borderId="13" xfId="0" applyNumberFormat="1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164" fontId="9" fillId="0" borderId="0" xfId="1" applyFont="1" applyFill="1" applyBorder="1" applyAlignment="1">
      <alignment horizontal="center" vertical="center"/>
    </xf>
    <xf numFmtId="164" fontId="7" fillId="0" borderId="0" xfId="1" applyFont="1" applyFill="1" applyBorder="1" applyAlignment="1">
      <alignment horizontal="left" vertical="center" wrapText="1"/>
    </xf>
    <xf numFmtId="164" fontId="9" fillId="0" borderId="0" xfId="1" applyFont="1" applyFill="1" applyBorder="1" applyAlignment="1">
      <alignment horizontal="left" vertical="center" wrapText="1"/>
    </xf>
    <xf numFmtId="4" fontId="58" fillId="20" borderId="128" xfId="0" applyNumberFormat="1" applyFont="1" applyFill="1" applyBorder="1" applyAlignment="1">
      <alignment horizontal="center" vertical="center" wrapText="1"/>
    </xf>
    <xf numFmtId="0" fontId="47" fillId="0" borderId="129" xfId="0" applyFont="1" applyBorder="1"/>
    <xf numFmtId="171" fontId="56" fillId="0" borderId="75" xfId="0" applyNumberFormat="1" applyFont="1" applyBorder="1" applyAlignment="1">
      <alignment horizontal="center" vertical="center"/>
    </xf>
    <xf numFmtId="0" fontId="47" fillId="0" borderId="76" xfId="0" applyFont="1" applyBorder="1"/>
    <xf numFmtId="0" fontId="47" fillId="0" borderId="77" xfId="0" applyFont="1" applyBorder="1"/>
    <xf numFmtId="49" fontId="57" fillId="0" borderId="123" xfId="0" applyNumberFormat="1" applyFont="1" applyBorder="1" applyAlignment="1">
      <alignment horizontal="left" vertical="center"/>
    </xf>
    <xf numFmtId="0" fontId="47" fillId="0" borderId="124" xfId="0" applyFont="1" applyBorder="1"/>
    <xf numFmtId="49" fontId="57" fillId="0" borderId="125" xfId="0" applyNumberFormat="1" applyFont="1" applyBorder="1" applyAlignment="1">
      <alignment horizontal="left" vertical="center"/>
    </xf>
    <xf numFmtId="0" fontId="47" fillId="0" borderId="126" xfId="0" applyFont="1" applyBorder="1"/>
    <xf numFmtId="171" fontId="59" fillId="0" borderId="5" xfId="0" applyNumberFormat="1" applyFont="1" applyBorder="1" applyAlignment="1">
      <alignment horizontal="center" vertical="center" wrapText="1"/>
    </xf>
    <xf numFmtId="0" fontId="47" fillId="0" borderId="81" xfId="0" applyFont="1" applyBorder="1"/>
    <xf numFmtId="4" fontId="47" fillId="0" borderId="58" xfId="0" applyNumberFormat="1" applyFont="1" applyBorder="1" applyAlignment="1">
      <alignment horizontal="center" vertical="center" wrapText="1"/>
    </xf>
    <xf numFmtId="0" fontId="60" fillId="0" borderId="0" xfId="0" applyFont="1"/>
    <xf numFmtId="0" fontId="47" fillId="0" borderId="6" xfId="0" applyFont="1" applyBorder="1"/>
    <xf numFmtId="49" fontId="58" fillId="0" borderId="75" xfId="0" applyNumberFormat="1" applyFont="1" applyBorder="1" applyAlignment="1">
      <alignment horizontal="center" vertical="center"/>
    </xf>
    <xf numFmtId="0" fontId="47" fillId="0" borderId="95" xfId="0" applyFont="1" applyBorder="1"/>
    <xf numFmtId="171" fontId="58" fillId="0" borderId="69" xfId="0" applyNumberFormat="1" applyFont="1" applyBorder="1" applyAlignment="1">
      <alignment horizontal="right" vertical="center"/>
    </xf>
    <xf numFmtId="49" fontId="58" fillId="20" borderId="127" xfId="0" applyNumberFormat="1" applyFont="1" applyFill="1" applyBorder="1" applyAlignment="1">
      <alignment horizontal="center" vertical="center" textRotation="90"/>
    </xf>
    <xf numFmtId="0" fontId="47" fillId="0" borderId="127" xfId="0" applyFont="1" applyBorder="1"/>
    <xf numFmtId="0" fontId="47" fillId="0" borderId="135" xfId="0" applyFont="1" applyBorder="1"/>
    <xf numFmtId="171" fontId="58" fillId="20" borderId="61" xfId="0" applyNumberFormat="1" applyFont="1" applyFill="1" applyBorder="1" applyAlignment="1">
      <alignment horizontal="center" vertical="center"/>
    </xf>
    <xf numFmtId="0" fontId="47" fillId="0" borderId="49" xfId="0" applyFont="1" applyBorder="1"/>
    <xf numFmtId="0" fontId="47" fillId="0" borderId="60" xfId="0" applyFont="1" applyBorder="1"/>
    <xf numFmtId="171" fontId="58" fillId="20" borderId="54" xfId="0" applyNumberFormat="1" applyFont="1" applyFill="1" applyBorder="1" applyAlignment="1">
      <alignment horizontal="center" vertical="center"/>
    </xf>
    <xf numFmtId="0" fontId="47" fillId="0" borderId="64" xfId="0" applyFont="1" applyBorder="1"/>
    <xf numFmtId="172" fontId="58" fillId="20" borderId="54" xfId="0" applyNumberFormat="1" applyFont="1" applyFill="1" applyBorder="1" applyAlignment="1">
      <alignment horizontal="center" vertical="center"/>
    </xf>
    <xf numFmtId="4" fontId="58" fillId="20" borderId="54" xfId="0" applyNumberFormat="1" applyFont="1" applyFill="1" applyBorder="1" applyAlignment="1">
      <alignment horizontal="center" vertical="center" wrapText="1"/>
    </xf>
    <xf numFmtId="49" fontId="58" fillId="0" borderId="136" xfId="0" applyNumberFormat="1" applyFont="1" applyBorder="1" applyAlignment="1">
      <alignment horizontal="center" vertical="center" textRotation="90"/>
    </xf>
    <xf numFmtId="49" fontId="58" fillId="20" borderId="78" xfId="0" applyNumberFormat="1" applyFont="1" applyFill="1" applyBorder="1" applyAlignment="1">
      <alignment horizontal="center" vertical="center" textRotation="90"/>
    </xf>
    <xf numFmtId="0" fontId="47" fillId="0" borderId="5" xfId="0" applyFont="1" applyBorder="1"/>
    <xf numFmtId="0" fontId="47" fillId="0" borderId="59" xfId="0" applyFont="1" applyBorder="1"/>
    <xf numFmtId="49" fontId="58" fillId="0" borderId="136" xfId="0" applyNumberFormat="1" applyFont="1" applyBorder="1" applyAlignment="1">
      <alignment horizontal="center" vertical="center"/>
    </xf>
    <xf numFmtId="49" fontId="58" fillId="20" borderId="136" xfId="0" applyNumberFormat="1" applyFont="1" applyFill="1" applyBorder="1" applyAlignment="1">
      <alignment horizontal="center" vertical="center"/>
    </xf>
    <xf numFmtId="0" fontId="47" fillId="0" borderId="142" xfId="0" applyFont="1" applyBorder="1"/>
    <xf numFmtId="171" fontId="58" fillId="20" borderId="52" xfId="0" applyNumberFormat="1" applyFont="1" applyFill="1" applyBorder="1" applyAlignment="1">
      <alignment horizontal="left" vertical="center" wrapText="1"/>
    </xf>
    <xf numFmtId="0" fontId="47" fillId="0" borderId="52" xfId="0" applyFont="1" applyBorder="1"/>
    <xf numFmtId="0" fontId="47" fillId="0" borderId="80" xfId="0" applyFont="1" applyBorder="1"/>
    <xf numFmtId="0" fontId="47" fillId="0" borderId="143" xfId="0" applyFont="1" applyBorder="1"/>
    <xf numFmtId="0" fontId="47" fillId="0" borderId="144" xfId="0" applyFont="1" applyBorder="1"/>
    <xf numFmtId="0" fontId="19" fillId="19" borderId="61" xfId="0" applyFont="1" applyFill="1" applyBorder="1" applyAlignment="1">
      <alignment horizontal="center" vertical="center"/>
    </xf>
    <xf numFmtId="0" fontId="47" fillId="0" borderId="62" xfId="0" applyFont="1" applyBorder="1"/>
    <xf numFmtId="0" fontId="19" fillId="19" borderId="14" xfId="0" applyFont="1" applyFill="1" applyBorder="1" applyAlignment="1">
      <alignment horizontal="center" vertical="center" wrapText="1"/>
    </xf>
    <xf numFmtId="0" fontId="19" fillId="19" borderId="12" xfId="0" applyFont="1" applyFill="1" applyBorder="1" applyAlignment="1">
      <alignment horizontal="center" vertical="center" wrapText="1"/>
    </xf>
    <xf numFmtId="0" fontId="19" fillId="19" borderId="13" xfId="0" applyFont="1" applyFill="1" applyBorder="1" applyAlignment="1">
      <alignment horizontal="center" vertical="center" wrapText="1"/>
    </xf>
    <xf numFmtId="0" fontId="46" fillId="0" borderId="148" xfId="0" applyFont="1" applyBorder="1" applyAlignment="1">
      <alignment horizontal="center" vertical="center"/>
    </xf>
    <xf numFmtId="0" fontId="46" fillId="0" borderId="149" xfId="0" applyFont="1" applyBorder="1" applyAlignment="1">
      <alignment horizontal="center" vertical="center"/>
    </xf>
    <xf numFmtId="0" fontId="46" fillId="0" borderId="150" xfId="0" applyFont="1" applyBorder="1" applyAlignment="1">
      <alignment horizontal="center" vertical="center"/>
    </xf>
    <xf numFmtId="0" fontId="46" fillId="0" borderId="114" xfId="0" applyFont="1" applyBorder="1" applyAlignment="1">
      <alignment horizontal="center" vertical="center"/>
    </xf>
    <xf numFmtId="0" fontId="46" fillId="0" borderId="115" xfId="0" applyFont="1" applyBorder="1" applyAlignment="1">
      <alignment horizontal="center" vertical="center"/>
    </xf>
    <xf numFmtId="0" fontId="46" fillId="0" borderId="151" xfId="0" applyFont="1" applyBorder="1" applyAlignment="1">
      <alignment horizontal="center" vertical="center"/>
    </xf>
    <xf numFmtId="0" fontId="48" fillId="0" borderId="145" xfId="0" applyFont="1" applyBorder="1" applyAlignment="1">
      <alignment horizontal="center" vertical="center" wrapText="1"/>
    </xf>
    <xf numFmtId="0" fontId="48" fillId="0" borderId="146" xfId="0" applyFont="1" applyBorder="1" applyAlignment="1">
      <alignment horizontal="center" vertical="center" wrapText="1"/>
    </xf>
    <xf numFmtId="0" fontId="48" fillId="0" borderId="147" xfId="0" applyFont="1" applyBorder="1" applyAlignment="1">
      <alignment horizontal="center" vertical="center" wrapText="1"/>
    </xf>
    <xf numFmtId="0" fontId="48" fillId="0" borderId="148" xfId="0" applyFont="1" applyBorder="1" applyAlignment="1">
      <alignment horizontal="center" vertical="center" wrapText="1"/>
    </xf>
    <xf numFmtId="0" fontId="48" fillId="0" borderId="149" xfId="0" applyFont="1" applyBorder="1" applyAlignment="1">
      <alignment horizontal="center" vertical="center" wrapText="1"/>
    </xf>
    <xf numFmtId="0" fontId="48" fillId="0" borderId="150" xfId="0" applyFont="1" applyBorder="1" applyAlignment="1">
      <alignment horizontal="center" vertical="center" wrapText="1"/>
    </xf>
    <xf numFmtId="0" fontId="19" fillId="19" borderId="53" xfId="0" applyFont="1" applyFill="1" applyBorder="1" applyAlignment="1">
      <alignment horizontal="center" vertical="center"/>
    </xf>
    <xf numFmtId="0" fontId="47" fillId="0" borderId="70" xfId="0" applyFont="1" applyBorder="1"/>
    <xf numFmtId="0" fontId="19" fillId="19" borderId="59" xfId="0" applyFont="1" applyFill="1" applyBorder="1" applyAlignment="1">
      <alignment horizontal="center" vertical="center"/>
    </xf>
    <xf numFmtId="0" fontId="46" fillId="0" borderId="46" xfId="0" applyFont="1" applyBorder="1" applyAlignment="1">
      <alignment horizontal="center" vertical="center"/>
    </xf>
    <xf numFmtId="0" fontId="47" fillId="0" borderId="47" xfId="0" applyFont="1" applyBorder="1"/>
    <xf numFmtId="0" fontId="47" fillId="0" borderId="48" xfId="0" applyFont="1" applyBorder="1"/>
    <xf numFmtId="0" fontId="19" fillId="0" borderId="51" xfId="0" applyFont="1" applyBorder="1" applyAlignment="1">
      <alignment horizontal="center" vertical="center"/>
    </xf>
    <xf numFmtId="0" fontId="46" fillId="0" borderId="52" xfId="0" applyFont="1" applyBorder="1" applyAlignment="1">
      <alignment horizontal="left" vertical="center" wrapText="1"/>
    </xf>
    <xf numFmtId="0" fontId="47" fillId="0" borderId="56" xfId="0" applyFont="1" applyBorder="1"/>
    <xf numFmtId="0" fontId="47" fillId="0" borderId="63" xfId="0" applyFont="1" applyBorder="1"/>
    <xf numFmtId="0" fontId="19" fillId="19" borderId="54" xfId="0" applyFont="1" applyFill="1" applyBorder="1" applyAlignment="1">
      <alignment horizontal="center" vertical="center"/>
    </xf>
    <xf numFmtId="0" fontId="47" fillId="0" borderId="57" xfId="0" applyFont="1" applyBorder="1"/>
    <xf numFmtId="169" fontId="19" fillId="19" borderId="55" xfId="0" applyNumberFormat="1" applyFont="1" applyFill="1" applyBorder="1" applyAlignment="1">
      <alignment horizontal="center" vertical="center" wrapText="1"/>
    </xf>
    <xf numFmtId="0" fontId="47" fillId="0" borderId="58" xfId="0" applyFont="1" applyBorder="1"/>
    <xf numFmtId="0" fontId="47" fillId="0" borderId="61" xfId="0" applyFont="1" applyBorder="1"/>
    <xf numFmtId="0" fontId="44" fillId="0" borderId="0" xfId="0" applyFont="1" applyAlignment="1">
      <alignment horizontal="center" vertical="center"/>
    </xf>
    <xf numFmtId="0" fontId="0" fillId="0" borderId="0" xfId="0"/>
    <xf numFmtId="0" fontId="49" fillId="0" borderId="98" xfId="0" applyFont="1" applyBorder="1" applyAlignment="1">
      <alignment horizontal="center" vertical="center"/>
    </xf>
    <xf numFmtId="0" fontId="47" fillId="0" borderId="89" xfId="0" applyFont="1" applyBorder="1"/>
    <xf numFmtId="0" fontId="47" fillId="0" borderId="99" xfId="0" applyFont="1" applyBorder="1"/>
    <xf numFmtId="0" fontId="52" fillId="21" borderId="69" xfId="0" applyFont="1" applyFill="1" applyBorder="1" applyAlignment="1">
      <alignment horizontal="center" vertical="center"/>
    </xf>
    <xf numFmtId="0" fontId="44" fillId="0" borderId="100" xfId="0" applyFont="1" applyBorder="1" applyAlignment="1">
      <alignment horizontal="center" vertical="center"/>
    </xf>
    <xf numFmtId="0" fontId="47" fillId="0" borderId="101" xfId="0" applyFont="1" applyBorder="1"/>
    <xf numFmtId="0" fontId="47" fillId="0" borderId="102" xfId="0" applyFont="1" applyBorder="1"/>
    <xf numFmtId="10" fontId="46" fillId="20" borderId="89" xfId="0" applyNumberFormat="1" applyFont="1" applyFill="1" applyBorder="1" applyAlignment="1">
      <alignment horizontal="center" vertical="center"/>
    </xf>
    <xf numFmtId="0" fontId="47" fillId="0" borderId="90" xfId="0" applyFont="1" applyBorder="1"/>
    <xf numFmtId="10" fontId="46" fillId="20" borderId="92" xfId="0" applyNumberFormat="1" applyFont="1" applyFill="1" applyBorder="1" applyAlignment="1">
      <alignment horizontal="center" vertical="center"/>
    </xf>
    <xf numFmtId="0" fontId="47" fillId="0" borderId="92" xfId="0" applyFont="1" applyBorder="1"/>
    <xf numFmtId="0" fontId="47" fillId="0" borderId="93" xfId="0" applyFont="1" applyBorder="1"/>
    <xf numFmtId="10" fontId="46" fillId="20" borderId="76" xfId="0" applyNumberFormat="1" applyFont="1" applyFill="1" applyBorder="1" applyAlignment="1">
      <alignment horizontal="center" vertical="center"/>
    </xf>
    <xf numFmtId="10" fontId="19" fillId="19" borderId="75" xfId="0" applyNumberFormat="1" applyFont="1" applyFill="1" applyBorder="1" applyAlignment="1">
      <alignment horizontal="center" vertical="center"/>
    </xf>
    <xf numFmtId="0" fontId="49" fillId="0" borderId="96" xfId="0" applyFont="1" applyBorder="1" applyAlignment="1">
      <alignment horizontal="center" vertical="center"/>
    </xf>
    <xf numFmtId="0" fontId="47" fillId="0" borderId="84" xfId="0" applyFont="1" applyBorder="1"/>
    <xf numFmtId="0" fontId="47" fillId="0" borderId="97" xfId="0" applyFont="1" applyBorder="1"/>
    <xf numFmtId="10" fontId="46" fillId="20" borderId="84" xfId="0" applyNumberFormat="1" applyFont="1" applyFill="1" applyBorder="1" applyAlignment="1">
      <alignment horizontal="center" vertical="center"/>
    </xf>
    <xf numFmtId="0" fontId="47" fillId="0" borderId="85" xfId="0" applyFont="1" applyBorder="1"/>
    <xf numFmtId="0" fontId="50" fillId="0" borderId="1" xfId="0" applyFont="1" applyBorder="1" applyAlignment="1">
      <alignment horizontal="center" vertical="center"/>
    </xf>
    <xf numFmtId="0" fontId="47" fillId="0" borderId="4" xfId="0" applyFont="1" applyBorder="1"/>
    <xf numFmtId="0" fontId="47" fillId="0" borderId="2" xfId="0" applyFont="1" applyBorder="1"/>
    <xf numFmtId="0" fontId="46" fillId="20" borderId="59" xfId="0" applyFont="1" applyFill="1" applyBorder="1" applyAlignment="1">
      <alignment horizontal="left" vertical="center"/>
    </xf>
    <xf numFmtId="0" fontId="46" fillId="20" borderId="59" xfId="0" applyFont="1" applyFill="1" applyBorder="1" applyAlignment="1">
      <alignment horizontal="left" vertical="center" wrapText="1"/>
    </xf>
    <xf numFmtId="0" fontId="52" fillId="20" borderId="75" xfId="0" applyFont="1" applyFill="1" applyBorder="1" applyAlignment="1">
      <alignment horizontal="center" vertical="center"/>
    </xf>
    <xf numFmtId="0" fontId="19" fillId="19" borderId="55" xfId="0" applyFont="1" applyFill="1" applyBorder="1" applyAlignment="1">
      <alignment horizontal="center" vertical="center" wrapText="1"/>
    </xf>
    <xf numFmtId="0" fontId="47" fillId="0" borderId="79" xfId="0" applyFont="1" applyBorder="1"/>
    <xf numFmtId="0" fontId="47" fillId="0" borderId="0" xfId="0" applyFont="1"/>
    <xf numFmtId="0" fontId="19" fillId="19" borderId="55" xfId="0" applyFont="1" applyFill="1" applyBorder="1" applyAlignment="1">
      <alignment horizontal="center" vertical="center"/>
    </xf>
    <xf numFmtId="0" fontId="54" fillId="23" borderId="106" xfId="27" applyFont="1" applyFill="1" applyBorder="1" applyAlignment="1">
      <alignment horizontal="center" vertical="center"/>
    </xf>
    <xf numFmtId="0" fontId="54" fillId="23" borderId="107" xfId="27" applyFont="1" applyFill="1" applyBorder="1" applyAlignment="1">
      <alignment horizontal="center" vertical="center"/>
    </xf>
    <xf numFmtId="0" fontId="54" fillId="23" borderId="108" xfId="27" applyFont="1" applyFill="1" applyBorder="1" applyAlignment="1">
      <alignment horizontal="center" vertical="center"/>
    </xf>
    <xf numFmtId="0" fontId="55" fillId="0" borderId="106" xfId="62" applyFont="1" applyBorder="1" applyAlignment="1">
      <alignment horizontal="center" vertical="center"/>
    </xf>
    <xf numFmtId="0" fontId="55" fillId="0" borderId="107" xfId="62" applyFont="1" applyBorder="1" applyAlignment="1">
      <alignment horizontal="center" vertical="center"/>
    </xf>
    <xf numFmtId="0" fontId="54" fillId="22" borderId="107" xfId="62" applyFont="1" applyFill="1" applyBorder="1" applyAlignment="1">
      <alignment horizontal="center" vertical="center"/>
    </xf>
    <xf numFmtId="0" fontId="54" fillId="22" borderId="108" xfId="62" applyFont="1" applyFill="1" applyBorder="1" applyAlignment="1">
      <alignment horizontal="center" vertical="center"/>
    </xf>
    <xf numFmtId="0" fontId="54" fillId="23" borderId="103" xfId="27" applyFont="1" applyFill="1" applyBorder="1" applyAlignment="1">
      <alignment horizontal="center" vertical="center"/>
    </xf>
    <xf numFmtId="0" fontId="54" fillId="23" borderId="104" xfId="27" applyFont="1" applyFill="1" applyBorder="1" applyAlignment="1">
      <alignment horizontal="center" vertical="center"/>
    </xf>
    <xf numFmtId="0" fontId="54" fillId="23" borderId="105" xfId="27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0" fillId="0" borderId="14" xfId="62" applyFont="1" applyBorder="1" applyAlignment="1">
      <alignment horizontal="center"/>
    </xf>
    <xf numFmtId="0" fontId="10" fillId="0" borderId="12" xfId="62" applyFont="1" applyBorder="1" applyAlignment="1">
      <alignment horizontal="center"/>
    </xf>
    <xf numFmtId="0" fontId="10" fillId="0" borderId="13" xfId="62" applyFont="1" applyBorder="1" applyAlignment="1">
      <alignment horizontal="center"/>
    </xf>
    <xf numFmtId="0" fontId="53" fillId="0" borderId="9" xfId="62" applyFont="1" applyBorder="1" applyAlignment="1">
      <alignment horizontal="center" vertical="center"/>
    </xf>
    <xf numFmtId="0" fontId="53" fillId="0" borderId="8" xfId="62" applyFont="1" applyBorder="1" applyAlignment="1">
      <alignment horizontal="center" vertical="center"/>
    </xf>
    <xf numFmtId="0" fontId="53" fillId="0" borderId="10" xfId="62" applyFont="1" applyBorder="1" applyAlignment="1">
      <alignment horizontal="center" vertical="center"/>
    </xf>
    <xf numFmtId="0" fontId="53" fillId="0" borderId="14" xfId="62" applyFont="1" applyBorder="1" applyAlignment="1">
      <alignment horizontal="center" vertical="center"/>
    </xf>
    <xf numFmtId="0" fontId="53" fillId="0" borderId="12" xfId="62" applyFont="1" applyBorder="1" applyAlignment="1">
      <alignment horizontal="center" vertical="center"/>
    </xf>
    <xf numFmtId="0" fontId="53" fillId="0" borderId="13" xfId="62" applyFont="1" applyBorder="1" applyAlignment="1">
      <alignment horizontal="center" vertical="center"/>
    </xf>
    <xf numFmtId="0" fontId="62" fillId="4" borderId="156" xfId="0" applyFont="1" applyFill="1" applyBorder="1" applyAlignment="1">
      <alignment horizontal="center"/>
    </xf>
    <xf numFmtId="0" fontId="62" fillId="4" borderId="157" xfId="0" applyFont="1" applyFill="1" applyBorder="1" applyAlignment="1">
      <alignment horizontal="center"/>
    </xf>
    <xf numFmtId="0" fontId="62" fillId="26" borderId="152" xfId="0" applyFont="1" applyFill="1" applyBorder="1" applyAlignment="1">
      <alignment horizontal="left"/>
    </xf>
    <xf numFmtId="0" fontId="62" fillId="26" borderId="153" xfId="0" applyFont="1" applyFill="1" applyBorder="1" applyAlignment="1">
      <alignment horizontal="left"/>
    </xf>
    <xf numFmtId="0" fontId="62" fillId="26" borderId="154" xfId="0" applyFont="1" applyFill="1" applyBorder="1" applyAlignment="1">
      <alignment horizontal="left"/>
    </xf>
    <xf numFmtId="0" fontId="62" fillId="4" borderId="155" xfId="0" applyFont="1" applyFill="1" applyBorder="1" applyAlignment="1">
      <alignment horizontal="center"/>
    </xf>
  </cellXfs>
  <cellStyles count="107">
    <cellStyle name="20% - Ênfase1 2" xfId="5" xr:uid="{0B6A5F37-8230-4F8C-8081-60F363B7F585}"/>
    <cellStyle name="20% - Ênfase2 2" xfId="6" xr:uid="{2280226B-6D7C-4B91-A597-9BB44A254490}"/>
    <cellStyle name="20% - Ênfase3 2" xfId="7" xr:uid="{BF5BED6B-392B-4F74-BA03-B562938B2CBC}"/>
    <cellStyle name="20% - Ênfase4 2" xfId="8" xr:uid="{51A0B148-7A13-4377-A37B-E412CEE7C19D}"/>
    <cellStyle name="20% - Ênfase5 2" xfId="9" xr:uid="{A928C915-3C94-4323-B156-A40DEFF50651}"/>
    <cellStyle name="20% - Ênfase6 2" xfId="10" xr:uid="{46157123-CB42-457F-B7B0-C92FD19EF3CC}"/>
    <cellStyle name="40% - Ênfase1 2" xfId="11" xr:uid="{28F309C1-FEAA-4C9B-ABA9-F9D98327A0EA}"/>
    <cellStyle name="40% - Ênfase2 2" xfId="12" xr:uid="{0E06A74F-0242-4E5B-A47A-CB11D5085F0D}"/>
    <cellStyle name="40% - Ênfase3 2" xfId="13" xr:uid="{5B748546-9E27-46F1-96E3-1DA006EA2A4B}"/>
    <cellStyle name="40% - Ênfase4 2" xfId="14" xr:uid="{9BB15AF5-285E-454C-8737-3B84A4AF8F96}"/>
    <cellStyle name="40% - Ênfase5 2" xfId="15" xr:uid="{C3820F1B-FD7E-45A3-B8EF-8ABD3732AB09}"/>
    <cellStyle name="40% - Ênfase6 2" xfId="16" xr:uid="{2A754260-9DFD-4D69-8F75-B4FDE09FE046}"/>
    <cellStyle name="60% - Ênfase1 2" xfId="17" xr:uid="{D0769E65-E84B-492D-8FDA-B47D51C2CB5A}"/>
    <cellStyle name="60% - Ênfase2 2" xfId="18" xr:uid="{C883D2ED-6B71-49A2-A51D-A0995FE0E6E8}"/>
    <cellStyle name="60% - Ênfase3 2" xfId="19" xr:uid="{56CA89A8-1FEA-4C34-B566-4502AC000BA1}"/>
    <cellStyle name="60% - Ênfase4 2" xfId="20" xr:uid="{F410A4EB-DA91-4456-82DE-2319AB787B14}"/>
    <cellStyle name="60% - Ênfase5 2" xfId="21" xr:uid="{CCF7D868-7197-4516-A09A-B786B7B4C932}"/>
    <cellStyle name="60% - Ênfase6 2" xfId="22" xr:uid="{A5F17FAE-5AA8-4210-85E6-79E27EAA9CBC}"/>
    <cellStyle name="Bom 2" xfId="23" xr:uid="{024B039F-BE0B-4390-B596-FB1ECB096D57}"/>
    <cellStyle name="Cálculo 2" xfId="24" xr:uid="{780F623F-1831-45A2-8704-742B86C0FB02}"/>
    <cellStyle name="Célula de Verificação 2" xfId="25" xr:uid="{D007564C-0A03-45D5-85F4-8E91F92ECB7A}"/>
    <cellStyle name="Célula Vinculada 2" xfId="26" xr:uid="{26BE4D6F-DB29-4AA0-9E67-B110C07A5CB8}"/>
    <cellStyle name="Ênfase1 2" xfId="27" xr:uid="{819D1886-DA4A-421E-AA5A-26C2A36D4BBA}"/>
    <cellStyle name="Ênfase2 2" xfId="28" xr:uid="{406A4EAF-5ECB-46F1-98B5-AA9A6D7FC0E5}"/>
    <cellStyle name="Ênfase3 2" xfId="29" xr:uid="{DBDE40A9-0ED2-47A4-9FAD-50DD71001064}"/>
    <cellStyle name="Ênfase4 2" xfId="30" xr:uid="{CD2C2674-62B2-43FE-A9C0-03D068A270DE}"/>
    <cellStyle name="Ênfase5 2" xfId="31" xr:uid="{3AC22631-624A-4D58-B770-A9265D38D49D}"/>
    <cellStyle name="Ênfase6 2" xfId="32" xr:uid="{315C3F6E-AD95-4D46-BB2A-0AE0B13174CE}"/>
    <cellStyle name="Entrada 2" xfId="33" xr:uid="{0F802F49-B280-4118-86D1-D47C38D11C8D}"/>
    <cellStyle name="Moeda" xfId="2" builtinId="4"/>
    <cellStyle name="Moeda 2" xfId="35" xr:uid="{1AE9CB68-F1BB-4838-84BD-5B87920E8CE1}"/>
    <cellStyle name="Moeda 2 2" xfId="36" xr:uid="{CA7D9B01-11AE-4DD3-98DD-F3710B4E8A7E}"/>
    <cellStyle name="Moeda 2 3" xfId="37" xr:uid="{D1DEFB62-B6FE-4C0D-8DC9-1DF167C3437B}"/>
    <cellStyle name="Moeda 2 4" xfId="38" xr:uid="{E9AB2BD4-731B-42C8-B2AF-131157AA7A62}"/>
    <cellStyle name="Moeda 3" xfId="39" xr:uid="{E3513665-5169-4E14-AEF6-F61180F871F1}"/>
    <cellStyle name="Moeda 3 2" xfId="40" xr:uid="{51EE4241-29FF-43BF-B9F1-A87DB0B1E21F}"/>
    <cellStyle name="Moeda 4" xfId="41" xr:uid="{A1370EA7-E39A-46CC-B7D9-683F2ABF0B94}"/>
    <cellStyle name="Moeda 4 2" xfId="42" xr:uid="{3228B51C-89E5-434E-9932-BEB5AE9EBFBC}"/>
    <cellStyle name="Moeda 5" xfId="43" xr:uid="{DEC7E2C5-9450-41CA-AE8A-593EE47876F4}"/>
    <cellStyle name="Moeda 6" xfId="44" xr:uid="{7101A4CA-524D-4678-82C7-742BA4DD11A1}"/>
    <cellStyle name="Moeda 7" xfId="45" xr:uid="{EF616DEB-0ACF-48B8-99B6-5AEFBDE7D588}"/>
    <cellStyle name="Moeda 8" xfId="46" xr:uid="{F5F435C9-7311-4515-B225-88A3A651E43C}"/>
    <cellStyle name="Moeda 9" xfId="34" xr:uid="{6113E994-F17E-44FB-BB80-BAA4906CE320}"/>
    <cellStyle name="Normal" xfId="0" builtinId="0"/>
    <cellStyle name="Normal 10" xfId="47" xr:uid="{BBFAAFCC-F03D-47DD-8F8A-E908AB781319}"/>
    <cellStyle name="Normal 11" xfId="48" xr:uid="{122F3204-283C-41A0-B569-56019DF42EA9}"/>
    <cellStyle name="Normal 12" xfId="49" xr:uid="{081670F6-0C09-4030-BB4B-122487789F37}"/>
    <cellStyle name="Normal 12 3 2" xfId="50" xr:uid="{91C1E390-B9C1-4CAF-8154-536A99634C8D}"/>
    <cellStyle name="Normal 2" xfId="4" xr:uid="{DD8CF314-1552-4846-98B5-68D3E4F3236C}"/>
    <cellStyle name="Normal 2 10" xfId="51" xr:uid="{09FACE42-0F3A-496A-B151-B28165C6D88E}"/>
    <cellStyle name="Normal 2 2" xfId="52" xr:uid="{E08BEE89-B019-4D33-B787-9C1DE5C64379}"/>
    <cellStyle name="Normal 2 3" xfId="53" xr:uid="{AF4BE7AA-7738-4E41-AF02-EF5F6A572FAA}"/>
    <cellStyle name="Normal 2 4" xfId="54" xr:uid="{9412B52C-CF95-4383-A7FE-776D28F24190}"/>
    <cellStyle name="Normal 3 2" xfId="55" xr:uid="{874D614D-8A98-4786-A132-B3216565491F}"/>
    <cellStyle name="Normal 3 3" xfId="56" xr:uid="{E8AB329F-213F-46EA-9F9B-696D207A66AF}"/>
    <cellStyle name="Normal 3 4" xfId="57" xr:uid="{C5AC9170-901F-437F-8325-F208DFFBA762}"/>
    <cellStyle name="Normal 3 5" xfId="58" xr:uid="{728F5BA1-FFC5-4F44-9917-3ED7576548D5}"/>
    <cellStyle name="Normal 3 6" xfId="59" xr:uid="{BE1C5F3F-E4D1-498B-BCB0-CE173C1119BE}"/>
    <cellStyle name="Normal 4" xfId="60" xr:uid="{36AE9757-1DBE-4F5F-B965-FAF2743E0E98}"/>
    <cellStyle name="Normal 4 2" xfId="61" xr:uid="{781F8DD7-A155-43D9-A2A5-71C556CF5CD2}"/>
    <cellStyle name="Normal 5" xfId="62" xr:uid="{92CAB273-0FDB-433C-AD03-C12FD950E6F2}"/>
    <cellStyle name="Normal 5 2" xfId="63" xr:uid="{13666B41-4967-4B00-A210-EEB3B8F58DB1}"/>
    <cellStyle name="Normal 6" xfId="64" xr:uid="{4298475C-90AE-4C4B-AC77-F7916F72B457}"/>
    <cellStyle name="Normal 7" xfId="65" xr:uid="{B83194A0-DBA7-4513-83A3-94F4ADD62757}"/>
    <cellStyle name="Normal 8" xfId="66" xr:uid="{34C42746-7E4F-42BC-86F1-2FA33DB01D3B}"/>
    <cellStyle name="Normal 9" xfId="67" xr:uid="{9680E729-4366-41C1-B212-47D9B032FB12}"/>
    <cellStyle name="Nota 2" xfId="68" xr:uid="{E18AEB37-E351-41CE-B2A9-95DFF4793B13}"/>
    <cellStyle name="Porcentagem" xfId="106" builtinId="5"/>
    <cellStyle name="Porcentagem 2" xfId="69" xr:uid="{659C7353-A2CB-45EA-B995-252DF0F2AD06}"/>
    <cellStyle name="Porcentagem 2 2" xfId="70" xr:uid="{EF387BC5-8682-4168-9153-9A4C256DA633}"/>
    <cellStyle name="Porcentagem 2 3" xfId="71" xr:uid="{7BB9CE1A-1EC0-419C-8FEE-5FB7DB542CCA}"/>
    <cellStyle name="Porcentagem 3" xfId="72" xr:uid="{D9A3655F-549B-4E47-BAC4-19571859E900}"/>
    <cellStyle name="Porcentagem 3 2" xfId="73" xr:uid="{0990779B-921D-4CCF-B948-53DC69BABB64}"/>
    <cellStyle name="Porcentagem 4" xfId="74" xr:uid="{44112123-508B-4C7D-8345-33CD54914619}"/>
    <cellStyle name="Saída 2" xfId="75" xr:uid="{82C082F5-DC60-4DF8-BC64-D1828BAD222E}"/>
    <cellStyle name="Separador de milhares 2" xfId="76" xr:uid="{CC5F8D7B-46D3-4EAB-9954-89E99A026291}"/>
    <cellStyle name="Separador de milhares 3" xfId="77" xr:uid="{01CEF336-3C64-42E8-81F8-FF4DE03871EF}"/>
    <cellStyle name="Separador de milhares 4" xfId="78" xr:uid="{DA4CB4AC-6477-4C4F-9B34-E9694155B94C}"/>
    <cellStyle name="Texto de Aviso 2" xfId="79" xr:uid="{402B6131-223A-4296-8010-46DE61A819E3}"/>
    <cellStyle name="Texto Explicativo 2" xfId="80" xr:uid="{027013DB-1F22-4C28-B5D0-22AE5AEB2372}"/>
    <cellStyle name="Título 1 2" xfId="81" xr:uid="{9F85250B-C1E4-44E8-BE5F-2925C1A4F952}"/>
    <cellStyle name="Título 2 2" xfId="82" xr:uid="{53F97F8A-F510-48BA-9B70-12E13FAE7AA0}"/>
    <cellStyle name="Título 3 2" xfId="83" xr:uid="{807C3B15-3BF5-4EB7-9ADE-BC6BFF9A8513}"/>
    <cellStyle name="Título 4 2" xfId="84" xr:uid="{336576DF-940E-4A6C-8055-9372BCA61B52}"/>
    <cellStyle name="Título 5" xfId="85" xr:uid="{7FA18F9B-0EDE-4B50-A506-22BB916614B1}"/>
    <cellStyle name="Total 2" xfId="86" xr:uid="{8DBA7301-9EAB-4FFF-81B0-AB5731A03FE9}"/>
    <cellStyle name="Vírgula" xfId="1" builtinId="3"/>
    <cellStyle name="Vírgula 2" xfId="3" xr:uid="{5CE405C9-CB15-47A4-8DE6-50A4C83A8BE3}"/>
    <cellStyle name="Vírgula 2 2" xfId="89" xr:uid="{FE60F509-B417-47EA-ADD9-53D40B59FAFD}"/>
    <cellStyle name="Vírgula 2 2 2" xfId="90" xr:uid="{0E3E1F63-6F4A-45DA-AC0C-C937C3FD7828}"/>
    <cellStyle name="Vírgula 2 3" xfId="91" xr:uid="{81DFB981-359E-4E90-9C76-BC570727A4C6}"/>
    <cellStyle name="Vírgula 2 4" xfId="92" xr:uid="{E56D7970-2001-40E4-ACF9-C5D37A577282}"/>
    <cellStyle name="Vírgula 2 5" xfId="93" xr:uid="{9F46EFCD-D897-4C25-9B9B-CE57D754A022}"/>
    <cellStyle name="Vírgula 2 6" xfId="94" xr:uid="{901BA146-2BAE-4E28-ACAA-D5779531E26A}"/>
    <cellStyle name="Vírgula 2 7" xfId="88" xr:uid="{FC71FE38-293D-4683-B4F2-F10B091EE1F3}"/>
    <cellStyle name="Vírgula 3" xfId="95" xr:uid="{571A1045-20D4-4BCA-9B21-C1FF7AC3B2E6}"/>
    <cellStyle name="Vírgula 3 2" xfId="96" xr:uid="{AE94221E-5911-46FF-BC33-F55CF47EAD8A}"/>
    <cellStyle name="Vírgula 3 2 2" xfId="97" xr:uid="{DAB9C8A6-9927-4F68-AC83-A4AF73EAF1F8}"/>
    <cellStyle name="Vírgula 3 3" xfId="98" xr:uid="{EAF33D87-6CD8-419B-9F65-0FA50644E32D}"/>
    <cellStyle name="Vírgula 4" xfId="99" xr:uid="{EF4AA356-0B06-4955-B1B4-DCC9760B1EF7}"/>
    <cellStyle name="Vírgula 4 2" xfId="100" xr:uid="{29BC4122-0152-4572-A83B-224AFCCE8001}"/>
    <cellStyle name="Vírgula 4 3" xfId="101" xr:uid="{53234561-ABF1-4D49-9605-1C787F7C68EF}"/>
    <cellStyle name="Vírgula 5" xfId="102" xr:uid="{60D21C99-08E9-4941-8D5A-DEC86EEDF149}"/>
    <cellStyle name="Vírgula 5 2" xfId="103" xr:uid="{E380F197-6DF0-4358-88A5-27D46DB164E3}"/>
    <cellStyle name="Vírgula 6" xfId="104" xr:uid="{1F69D2D0-D3AF-4941-85CD-532044850BC6}"/>
    <cellStyle name="Vírgula 7" xfId="105" xr:uid="{FE49D618-73D2-44FE-A466-13614CA758D5}"/>
    <cellStyle name="Vírgula 8" xfId="87" xr:uid="{509850A7-617E-4AE9-877A-3E4DFF5B2777}"/>
  </cellStyles>
  <dxfs count="4">
    <dxf>
      <font>
        <sz val="11"/>
      </font>
      <fill>
        <patternFill patternType="solid">
          <fgColor rgb="FFEFBF00"/>
          <bgColor rgb="FFEFBF00"/>
        </patternFill>
      </fill>
    </dxf>
    <dxf>
      <font>
        <sz val="11"/>
        <color rgb="FFFF0000"/>
      </font>
      <fill>
        <patternFill patternType="solid">
          <fgColor rgb="FFFFFF99"/>
          <bgColor rgb="FFFFFF99"/>
        </patternFill>
      </fill>
    </dxf>
    <dxf>
      <font>
        <sz val="11"/>
        <color rgb="FF0000FF"/>
      </font>
      <fill>
        <patternFill patternType="solid">
          <fgColor rgb="FFCCFFFF"/>
          <bgColor rgb="FFCCFFFF"/>
        </patternFill>
      </fill>
    </dxf>
    <dxf>
      <font>
        <b/>
        <i/>
        <sz val="11"/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0</xdr:rowOff>
    </xdr:from>
    <xdr:to>
      <xdr:col>3</xdr:col>
      <xdr:colOff>0</xdr:colOff>
      <xdr:row>8</xdr:row>
      <xdr:rowOff>0</xdr:rowOff>
    </xdr:to>
    <xdr:sp macro="" textlink="">
      <xdr:nvSpPr>
        <xdr:cNvPr id="2" name="Texto 1">
          <a:extLst>
            <a:ext uri="{FF2B5EF4-FFF2-40B4-BE49-F238E27FC236}">
              <a16:creationId xmlns:a16="http://schemas.microsoft.com/office/drawing/2014/main" id="{9CFB05A2-E90C-4D33-B048-BFABF5C4FC27}"/>
            </a:ext>
          </a:extLst>
        </xdr:cNvPr>
        <xdr:cNvSpPr txBox="1">
          <a:spLocks noChangeArrowheads="1"/>
        </xdr:cNvSpPr>
      </xdr:nvSpPr>
      <xdr:spPr bwMode="auto">
        <a:xfrm>
          <a:off x="2162175" y="206692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MEMÓRIA DE CÁLCULO DE MEDIÇÃO</a:t>
          </a:r>
        </a:p>
      </xdr:txBody>
    </xdr:sp>
    <xdr:clientData/>
  </xdr:twoCellAnchor>
  <xdr:twoCellAnchor>
    <xdr:from>
      <xdr:col>1</xdr:col>
      <xdr:colOff>140175</xdr:colOff>
      <xdr:row>0</xdr:row>
      <xdr:rowOff>109936</xdr:rowOff>
    </xdr:from>
    <xdr:to>
      <xdr:col>2</xdr:col>
      <xdr:colOff>0</xdr:colOff>
      <xdr:row>2</xdr:row>
      <xdr:rowOff>503794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43B382FD-7094-4B81-A576-D7B81613F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75" y="109936"/>
          <a:ext cx="976109" cy="7272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1352550</xdr:colOff>
      <xdr:row>5</xdr:row>
      <xdr:rowOff>0</xdr:rowOff>
    </xdr:from>
    <xdr:to>
      <xdr:col>2</xdr:col>
      <xdr:colOff>2990850</xdr:colOff>
      <xdr:row>5</xdr:row>
      <xdr:rowOff>0</xdr:rowOff>
    </xdr:to>
    <xdr:sp macro="" textlink="">
      <xdr:nvSpPr>
        <xdr:cNvPr id="3" name="Texto 1">
          <a:extLst>
            <a:ext uri="{FF2B5EF4-FFF2-40B4-BE49-F238E27FC236}">
              <a16:creationId xmlns:a16="http://schemas.microsoft.com/office/drawing/2014/main" id="{AF8390E6-B40F-43DC-B3E1-0DE1EEFF9D78}"/>
            </a:ext>
          </a:extLst>
        </xdr:cNvPr>
        <xdr:cNvSpPr txBox="1">
          <a:spLocks noChangeArrowheads="1"/>
        </xdr:cNvSpPr>
      </xdr:nvSpPr>
      <xdr:spPr bwMode="auto">
        <a:xfrm>
          <a:off x="1247775" y="135255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MEMÓRIA DE CÁLCULO DE MEDIÇÃO</a:t>
          </a:r>
        </a:p>
      </xdr:txBody>
    </xdr:sp>
    <xdr:clientData/>
  </xdr:twoCellAnchor>
  <xdr:twoCellAnchor>
    <xdr:from>
      <xdr:col>0</xdr:col>
      <xdr:colOff>140175</xdr:colOff>
      <xdr:row>0</xdr:row>
      <xdr:rowOff>109936</xdr:rowOff>
    </xdr:from>
    <xdr:to>
      <xdr:col>1</xdr:col>
      <xdr:colOff>506684</xdr:colOff>
      <xdr:row>2</xdr:row>
      <xdr:rowOff>503794</xdr:rowOff>
    </xdr:to>
    <xdr:pic>
      <xdr:nvPicPr>
        <xdr:cNvPr id="4" name="Picture 21">
          <a:extLst>
            <a:ext uri="{FF2B5EF4-FFF2-40B4-BE49-F238E27FC236}">
              <a16:creationId xmlns:a16="http://schemas.microsoft.com/office/drawing/2014/main" id="{91CEE7A7-CA33-4253-A735-F87CA34E58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175" y="109936"/>
          <a:ext cx="977697" cy="72723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117159</xdr:colOff>
      <xdr:row>1</xdr:row>
      <xdr:rowOff>85956</xdr:rowOff>
    </xdr:from>
    <xdr:to>
      <xdr:col>3</xdr:col>
      <xdr:colOff>3038001</xdr:colOff>
      <xdr:row>2</xdr:row>
      <xdr:rowOff>305594</xdr:rowOff>
    </xdr:to>
    <xdr:sp macro="" textlink="" fLocksText="0">
      <xdr:nvSpPr>
        <xdr:cNvPr id="5" name="Text Box 4">
          <a:extLst>
            <a:ext uri="{FF2B5EF4-FFF2-40B4-BE49-F238E27FC236}">
              <a16:creationId xmlns:a16="http://schemas.microsoft.com/office/drawing/2014/main" id="{23174483-99E1-478E-BD93-E5A1170FCD47}"/>
            </a:ext>
          </a:extLst>
        </xdr:cNvPr>
        <xdr:cNvSpPr txBox="1">
          <a:spLocks noChangeArrowheads="1"/>
        </xdr:cNvSpPr>
      </xdr:nvSpPr>
      <xdr:spPr bwMode="auto">
        <a:xfrm>
          <a:off x="2284097" y="244706"/>
          <a:ext cx="2920842" cy="394263"/>
        </a:xfrm>
        <a:prstGeom prst="rect">
          <a:avLst/>
        </a:prstGeom>
        <a:solidFill>
          <a:srgbClr val="FFFFFF"/>
        </a:solidFill>
        <a:ln>
          <a:noFill/>
        </a:ln>
        <a:effectLst/>
      </xdr:spPr>
      <xdr:txBody>
        <a:bodyPr vertOverflow="clip" wrap="square" lIns="36360" tIns="41040" rIns="36360" bIns="0" anchor="t"/>
        <a:lstStyle/>
        <a:p>
          <a:pPr algn="ctr" rtl="0">
            <a:lnSpc>
              <a:spcPts val="10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Black"/>
            </a:rPr>
            <a:t>PREFEITURA MUNICIPAL DE IGARAPÉ</a:t>
          </a:r>
        </a:p>
        <a:p>
          <a:pPr algn="ctr" rtl="0">
            <a:lnSpc>
              <a:spcPts val="1000"/>
            </a:lnSpc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Black"/>
            </a:rPr>
            <a:t> </a:t>
          </a:r>
        </a:p>
        <a:p>
          <a:pPr algn="ctr" rtl="0">
            <a:lnSpc>
              <a:spcPts val="700"/>
            </a:lnSpc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ESTADO DE  MNAS GERAIS</a:t>
          </a:r>
        </a:p>
      </xdr:txBody>
    </xdr:sp>
    <xdr:clientData/>
  </xdr:twoCellAnchor>
  <xdr:twoCellAnchor>
    <xdr:from>
      <xdr:col>3</xdr:col>
      <xdr:colOff>256463</xdr:colOff>
      <xdr:row>3</xdr:row>
      <xdr:rowOff>107137</xdr:rowOff>
    </xdr:from>
    <xdr:to>
      <xdr:col>3</xdr:col>
      <xdr:colOff>2933146</xdr:colOff>
      <xdr:row>3</xdr:row>
      <xdr:rowOff>474027</xdr:rowOff>
    </xdr:to>
    <xdr:sp macro="" textlink="" fLocksText="0">
      <xdr:nvSpPr>
        <xdr:cNvPr id="6" name="Text Box 3">
          <a:extLst>
            <a:ext uri="{FF2B5EF4-FFF2-40B4-BE49-F238E27FC236}">
              <a16:creationId xmlns:a16="http://schemas.microsoft.com/office/drawing/2014/main" id="{E5460CE7-F201-4507-85D2-DCE45F5289DD}"/>
            </a:ext>
          </a:extLst>
        </xdr:cNvPr>
        <xdr:cNvSpPr txBox="1">
          <a:spLocks noChangeArrowheads="1"/>
        </xdr:cNvSpPr>
      </xdr:nvSpPr>
      <xdr:spPr bwMode="auto">
        <a:xfrm>
          <a:off x="2423401" y="1051700"/>
          <a:ext cx="2676683" cy="366890"/>
        </a:xfrm>
        <a:prstGeom prst="rect">
          <a:avLst/>
        </a:prstGeom>
        <a:solidFill>
          <a:srgbClr val="FFFFFF"/>
        </a:solidFill>
        <a:ln>
          <a:noFill/>
        </a:ln>
        <a:effectLst/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C.G.C.M.F. </a:t>
          </a:r>
          <a:r>
            <a:rPr lang="pt-B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18.715.474/0001-85</a:t>
          </a:r>
          <a:r>
            <a:rPr lang="pt-B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 - INSC. EST.: ISENTO</a:t>
          </a:r>
        </a:p>
        <a:p>
          <a:pPr algn="ctr" rtl="0">
            <a:defRPr sz="1000"/>
          </a:pPr>
          <a:r>
            <a:rPr lang="pt-BR" sz="600" b="0" i="0" u="none" strike="noStrike" baseline="0">
              <a:solidFill>
                <a:srgbClr val="000000"/>
              </a:solidFill>
              <a:latin typeface="Arial"/>
              <a:cs typeface="Arial"/>
            </a:rPr>
            <a:t>AV. GOV. VALADARES, 325, CENTRO - CEP. 32900-000 - IGARAPÉ/MG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390525</xdr:colOff>
      <xdr:row>0</xdr:row>
      <xdr:rowOff>619125</xdr:rowOff>
    </xdr:from>
    <xdr:ext cx="7191375" cy="438150"/>
    <xdr:sp macro="" textlink="">
      <xdr:nvSpPr>
        <xdr:cNvPr id="2" name="Shape 7">
          <a:extLst>
            <a:ext uri="{FF2B5EF4-FFF2-40B4-BE49-F238E27FC236}">
              <a16:creationId xmlns:a16="http://schemas.microsoft.com/office/drawing/2014/main" id="{22EE12BD-A7B7-4F60-855F-0C84DC052252}"/>
            </a:ext>
          </a:extLst>
        </xdr:cNvPr>
        <xdr:cNvSpPr txBox="1"/>
      </xdr:nvSpPr>
      <xdr:spPr>
        <a:xfrm>
          <a:off x="771525" y="619125"/>
          <a:ext cx="7191375" cy="438150"/>
        </a:xfrm>
        <a:prstGeom prst="rect">
          <a:avLst/>
        </a:prstGeom>
        <a:noFill/>
        <a:ln>
          <a:noFill/>
        </a:ln>
      </xdr:spPr>
      <xdr:txBody>
        <a:bodyPr spcFirstLastPara="1" wrap="square" lIns="27350" tIns="22675" rIns="27350" bIns="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8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C.G.C.M.F. 18.715.474/0001-85 - INSC. EST.: ISENTO</a:t>
          </a:r>
          <a:endParaRPr sz="11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8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AV. GOV. VALADARES, 447, CENTRO - CEP. 32900-000 - IGARAPÉ/MG</a:t>
          </a:r>
          <a:endParaRPr sz="11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80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FONE: (31) 3534-5343 - FAX: (31) 3534-5344</a:t>
          </a:r>
          <a:endParaRPr sz="1100"/>
        </a:p>
      </xdr:txBody>
    </xdr:sp>
    <xdr:clientData fLocksWithSheet="0"/>
  </xdr:oneCellAnchor>
  <xdr:oneCellAnchor>
    <xdr:from>
      <xdr:col>1</xdr:col>
      <xdr:colOff>361950</xdr:colOff>
      <xdr:row>0</xdr:row>
      <xdr:rowOff>142875</xdr:rowOff>
    </xdr:from>
    <xdr:ext cx="6972300" cy="390525"/>
    <xdr:sp macro="" textlink="">
      <xdr:nvSpPr>
        <xdr:cNvPr id="3" name="Shape 8">
          <a:extLst>
            <a:ext uri="{FF2B5EF4-FFF2-40B4-BE49-F238E27FC236}">
              <a16:creationId xmlns:a16="http://schemas.microsoft.com/office/drawing/2014/main" id="{9BE18A83-5979-478B-A028-B82A610F5369}"/>
            </a:ext>
          </a:extLst>
        </xdr:cNvPr>
        <xdr:cNvSpPr txBox="1"/>
      </xdr:nvSpPr>
      <xdr:spPr>
        <a:xfrm>
          <a:off x="742950" y="142875"/>
          <a:ext cx="6972300" cy="390525"/>
        </a:xfrm>
        <a:prstGeom prst="rect">
          <a:avLst/>
        </a:prstGeom>
        <a:noFill/>
        <a:ln>
          <a:noFill/>
        </a:ln>
      </xdr:spPr>
      <xdr:txBody>
        <a:bodyPr spcFirstLastPara="1" wrap="square" lIns="36350" tIns="27350" rIns="36350" bIns="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2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PREFEITURA MUNICIPAL DE IGARAPÉ</a:t>
          </a:r>
          <a:endParaRPr sz="11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ESTADO DE  MINAS GERAIS</a:t>
          </a:r>
          <a:endParaRPr sz="1100"/>
        </a:p>
      </xdr:txBody>
    </xdr:sp>
    <xdr:clientData fLocksWithSheet="0"/>
  </xdr:oneCellAnchor>
  <xdr:oneCellAnchor>
    <xdr:from>
      <xdr:col>0</xdr:col>
      <xdr:colOff>190500</xdr:colOff>
      <xdr:row>0</xdr:row>
      <xdr:rowOff>66676</xdr:rowOff>
    </xdr:from>
    <xdr:ext cx="742950" cy="571500"/>
    <xdr:pic>
      <xdr:nvPicPr>
        <xdr:cNvPr id="4" name="image3.png">
          <a:extLst>
            <a:ext uri="{FF2B5EF4-FFF2-40B4-BE49-F238E27FC236}">
              <a16:creationId xmlns:a16="http://schemas.microsoft.com/office/drawing/2014/main" id="{E9D33CC7-AC25-4403-ABDC-AB89187DB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0" y="66676"/>
          <a:ext cx="742950" cy="5715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1</xdr:row>
      <xdr:rowOff>66675</xdr:rowOff>
    </xdr:from>
    <xdr:ext cx="3811361" cy="453118"/>
    <xdr:sp macro="" textlink="">
      <xdr:nvSpPr>
        <xdr:cNvPr id="2" name="Shape 90">
          <a:extLst>
            <a:ext uri="{FF2B5EF4-FFF2-40B4-BE49-F238E27FC236}">
              <a16:creationId xmlns:a16="http://schemas.microsoft.com/office/drawing/2014/main" id="{E4E65C88-EA83-4F98-ABDD-820DF75D360D}"/>
            </a:ext>
          </a:extLst>
        </xdr:cNvPr>
        <xdr:cNvSpPr txBox="1"/>
      </xdr:nvSpPr>
      <xdr:spPr>
        <a:xfrm>
          <a:off x="1304925" y="238125"/>
          <a:ext cx="3811361" cy="453118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350" tIns="22675" rIns="27350" bIns="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800"/>
            <a:buFont typeface="Arial"/>
            <a:buNone/>
          </a:pPr>
          <a:r>
            <a:rPr lang="en-US" sz="8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PREFEITURA MUNICIPAL DE IGARAPÉ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00"/>
            <a:buFont typeface="Arial"/>
            <a:buNone/>
          </a:pPr>
          <a:r>
            <a:rPr lang="en-US" sz="700" b="1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ESTADO DE  MINAS GERAIS</a:t>
          </a:r>
          <a:endParaRPr sz="1400"/>
        </a:p>
      </xdr:txBody>
    </xdr:sp>
    <xdr:clientData fLocksWithSheet="0"/>
  </xdr:oneCellAnchor>
  <xdr:oneCellAnchor>
    <xdr:from>
      <xdr:col>2</xdr:col>
      <xdr:colOff>381001</xdr:colOff>
      <xdr:row>1</xdr:row>
      <xdr:rowOff>342901</xdr:rowOff>
    </xdr:from>
    <xdr:ext cx="3638550" cy="400050"/>
    <xdr:sp macro="" textlink="">
      <xdr:nvSpPr>
        <xdr:cNvPr id="3" name="Shape 91">
          <a:extLst>
            <a:ext uri="{FF2B5EF4-FFF2-40B4-BE49-F238E27FC236}">
              <a16:creationId xmlns:a16="http://schemas.microsoft.com/office/drawing/2014/main" id="{8175D65C-3F54-41F2-98AF-B97FE637BC86}"/>
            </a:ext>
          </a:extLst>
        </xdr:cNvPr>
        <xdr:cNvSpPr txBox="1"/>
      </xdr:nvSpPr>
      <xdr:spPr>
        <a:xfrm>
          <a:off x="1419226" y="514351"/>
          <a:ext cx="3638550" cy="40005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27350" tIns="18000" rIns="27350" bIns="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50"/>
            <a:buFont typeface="Arial"/>
            <a:buNone/>
          </a:pPr>
          <a:r>
            <a:rPr lang="en-US" sz="75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CNPJ 18.715.474/0001-85 - INSC. EST.: ISENTO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50"/>
            <a:buFont typeface="Arial"/>
            <a:buNone/>
          </a:pPr>
          <a:r>
            <a:rPr lang="en-US" sz="75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AV. GOV. VALADARES, 447, CENTRO - FONE: (31) 3534-5343 - FAX: 3534-5344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750"/>
            <a:buFont typeface="Arial"/>
            <a:buNone/>
          </a:pPr>
          <a:r>
            <a:rPr lang="en-US" sz="750" b="0" i="0" u="none" strike="noStrike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CEP.: 32.900-000 - IGARAPÉ - MINAS GERAIS</a:t>
          </a:r>
          <a:endParaRPr sz="1400"/>
        </a:p>
      </xdr:txBody>
    </xdr:sp>
    <xdr:clientData fLocksWithSheet="0"/>
  </xdr:oneCellAnchor>
  <xdr:oneCellAnchor>
    <xdr:from>
      <xdr:col>1</xdr:col>
      <xdr:colOff>95250</xdr:colOff>
      <xdr:row>1</xdr:row>
      <xdr:rowOff>104775</xdr:rowOff>
    </xdr:from>
    <xdr:ext cx="647700" cy="552450"/>
    <xdr:pic>
      <xdr:nvPicPr>
        <xdr:cNvPr id="4" name="image5.png">
          <a:extLst>
            <a:ext uri="{FF2B5EF4-FFF2-40B4-BE49-F238E27FC236}">
              <a16:creationId xmlns:a16="http://schemas.microsoft.com/office/drawing/2014/main" id="{90E6E424-EB57-4DAB-97BE-50633616B3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276225"/>
          <a:ext cx="647700" cy="55245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152400</xdr:colOff>
      <xdr:row>1</xdr:row>
      <xdr:rowOff>152400</xdr:rowOff>
    </xdr:from>
    <xdr:ext cx="847725" cy="695325"/>
    <xdr:pic>
      <xdr:nvPicPr>
        <xdr:cNvPr id="2" name="image4.png">
          <a:extLst>
            <a:ext uri="{FF2B5EF4-FFF2-40B4-BE49-F238E27FC236}">
              <a16:creationId xmlns:a16="http://schemas.microsoft.com/office/drawing/2014/main" id="{6BE5598F-A55C-46A1-89F3-6AE0A0701B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33425" y="352425"/>
          <a:ext cx="847725" cy="695325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6</xdr:col>
      <xdr:colOff>2904</xdr:colOff>
      <xdr:row>37</xdr:row>
      <xdr:rowOff>92767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7C766E0-0C3F-4DDF-8C1C-E1FB134A8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200026"/>
          <a:ext cx="5746478" cy="62459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ustavo.martins\OneDrive\Documentos\_Igarap&#233;\Acesso%20BR%20381\AGULHA%20-%20ACESSO%20A%20BR%20381\Or&#231;amento%20R02\OS_05%20-%20BR%20381%20-%20PLANILHA%20REV08.xlsx" TargetMode="External"/><Relationship Id="rId1" Type="http://schemas.openxmlformats.org/officeDocument/2006/relationships/externalLinkPath" Target="file:///C:\Users\gustavo.martins\OneDrive\Documentos\_Igarap&#233;\Acesso%20BR%20381\AGULHA%20-%20ACESSO%20A%20BR%20381\Or&#231;amento%20R02\OS_05%20-%20BR%20381%20-%20PLANILHA%20REV08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150c18798f6a3c83/Documentos/_Igarap&#233;/Acesso%20BR%20381/AGULHA%20-%20ACESSO%20A%20BR%20381/Or&#231;amento%20R01/OS_05%20-%20BR%20381%20-%20PLANILHA%20REV04.xlsx" TargetMode="External"/><Relationship Id="rId1" Type="http://schemas.openxmlformats.org/officeDocument/2006/relationships/externalLinkPath" Target="https://d.docs.live.net/150c18798f6a3c83/Documentos/_Igarap&#233;/Acesso%20BR%20381/AGULHA%20-%20ACESSO%20A%20BR%20381/Or&#231;amento%20R01/OS_05%20-%20BR%20381%20-%20PLANILHA%20REV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"/>
      <sheetName val="MEMÓRIA"/>
      <sheetName val="CPU"/>
      <sheetName val="CRONOGRAMA"/>
      <sheetName val="BDI"/>
      <sheetName val="ENCARGOS SOCIAIS RODOVIÁRIAS"/>
    </sheetNames>
    <sheetDataSet>
      <sheetData sheetId="0">
        <row r="33">
          <cell r="A33"/>
          <cell r="C33" t="str">
            <v>SINAPI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"/>
      <sheetName val="MEMÓRIA"/>
      <sheetName val="CPU"/>
      <sheetName val="CRONOGRAMA"/>
      <sheetName val="BDI"/>
      <sheetName val="ENCARGOS SOCIAIS RODOVIÁRIAS"/>
    </sheetNames>
    <sheetDataSet>
      <sheetData sheetId="0">
        <row r="6">
          <cell r="G6" t="str">
            <v>OS 05 - ACESSO BR 381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523BD-45A7-4B9B-BF2F-ABC3CA7CCA66}">
  <sheetPr>
    <pageSetUpPr fitToPage="1"/>
  </sheetPr>
  <dimension ref="A1:H32"/>
  <sheetViews>
    <sheetView topLeftCell="A5" zoomScale="130" zoomScaleNormal="130" workbookViewId="0">
      <pane xSplit="3" ySplit="1" topLeftCell="D6" activePane="bottomRight" state="frozen"/>
      <selection activeCell="A5" sqref="A5"/>
      <selection pane="topRight" activeCell="E5" sqref="E5"/>
      <selection pane="bottomLeft" activeCell="A6" sqref="A6"/>
      <selection pane="bottomRight" activeCell="C26" sqref="C26"/>
    </sheetView>
  </sheetViews>
  <sheetFormatPr defaultRowHeight="12.75" x14ac:dyDescent="0.2"/>
  <cols>
    <col min="1" max="1" width="9.140625" style="4"/>
    <col min="2" max="2" width="11.28515625" style="4" bestFit="1" customWidth="1"/>
    <col min="3" max="3" width="107.85546875" style="22" customWidth="1"/>
    <col min="4" max="4" width="6.7109375" style="22" customWidth="1"/>
    <col min="5" max="5" width="11" style="22" bestFit="1" customWidth="1"/>
    <col min="6" max="6" width="12.140625" style="4" customWidth="1"/>
    <col min="7" max="7" width="9.140625" style="4"/>
    <col min="8" max="8" width="17.42578125" style="154" customWidth="1"/>
    <col min="9" max="9" width="9.140625" style="4"/>
    <col min="10" max="10" width="17.140625" style="4" customWidth="1"/>
    <col min="11" max="234" width="9.140625" style="4"/>
    <col min="235" max="235" width="7.5703125" style="4" customWidth="1"/>
    <col min="236" max="236" width="11.140625" style="4" customWidth="1"/>
    <col min="237" max="237" width="46.140625" style="4" customWidth="1"/>
    <col min="238" max="238" width="6.7109375" style="4" customWidth="1"/>
    <col min="239" max="239" width="11.7109375" style="4" customWidth="1"/>
    <col min="240" max="241" width="7.7109375" style="4" customWidth="1"/>
    <col min="242" max="242" width="9.28515625" style="4" customWidth="1"/>
    <col min="243" max="243" width="8.42578125" style="4" customWidth="1"/>
    <col min="244" max="246" width="7.7109375" style="4" customWidth="1"/>
    <col min="247" max="247" width="10.42578125" style="4" customWidth="1"/>
    <col min="248" max="249" width="9.28515625" style="4" customWidth="1"/>
    <col min="250" max="250" width="11.7109375" style="4" customWidth="1"/>
    <col min="251" max="251" width="9.28515625" style="4" customWidth="1"/>
    <col min="252" max="252" width="11.7109375" style="4" customWidth="1"/>
    <col min="253" max="253" width="9.28515625" style="4" customWidth="1"/>
    <col min="254" max="254" width="13.28515625" style="4" bestFit="1" customWidth="1"/>
    <col min="255" max="255" width="9.28515625" style="4" customWidth="1"/>
    <col min="256" max="256" width="14.140625" style="4" bestFit="1" customWidth="1"/>
    <col min="257" max="257" width="9.140625" style="4"/>
    <col min="258" max="258" width="13" style="4" customWidth="1"/>
    <col min="259" max="490" width="9.140625" style="4"/>
    <col min="491" max="491" width="7.5703125" style="4" customWidth="1"/>
    <col min="492" max="492" width="11.140625" style="4" customWidth="1"/>
    <col min="493" max="493" width="46.140625" style="4" customWidth="1"/>
    <col min="494" max="494" width="6.7109375" style="4" customWidth="1"/>
    <col min="495" max="495" width="11.7109375" style="4" customWidth="1"/>
    <col min="496" max="497" width="7.7109375" style="4" customWidth="1"/>
    <col min="498" max="498" width="9.28515625" style="4" customWidth="1"/>
    <col min="499" max="499" width="8.42578125" style="4" customWidth="1"/>
    <col min="500" max="502" width="7.7109375" style="4" customWidth="1"/>
    <col min="503" max="503" width="10.42578125" style="4" customWidth="1"/>
    <col min="504" max="505" width="9.28515625" style="4" customWidth="1"/>
    <col min="506" max="506" width="11.7109375" style="4" customWidth="1"/>
    <col min="507" max="507" width="9.28515625" style="4" customWidth="1"/>
    <col min="508" max="508" width="11.7109375" style="4" customWidth="1"/>
    <col min="509" max="509" width="9.28515625" style="4" customWidth="1"/>
    <col min="510" max="510" width="13.28515625" style="4" bestFit="1" customWidth="1"/>
    <col min="511" max="511" width="9.28515625" style="4" customWidth="1"/>
    <col min="512" max="512" width="14.140625" style="4" bestFit="1" customWidth="1"/>
    <col min="513" max="513" width="9.140625" style="4"/>
    <col min="514" max="514" width="13" style="4" customWidth="1"/>
    <col min="515" max="746" width="9.140625" style="4"/>
    <col min="747" max="747" width="7.5703125" style="4" customWidth="1"/>
    <col min="748" max="748" width="11.140625" style="4" customWidth="1"/>
    <col min="749" max="749" width="46.140625" style="4" customWidth="1"/>
    <col min="750" max="750" width="6.7109375" style="4" customWidth="1"/>
    <col min="751" max="751" width="11.7109375" style="4" customWidth="1"/>
    <col min="752" max="753" width="7.7109375" style="4" customWidth="1"/>
    <col min="754" max="754" width="9.28515625" style="4" customWidth="1"/>
    <col min="755" max="755" width="8.42578125" style="4" customWidth="1"/>
    <col min="756" max="758" width="7.7109375" style="4" customWidth="1"/>
    <col min="759" max="759" width="10.42578125" style="4" customWidth="1"/>
    <col min="760" max="761" width="9.28515625" style="4" customWidth="1"/>
    <col min="762" max="762" width="11.7109375" style="4" customWidth="1"/>
    <col min="763" max="763" width="9.28515625" style="4" customWidth="1"/>
    <col min="764" max="764" width="11.7109375" style="4" customWidth="1"/>
    <col min="765" max="765" width="9.28515625" style="4" customWidth="1"/>
    <col min="766" max="766" width="13.28515625" style="4" bestFit="1" customWidth="1"/>
    <col min="767" max="767" width="9.28515625" style="4" customWidth="1"/>
    <col min="768" max="768" width="14.140625" style="4" bestFit="1" customWidth="1"/>
    <col min="769" max="769" width="9.140625" style="4"/>
    <col min="770" max="770" width="13" style="4" customWidth="1"/>
    <col min="771" max="1002" width="9.140625" style="4"/>
    <col min="1003" max="1003" width="7.5703125" style="4" customWidth="1"/>
    <col min="1004" max="1004" width="11.140625" style="4" customWidth="1"/>
    <col min="1005" max="1005" width="46.140625" style="4" customWidth="1"/>
    <col min="1006" max="1006" width="6.7109375" style="4" customWidth="1"/>
    <col min="1007" max="1007" width="11.7109375" style="4" customWidth="1"/>
    <col min="1008" max="1009" width="7.7109375" style="4" customWidth="1"/>
    <col min="1010" max="1010" width="9.28515625" style="4" customWidth="1"/>
    <col min="1011" max="1011" width="8.42578125" style="4" customWidth="1"/>
    <col min="1012" max="1014" width="7.7109375" style="4" customWidth="1"/>
    <col min="1015" max="1015" width="10.42578125" style="4" customWidth="1"/>
    <col min="1016" max="1017" width="9.28515625" style="4" customWidth="1"/>
    <col min="1018" max="1018" width="11.7109375" style="4" customWidth="1"/>
    <col min="1019" max="1019" width="9.28515625" style="4" customWidth="1"/>
    <col min="1020" max="1020" width="11.7109375" style="4" customWidth="1"/>
    <col min="1021" max="1021" width="9.28515625" style="4" customWidth="1"/>
    <col min="1022" max="1022" width="13.28515625" style="4" bestFit="1" customWidth="1"/>
    <col min="1023" max="1023" width="9.28515625" style="4" customWidth="1"/>
    <col min="1024" max="1024" width="14.140625" style="4" bestFit="1" customWidth="1"/>
    <col min="1025" max="1025" width="9.140625" style="4"/>
    <col min="1026" max="1026" width="13" style="4" customWidth="1"/>
    <col min="1027" max="1258" width="9.140625" style="4"/>
    <col min="1259" max="1259" width="7.5703125" style="4" customWidth="1"/>
    <col min="1260" max="1260" width="11.140625" style="4" customWidth="1"/>
    <col min="1261" max="1261" width="46.140625" style="4" customWidth="1"/>
    <col min="1262" max="1262" width="6.7109375" style="4" customWidth="1"/>
    <col min="1263" max="1263" width="11.7109375" style="4" customWidth="1"/>
    <col min="1264" max="1265" width="7.7109375" style="4" customWidth="1"/>
    <col min="1266" max="1266" width="9.28515625" style="4" customWidth="1"/>
    <col min="1267" max="1267" width="8.42578125" style="4" customWidth="1"/>
    <col min="1268" max="1270" width="7.7109375" style="4" customWidth="1"/>
    <col min="1271" max="1271" width="10.42578125" style="4" customWidth="1"/>
    <col min="1272" max="1273" width="9.28515625" style="4" customWidth="1"/>
    <col min="1274" max="1274" width="11.7109375" style="4" customWidth="1"/>
    <col min="1275" max="1275" width="9.28515625" style="4" customWidth="1"/>
    <col min="1276" max="1276" width="11.7109375" style="4" customWidth="1"/>
    <col min="1277" max="1277" width="9.28515625" style="4" customWidth="1"/>
    <col min="1278" max="1278" width="13.28515625" style="4" bestFit="1" customWidth="1"/>
    <col min="1279" max="1279" width="9.28515625" style="4" customWidth="1"/>
    <col min="1280" max="1280" width="14.140625" style="4" bestFit="1" customWidth="1"/>
    <col min="1281" max="1281" width="9.140625" style="4"/>
    <col min="1282" max="1282" width="13" style="4" customWidth="1"/>
    <col min="1283" max="1514" width="9.140625" style="4"/>
    <col min="1515" max="1515" width="7.5703125" style="4" customWidth="1"/>
    <col min="1516" max="1516" width="11.140625" style="4" customWidth="1"/>
    <col min="1517" max="1517" width="46.140625" style="4" customWidth="1"/>
    <col min="1518" max="1518" width="6.7109375" style="4" customWidth="1"/>
    <col min="1519" max="1519" width="11.7109375" style="4" customWidth="1"/>
    <col min="1520" max="1521" width="7.7109375" style="4" customWidth="1"/>
    <col min="1522" max="1522" width="9.28515625" style="4" customWidth="1"/>
    <col min="1523" max="1523" width="8.42578125" style="4" customWidth="1"/>
    <col min="1524" max="1526" width="7.7109375" style="4" customWidth="1"/>
    <col min="1527" max="1527" width="10.42578125" style="4" customWidth="1"/>
    <col min="1528" max="1529" width="9.28515625" style="4" customWidth="1"/>
    <col min="1530" max="1530" width="11.7109375" style="4" customWidth="1"/>
    <col min="1531" max="1531" width="9.28515625" style="4" customWidth="1"/>
    <col min="1532" max="1532" width="11.7109375" style="4" customWidth="1"/>
    <col min="1533" max="1533" width="9.28515625" style="4" customWidth="1"/>
    <col min="1534" max="1534" width="13.28515625" style="4" bestFit="1" customWidth="1"/>
    <col min="1535" max="1535" width="9.28515625" style="4" customWidth="1"/>
    <col min="1536" max="1536" width="14.140625" style="4" bestFit="1" customWidth="1"/>
    <col min="1537" max="1537" width="9.140625" style="4"/>
    <col min="1538" max="1538" width="13" style="4" customWidth="1"/>
    <col min="1539" max="1770" width="9.140625" style="4"/>
    <col min="1771" max="1771" width="7.5703125" style="4" customWidth="1"/>
    <col min="1772" max="1772" width="11.140625" style="4" customWidth="1"/>
    <col min="1773" max="1773" width="46.140625" style="4" customWidth="1"/>
    <col min="1774" max="1774" width="6.7109375" style="4" customWidth="1"/>
    <col min="1775" max="1775" width="11.7109375" style="4" customWidth="1"/>
    <col min="1776" max="1777" width="7.7109375" style="4" customWidth="1"/>
    <col min="1778" max="1778" width="9.28515625" style="4" customWidth="1"/>
    <col min="1779" max="1779" width="8.42578125" style="4" customWidth="1"/>
    <col min="1780" max="1782" width="7.7109375" style="4" customWidth="1"/>
    <col min="1783" max="1783" width="10.42578125" style="4" customWidth="1"/>
    <col min="1784" max="1785" width="9.28515625" style="4" customWidth="1"/>
    <col min="1786" max="1786" width="11.7109375" style="4" customWidth="1"/>
    <col min="1787" max="1787" width="9.28515625" style="4" customWidth="1"/>
    <col min="1788" max="1788" width="11.7109375" style="4" customWidth="1"/>
    <col min="1789" max="1789" width="9.28515625" style="4" customWidth="1"/>
    <col min="1790" max="1790" width="13.28515625" style="4" bestFit="1" customWidth="1"/>
    <col min="1791" max="1791" width="9.28515625" style="4" customWidth="1"/>
    <col min="1792" max="1792" width="14.140625" style="4" bestFit="1" customWidth="1"/>
    <col min="1793" max="1793" width="9.140625" style="4"/>
    <col min="1794" max="1794" width="13" style="4" customWidth="1"/>
    <col min="1795" max="2026" width="9.140625" style="4"/>
    <col min="2027" max="2027" width="7.5703125" style="4" customWidth="1"/>
    <col min="2028" max="2028" width="11.140625" style="4" customWidth="1"/>
    <col min="2029" max="2029" width="46.140625" style="4" customWidth="1"/>
    <col min="2030" max="2030" width="6.7109375" style="4" customWidth="1"/>
    <col min="2031" max="2031" width="11.7109375" style="4" customWidth="1"/>
    <col min="2032" max="2033" width="7.7109375" style="4" customWidth="1"/>
    <col min="2034" max="2034" width="9.28515625" style="4" customWidth="1"/>
    <col min="2035" max="2035" width="8.42578125" style="4" customWidth="1"/>
    <col min="2036" max="2038" width="7.7109375" style="4" customWidth="1"/>
    <col min="2039" max="2039" width="10.42578125" style="4" customWidth="1"/>
    <col min="2040" max="2041" width="9.28515625" style="4" customWidth="1"/>
    <col min="2042" max="2042" width="11.7109375" style="4" customWidth="1"/>
    <col min="2043" max="2043" width="9.28515625" style="4" customWidth="1"/>
    <col min="2044" max="2044" width="11.7109375" style="4" customWidth="1"/>
    <col min="2045" max="2045" width="9.28515625" style="4" customWidth="1"/>
    <col min="2046" max="2046" width="13.28515625" style="4" bestFit="1" customWidth="1"/>
    <col min="2047" max="2047" width="9.28515625" style="4" customWidth="1"/>
    <col min="2048" max="2048" width="14.140625" style="4" bestFit="1" customWidth="1"/>
    <col min="2049" max="2049" width="9.140625" style="4"/>
    <col min="2050" max="2050" width="13" style="4" customWidth="1"/>
    <col min="2051" max="2282" width="9.140625" style="4"/>
    <col min="2283" max="2283" width="7.5703125" style="4" customWidth="1"/>
    <col min="2284" max="2284" width="11.140625" style="4" customWidth="1"/>
    <col min="2285" max="2285" width="46.140625" style="4" customWidth="1"/>
    <col min="2286" max="2286" width="6.7109375" style="4" customWidth="1"/>
    <col min="2287" max="2287" width="11.7109375" style="4" customWidth="1"/>
    <col min="2288" max="2289" width="7.7109375" style="4" customWidth="1"/>
    <col min="2290" max="2290" width="9.28515625" style="4" customWidth="1"/>
    <col min="2291" max="2291" width="8.42578125" style="4" customWidth="1"/>
    <col min="2292" max="2294" width="7.7109375" style="4" customWidth="1"/>
    <col min="2295" max="2295" width="10.42578125" style="4" customWidth="1"/>
    <col min="2296" max="2297" width="9.28515625" style="4" customWidth="1"/>
    <col min="2298" max="2298" width="11.7109375" style="4" customWidth="1"/>
    <col min="2299" max="2299" width="9.28515625" style="4" customWidth="1"/>
    <col min="2300" max="2300" width="11.7109375" style="4" customWidth="1"/>
    <col min="2301" max="2301" width="9.28515625" style="4" customWidth="1"/>
    <col min="2302" max="2302" width="13.28515625" style="4" bestFit="1" customWidth="1"/>
    <col min="2303" max="2303" width="9.28515625" style="4" customWidth="1"/>
    <col min="2304" max="2304" width="14.140625" style="4" bestFit="1" customWidth="1"/>
    <col min="2305" max="2305" width="9.140625" style="4"/>
    <col min="2306" max="2306" width="13" style="4" customWidth="1"/>
    <col min="2307" max="2538" width="9.140625" style="4"/>
    <col min="2539" max="2539" width="7.5703125" style="4" customWidth="1"/>
    <col min="2540" max="2540" width="11.140625" style="4" customWidth="1"/>
    <col min="2541" max="2541" width="46.140625" style="4" customWidth="1"/>
    <col min="2542" max="2542" width="6.7109375" style="4" customWidth="1"/>
    <col min="2543" max="2543" width="11.7109375" style="4" customWidth="1"/>
    <col min="2544" max="2545" width="7.7109375" style="4" customWidth="1"/>
    <col min="2546" max="2546" width="9.28515625" style="4" customWidth="1"/>
    <col min="2547" max="2547" width="8.42578125" style="4" customWidth="1"/>
    <col min="2548" max="2550" width="7.7109375" style="4" customWidth="1"/>
    <col min="2551" max="2551" width="10.42578125" style="4" customWidth="1"/>
    <col min="2552" max="2553" width="9.28515625" style="4" customWidth="1"/>
    <col min="2554" max="2554" width="11.7109375" style="4" customWidth="1"/>
    <col min="2555" max="2555" width="9.28515625" style="4" customWidth="1"/>
    <col min="2556" max="2556" width="11.7109375" style="4" customWidth="1"/>
    <col min="2557" max="2557" width="9.28515625" style="4" customWidth="1"/>
    <col min="2558" max="2558" width="13.28515625" style="4" bestFit="1" customWidth="1"/>
    <col min="2559" max="2559" width="9.28515625" style="4" customWidth="1"/>
    <col min="2560" max="2560" width="14.140625" style="4" bestFit="1" customWidth="1"/>
    <col min="2561" max="2561" width="9.140625" style="4"/>
    <col min="2562" max="2562" width="13" style="4" customWidth="1"/>
    <col min="2563" max="2794" width="9.140625" style="4"/>
    <col min="2795" max="2795" width="7.5703125" style="4" customWidth="1"/>
    <col min="2796" max="2796" width="11.140625" style="4" customWidth="1"/>
    <col min="2797" max="2797" width="46.140625" style="4" customWidth="1"/>
    <col min="2798" max="2798" width="6.7109375" style="4" customWidth="1"/>
    <col min="2799" max="2799" width="11.7109375" style="4" customWidth="1"/>
    <col min="2800" max="2801" width="7.7109375" style="4" customWidth="1"/>
    <col min="2802" max="2802" width="9.28515625" style="4" customWidth="1"/>
    <col min="2803" max="2803" width="8.42578125" style="4" customWidth="1"/>
    <col min="2804" max="2806" width="7.7109375" style="4" customWidth="1"/>
    <col min="2807" max="2807" width="10.42578125" style="4" customWidth="1"/>
    <col min="2808" max="2809" width="9.28515625" style="4" customWidth="1"/>
    <col min="2810" max="2810" width="11.7109375" style="4" customWidth="1"/>
    <col min="2811" max="2811" width="9.28515625" style="4" customWidth="1"/>
    <col min="2812" max="2812" width="11.7109375" style="4" customWidth="1"/>
    <col min="2813" max="2813" width="9.28515625" style="4" customWidth="1"/>
    <col min="2814" max="2814" width="13.28515625" style="4" bestFit="1" customWidth="1"/>
    <col min="2815" max="2815" width="9.28515625" style="4" customWidth="1"/>
    <col min="2816" max="2816" width="14.140625" style="4" bestFit="1" customWidth="1"/>
    <col min="2817" max="2817" width="9.140625" style="4"/>
    <col min="2818" max="2818" width="13" style="4" customWidth="1"/>
    <col min="2819" max="3050" width="9.140625" style="4"/>
    <col min="3051" max="3051" width="7.5703125" style="4" customWidth="1"/>
    <col min="3052" max="3052" width="11.140625" style="4" customWidth="1"/>
    <col min="3053" max="3053" width="46.140625" style="4" customWidth="1"/>
    <col min="3054" max="3054" width="6.7109375" style="4" customWidth="1"/>
    <col min="3055" max="3055" width="11.7109375" style="4" customWidth="1"/>
    <col min="3056" max="3057" width="7.7109375" style="4" customWidth="1"/>
    <col min="3058" max="3058" width="9.28515625" style="4" customWidth="1"/>
    <col min="3059" max="3059" width="8.42578125" style="4" customWidth="1"/>
    <col min="3060" max="3062" width="7.7109375" style="4" customWidth="1"/>
    <col min="3063" max="3063" width="10.42578125" style="4" customWidth="1"/>
    <col min="3064" max="3065" width="9.28515625" style="4" customWidth="1"/>
    <col min="3066" max="3066" width="11.7109375" style="4" customWidth="1"/>
    <col min="3067" max="3067" width="9.28515625" style="4" customWidth="1"/>
    <col min="3068" max="3068" width="11.7109375" style="4" customWidth="1"/>
    <col min="3069" max="3069" width="9.28515625" style="4" customWidth="1"/>
    <col min="3070" max="3070" width="13.28515625" style="4" bestFit="1" customWidth="1"/>
    <col min="3071" max="3071" width="9.28515625" style="4" customWidth="1"/>
    <col min="3072" max="3072" width="14.140625" style="4" bestFit="1" customWidth="1"/>
    <col min="3073" max="3073" width="9.140625" style="4"/>
    <col min="3074" max="3074" width="13" style="4" customWidth="1"/>
    <col min="3075" max="3306" width="9.140625" style="4"/>
    <col min="3307" max="3307" width="7.5703125" style="4" customWidth="1"/>
    <col min="3308" max="3308" width="11.140625" style="4" customWidth="1"/>
    <col min="3309" max="3309" width="46.140625" style="4" customWidth="1"/>
    <col min="3310" max="3310" width="6.7109375" style="4" customWidth="1"/>
    <col min="3311" max="3311" width="11.7109375" style="4" customWidth="1"/>
    <col min="3312" max="3313" width="7.7109375" style="4" customWidth="1"/>
    <col min="3314" max="3314" width="9.28515625" style="4" customWidth="1"/>
    <col min="3315" max="3315" width="8.42578125" style="4" customWidth="1"/>
    <col min="3316" max="3318" width="7.7109375" style="4" customWidth="1"/>
    <col min="3319" max="3319" width="10.42578125" style="4" customWidth="1"/>
    <col min="3320" max="3321" width="9.28515625" style="4" customWidth="1"/>
    <col min="3322" max="3322" width="11.7109375" style="4" customWidth="1"/>
    <col min="3323" max="3323" width="9.28515625" style="4" customWidth="1"/>
    <col min="3324" max="3324" width="11.7109375" style="4" customWidth="1"/>
    <col min="3325" max="3325" width="9.28515625" style="4" customWidth="1"/>
    <col min="3326" max="3326" width="13.28515625" style="4" bestFit="1" customWidth="1"/>
    <col min="3327" max="3327" width="9.28515625" style="4" customWidth="1"/>
    <col min="3328" max="3328" width="14.140625" style="4" bestFit="1" customWidth="1"/>
    <col min="3329" max="3329" width="9.140625" style="4"/>
    <col min="3330" max="3330" width="13" style="4" customWidth="1"/>
    <col min="3331" max="3562" width="9.140625" style="4"/>
    <col min="3563" max="3563" width="7.5703125" style="4" customWidth="1"/>
    <col min="3564" max="3564" width="11.140625" style="4" customWidth="1"/>
    <col min="3565" max="3565" width="46.140625" style="4" customWidth="1"/>
    <col min="3566" max="3566" width="6.7109375" style="4" customWidth="1"/>
    <col min="3567" max="3567" width="11.7109375" style="4" customWidth="1"/>
    <col min="3568" max="3569" width="7.7109375" style="4" customWidth="1"/>
    <col min="3570" max="3570" width="9.28515625" style="4" customWidth="1"/>
    <col min="3571" max="3571" width="8.42578125" style="4" customWidth="1"/>
    <col min="3572" max="3574" width="7.7109375" style="4" customWidth="1"/>
    <col min="3575" max="3575" width="10.42578125" style="4" customWidth="1"/>
    <col min="3576" max="3577" width="9.28515625" style="4" customWidth="1"/>
    <col min="3578" max="3578" width="11.7109375" style="4" customWidth="1"/>
    <col min="3579" max="3579" width="9.28515625" style="4" customWidth="1"/>
    <col min="3580" max="3580" width="11.7109375" style="4" customWidth="1"/>
    <col min="3581" max="3581" width="9.28515625" style="4" customWidth="1"/>
    <col min="3582" max="3582" width="13.28515625" style="4" bestFit="1" customWidth="1"/>
    <col min="3583" max="3583" width="9.28515625" style="4" customWidth="1"/>
    <col min="3584" max="3584" width="14.140625" style="4" bestFit="1" customWidth="1"/>
    <col min="3585" max="3585" width="9.140625" style="4"/>
    <col min="3586" max="3586" width="13" style="4" customWidth="1"/>
    <col min="3587" max="3818" width="9.140625" style="4"/>
    <col min="3819" max="3819" width="7.5703125" style="4" customWidth="1"/>
    <col min="3820" max="3820" width="11.140625" style="4" customWidth="1"/>
    <col min="3821" max="3821" width="46.140625" style="4" customWidth="1"/>
    <col min="3822" max="3822" width="6.7109375" style="4" customWidth="1"/>
    <col min="3823" max="3823" width="11.7109375" style="4" customWidth="1"/>
    <col min="3824" max="3825" width="7.7109375" style="4" customWidth="1"/>
    <col min="3826" max="3826" width="9.28515625" style="4" customWidth="1"/>
    <col min="3827" max="3827" width="8.42578125" style="4" customWidth="1"/>
    <col min="3828" max="3830" width="7.7109375" style="4" customWidth="1"/>
    <col min="3831" max="3831" width="10.42578125" style="4" customWidth="1"/>
    <col min="3832" max="3833" width="9.28515625" style="4" customWidth="1"/>
    <col min="3834" max="3834" width="11.7109375" style="4" customWidth="1"/>
    <col min="3835" max="3835" width="9.28515625" style="4" customWidth="1"/>
    <col min="3836" max="3836" width="11.7109375" style="4" customWidth="1"/>
    <col min="3837" max="3837" width="9.28515625" style="4" customWidth="1"/>
    <col min="3838" max="3838" width="13.28515625" style="4" bestFit="1" customWidth="1"/>
    <col min="3839" max="3839" width="9.28515625" style="4" customWidth="1"/>
    <col min="3840" max="3840" width="14.140625" style="4" bestFit="1" customWidth="1"/>
    <col min="3841" max="3841" width="9.140625" style="4"/>
    <col min="3842" max="3842" width="13" style="4" customWidth="1"/>
    <col min="3843" max="4074" width="9.140625" style="4"/>
    <col min="4075" max="4075" width="7.5703125" style="4" customWidth="1"/>
    <col min="4076" max="4076" width="11.140625" style="4" customWidth="1"/>
    <col min="4077" max="4077" width="46.140625" style="4" customWidth="1"/>
    <col min="4078" max="4078" width="6.7109375" style="4" customWidth="1"/>
    <col min="4079" max="4079" width="11.7109375" style="4" customWidth="1"/>
    <col min="4080" max="4081" width="7.7109375" style="4" customWidth="1"/>
    <col min="4082" max="4082" width="9.28515625" style="4" customWidth="1"/>
    <col min="4083" max="4083" width="8.42578125" style="4" customWidth="1"/>
    <col min="4084" max="4086" width="7.7109375" style="4" customWidth="1"/>
    <col min="4087" max="4087" width="10.42578125" style="4" customWidth="1"/>
    <col min="4088" max="4089" width="9.28515625" style="4" customWidth="1"/>
    <col min="4090" max="4090" width="11.7109375" style="4" customWidth="1"/>
    <col min="4091" max="4091" width="9.28515625" style="4" customWidth="1"/>
    <col min="4092" max="4092" width="11.7109375" style="4" customWidth="1"/>
    <col min="4093" max="4093" width="9.28515625" style="4" customWidth="1"/>
    <col min="4094" max="4094" width="13.28515625" style="4" bestFit="1" customWidth="1"/>
    <col min="4095" max="4095" width="9.28515625" style="4" customWidth="1"/>
    <col min="4096" max="4096" width="14.140625" style="4" bestFit="1" customWidth="1"/>
    <col min="4097" max="4097" width="9.140625" style="4"/>
    <col min="4098" max="4098" width="13" style="4" customWidth="1"/>
    <col min="4099" max="4330" width="9.140625" style="4"/>
    <col min="4331" max="4331" width="7.5703125" style="4" customWidth="1"/>
    <col min="4332" max="4332" width="11.140625" style="4" customWidth="1"/>
    <col min="4333" max="4333" width="46.140625" style="4" customWidth="1"/>
    <col min="4334" max="4334" width="6.7109375" style="4" customWidth="1"/>
    <col min="4335" max="4335" width="11.7109375" style="4" customWidth="1"/>
    <col min="4336" max="4337" width="7.7109375" style="4" customWidth="1"/>
    <col min="4338" max="4338" width="9.28515625" style="4" customWidth="1"/>
    <col min="4339" max="4339" width="8.42578125" style="4" customWidth="1"/>
    <col min="4340" max="4342" width="7.7109375" style="4" customWidth="1"/>
    <col min="4343" max="4343" width="10.42578125" style="4" customWidth="1"/>
    <col min="4344" max="4345" width="9.28515625" style="4" customWidth="1"/>
    <col min="4346" max="4346" width="11.7109375" style="4" customWidth="1"/>
    <col min="4347" max="4347" width="9.28515625" style="4" customWidth="1"/>
    <col min="4348" max="4348" width="11.7109375" style="4" customWidth="1"/>
    <col min="4349" max="4349" width="9.28515625" style="4" customWidth="1"/>
    <col min="4350" max="4350" width="13.28515625" style="4" bestFit="1" customWidth="1"/>
    <col min="4351" max="4351" width="9.28515625" style="4" customWidth="1"/>
    <col min="4352" max="4352" width="14.140625" style="4" bestFit="1" customWidth="1"/>
    <col min="4353" max="4353" width="9.140625" style="4"/>
    <col min="4354" max="4354" width="13" style="4" customWidth="1"/>
    <col min="4355" max="4586" width="9.140625" style="4"/>
    <col min="4587" max="4587" width="7.5703125" style="4" customWidth="1"/>
    <col min="4588" max="4588" width="11.140625" style="4" customWidth="1"/>
    <col min="4589" max="4589" width="46.140625" style="4" customWidth="1"/>
    <col min="4590" max="4590" width="6.7109375" style="4" customWidth="1"/>
    <col min="4591" max="4591" width="11.7109375" style="4" customWidth="1"/>
    <col min="4592" max="4593" width="7.7109375" style="4" customWidth="1"/>
    <col min="4594" max="4594" width="9.28515625" style="4" customWidth="1"/>
    <col min="4595" max="4595" width="8.42578125" style="4" customWidth="1"/>
    <col min="4596" max="4598" width="7.7109375" style="4" customWidth="1"/>
    <col min="4599" max="4599" width="10.42578125" style="4" customWidth="1"/>
    <col min="4600" max="4601" width="9.28515625" style="4" customWidth="1"/>
    <col min="4602" max="4602" width="11.7109375" style="4" customWidth="1"/>
    <col min="4603" max="4603" width="9.28515625" style="4" customWidth="1"/>
    <col min="4604" max="4604" width="11.7109375" style="4" customWidth="1"/>
    <col min="4605" max="4605" width="9.28515625" style="4" customWidth="1"/>
    <col min="4606" max="4606" width="13.28515625" style="4" bestFit="1" customWidth="1"/>
    <col min="4607" max="4607" width="9.28515625" style="4" customWidth="1"/>
    <col min="4608" max="4608" width="14.140625" style="4" bestFit="1" customWidth="1"/>
    <col min="4609" max="4609" width="9.140625" style="4"/>
    <col min="4610" max="4610" width="13" style="4" customWidth="1"/>
    <col min="4611" max="4842" width="9.140625" style="4"/>
    <col min="4843" max="4843" width="7.5703125" style="4" customWidth="1"/>
    <col min="4844" max="4844" width="11.140625" style="4" customWidth="1"/>
    <col min="4845" max="4845" width="46.140625" style="4" customWidth="1"/>
    <col min="4846" max="4846" width="6.7109375" style="4" customWidth="1"/>
    <col min="4847" max="4847" width="11.7109375" style="4" customWidth="1"/>
    <col min="4848" max="4849" width="7.7109375" style="4" customWidth="1"/>
    <col min="4850" max="4850" width="9.28515625" style="4" customWidth="1"/>
    <col min="4851" max="4851" width="8.42578125" style="4" customWidth="1"/>
    <col min="4852" max="4854" width="7.7109375" style="4" customWidth="1"/>
    <col min="4855" max="4855" width="10.42578125" style="4" customWidth="1"/>
    <col min="4856" max="4857" width="9.28515625" style="4" customWidth="1"/>
    <col min="4858" max="4858" width="11.7109375" style="4" customWidth="1"/>
    <col min="4859" max="4859" width="9.28515625" style="4" customWidth="1"/>
    <col min="4860" max="4860" width="11.7109375" style="4" customWidth="1"/>
    <col min="4861" max="4861" width="9.28515625" style="4" customWidth="1"/>
    <col min="4862" max="4862" width="13.28515625" style="4" bestFit="1" customWidth="1"/>
    <col min="4863" max="4863" width="9.28515625" style="4" customWidth="1"/>
    <col min="4864" max="4864" width="14.140625" style="4" bestFit="1" customWidth="1"/>
    <col min="4865" max="4865" width="9.140625" style="4"/>
    <col min="4866" max="4866" width="13" style="4" customWidth="1"/>
    <col min="4867" max="5098" width="9.140625" style="4"/>
    <col min="5099" max="5099" width="7.5703125" style="4" customWidth="1"/>
    <col min="5100" max="5100" width="11.140625" style="4" customWidth="1"/>
    <col min="5101" max="5101" width="46.140625" style="4" customWidth="1"/>
    <col min="5102" max="5102" width="6.7109375" style="4" customWidth="1"/>
    <col min="5103" max="5103" width="11.7109375" style="4" customWidth="1"/>
    <col min="5104" max="5105" width="7.7109375" style="4" customWidth="1"/>
    <col min="5106" max="5106" width="9.28515625" style="4" customWidth="1"/>
    <col min="5107" max="5107" width="8.42578125" style="4" customWidth="1"/>
    <col min="5108" max="5110" width="7.7109375" style="4" customWidth="1"/>
    <col min="5111" max="5111" width="10.42578125" style="4" customWidth="1"/>
    <col min="5112" max="5113" width="9.28515625" style="4" customWidth="1"/>
    <col min="5114" max="5114" width="11.7109375" style="4" customWidth="1"/>
    <col min="5115" max="5115" width="9.28515625" style="4" customWidth="1"/>
    <col min="5116" max="5116" width="11.7109375" style="4" customWidth="1"/>
    <col min="5117" max="5117" width="9.28515625" style="4" customWidth="1"/>
    <col min="5118" max="5118" width="13.28515625" style="4" bestFit="1" customWidth="1"/>
    <col min="5119" max="5119" width="9.28515625" style="4" customWidth="1"/>
    <col min="5120" max="5120" width="14.140625" style="4" bestFit="1" customWidth="1"/>
    <col min="5121" max="5121" width="9.140625" style="4"/>
    <col min="5122" max="5122" width="13" style="4" customWidth="1"/>
    <col min="5123" max="5354" width="9.140625" style="4"/>
    <col min="5355" max="5355" width="7.5703125" style="4" customWidth="1"/>
    <col min="5356" max="5356" width="11.140625" style="4" customWidth="1"/>
    <col min="5357" max="5357" width="46.140625" style="4" customWidth="1"/>
    <col min="5358" max="5358" width="6.7109375" style="4" customWidth="1"/>
    <col min="5359" max="5359" width="11.7109375" style="4" customWidth="1"/>
    <col min="5360" max="5361" width="7.7109375" style="4" customWidth="1"/>
    <col min="5362" max="5362" width="9.28515625" style="4" customWidth="1"/>
    <col min="5363" max="5363" width="8.42578125" style="4" customWidth="1"/>
    <col min="5364" max="5366" width="7.7109375" style="4" customWidth="1"/>
    <col min="5367" max="5367" width="10.42578125" style="4" customWidth="1"/>
    <col min="5368" max="5369" width="9.28515625" style="4" customWidth="1"/>
    <col min="5370" max="5370" width="11.7109375" style="4" customWidth="1"/>
    <col min="5371" max="5371" width="9.28515625" style="4" customWidth="1"/>
    <col min="5372" max="5372" width="11.7109375" style="4" customWidth="1"/>
    <col min="5373" max="5373" width="9.28515625" style="4" customWidth="1"/>
    <col min="5374" max="5374" width="13.28515625" style="4" bestFit="1" customWidth="1"/>
    <col min="5375" max="5375" width="9.28515625" style="4" customWidth="1"/>
    <col min="5376" max="5376" width="14.140625" style="4" bestFit="1" customWidth="1"/>
    <col min="5377" max="5377" width="9.140625" style="4"/>
    <col min="5378" max="5378" width="13" style="4" customWidth="1"/>
    <col min="5379" max="5610" width="9.140625" style="4"/>
    <col min="5611" max="5611" width="7.5703125" style="4" customWidth="1"/>
    <col min="5612" max="5612" width="11.140625" style="4" customWidth="1"/>
    <col min="5613" max="5613" width="46.140625" style="4" customWidth="1"/>
    <col min="5614" max="5614" width="6.7109375" style="4" customWidth="1"/>
    <col min="5615" max="5615" width="11.7109375" style="4" customWidth="1"/>
    <col min="5616" max="5617" width="7.7109375" style="4" customWidth="1"/>
    <col min="5618" max="5618" width="9.28515625" style="4" customWidth="1"/>
    <col min="5619" max="5619" width="8.42578125" style="4" customWidth="1"/>
    <col min="5620" max="5622" width="7.7109375" style="4" customWidth="1"/>
    <col min="5623" max="5623" width="10.42578125" style="4" customWidth="1"/>
    <col min="5624" max="5625" width="9.28515625" style="4" customWidth="1"/>
    <col min="5626" max="5626" width="11.7109375" style="4" customWidth="1"/>
    <col min="5627" max="5627" width="9.28515625" style="4" customWidth="1"/>
    <col min="5628" max="5628" width="11.7109375" style="4" customWidth="1"/>
    <col min="5629" max="5629" width="9.28515625" style="4" customWidth="1"/>
    <col min="5630" max="5630" width="13.28515625" style="4" bestFit="1" customWidth="1"/>
    <col min="5631" max="5631" width="9.28515625" style="4" customWidth="1"/>
    <col min="5632" max="5632" width="14.140625" style="4" bestFit="1" customWidth="1"/>
    <col min="5633" max="5633" width="9.140625" style="4"/>
    <col min="5634" max="5634" width="13" style="4" customWidth="1"/>
    <col min="5635" max="5866" width="9.140625" style="4"/>
    <col min="5867" max="5867" width="7.5703125" style="4" customWidth="1"/>
    <col min="5868" max="5868" width="11.140625" style="4" customWidth="1"/>
    <col min="5869" max="5869" width="46.140625" style="4" customWidth="1"/>
    <col min="5870" max="5870" width="6.7109375" style="4" customWidth="1"/>
    <col min="5871" max="5871" width="11.7109375" style="4" customWidth="1"/>
    <col min="5872" max="5873" width="7.7109375" style="4" customWidth="1"/>
    <col min="5874" max="5874" width="9.28515625" style="4" customWidth="1"/>
    <col min="5875" max="5875" width="8.42578125" style="4" customWidth="1"/>
    <col min="5876" max="5878" width="7.7109375" style="4" customWidth="1"/>
    <col min="5879" max="5879" width="10.42578125" style="4" customWidth="1"/>
    <col min="5880" max="5881" width="9.28515625" style="4" customWidth="1"/>
    <col min="5882" max="5882" width="11.7109375" style="4" customWidth="1"/>
    <col min="5883" max="5883" width="9.28515625" style="4" customWidth="1"/>
    <col min="5884" max="5884" width="11.7109375" style="4" customWidth="1"/>
    <col min="5885" max="5885" width="9.28515625" style="4" customWidth="1"/>
    <col min="5886" max="5886" width="13.28515625" style="4" bestFit="1" customWidth="1"/>
    <col min="5887" max="5887" width="9.28515625" style="4" customWidth="1"/>
    <col min="5888" max="5888" width="14.140625" style="4" bestFit="1" customWidth="1"/>
    <col min="5889" max="5889" width="9.140625" style="4"/>
    <col min="5890" max="5890" width="13" style="4" customWidth="1"/>
    <col min="5891" max="6122" width="9.140625" style="4"/>
    <col min="6123" max="6123" width="7.5703125" style="4" customWidth="1"/>
    <col min="6124" max="6124" width="11.140625" style="4" customWidth="1"/>
    <col min="6125" max="6125" width="46.140625" style="4" customWidth="1"/>
    <col min="6126" max="6126" width="6.7109375" style="4" customWidth="1"/>
    <col min="6127" max="6127" width="11.7109375" style="4" customWidth="1"/>
    <col min="6128" max="6129" width="7.7109375" style="4" customWidth="1"/>
    <col min="6130" max="6130" width="9.28515625" style="4" customWidth="1"/>
    <col min="6131" max="6131" width="8.42578125" style="4" customWidth="1"/>
    <col min="6132" max="6134" width="7.7109375" style="4" customWidth="1"/>
    <col min="6135" max="6135" width="10.42578125" style="4" customWidth="1"/>
    <col min="6136" max="6137" width="9.28515625" style="4" customWidth="1"/>
    <col min="6138" max="6138" width="11.7109375" style="4" customWidth="1"/>
    <col min="6139" max="6139" width="9.28515625" style="4" customWidth="1"/>
    <col min="6140" max="6140" width="11.7109375" style="4" customWidth="1"/>
    <col min="6141" max="6141" width="9.28515625" style="4" customWidth="1"/>
    <col min="6142" max="6142" width="13.28515625" style="4" bestFit="1" customWidth="1"/>
    <col min="6143" max="6143" width="9.28515625" style="4" customWidth="1"/>
    <col min="6144" max="6144" width="14.140625" style="4" bestFit="1" customWidth="1"/>
    <col min="6145" max="6145" width="9.140625" style="4"/>
    <col min="6146" max="6146" width="13" style="4" customWidth="1"/>
    <col min="6147" max="6378" width="9.140625" style="4"/>
    <col min="6379" max="6379" width="7.5703125" style="4" customWidth="1"/>
    <col min="6380" max="6380" width="11.140625" style="4" customWidth="1"/>
    <col min="6381" max="6381" width="46.140625" style="4" customWidth="1"/>
    <col min="6382" max="6382" width="6.7109375" style="4" customWidth="1"/>
    <col min="6383" max="6383" width="11.7109375" style="4" customWidth="1"/>
    <col min="6384" max="6385" width="7.7109375" style="4" customWidth="1"/>
    <col min="6386" max="6386" width="9.28515625" style="4" customWidth="1"/>
    <col min="6387" max="6387" width="8.42578125" style="4" customWidth="1"/>
    <col min="6388" max="6390" width="7.7109375" style="4" customWidth="1"/>
    <col min="6391" max="6391" width="10.42578125" style="4" customWidth="1"/>
    <col min="6392" max="6393" width="9.28515625" style="4" customWidth="1"/>
    <col min="6394" max="6394" width="11.7109375" style="4" customWidth="1"/>
    <col min="6395" max="6395" width="9.28515625" style="4" customWidth="1"/>
    <col min="6396" max="6396" width="11.7109375" style="4" customWidth="1"/>
    <col min="6397" max="6397" width="9.28515625" style="4" customWidth="1"/>
    <col min="6398" max="6398" width="13.28515625" style="4" bestFit="1" customWidth="1"/>
    <col min="6399" max="6399" width="9.28515625" style="4" customWidth="1"/>
    <col min="6400" max="6400" width="14.140625" style="4" bestFit="1" customWidth="1"/>
    <col min="6401" max="6401" width="9.140625" style="4"/>
    <col min="6402" max="6402" width="13" style="4" customWidth="1"/>
    <col min="6403" max="6634" width="9.140625" style="4"/>
    <col min="6635" max="6635" width="7.5703125" style="4" customWidth="1"/>
    <col min="6636" max="6636" width="11.140625" style="4" customWidth="1"/>
    <col min="6637" max="6637" width="46.140625" style="4" customWidth="1"/>
    <col min="6638" max="6638" width="6.7109375" style="4" customWidth="1"/>
    <col min="6639" max="6639" width="11.7109375" style="4" customWidth="1"/>
    <col min="6640" max="6641" width="7.7109375" style="4" customWidth="1"/>
    <col min="6642" max="6642" width="9.28515625" style="4" customWidth="1"/>
    <col min="6643" max="6643" width="8.42578125" style="4" customWidth="1"/>
    <col min="6644" max="6646" width="7.7109375" style="4" customWidth="1"/>
    <col min="6647" max="6647" width="10.42578125" style="4" customWidth="1"/>
    <col min="6648" max="6649" width="9.28515625" style="4" customWidth="1"/>
    <col min="6650" max="6650" width="11.7109375" style="4" customWidth="1"/>
    <col min="6651" max="6651" width="9.28515625" style="4" customWidth="1"/>
    <col min="6652" max="6652" width="11.7109375" style="4" customWidth="1"/>
    <col min="6653" max="6653" width="9.28515625" style="4" customWidth="1"/>
    <col min="6654" max="6654" width="13.28515625" style="4" bestFit="1" customWidth="1"/>
    <col min="6655" max="6655" width="9.28515625" style="4" customWidth="1"/>
    <col min="6656" max="6656" width="14.140625" style="4" bestFit="1" customWidth="1"/>
    <col min="6657" max="6657" width="9.140625" style="4"/>
    <col min="6658" max="6658" width="13" style="4" customWidth="1"/>
    <col min="6659" max="6890" width="9.140625" style="4"/>
    <col min="6891" max="6891" width="7.5703125" style="4" customWidth="1"/>
    <col min="6892" max="6892" width="11.140625" style="4" customWidth="1"/>
    <col min="6893" max="6893" width="46.140625" style="4" customWidth="1"/>
    <col min="6894" max="6894" width="6.7109375" style="4" customWidth="1"/>
    <col min="6895" max="6895" width="11.7109375" style="4" customWidth="1"/>
    <col min="6896" max="6897" width="7.7109375" style="4" customWidth="1"/>
    <col min="6898" max="6898" width="9.28515625" style="4" customWidth="1"/>
    <col min="6899" max="6899" width="8.42578125" style="4" customWidth="1"/>
    <col min="6900" max="6902" width="7.7109375" style="4" customWidth="1"/>
    <col min="6903" max="6903" width="10.42578125" style="4" customWidth="1"/>
    <col min="6904" max="6905" width="9.28515625" style="4" customWidth="1"/>
    <col min="6906" max="6906" width="11.7109375" style="4" customWidth="1"/>
    <col min="6907" max="6907" width="9.28515625" style="4" customWidth="1"/>
    <col min="6908" max="6908" width="11.7109375" style="4" customWidth="1"/>
    <col min="6909" max="6909" width="9.28515625" style="4" customWidth="1"/>
    <col min="6910" max="6910" width="13.28515625" style="4" bestFit="1" customWidth="1"/>
    <col min="6911" max="6911" width="9.28515625" style="4" customWidth="1"/>
    <col min="6912" max="6912" width="14.140625" style="4" bestFit="1" customWidth="1"/>
    <col min="6913" max="6913" width="9.140625" style="4"/>
    <col min="6914" max="6914" width="13" style="4" customWidth="1"/>
    <col min="6915" max="7146" width="9.140625" style="4"/>
    <col min="7147" max="7147" width="7.5703125" style="4" customWidth="1"/>
    <col min="7148" max="7148" width="11.140625" style="4" customWidth="1"/>
    <col min="7149" max="7149" width="46.140625" style="4" customWidth="1"/>
    <col min="7150" max="7150" width="6.7109375" style="4" customWidth="1"/>
    <col min="7151" max="7151" width="11.7109375" style="4" customWidth="1"/>
    <col min="7152" max="7153" width="7.7109375" style="4" customWidth="1"/>
    <col min="7154" max="7154" width="9.28515625" style="4" customWidth="1"/>
    <col min="7155" max="7155" width="8.42578125" style="4" customWidth="1"/>
    <col min="7156" max="7158" width="7.7109375" style="4" customWidth="1"/>
    <col min="7159" max="7159" width="10.42578125" style="4" customWidth="1"/>
    <col min="7160" max="7161" width="9.28515625" style="4" customWidth="1"/>
    <col min="7162" max="7162" width="11.7109375" style="4" customWidth="1"/>
    <col min="7163" max="7163" width="9.28515625" style="4" customWidth="1"/>
    <col min="7164" max="7164" width="11.7109375" style="4" customWidth="1"/>
    <col min="7165" max="7165" width="9.28515625" style="4" customWidth="1"/>
    <col min="7166" max="7166" width="13.28515625" style="4" bestFit="1" customWidth="1"/>
    <col min="7167" max="7167" width="9.28515625" style="4" customWidth="1"/>
    <col min="7168" max="7168" width="14.140625" style="4" bestFit="1" customWidth="1"/>
    <col min="7169" max="7169" width="9.140625" style="4"/>
    <col min="7170" max="7170" width="13" style="4" customWidth="1"/>
    <col min="7171" max="7402" width="9.140625" style="4"/>
    <col min="7403" max="7403" width="7.5703125" style="4" customWidth="1"/>
    <col min="7404" max="7404" width="11.140625" style="4" customWidth="1"/>
    <col min="7405" max="7405" width="46.140625" style="4" customWidth="1"/>
    <col min="7406" max="7406" width="6.7109375" style="4" customWidth="1"/>
    <col min="7407" max="7407" width="11.7109375" style="4" customWidth="1"/>
    <col min="7408" max="7409" width="7.7109375" style="4" customWidth="1"/>
    <col min="7410" max="7410" width="9.28515625" style="4" customWidth="1"/>
    <col min="7411" max="7411" width="8.42578125" style="4" customWidth="1"/>
    <col min="7412" max="7414" width="7.7109375" style="4" customWidth="1"/>
    <col min="7415" max="7415" width="10.42578125" style="4" customWidth="1"/>
    <col min="7416" max="7417" width="9.28515625" style="4" customWidth="1"/>
    <col min="7418" max="7418" width="11.7109375" style="4" customWidth="1"/>
    <col min="7419" max="7419" width="9.28515625" style="4" customWidth="1"/>
    <col min="7420" max="7420" width="11.7109375" style="4" customWidth="1"/>
    <col min="7421" max="7421" width="9.28515625" style="4" customWidth="1"/>
    <col min="7422" max="7422" width="13.28515625" style="4" bestFit="1" customWidth="1"/>
    <col min="7423" max="7423" width="9.28515625" style="4" customWidth="1"/>
    <col min="7424" max="7424" width="14.140625" style="4" bestFit="1" customWidth="1"/>
    <col min="7425" max="7425" width="9.140625" style="4"/>
    <col min="7426" max="7426" width="13" style="4" customWidth="1"/>
    <col min="7427" max="7658" width="9.140625" style="4"/>
    <col min="7659" max="7659" width="7.5703125" style="4" customWidth="1"/>
    <col min="7660" max="7660" width="11.140625" style="4" customWidth="1"/>
    <col min="7661" max="7661" width="46.140625" style="4" customWidth="1"/>
    <col min="7662" max="7662" width="6.7109375" style="4" customWidth="1"/>
    <col min="7663" max="7663" width="11.7109375" style="4" customWidth="1"/>
    <col min="7664" max="7665" width="7.7109375" style="4" customWidth="1"/>
    <col min="7666" max="7666" width="9.28515625" style="4" customWidth="1"/>
    <col min="7667" max="7667" width="8.42578125" style="4" customWidth="1"/>
    <col min="7668" max="7670" width="7.7109375" style="4" customWidth="1"/>
    <col min="7671" max="7671" width="10.42578125" style="4" customWidth="1"/>
    <col min="7672" max="7673" width="9.28515625" style="4" customWidth="1"/>
    <col min="7674" max="7674" width="11.7109375" style="4" customWidth="1"/>
    <col min="7675" max="7675" width="9.28515625" style="4" customWidth="1"/>
    <col min="7676" max="7676" width="11.7109375" style="4" customWidth="1"/>
    <col min="7677" max="7677" width="9.28515625" style="4" customWidth="1"/>
    <col min="7678" max="7678" width="13.28515625" style="4" bestFit="1" customWidth="1"/>
    <col min="7679" max="7679" width="9.28515625" style="4" customWidth="1"/>
    <col min="7680" max="7680" width="14.140625" style="4" bestFit="1" customWidth="1"/>
    <col min="7681" max="7681" width="9.140625" style="4"/>
    <col min="7682" max="7682" width="13" style="4" customWidth="1"/>
    <col min="7683" max="7914" width="9.140625" style="4"/>
    <col min="7915" max="7915" width="7.5703125" style="4" customWidth="1"/>
    <col min="7916" max="7916" width="11.140625" style="4" customWidth="1"/>
    <col min="7917" max="7917" width="46.140625" style="4" customWidth="1"/>
    <col min="7918" max="7918" width="6.7109375" style="4" customWidth="1"/>
    <col min="7919" max="7919" width="11.7109375" style="4" customWidth="1"/>
    <col min="7920" max="7921" width="7.7109375" style="4" customWidth="1"/>
    <col min="7922" max="7922" width="9.28515625" style="4" customWidth="1"/>
    <col min="7923" max="7923" width="8.42578125" style="4" customWidth="1"/>
    <col min="7924" max="7926" width="7.7109375" style="4" customWidth="1"/>
    <col min="7927" max="7927" width="10.42578125" style="4" customWidth="1"/>
    <col min="7928" max="7929" width="9.28515625" style="4" customWidth="1"/>
    <col min="7930" max="7930" width="11.7109375" style="4" customWidth="1"/>
    <col min="7931" max="7931" width="9.28515625" style="4" customWidth="1"/>
    <col min="7932" max="7932" width="11.7109375" style="4" customWidth="1"/>
    <col min="7933" max="7933" width="9.28515625" style="4" customWidth="1"/>
    <col min="7934" max="7934" width="13.28515625" style="4" bestFit="1" customWidth="1"/>
    <col min="7935" max="7935" width="9.28515625" style="4" customWidth="1"/>
    <col min="7936" max="7936" width="14.140625" style="4" bestFit="1" customWidth="1"/>
    <col min="7937" max="7937" width="9.140625" style="4"/>
    <col min="7938" max="7938" width="13" style="4" customWidth="1"/>
    <col min="7939" max="8170" width="9.140625" style="4"/>
    <col min="8171" max="8171" width="7.5703125" style="4" customWidth="1"/>
    <col min="8172" max="8172" width="11.140625" style="4" customWidth="1"/>
    <col min="8173" max="8173" width="46.140625" style="4" customWidth="1"/>
    <col min="8174" max="8174" width="6.7109375" style="4" customWidth="1"/>
    <col min="8175" max="8175" width="11.7109375" style="4" customWidth="1"/>
    <col min="8176" max="8177" width="7.7109375" style="4" customWidth="1"/>
    <col min="8178" max="8178" width="9.28515625" style="4" customWidth="1"/>
    <col min="8179" max="8179" width="8.42578125" style="4" customWidth="1"/>
    <col min="8180" max="8182" width="7.7109375" style="4" customWidth="1"/>
    <col min="8183" max="8183" width="10.42578125" style="4" customWidth="1"/>
    <col min="8184" max="8185" width="9.28515625" style="4" customWidth="1"/>
    <col min="8186" max="8186" width="11.7109375" style="4" customWidth="1"/>
    <col min="8187" max="8187" width="9.28515625" style="4" customWidth="1"/>
    <col min="8188" max="8188" width="11.7109375" style="4" customWidth="1"/>
    <col min="8189" max="8189" width="9.28515625" style="4" customWidth="1"/>
    <col min="8190" max="8190" width="13.28515625" style="4" bestFit="1" customWidth="1"/>
    <col min="8191" max="8191" width="9.28515625" style="4" customWidth="1"/>
    <col min="8192" max="8192" width="14.140625" style="4" bestFit="1" customWidth="1"/>
    <col min="8193" max="8193" width="9.140625" style="4"/>
    <col min="8194" max="8194" width="13" style="4" customWidth="1"/>
    <col min="8195" max="8426" width="9.140625" style="4"/>
    <col min="8427" max="8427" width="7.5703125" style="4" customWidth="1"/>
    <col min="8428" max="8428" width="11.140625" style="4" customWidth="1"/>
    <col min="8429" max="8429" width="46.140625" style="4" customWidth="1"/>
    <col min="8430" max="8430" width="6.7109375" style="4" customWidth="1"/>
    <col min="8431" max="8431" width="11.7109375" style="4" customWidth="1"/>
    <col min="8432" max="8433" width="7.7109375" style="4" customWidth="1"/>
    <col min="8434" max="8434" width="9.28515625" style="4" customWidth="1"/>
    <col min="8435" max="8435" width="8.42578125" style="4" customWidth="1"/>
    <col min="8436" max="8438" width="7.7109375" style="4" customWidth="1"/>
    <col min="8439" max="8439" width="10.42578125" style="4" customWidth="1"/>
    <col min="8440" max="8441" width="9.28515625" style="4" customWidth="1"/>
    <col min="8442" max="8442" width="11.7109375" style="4" customWidth="1"/>
    <col min="8443" max="8443" width="9.28515625" style="4" customWidth="1"/>
    <col min="8444" max="8444" width="11.7109375" style="4" customWidth="1"/>
    <col min="8445" max="8445" width="9.28515625" style="4" customWidth="1"/>
    <col min="8446" max="8446" width="13.28515625" style="4" bestFit="1" customWidth="1"/>
    <col min="8447" max="8447" width="9.28515625" style="4" customWidth="1"/>
    <col min="8448" max="8448" width="14.140625" style="4" bestFit="1" customWidth="1"/>
    <col min="8449" max="8449" width="9.140625" style="4"/>
    <col min="8450" max="8450" width="13" style="4" customWidth="1"/>
    <col min="8451" max="8682" width="9.140625" style="4"/>
    <col min="8683" max="8683" width="7.5703125" style="4" customWidth="1"/>
    <col min="8684" max="8684" width="11.140625" style="4" customWidth="1"/>
    <col min="8685" max="8685" width="46.140625" style="4" customWidth="1"/>
    <col min="8686" max="8686" width="6.7109375" style="4" customWidth="1"/>
    <col min="8687" max="8687" width="11.7109375" style="4" customWidth="1"/>
    <col min="8688" max="8689" width="7.7109375" style="4" customWidth="1"/>
    <col min="8690" max="8690" width="9.28515625" style="4" customWidth="1"/>
    <col min="8691" max="8691" width="8.42578125" style="4" customWidth="1"/>
    <col min="8692" max="8694" width="7.7109375" style="4" customWidth="1"/>
    <col min="8695" max="8695" width="10.42578125" style="4" customWidth="1"/>
    <col min="8696" max="8697" width="9.28515625" style="4" customWidth="1"/>
    <col min="8698" max="8698" width="11.7109375" style="4" customWidth="1"/>
    <col min="8699" max="8699" width="9.28515625" style="4" customWidth="1"/>
    <col min="8700" max="8700" width="11.7109375" style="4" customWidth="1"/>
    <col min="8701" max="8701" width="9.28515625" style="4" customWidth="1"/>
    <col min="8702" max="8702" width="13.28515625" style="4" bestFit="1" customWidth="1"/>
    <col min="8703" max="8703" width="9.28515625" style="4" customWidth="1"/>
    <col min="8704" max="8704" width="14.140625" style="4" bestFit="1" customWidth="1"/>
    <col min="8705" max="8705" width="9.140625" style="4"/>
    <col min="8706" max="8706" width="13" style="4" customWidth="1"/>
    <col min="8707" max="8938" width="9.140625" style="4"/>
    <col min="8939" max="8939" width="7.5703125" style="4" customWidth="1"/>
    <col min="8940" max="8940" width="11.140625" style="4" customWidth="1"/>
    <col min="8941" max="8941" width="46.140625" style="4" customWidth="1"/>
    <col min="8942" max="8942" width="6.7109375" style="4" customWidth="1"/>
    <col min="8943" max="8943" width="11.7109375" style="4" customWidth="1"/>
    <col min="8944" max="8945" width="7.7109375" style="4" customWidth="1"/>
    <col min="8946" max="8946" width="9.28515625" style="4" customWidth="1"/>
    <col min="8947" max="8947" width="8.42578125" style="4" customWidth="1"/>
    <col min="8948" max="8950" width="7.7109375" style="4" customWidth="1"/>
    <col min="8951" max="8951" width="10.42578125" style="4" customWidth="1"/>
    <col min="8952" max="8953" width="9.28515625" style="4" customWidth="1"/>
    <col min="8954" max="8954" width="11.7109375" style="4" customWidth="1"/>
    <col min="8955" max="8955" width="9.28515625" style="4" customWidth="1"/>
    <col min="8956" max="8956" width="11.7109375" style="4" customWidth="1"/>
    <col min="8957" max="8957" width="9.28515625" style="4" customWidth="1"/>
    <col min="8958" max="8958" width="13.28515625" style="4" bestFit="1" customWidth="1"/>
    <col min="8959" max="8959" width="9.28515625" style="4" customWidth="1"/>
    <col min="8960" max="8960" width="14.140625" style="4" bestFit="1" customWidth="1"/>
    <col min="8961" max="8961" width="9.140625" style="4"/>
    <col min="8962" max="8962" width="13" style="4" customWidth="1"/>
    <col min="8963" max="9194" width="9.140625" style="4"/>
    <col min="9195" max="9195" width="7.5703125" style="4" customWidth="1"/>
    <col min="9196" max="9196" width="11.140625" style="4" customWidth="1"/>
    <col min="9197" max="9197" width="46.140625" style="4" customWidth="1"/>
    <col min="9198" max="9198" width="6.7109375" style="4" customWidth="1"/>
    <col min="9199" max="9199" width="11.7109375" style="4" customWidth="1"/>
    <col min="9200" max="9201" width="7.7109375" style="4" customWidth="1"/>
    <col min="9202" max="9202" width="9.28515625" style="4" customWidth="1"/>
    <col min="9203" max="9203" width="8.42578125" style="4" customWidth="1"/>
    <col min="9204" max="9206" width="7.7109375" style="4" customWidth="1"/>
    <col min="9207" max="9207" width="10.42578125" style="4" customWidth="1"/>
    <col min="9208" max="9209" width="9.28515625" style="4" customWidth="1"/>
    <col min="9210" max="9210" width="11.7109375" style="4" customWidth="1"/>
    <col min="9211" max="9211" width="9.28515625" style="4" customWidth="1"/>
    <col min="9212" max="9212" width="11.7109375" style="4" customWidth="1"/>
    <col min="9213" max="9213" width="9.28515625" style="4" customWidth="1"/>
    <col min="9214" max="9214" width="13.28515625" style="4" bestFit="1" customWidth="1"/>
    <col min="9215" max="9215" width="9.28515625" style="4" customWidth="1"/>
    <col min="9216" max="9216" width="14.140625" style="4" bestFit="1" customWidth="1"/>
    <col min="9217" max="9217" width="9.140625" style="4"/>
    <col min="9218" max="9218" width="13" style="4" customWidth="1"/>
    <col min="9219" max="9450" width="9.140625" style="4"/>
    <col min="9451" max="9451" width="7.5703125" style="4" customWidth="1"/>
    <col min="9452" max="9452" width="11.140625" style="4" customWidth="1"/>
    <col min="9453" max="9453" width="46.140625" style="4" customWidth="1"/>
    <col min="9454" max="9454" width="6.7109375" style="4" customWidth="1"/>
    <col min="9455" max="9455" width="11.7109375" style="4" customWidth="1"/>
    <col min="9456" max="9457" width="7.7109375" style="4" customWidth="1"/>
    <col min="9458" max="9458" width="9.28515625" style="4" customWidth="1"/>
    <col min="9459" max="9459" width="8.42578125" style="4" customWidth="1"/>
    <col min="9460" max="9462" width="7.7109375" style="4" customWidth="1"/>
    <col min="9463" max="9463" width="10.42578125" style="4" customWidth="1"/>
    <col min="9464" max="9465" width="9.28515625" style="4" customWidth="1"/>
    <col min="9466" max="9466" width="11.7109375" style="4" customWidth="1"/>
    <col min="9467" max="9467" width="9.28515625" style="4" customWidth="1"/>
    <col min="9468" max="9468" width="11.7109375" style="4" customWidth="1"/>
    <col min="9469" max="9469" width="9.28515625" style="4" customWidth="1"/>
    <col min="9470" max="9470" width="13.28515625" style="4" bestFit="1" customWidth="1"/>
    <col min="9471" max="9471" width="9.28515625" style="4" customWidth="1"/>
    <col min="9472" max="9472" width="14.140625" style="4" bestFit="1" customWidth="1"/>
    <col min="9473" max="9473" width="9.140625" style="4"/>
    <col min="9474" max="9474" width="13" style="4" customWidth="1"/>
    <col min="9475" max="9706" width="9.140625" style="4"/>
    <col min="9707" max="9707" width="7.5703125" style="4" customWidth="1"/>
    <col min="9708" max="9708" width="11.140625" style="4" customWidth="1"/>
    <col min="9709" max="9709" width="46.140625" style="4" customWidth="1"/>
    <col min="9710" max="9710" width="6.7109375" style="4" customWidth="1"/>
    <col min="9711" max="9711" width="11.7109375" style="4" customWidth="1"/>
    <col min="9712" max="9713" width="7.7109375" style="4" customWidth="1"/>
    <col min="9714" max="9714" width="9.28515625" style="4" customWidth="1"/>
    <col min="9715" max="9715" width="8.42578125" style="4" customWidth="1"/>
    <col min="9716" max="9718" width="7.7109375" style="4" customWidth="1"/>
    <col min="9719" max="9719" width="10.42578125" style="4" customWidth="1"/>
    <col min="9720" max="9721" width="9.28515625" style="4" customWidth="1"/>
    <col min="9722" max="9722" width="11.7109375" style="4" customWidth="1"/>
    <col min="9723" max="9723" width="9.28515625" style="4" customWidth="1"/>
    <col min="9724" max="9724" width="11.7109375" style="4" customWidth="1"/>
    <col min="9725" max="9725" width="9.28515625" style="4" customWidth="1"/>
    <col min="9726" max="9726" width="13.28515625" style="4" bestFit="1" customWidth="1"/>
    <col min="9727" max="9727" width="9.28515625" style="4" customWidth="1"/>
    <col min="9728" max="9728" width="14.140625" style="4" bestFit="1" customWidth="1"/>
    <col min="9729" max="9729" width="9.140625" style="4"/>
    <col min="9730" max="9730" width="13" style="4" customWidth="1"/>
    <col min="9731" max="9962" width="9.140625" style="4"/>
    <col min="9963" max="9963" width="7.5703125" style="4" customWidth="1"/>
    <col min="9964" max="9964" width="11.140625" style="4" customWidth="1"/>
    <col min="9965" max="9965" width="46.140625" style="4" customWidth="1"/>
    <col min="9966" max="9966" width="6.7109375" style="4" customWidth="1"/>
    <col min="9967" max="9967" width="11.7109375" style="4" customWidth="1"/>
    <col min="9968" max="9969" width="7.7109375" style="4" customWidth="1"/>
    <col min="9970" max="9970" width="9.28515625" style="4" customWidth="1"/>
    <col min="9971" max="9971" width="8.42578125" style="4" customWidth="1"/>
    <col min="9972" max="9974" width="7.7109375" style="4" customWidth="1"/>
    <col min="9975" max="9975" width="10.42578125" style="4" customWidth="1"/>
    <col min="9976" max="9977" width="9.28515625" style="4" customWidth="1"/>
    <col min="9978" max="9978" width="11.7109375" style="4" customWidth="1"/>
    <col min="9979" max="9979" width="9.28515625" style="4" customWidth="1"/>
    <col min="9980" max="9980" width="11.7109375" style="4" customWidth="1"/>
    <col min="9981" max="9981" width="9.28515625" style="4" customWidth="1"/>
    <col min="9982" max="9982" width="13.28515625" style="4" bestFit="1" customWidth="1"/>
    <col min="9983" max="9983" width="9.28515625" style="4" customWidth="1"/>
    <col min="9984" max="9984" width="14.140625" style="4" bestFit="1" customWidth="1"/>
    <col min="9985" max="9985" width="9.140625" style="4"/>
    <col min="9986" max="9986" width="13" style="4" customWidth="1"/>
    <col min="9987" max="10218" width="9.140625" style="4"/>
    <col min="10219" max="10219" width="7.5703125" style="4" customWidth="1"/>
    <col min="10220" max="10220" width="11.140625" style="4" customWidth="1"/>
    <col min="10221" max="10221" width="46.140625" style="4" customWidth="1"/>
    <col min="10222" max="10222" width="6.7109375" style="4" customWidth="1"/>
    <col min="10223" max="10223" width="11.7109375" style="4" customWidth="1"/>
    <col min="10224" max="10225" width="7.7109375" style="4" customWidth="1"/>
    <col min="10226" max="10226" width="9.28515625" style="4" customWidth="1"/>
    <col min="10227" max="10227" width="8.42578125" style="4" customWidth="1"/>
    <col min="10228" max="10230" width="7.7109375" style="4" customWidth="1"/>
    <col min="10231" max="10231" width="10.42578125" style="4" customWidth="1"/>
    <col min="10232" max="10233" width="9.28515625" style="4" customWidth="1"/>
    <col min="10234" max="10234" width="11.7109375" style="4" customWidth="1"/>
    <col min="10235" max="10235" width="9.28515625" style="4" customWidth="1"/>
    <col min="10236" max="10236" width="11.7109375" style="4" customWidth="1"/>
    <col min="10237" max="10237" width="9.28515625" style="4" customWidth="1"/>
    <col min="10238" max="10238" width="13.28515625" style="4" bestFit="1" customWidth="1"/>
    <col min="10239" max="10239" width="9.28515625" style="4" customWidth="1"/>
    <col min="10240" max="10240" width="14.140625" style="4" bestFit="1" customWidth="1"/>
    <col min="10241" max="10241" width="9.140625" style="4"/>
    <col min="10242" max="10242" width="13" style="4" customWidth="1"/>
    <col min="10243" max="10474" width="9.140625" style="4"/>
    <col min="10475" max="10475" width="7.5703125" style="4" customWidth="1"/>
    <col min="10476" max="10476" width="11.140625" style="4" customWidth="1"/>
    <col min="10477" max="10477" width="46.140625" style="4" customWidth="1"/>
    <col min="10478" max="10478" width="6.7109375" style="4" customWidth="1"/>
    <col min="10479" max="10479" width="11.7109375" style="4" customWidth="1"/>
    <col min="10480" max="10481" width="7.7109375" style="4" customWidth="1"/>
    <col min="10482" max="10482" width="9.28515625" style="4" customWidth="1"/>
    <col min="10483" max="10483" width="8.42578125" style="4" customWidth="1"/>
    <col min="10484" max="10486" width="7.7109375" style="4" customWidth="1"/>
    <col min="10487" max="10487" width="10.42578125" style="4" customWidth="1"/>
    <col min="10488" max="10489" width="9.28515625" style="4" customWidth="1"/>
    <col min="10490" max="10490" width="11.7109375" style="4" customWidth="1"/>
    <col min="10491" max="10491" width="9.28515625" style="4" customWidth="1"/>
    <col min="10492" max="10492" width="11.7109375" style="4" customWidth="1"/>
    <col min="10493" max="10493" width="9.28515625" style="4" customWidth="1"/>
    <col min="10494" max="10494" width="13.28515625" style="4" bestFit="1" customWidth="1"/>
    <col min="10495" max="10495" width="9.28515625" style="4" customWidth="1"/>
    <col min="10496" max="10496" width="14.140625" style="4" bestFit="1" customWidth="1"/>
    <col min="10497" max="10497" width="9.140625" style="4"/>
    <col min="10498" max="10498" width="13" style="4" customWidth="1"/>
    <col min="10499" max="10730" width="9.140625" style="4"/>
    <col min="10731" max="10731" width="7.5703125" style="4" customWidth="1"/>
    <col min="10732" max="10732" width="11.140625" style="4" customWidth="1"/>
    <col min="10733" max="10733" width="46.140625" style="4" customWidth="1"/>
    <col min="10734" max="10734" width="6.7109375" style="4" customWidth="1"/>
    <col min="10735" max="10735" width="11.7109375" style="4" customWidth="1"/>
    <col min="10736" max="10737" width="7.7109375" style="4" customWidth="1"/>
    <col min="10738" max="10738" width="9.28515625" style="4" customWidth="1"/>
    <col min="10739" max="10739" width="8.42578125" style="4" customWidth="1"/>
    <col min="10740" max="10742" width="7.7109375" style="4" customWidth="1"/>
    <col min="10743" max="10743" width="10.42578125" style="4" customWidth="1"/>
    <col min="10744" max="10745" width="9.28515625" style="4" customWidth="1"/>
    <col min="10746" max="10746" width="11.7109375" style="4" customWidth="1"/>
    <col min="10747" max="10747" width="9.28515625" style="4" customWidth="1"/>
    <col min="10748" max="10748" width="11.7109375" style="4" customWidth="1"/>
    <col min="10749" max="10749" width="9.28515625" style="4" customWidth="1"/>
    <col min="10750" max="10750" width="13.28515625" style="4" bestFit="1" customWidth="1"/>
    <col min="10751" max="10751" width="9.28515625" style="4" customWidth="1"/>
    <col min="10752" max="10752" width="14.140625" style="4" bestFit="1" customWidth="1"/>
    <col min="10753" max="10753" width="9.140625" style="4"/>
    <col min="10754" max="10754" width="13" style="4" customWidth="1"/>
    <col min="10755" max="10986" width="9.140625" style="4"/>
    <col min="10987" max="10987" width="7.5703125" style="4" customWidth="1"/>
    <col min="10988" max="10988" width="11.140625" style="4" customWidth="1"/>
    <col min="10989" max="10989" width="46.140625" style="4" customWidth="1"/>
    <col min="10990" max="10990" width="6.7109375" style="4" customWidth="1"/>
    <col min="10991" max="10991" width="11.7109375" style="4" customWidth="1"/>
    <col min="10992" max="10993" width="7.7109375" style="4" customWidth="1"/>
    <col min="10994" max="10994" width="9.28515625" style="4" customWidth="1"/>
    <col min="10995" max="10995" width="8.42578125" style="4" customWidth="1"/>
    <col min="10996" max="10998" width="7.7109375" style="4" customWidth="1"/>
    <col min="10999" max="10999" width="10.42578125" style="4" customWidth="1"/>
    <col min="11000" max="11001" width="9.28515625" style="4" customWidth="1"/>
    <col min="11002" max="11002" width="11.7109375" style="4" customWidth="1"/>
    <col min="11003" max="11003" width="9.28515625" style="4" customWidth="1"/>
    <col min="11004" max="11004" width="11.7109375" style="4" customWidth="1"/>
    <col min="11005" max="11005" width="9.28515625" style="4" customWidth="1"/>
    <col min="11006" max="11006" width="13.28515625" style="4" bestFit="1" customWidth="1"/>
    <col min="11007" max="11007" width="9.28515625" style="4" customWidth="1"/>
    <col min="11008" max="11008" width="14.140625" style="4" bestFit="1" customWidth="1"/>
    <col min="11009" max="11009" width="9.140625" style="4"/>
    <col min="11010" max="11010" width="13" style="4" customWidth="1"/>
    <col min="11011" max="11242" width="9.140625" style="4"/>
    <col min="11243" max="11243" width="7.5703125" style="4" customWidth="1"/>
    <col min="11244" max="11244" width="11.140625" style="4" customWidth="1"/>
    <col min="11245" max="11245" width="46.140625" style="4" customWidth="1"/>
    <col min="11246" max="11246" width="6.7109375" style="4" customWidth="1"/>
    <col min="11247" max="11247" width="11.7109375" style="4" customWidth="1"/>
    <col min="11248" max="11249" width="7.7109375" style="4" customWidth="1"/>
    <col min="11250" max="11250" width="9.28515625" style="4" customWidth="1"/>
    <col min="11251" max="11251" width="8.42578125" style="4" customWidth="1"/>
    <col min="11252" max="11254" width="7.7109375" style="4" customWidth="1"/>
    <col min="11255" max="11255" width="10.42578125" style="4" customWidth="1"/>
    <col min="11256" max="11257" width="9.28515625" style="4" customWidth="1"/>
    <col min="11258" max="11258" width="11.7109375" style="4" customWidth="1"/>
    <col min="11259" max="11259" width="9.28515625" style="4" customWidth="1"/>
    <col min="11260" max="11260" width="11.7109375" style="4" customWidth="1"/>
    <col min="11261" max="11261" width="9.28515625" style="4" customWidth="1"/>
    <col min="11262" max="11262" width="13.28515625" style="4" bestFit="1" customWidth="1"/>
    <col min="11263" max="11263" width="9.28515625" style="4" customWidth="1"/>
    <col min="11264" max="11264" width="14.140625" style="4" bestFit="1" customWidth="1"/>
    <col min="11265" max="11265" width="9.140625" style="4"/>
    <col min="11266" max="11266" width="13" style="4" customWidth="1"/>
    <col min="11267" max="11498" width="9.140625" style="4"/>
    <col min="11499" max="11499" width="7.5703125" style="4" customWidth="1"/>
    <col min="11500" max="11500" width="11.140625" style="4" customWidth="1"/>
    <col min="11501" max="11501" width="46.140625" style="4" customWidth="1"/>
    <col min="11502" max="11502" width="6.7109375" style="4" customWidth="1"/>
    <col min="11503" max="11503" width="11.7109375" style="4" customWidth="1"/>
    <col min="11504" max="11505" width="7.7109375" style="4" customWidth="1"/>
    <col min="11506" max="11506" width="9.28515625" style="4" customWidth="1"/>
    <col min="11507" max="11507" width="8.42578125" style="4" customWidth="1"/>
    <col min="11508" max="11510" width="7.7109375" style="4" customWidth="1"/>
    <col min="11511" max="11511" width="10.42578125" style="4" customWidth="1"/>
    <col min="11512" max="11513" width="9.28515625" style="4" customWidth="1"/>
    <col min="11514" max="11514" width="11.7109375" style="4" customWidth="1"/>
    <col min="11515" max="11515" width="9.28515625" style="4" customWidth="1"/>
    <col min="11516" max="11516" width="11.7109375" style="4" customWidth="1"/>
    <col min="11517" max="11517" width="9.28515625" style="4" customWidth="1"/>
    <col min="11518" max="11518" width="13.28515625" style="4" bestFit="1" customWidth="1"/>
    <col min="11519" max="11519" width="9.28515625" style="4" customWidth="1"/>
    <col min="11520" max="11520" width="14.140625" style="4" bestFit="1" customWidth="1"/>
    <col min="11521" max="11521" width="9.140625" style="4"/>
    <col min="11522" max="11522" width="13" style="4" customWidth="1"/>
    <col min="11523" max="11754" width="9.140625" style="4"/>
    <col min="11755" max="11755" width="7.5703125" style="4" customWidth="1"/>
    <col min="11756" max="11756" width="11.140625" style="4" customWidth="1"/>
    <col min="11757" max="11757" width="46.140625" style="4" customWidth="1"/>
    <col min="11758" max="11758" width="6.7109375" style="4" customWidth="1"/>
    <col min="11759" max="11759" width="11.7109375" style="4" customWidth="1"/>
    <col min="11760" max="11761" width="7.7109375" style="4" customWidth="1"/>
    <col min="11762" max="11762" width="9.28515625" style="4" customWidth="1"/>
    <col min="11763" max="11763" width="8.42578125" style="4" customWidth="1"/>
    <col min="11764" max="11766" width="7.7109375" style="4" customWidth="1"/>
    <col min="11767" max="11767" width="10.42578125" style="4" customWidth="1"/>
    <col min="11768" max="11769" width="9.28515625" style="4" customWidth="1"/>
    <col min="11770" max="11770" width="11.7109375" style="4" customWidth="1"/>
    <col min="11771" max="11771" width="9.28515625" style="4" customWidth="1"/>
    <col min="11772" max="11772" width="11.7109375" style="4" customWidth="1"/>
    <col min="11773" max="11773" width="9.28515625" style="4" customWidth="1"/>
    <col min="11774" max="11774" width="13.28515625" style="4" bestFit="1" customWidth="1"/>
    <col min="11775" max="11775" width="9.28515625" style="4" customWidth="1"/>
    <col min="11776" max="11776" width="14.140625" style="4" bestFit="1" customWidth="1"/>
    <col min="11777" max="11777" width="9.140625" style="4"/>
    <col min="11778" max="11778" width="13" style="4" customWidth="1"/>
    <col min="11779" max="12010" width="9.140625" style="4"/>
    <col min="12011" max="12011" width="7.5703125" style="4" customWidth="1"/>
    <col min="12012" max="12012" width="11.140625" style="4" customWidth="1"/>
    <col min="12013" max="12013" width="46.140625" style="4" customWidth="1"/>
    <col min="12014" max="12014" width="6.7109375" style="4" customWidth="1"/>
    <col min="12015" max="12015" width="11.7109375" style="4" customWidth="1"/>
    <col min="12016" max="12017" width="7.7109375" style="4" customWidth="1"/>
    <col min="12018" max="12018" width="9.28515625" style="4" customWidth="1"/>
    <col min="12019" max="12019" width="8.42578125" style="4" customWidth="1"/>
    <col min="12020" max="12022" width="7.7109375" style="4" customWidth="1"/>
    <col min="12023" max="12023" width="10.42578125" style="4" customWidth="1"/>
    <col min="12024" max="12025" width="9.28515625" style="4" customWidth="1"/>
    <col min="12026" max="12026" width="11.7109375" style="4" customWidth="1"/>
    <col min="12027" max="12027" width="9.28515625" style="4" customWidth="1"/>
    <col min="12028" max="12028" width="11.7109375" style="4" customWidth="1"/>
    <col min="12029" max="12029" width="9.28515625" style="4" customWidth="1"/>
    <col min="12030" max="12030" width="13.28515625" style="4" bestFit="1" customWidth="1"/>
    <col min="12031" max="12031" width="9.28515625" style="4" customWidth="1"/>
    <col min="12032" max="12032" width="14.140625" style="4" bestFit="1" customWidth="1"/>
    <col min="12033" max="12033" width="9.140625" style="4"/>
    <col min="12034" max="12034" width="13" style="4" customWidth="1"/>
    <col min="12035" max="12266" width="9.140625" style="4"/>
    <col min="12267" max="12267" width="7.5703125" style="4" customWidth="1"/>
    <col min="12268" max="12268" width="11.140625" style="4" customWidth="1"/>
    <col min="12269" max="12269" width="46.140625" style="4" customWidth="1"/>
    <col min="12270" max="12270" width="6.7109375" style="4" customWidth="1"/>
    <col min="12271" max="12271" width="11.7109375" style="4" customWidth="1"/>
    <col min="12272" max="12273" width="7.7109375" style="4" customWidth="1"/>
    <col min="12274" max="12274" width="9.28515625" style="4" customWidth="1"/>
    <col min="12275" max="12275" width="8.42578125" style="4" customWidth="1"/>
    <col min="12276" max="12278" width="7.7109375" style="4" customWidth="1"/>
    <col min="12279" max="12279" width="10.42578125" style="4" customWidth="1"/>
    <col min="12280" max="12281" width="9.28515625" style="4" customWidth="1"/>
    <col min="12282" max="12282" width="11.7109375" style="4" customWidth="1"/>
    <col min="12283" max="12283" width="9.28515625" style="4" customWidth="1"/>
    <col min="12284" max="12284" width="11.7109375" style="4" customWidth="1"/>
    <col min="12285" max="12285" width="9.28515625" style="4" customWidth="1"/>
    <col min="12286" max="12286" width="13.28515625" style="4" bestFit="1" customWidth="1"/>
    <col min="12287" max="12287" width="9.28515625" style="4" customWidth="1"/>
    <col min="12288" max="12288" width="14.140625" style="4" bestFit="1" customWidth="1"/>
    <col min="12289" max="12289" width="9.140625" style="4"/>
    <col min="12290" max="12290" width="13" style="4" customWidth="1"/>
    <col min="12291" max="12522" width="9.140625" style="4"/>
    <col min="12523" max="12523" width="7.5703125" style="4" customWidth="1"/>
    <col min="12524" max="12524" width="11.140625" style="4" customWidth="1"/>
    <col min="12525" max="12525" width="46.140625" style="4" customWidth="1"/>
    <col min="12526" max="12526" width="6.7109375" style="4" customWidth="1"/>
    <col min="12527" max="12527" width="11.7109375" style="4" customWidth="1"/>
    <col min="12528" max="12529" width="7.7109375" style="4" customWidth="1"/>
    <col min="12530" max="12530" width="9.28515625" style="4" customWidth="1"/>
    <col min="12531" max="12531" width="8.42578125" style="4" customWidth="1"/>
    <col min="12532" max="12534" width="7.7109375" style="4" customWidth="1"/>
    <col min="12535" max="12535" width="10.42578125" style="4" customWidth="1"/>
    <col min="12536" max="12537" width="9.28515625" style="4" customWidth="1"/>
    <col min="12538" max="12538" width="11.7109375" style="4" customWidth="1"/>
    <col min="12539" max="12539" width="9.28515625" style="4" customWidth="1"/>
    <col min="12540" max="12540" width="11.7109375" style="4" customWidth="1"/>
    <col min="12541" max="12541" width="9.28515625" style="4" customWidth="1"/>
    <col min="12542" max="12542" width="13.28515625" style="4" bestFit="1" customWidth="1"/>
    <col min="12543" max="12543" width="9.28515625" style="4" customWidth="1"/>
    <col min="12544" max="12544" width="14.140625" style="4" bestFit="1" customWidth="1"/>
    <col min="12545" max="12545" width="9.140625" style="4"/>
    <col min="12546" max="12546" width="13" style="4" customWidth="1"/>
    <col min="12547" max="12778" width="9.140625" style="4"/>
    <col min="12779" max="12779" width="7.5703125" style="4" customWidth="1"/>
    <col min="12780" max="12780" width="11.140625" style="4" customWidth="1"/>
    <col min="12781" max="12781" width="46.140625" style="4" customWidth="1"/>
    <col min="12782" max="12782" width="6.7109375" style="4" customWidth="1"/>
    <col min="12783" max="12783" width="11.7109375" style="4" customWidth="1"/>
    <col min="12784" max="12785" width="7.7109375" style="4" customWidth="1"/>
    <col min="12786" max="12786" width="9.28515625" style="4" customWidth="1"/>
    <col min="12787" max="12787" width="8.42578125" style="4" customWidth="1"/>
    <col min="12788" max="12790" width="7.7109375" style="4" customWidth="1"/>
    <col min="12791" max="12791" width="10.42578125" style="4" customWidth="1"/>
    <col min="12792" max="12793" width="9.28515625" style="4" customWidth="1"/>
    <col min="12794" max="12794" width="11.7109375" style="4" customWidth="1"/>
    <col min="12795" max="12795" width="9.28515625" style="4" customWidth="1"/>
    <col min="12796" max="12796" width="11.7109375" style="4" customWidth="1"/>
    <col min="12797" max="12797" width="9.28515625" style="4" customWidth="1"/>
    <col min="12798" max="12798" width="13.28515625" style="4" bestFit="1" customWidth="1"/>
    <col min="12799" max="12799" width="9.28515625" style="4" customWidth="1"/>
    <col min="12800" max="12800" width="14.140625" style="4" bestFit="1" customWidth="1"/>
    <col min="12801" max="12801" width="9.140625" style="4"/>
    <col min="12802" max="12802" width="13" style="4" customWidth="1"/>
    <col min="12803" max="13034" width="9.140625" style="4"/>
    <col min="13035" max="13035" width="7.5703125" style="4" customWidth="1"/>
    <col min="13036" max="13036" width="11.140625" style="4" customWidth="1"/>
    <col min="13037" max="13037" width="46.140625" style="4" customWidth="1"/>
    <col min="13038" max="13038" width="6.7109375" style="4" customWidth="1"/>
    <col min="13039" max="13039" width="11.7109375" style="4" customWidth="1"/>
    <col min="13040" max="13041" width="7.7109375" style="4" customWidth="1"/>
    <col min="13042" max="13042" width="9.28515625" style="4" customWidth="1"/>
    <col min="13043" max="13043" width="8.42578125" style="4" customWidth="1"/>
    <col min="13044" max="13046" width="7.7109375" style="4" customWidth="1"/>
    <col min="13047" max="13047" width="10.42578125" style="4" customWidth="1"/>
    <col min="13048" max="13049" width="9.28515625" style="4" customWidth="1"/>
    <col min="13050" max="13050" width="11.7109375" style="4" customWidth="1"/>
    <col min="13051" max="13051" width="9.28515625" style="4" customWidth="1"/>
    <col min="13052" max="13052" width="11.7109375" style="4" customWidth="1"/>
    <col min="13053" max="13053" width="9.28515625" style="4" customWidth="1"/>
    <col min="13054" max="13054" width="13.28515625" style="4" bestFit="1" customWidth="1"/>
    <col min="13055" max="13055" width="9.28515625" style="4" customWidth="1"/>
    <col min="13056" max="13056" width="14.140625" style="4" bestFit="1" customWidth="1"/>
    <col min="13057" max="13057" width="9.140625" style="4"/>
    <col min="13058" max="13058" width="13" style="4" customWidth="1"/>
    <col min="13059" max="13290" width="9.140625" style="4"/>
    <col min="13291" max="13291" width="7.5703125" style="4" customWidth="1"/>
    <col min="13292" max="13292" width="11.140625" style="4" customWidth="1"/>
    <col min="13293" max="13293" width="46.140625" style="4" customWidth="1"/>
    <col min="13294" max="13294" width="6.7109375" style="4" customWidth="1"/>
    <col min="13295" max="13295" width="11.7109375" style="4" customWidth="1"/>
    <col min="13296" max="13297" width="7.7109375" style="4" customWidth="1"/>
    <col min="13298" max="13298" width="9.28515625" style="4" customWidth="1"/>
    <col min="13299" max="13299" width="8.42578125" style="4" customWidth="1"/>
    <col min="13300" max="13302" width="7.7109375" style="4" customWidth="1"/>
    <col min="13303" max="13303" width="10.42578125" style="4" customWidth="1"/>
    <col min="13304" max="13305" width="9.28515625" style="4" customWidth="1"/>
    <col min="13306" max="13306" width="11.7109375" style="4" customWidth="1"/>
    <col min="13307" max="13307" width="9.28515625" style="4" customWidth="1"/>
    <col min="13308" max="13308" width="11.7109375" style="4" customWidth="1"/>
    <col min="13309" max="13309" width="9.28515625" style="4" customWidth="1"/>
    <col min="13310" max="13310" width="13.28515625" style="4" bestFit="1" customWidth="1"/>
    <col min="13311" max="13311" width="9.28515625" style="4" customWidth="1"/>
    <col min="13312" max="13312" width="14.140625" style="4" bestFit="1" customWidth="1"/>
    <col min="13313" max="13313" width="9.140625" style="4"/>
    <col min="13314" max="13314" width="13" style="4" customWidth="1"/>
    <col min="13315" max="13546" width="9.140625" style="4"/>
    <col min="13547" max="13547" width="7.5703125" style="4" customWidth="1"/>
    <col min="13548" max="13548" width="11.140625" style="4" customWidth="1"/>
    <col min="13549" max="13549" width="46.140625" style="4" customWidth="1"/>
    <col min="13550" max="13550" width="6.7109375" style="4" customWidth="1"/>
    <col min="13551" max="13551" width="11.7109375" style="4" customWidth="1"/>
    <col min="13552" max="13553" width="7.7109375" style="4" customWidth="1"/>
    <col min="13554" max="13554" width="9.28515625" style="4" customWidth="1"/>
    <col min="13555" max="13555" width="8.42578125" style="4" customWidth="1"/>
    <col min="13556" max="13558" width="7.7109375" style="4" customWidth="1"/>
    <col min="13559" max="13559" width="10.42578125" style="4" customWidth="1"/>
    <col min="13560" max="13561" width="9.28515625" style="4" customWidth="1"/>
    <col min="13562" max="13562" width="11.7109375" style="4" customWidth="1"/>
    <col min="13563" max="13563" width="9.28515625" style="4" customWidth="1"/>
    <col min="13564" max="13564" width="11.7109375" style="4" customWidth="1"/>
    <col min="13565" max="13565" width="9.28515625" style="4" customWidth="1"/>
    <col min="13566" max="13566" width="13.28515625" style="4" bestFit="1" customWidth="1"/>
    <col min="13567" max="13567" width="9.28515625" style="4" customWidth="1"/>
    <col min="13568" max="13568" width="14.140625" style="4" bestFit="1" customWidth="1"/>
    <col min="13569" max="13569" width="9.140625" style="4"/>
    <col min="13570" max="13570" width="13" style="4" customWidth="1"/>
    <col min="13571" max="13802" width="9.140625" style="4"/>
    <col min="13803" max="13803" width="7.5703125" style="4" customWidth="1"/>
    <col min="13804" max="13804" width="11.140625" style="4" customWidth="1"/>
    <col min="13805" max="13805" width="46.140625" style="4" customWidth="1"/>
    <col min="13806" max="13806" width="6.7109375" style="4" customWidth="1"/>
    <col min="13807" max="13807" width="11.7109375" style="4" customWidth="1"/>
    <col min="13808" max="13809" width="7.7109375" style="4" customWidth="1"/>
    <col min="13810" max="13810" width="9.28515625" style="4" customWidth="1"/>
    <col min="13811" max="13811" width="8.42578125" style="4" customWidth="1"/>
    <col min="13812" max="13814" width="7.7109375" style="4" customWidth="1"/>
    <col min="13815" max="13815" width="10.42578125" style="4" customWidth="1"/>
    <col min="13816" max="13817" width="9.28515625" style="4" customWidth="1"/>
    <col min="13818" max="13818" width="11.7109375" style="4" customWidth="1"/>
    <col min="13819" max="13819" width="9.28515625" style="4" customWidth="1"/>
    <col min="13820" max="13820" width="11.7109375" style="4" customWidth="1"/>
    <col min="13821" max="13821" width="9.28515625" style="4" customWidth="1"/>
    <col min="13822" max="13822" width="13.28515625" style="4" bestFit="1" customWidth="1"/>
    <col min="13823" max="13823" width="9.28515625" style="4" customWidth="1"/>
    <col min="13824" max="13824" width="14.140625" style="4" bestFit="1" customWidth="1"/>
    <col min="13825" max="13825" width="9.140625" style="4"/>
    <col min="13826" max="13826" width="13" style="4" customWidth="1"/>
    <col min="13827" max="14058" width="9.140625" style="4"/>
    <col min="14059" max="14059" width="7.5703125" style="4" customWidth="1"/>
    <col min="14060" max="14060" width="11.140625" style="4" customWidth="1"/>
    <col min="14061" max="14061" width="46.140625" style="4" customWidth="1"/>
    <col min="14062" max="14062" width="6.7109375" style="4" customWidth="1"/>
    <col min="14063" max="14063" width="11.7109375" style="4" customWidth="1"/>
    <col min="14064" max="14065" width="7.7109375" style="4" customWidth="1"/>
    <col min="14066" max="14066" width="9.28515625" style="4" customWidth="1"/>
    <col min="14067" max="14067" width="8.42578125" style="4" customWidth="1"/>
    <col min="14068" max="14070" width="7.7109375" style="4" customWidth="1"/>
    <col min="14071" max="14071" width="10.42578125" style="4" customWidth="1"/>
    <col min="14072" max="14073" width="9.28515625" style="4" customWidth="1"/>
    <col min="14074" max="14074" width="11.7109375" style="4" customWidth="1"/>
    <col min="14075" max="14075" width="9.28515625" style="4" customWidth="1"/>
    <col min="14076" max="14076" width="11.7109375" style="4" customWidth="1"/>
    <col min="14077" max="14077" width="9.28515625" style="4" customWidth="1"/>
    <col min="14078" max="14078" width="13.28515625" style="4" bestFit="1" customWidth="1"/>
    <col min="14079" max="14079" width="9.28515625" style="4" customWidth="1"/>
    <col min="14080" max="14080" width="14.140625" style="4" bestFit="1" customWidth="1"/>
    <col min="14081" max="14081" width="9.140625" style="4"/>
    <col min="14082" max="14082" width="13" style="4" customWidth="1"/>
    <col min="14083" max="14314" width="9.140625" style="4"/>
    <col min="14315" max="14315" width="7.5703125" style="4" customWidth="1"/>
    <col min="14316" max="14316" width="11.140625" style="4" customWidth="1"/>
    <col min="14317" max="14317" width="46.140625" style="4" customWidth="1"/>
    <col min="14318" max="14318" width="6.7109375" style="4" customWidth="1"/>
    <col min="14319" max="14319" width="11.7109375" style="4" customWidth="1"/>
    <col min="14320" max="14321" width="7.7109375" style="4" customWidth="1"/>
    <col min="14322" max="14322" width="9.28515625" style="4" customWidth="1"/>
    <col min="14323" max="14323" width="8.42578125" style="4" customWidth="1"/>
    <col min="14324" max="14326" width="7.7109375" style="4" customWidth="1"/>
    <col min="14327" max="14327" width="10.42578125" style="4" customWidth="1"/>
    <col min="14328" max="14329" width="9.28515625" style="4" customWidth="1"/>
    <col min="14330" max="14330" width="11.7109375" style="4" customWidth="1"/>
    <col min="14331" max="14331" width="9.28515625" style="4" customWidth="1"/>
    <col min="14332" max="14332" width="11.7109375" style="4" customWidth="1"/>
    <col min="14333" max="14333" width="9.28515625" style="4" customWidth="1"/>
    <col min="14334" max="14334" width="13.28515625" style="4" bestFit="1" customWidth="1"/>
    <col min="14335" max="14335" width="9.28515625" style="4" customWidth="1"/>
    <col min="14336" max="14336" width="14.140625" style="4" bestFit="1" customWidth="1"/>
    <col min="14337" max="14337" width="9.140625" style="4"/>
    <col min="14338" max="14338" width="13" style="4" customWidth="1"/>
    <col min="14339" max="14570" width="9.140625" style="4"/>
    <col min="14571" max="14571" width="7.5703125" style="4" customWidth="1"/>
    <col min="14572" max="14572" width="11.140625" style="4" customWidth="1"/>
    <col min="14573" max="14573" width="46.140625" style="4" customWidth="1"/>
    <col min="14574" max="14574" width="6.7109375" style="4" customWidth="1"/>
    <col min="14575" max="14575" width="11.7109375" style="4" customWidth="1"/>
    <col min="14576" max="14577" width="7.7109375" style="4" customWidth="1"/>
    <col min="14578" max="14578" width="9.28515625" style="4" customWidth="1"/>
    <col min="14579" max="14579" width="8.42578125" style="4" customWidth="1"/>
    <col min="14580" max="14582" width="7.7109375" style="4" customWidth="1"/>
    <col min="14583" max="14583" width="10.42578125" style="4" customWidth="1"/>
    <col min="14584" max="14585" width="9.28515625" style="4" customWidth="1"/>
    <col min="14586" max="14586" width="11.7109375" style="4" customWidth="1"/>
    <col min="14587" max="14587" width="9.28515625" style="4" customWidth="1"/>
    <col min="14588" max="14588" width="11.7109375" style="4" customWidth="1"/>
    <col min="14589" max="14589" width="9.28515625" style="4" customWidth="1"/>
    <col min="14590" max="14590" width="13.28515625" style="4" bestFit="1" customWidth="1"/>
    <col min="14591" max="14591" width="9.28515625" style="4" customWidth="1"/>
    <col min="14592" max="14592" width="14.140625" style="4" bestFit="1" customWidth="1"/>
    <col min="14593" max="14593" width="9.140625" style="4"/>
    <col min="14594" max="14594" width="13" style="4" customWidth="1"/>
    <col min="14595" max="14826" width="9.140625" style="4"/>
    <col min="14827" max="14827" width="7.5703125" style="4" customWidth="1"/>
    <col min="14828" max="14828" width="11.140625" style="4" customWidth="1"/>
    <col min="14829" max="14829" width="46.140625" style="4" customWidth="1"/>
    <col min="14830" max="14830" width="6.7109375" style="4" customWidth="1"/>
    <col min="14831" max="14831" width="11.7109375" style="4" customWidth="1"/>
    <col min="14832" max="14833" width="7.7109375" style="4" customWidth="1"/>
    <col min="14834" max="14834" width="9.28515625" style="4" customWidth="1"/>
    <col min="14835" max="14835" width="8.42578125" style="4" customWidth="1"/>
    <col min="14836" max="14838" width="7.7109375" style="4" customWidth="1"/>
    <col min="14839" max="14839" width="10.42578125" style="4" customWidth="1"/>
    <col min="14840" max="14841" width="9.28515625" style="4" customWidth="1"/>
    <col min="14842" max="14842" width="11.7109375" style="4" customWidth="1"/>
    <col min="14843" max="14843" width="9.28515625" style="4" customWidth="1"/>
    <col min="14844" max="14844" width="11.7109375" style="4" customWidth="1"/>
    <col min="14845" max="14845" width="9.28515625" style="4" customWidth="1"/>
    <col min="14846" max="14846" width="13.28515625" style="4" bestFit="1" customWidth="1"/>
    <col min="14847" max="14847" width="9.28515625" style="4" customWidth="1"/>
    <col min="14848" max="14848" width="14.140625" style="4" bestFit="1" customWidth="1"/>
    <col min="14849" max="14849" width="9.140625" style="4"/>
    <col min="14850" max="14850" width="13" style="4" customWidth="1"/>
    <col min="14851" max="15082" width="9.140625" style="4"/>
    <col min="15083" max="15083" width="7.5703125" style="4" customWidth="1"/>
    <col min="15084" max="15084" width="11.140625" style="4" customWidth="1"/>
    <col min="15085" max="15085" width="46.140625" style="4" customWidth="1"/>
    <col min="15086" max="15086" width="6.7109375" style="4" customWidth="1"/>
    <col min="15087" max="15087" width="11.7109375" style="4" customWidth="1"/>
    <col min="15088" max="15089" width="7.7109375" style="4" customWidth="1"/>
    <col min="15090" max="15090" width="9.28515625" style="4" customWidth="1"/>
    <col min="15091" max="15091" width="8.42578125" style="4" customWidth="1"/>
    <col min="15092" max="15094" width="7.7109375" style="4" customWidth="1"/>
    <col min="15095" max="15095" width="10.42578125" style="4" customWidth="1"/>
    <col min="15096" max="15097" width="9.28515625" style="4" customWidth="1"/>
    <col min="15098" max="15098" width="11.7109375" style="4" customWidth="1"/>
    <col min="15099" max="15099" width="9.28515625" style="4" customWidth="1"/>
    <col min="15100" max="15100" width="11.7109375" style="4" customWidth="1"/>
    <col min="15101" max="15101" width="9.28515625" style="4" customWidth="1"/>
    <col min="15102" max="15102" width="13.28515625" style="4" bestFit="1" customWidth="1"/>
    <col min="15103" max="15103" width="9.28515625" style="4" customWidth="1"/>
    <col min="15104" max="15104" width="14.140625" style="4" bestFit="1" customWidth="1"/>
    <col min="15105" max="15105" width="9.140625" style="4"/>
    <col min="15106" max="15106" width="13" style="4" customWidth="1"/>
    <col min="15107" max="15338" width="9.140625" style="4"/>
    <col min="15339" max="15339" width="7.5703125" style="4" customWidth="1"/>
    <col min="15340" max="15340" width="11.140625" style="4" customWidth="1"/>
    <col min="15341" max="15341" width="46.140625" style="4" customWidth="1"/>
    <col min="15342" max="15342" width="6.7109375" style="4" customWidth="1"/>
    <col min="15343" max="15343" width="11.7109375" style="4" customWidth="1"/>
    <col min="15344" max="15345" width="7.7109375" style="4" customWidth="1"/>
    <col min="15346" max="15346" width="9.28515625" style="4" customWidth="1"/>
    <col min="15347" max="15347" width="8.42578125" style="4" customWidth="1"/>
    <col min="15348" max="15350" width="7.7109375" style="4" customWidth="1"/>
    <col min="15351" max="15351" width="10.42578125" style="4" customWidth="1"/>
    <col min="15352" max="15353" width="9.28515625" style="4" customWidth="1"/>
    <col min="15354" max="15354" width="11.7109375" style="4" customWidth="1"/>
    <col min="15355" max="15355" width="9.28515625" style="4" customWidth="1"/>
    <col min="15356" max="15356" width="11.7109375" style="4" customWidth="1"/>
    <col min="15357" max="15357" width="9.28515625" style="4" customWidth="1"/>
    <col min="15358" max="15358" width="13.28515625" style="4" bestFit="1" customWidth="1"/>
    <col min="15359" max="15359" width="9.28515625" style="4" customWidth="1"/>
    <col min="15360" max="15360" width="14.140625" style="4" bestFit="1" customWidth="1"/>
    <col min="15361" max="15361" width="9.140625" style="4"/>
    <col min="15362" max="15362" width="13" style="4" customWidth="1"/>
    <col min="15363" max="15594" width="9.140625" style="4"/>
    <col min="15595" max="15595" width="7.5703125" style="4" customWidth="1"/>
    <col min="15596" max="15596" width="11.140625" style="4" customWidth="1"/>
    <col min="15597" max="15597" width="46.140625" style="4" customWidth="1"/>
    <col min="15598" max="15598" width="6.7109375" style="4" customWidth="1"/>
    <col min="15599" max="15599" width="11.7109375" style="4" customWidth="1"/>
    <col min="15600" max="15601" width="7.7109375" style="4" customWidth="1"/>
    <col min="15602" max="15602" width="9.28515625" style="4" customWidth="1"/>
    <col min="15603" max="15603" width="8.42578125" style="4" customWidth="1"/>
    <col min="15604" max="15606" width="7.7109375" style="4" customWidth="1"/>
    <col min="15607" max="15607" width="10.42578125" style="4" customWidth="1"/>
    <col min="15608" max="15609" width="9.28515625" style="4" customWidth="1"/>
    <col min="15610" max="15610" width="11.7109375" style="4" customWidth="1"/>
    <col min="15611" max="15611" width="9.28515625" style="4" customWidth="1"/>
    <col min="15612" max="15612" width="11.7109375" style="4" customWidth="1"/>
    <col min="15613" max="15613" width="9.28515625" style="4" customWidth="1"/>
    <col min="15614" max="15614" width="13.28515625" style="4" bestFit="1" customWidth="1"/>
    <col min="15615" max="15615" width="9.28515625" style="4" customWidth="1"/>
    <col min="15616" max="15616" width="14.140625" style="4" bestFit="1" customWidth="1"/>
    <col min="15617" max="15617" width="9.140625" style="4"/>
    <col min="15618" max="15618" width="13" style="4" customWidth="1"/>
    <col min="15619" max="15850" width="9.140625" style="4"/>
    <col min="15851" max="15851" width="7.5703125" style="4" customWidth="1"/>
    <col min="15852" max="15852" width="11.140625" style="4" customWidth="1"/>
    <col min="15853" max="15853" width="46.140625" style="4" customWidth="1"/>
    <col min="15854" max="15854" width="6.7109375" style="4" customWidth="1"/>
    <col min="15855" max="15855" width="11.7109375" style="4" customWidth="1"/>
    <col min="15856" max="15857" width="7.7109375" style="4" customWidth="1"/>
    <col min="15858" max="15858" width="9.28515625" style="4" customWidth="1"/>
    <col min="15859" max="15859" width="8.42578125" style="4" customWidth="1"/>
    <col min="15860" max="15862" width="7.7109375" style="4" customWidth="1"/>
    <col min="15863" max="15863" width="10.42578125" style="4" customWidth="1"/>
    <col min="15864" max="15865" width="9.28515625" style="4" customWidth="1"/>
    <col min="15866" max="15866" width="11.7109375" style="4" customWidth="1"/>
    <col min="15867" max="15867" width="9.28515625" style="4" customWidth="1"/>
    <col min="15868" max="15868" width="11.7109375" style="4" customWidth="1"/>
    <col min="15869" max="15869" width="9.28515625" style="4" customWidth="1"/>
    <col min="15870" max="15870" width="13.28515625" style="4" bestFit="1" customWidth="1"/>
    <col min="15871" max="15871" width="9.28515625" style="4" customWidth="1"/>
    <col min="15872" max="15872" width="14.140625" style="4" bestFit="1" customWidth="1"/>
    <col min="15873" max="15873" width="9.140625" style="4"/>
    <col min="15874" max="15874" width="13" style="4" customWidth="1"/>
    <col min="15875" max="16106" width="9.140625" style="4"/>
    <col min="16107" max="16107" width="7.5703125" style="4" customWidth="1"/>
    <col min="16108" max="16108" width="11.140625" style="4" customWidth="1"/>
    <col min="16109" max="16109" width="46.140625" style="4" customWidth="1"/>
    <col min="16110" max="16110" width="6.7109375" style="4" customWidth="1"/>
    <col min="16111" max="16111" width="11.7109375" style="4" customWidth="1"/>
    <col min="16112" max="16113" width="7.7109375" style="4" customWidth="1"/>
    <col min="16114" max="16114" width="9.28515625" style="4" customWidth="1"/>
    <col min="16115" max="16115" width="8.42578125" style="4" customWidth="1"/>
    <col min="16116" max="16118" width="7.7109375" style="4" customWidth="1"/>
    <col min="16119" max="16119" width="10.42578125" style="4" customWidth="1"/>
    <col min="16120" max="16121" width="9.28515625" style="4" customWidth="1"/>
    <col min="16122" max="16122" width="11.7109375" style="4" customWidth="1"/>
    <col min="16123" max="16123" width="9.28515625" style="4" customWidth="1"/>
    <col min="16124" max="16124" width="11.7109375" style="4" customWidth="1"/>
    <col min="16125" max="16125" width="9.28515625" style="4" customWidth="1"/>
    <col min="16126" max="16126" width="13.28515625" style="4" bestFit="1" customWidth="1"/>
    <col min="16127" max="16127" width="9.28515625" style="4" customWidth="1"/>
    <col min="16128" max="16128" width="14.140625" style="4" bestFit="1" customWidth="1"/>
    <col min="16129" max="16129" width="9.140625" style="4"/>
    <col min="16130" max="16130" width="13" style="4" customWidth="1"/>
    <col min="16131" max="16384" width="9.140625" style="4"/>
  </cols>
  <sheetData>
    <row r="1" spans="1:8" x14ac:dyDescent="0.2">
      <c r="B1" s="153"/>
      <c r="C1" s="153"/>
      <c r="D1" s="379" t="s">
        <v>49</v>
      </c>
      <c r="E1" s="379"/>
      <c r="F1" s="147" t="s">
        <v>92</v>
      </c>
    </row>
    <row r="2" spans="1:8" x14ac:dyDescent="0.2">
      <c r="B2" s="153"/>
      <c r="C2" s="153"/>
      <c r="D2" s="379"/>
      <c r="E2" s="379"/>
      <c r="F2" s="148">
        <v>1.2614000000000001</v>
      </c>
    </row>
    <row r="3" spans="1:8" ht="48" customHeight="1" x14ac:dyDescent="0.2">
      <c r="B3" s="153"/>
      <c r="C3" s="153"/>
      <c r="D3" s="380" t="s">
        <v>50</v>
      </c>
      <c r="E3" s="381" t="s">
        <v>52</v>
      </c>
    </row>
    <row r="4" spans="1:8" ht="60" customHeight="1" x14ac:dyDescent="0.2">
      <c r="B4" s="153"/>
      <c r="C4" s="153"/>
      <c r="D4" s="380"/>
      <c r="E4" s="382"/>
    </row>
    <row r="5" spans="1:8" ht="28.5" customHeight="1" x14ac:dyDescent="0.2">
      <c r="A5" s="155" t="s">
        <v>97</v>
      </c>
      <c r="B5" s="155" t="s">
        <v>98</v>
      </c>
      <c r="C5" s="155" t="s">
        <v>94</v>
      </c>
      <c r="D5" s="155" t="s">
        <v>95</v>
      </c>
      <c r="E5" s="155" t="s">
        <v>96</v>
      </c>
    </row>
    <row r="6" spans="1:8" ht="12.75" customHeight="1" x14ac:dyDescent="0.2">
      <c r="A6" s="155"/>
      <c r="B6" s="155"/>
      <c r="C6" s="155"/>
      <c r="D6" s="155"/>
      <c r="E6" s="155"/>
    </row>
    <row r="7" spans="1:8" s="22" customFormat="1" ht="12.75" customHeight="1" x14ac:dyDescent="0.2">
      <c r="A7" s="156" t="s">
        <v>99</v>
      </c>
      <c r="B7" s="157" t="s">
        <v>113</v>
      </c>
      <c r="C7" s="155" t="s">
        <v>114</v>
      </c>
      <c r="D7" s="14" t="s">
        <v>118</v>
      </c>
      <c r="E7" s="158">
        <v>1</v>
      </c>
      <c r="H7" s="162"/>
    </row>
    <row r="8" spans="1:8" ht="12.75" customHeight="1" x14ac:dyDescent="0.2">
      <c r="A8" s="156" t="s">
        <v>99</v>
      </c>
      <c r="B8" s="157" t="s">
        <v>101</v>
      </c>
      <c r="C8" s="155" t="s">
        <v>115</v>
      </c>
      <c r="D8" s="14" t="s">
        <v>6</v>
      </c>
      <c r="E8" s="158">
        <v>13.799999999999999</v>
      </c>
    </row>
    <row r="9" spans="1:8" s="14" customFormat="1" ht="12.75" customHeight="1" x14ac:dyDescent="0.2">
      <c r="A9" s="156" t="s">
        <v>99</v>
      </c>
      <c r="B9" s="157" t="s">
        <v>101</v>
      </c>
      <c r="C9" s="155" t="s">
        <v>116</v>
      </c>
      <c r="D9" s="14" t="s">
        <v>6</v>
      </c>
      <c r="E9" s="158">
        <v>12</v>
      </c>
      <c r="F9" s="159"/>
      <c r="G9" s="159"/>
      <c r="H9" s="152"/>
    </row>
    <row r="10" spans="1:8" s="14" customFormat="1" ht="12.75" customHeight="1" x14ac:dyDescent="0.2">
      <c r="A10" s="156" t="s">
        <v>99</v>
      </c>
      <c r="B10" s="157" t="s">
        <v>101</v>
      </c>
      <c r="C10" s="155" t="s">
        <v>117</v>
      </c>
      <c r="D10" s="14" t="s">
        <v>111</v>
      </c>
      <c r="E10" s="158">
        <v>12</v>
      </c>
      <c r="F10" s="159"/>
      <c r="G10" s="159"/>
      <c r="H10" s="152"/>
    </row>
    <row r="11" spans="1:8" s="14" customFormat="1" x14ac:dyDescent="0.2">
      <c r="A11" s="156" t="s">
        <v>99</v>
      </c>
      <c r="B11" s="157" t="s">
        <v>102</v>
      </c>
      <c r="C11" s="155" t="s">
        <v>119</v>
      </c>
      <c r="D11" s="14" t="s">
        <v>11</v>
      </c>
      <c r="E11" s="158">
        <v>6000</v>
      </c>
      <c r="F11" s="159"/>
      <c r="G11" s="159"/>
      <c r="H11" s="152"/>
    </row>
    <row r="12" spans="1:8" s="14" customFormat="1" x14ac:dyDescent="0.2">
      <c r="A12" s="156" t="s">
        <v>99</v>
      </c>
      <c r="B12" s="157" t="s">
        <v>102</v>
      </c>
      <c r="C12" s="155" t="s">
        <v>120</v>
      </c>
      <c r="D12" s="14" t="s">
        <v>11</v>
      </c>
      <c r="E12" s="158">
        <v>3600</v>
      </c>
      <c r="F12" s="159"/>
      <c r="G12" s="159"/>
      <c r="H12" s="152"/>
    </row>
    <row r="13" spans="1:8" s="14" customFormat="1" x14ac:dyDescent="0.2">
      <c r="A13" s="156" t="s">
        <v>99</v>
      </c>
      <c r="B13" s="157" t="s">
        <v>103</v>
      </c>
      <c r="C13" s="155" t="s">
        <v>121</v>
      </c>
      <c r="D13" s="14" t="s">
        <v>6</v>
      </c>
      <c r="E13" s="158">
        <v>50000</v>
      </c>
      <c r="F13" s="159"/>
      <c r="G13" s="159"/>
      <c r="H13" s="152"/>
    </row>
    <row r="14" spans="1:8" s="14" customFormat="1" x14ac:dyDescent="0.2">
      <c r="A14" s="156" t="s">
        <v>99</v>
      </c>
      <c r="B14" s="157" t="s">
        <v>103</v>
      </c>
      <c r="C14" s="155" t="s">
        <v>122</v>
      </c>
      <c r="D14" s="14" t="s">
        <v>31</v>
      </c>
      <c r="E14" s="158">
        <v>675</v>
      </c>
      <c r="F14" s="159"/>
      <c r="G14" s="159"/>
      <c r="H14" s="152"/>
    </row>
    <row r="15" spans="1:8" s="14" customFormat="1" x14ac:dyDescent="0.2">
      <c r="A15" s="156" t="s">
        <v>99</v>
      </c>
      <c r="B15" s="157" t="s">
        <v>103</v>
      </c>
      <c r="C15" s="155" t="s">
        <v>123</v>
      </c>
      <c r="D15" s="14" t="s">
        <v>12</v>
      </c>
      <c r="E15" s="158">
        <v>2500</v>
      </c>
      <c r="F15" s="159"/>
      <c r="G15" s="159"/>
      <c r="H15" s="152"/>
    </row>
    <row r="16" spans="1:8" s="14" customFormat="1" x14ac:dyDescent="0.2">
      <c r="A16" s="156" t="s">
        <v>99</v>
      </c>
      <c r="B16" s="157" t="s">
        <v>103</v>
      </c>
      <c r="C16" s="155" t="s">
        <v>124</v>
      </c>
      <c r="D16" s="14" t="s">
        <v>31</v>
      </c>
      <c r="E16" s="158">
        <v>90000</v>
      </c>
      <c r="F16" s="159"/>
      <c r="G16" s="159"/>
      <c r="H16" s="152"/>
    </row>
    <row r="17" spans="1:8" s="14" customFormat="1" x14ac:dyDescent="0.2">
      <c r="A17" s="156" t="s">
        <v>99</v>
      </c>
      <c r="B17" s="157" t="s">
        <v>104</v>
      </c>
      <c r="C17" s="155" t="s">
        <v>125</v>
      </c>
      <c r="D17" s="14" t="s">
        <v>12</v>
      </c>
      <c r="E17" s="158">
        <v>10500</v>
      </c>
      <c r="F17" s="159"/>
      <c r="G17" s="159"/>
      <c r="H17" s="152"/>
    </row>
    <row r="18" spans="1:8" s="14" customFormat="1" x14ac:dyDescent="0.2">
      <c r="A18" s="156" t="s">
        <v>99</v>
      </c>
      <c r="B18" s="157" t="s">
        <v>104</v>
      </c>
      <c r="C18" s="155" t="s">
        <v>126</v>
      </c>
      <c r="D18" s="14" t="s">
        <v>23</v>
      </c>
      <c r="E18" s="158">
        <v>136500</v>
      </c>
      <c r="F18" s="159"/>
      <c r="G18" s="159"/>
      <c r="H18" s="152"/>
    </row>
    <row r="19" spans="1:8" s="14" customFormat="1" x14ac:dyDescent="0.2">
      <c r="A19" s="156" t="s">
        <v>99</v>
      </c>
      <c r="B19" s="157" t="s">
        <v>104</v>
      </c>
      <c r="C19" s="155" t="s">
        <v>127</v>
      </c>
      <c r="D19" s="14" t="s">
        <v>12</v>
      </c>
      <c r="E19" s="158">
        <v>7000</v>
      </c>
      <c r="F19" s="159"/>
      <c r="G19" s="159"/>
      <c r="H19" s="152"/>
    </row>
    <row r="20" spans="1:8" s="14" customFormat="1" x14ac:dyDescent="0.2">
      <c r="A20" s="156" t="s">
        <v>99</v>
      </c>
      <c r="B20" s="157" t="s">
        <v>104</v>
      </c>
      <c r="C20" s="155" t="s">
        <v>128</v>
      </c>
      <c r="D20" s="14" t="s">
        <v>6</v>
      </c>
      <c r="E20" s="158">
        <v>35000</v>
      </c>
      <c r="F20" s="159"/>
      <c r="G20" s="159"/>
      <c r="H20" s="152"/>
    </row>
    <row r="21" spans="1:8" s="14" customFormat="1" x14ac:dyDescent="0.2">
      <c r="A21" s="156" t="s">
        <v>99</v>
      </c>
      <c r="B21" s="157" t="s">
        <v>104</v>
      </c>
      <c r="C21" s="155" t="s">
        <v>129</v>
      </c>
      <c r="D21" s="14" t="s">
        <v>12</v>
      </c>
      <c r="E21" s="158">
        <v>1225.0000000000002</v>
      </c>
      <c r="F21" s="159"/>
      <c r="G21" s="159"/>
      <c r="H21" s="152"/>
    </row>
    <row r="22" spans="1:8" s="14" customFormat="1" x14ac:dyDescent="0.2">
      <c r="A22" s="156" t="s">
        <v>99</v>
      </c>
      <c r="B22" s="157" t="s">
        <v>104</v>
      </c>
      <c r="C22" s="155" t="s">
        <v>130</v>
      </c>
      <c r="D22" s="14" t="s">
        <v>23</v>
      </c>
      <c r="E22" s="158">
        <v>24500.000000000004</v>
      </c>
      <c r="F22" s="159"/>
      <c r="G22" s="159"/>
      <c r="H22" s="152"/>
    </row>
    <row r="23" spans="1:8" s="14" customFormat="1" x14ac:dyDescent="0.2">
      <c r="A23" s="156" t="s">
        <v>99</v>
      </c>
      <c r="B23" s="157" t="s">
        <v>104</v>
      </c>
      <c r="C23" s="155" t="s">
        <v>131</v>
      </c>
      <c r="D23" s="14" t="s">
        <v>12</v>
      </c>
      <c r="E23" s="158">
        <v>5250</v>
      </c>
      <c r="F23" s="159"/>
      <c r="G23" s="159"/>
      <c r="H23" s="152"/>
    </row>
    <row r="24" spans="1:8" s="14" customFormat="1" x14ac:dyDescent="0.2">
      <c r="A24" s="156" t="s">
        <v>99</v>
      </c>
      <c r="B24" s="157" t="s">
        <v>104</v>
      </c>
      <c r="C24" s="155" t="s">
        <v>135</v>
      </c>
      <c r="D24" s="14" t="s">
        <v>6</v>
      </c>
      <c r="E24" s="158">
        <v>35000</v>
      </c>
      <c r="F24" s="159"/>
      <c r="G24" s="159"/>
      <c r="H24" s="152"/>
    </row>
    <row r="25" spans="1:8" s="14" customFormat="1" x14ac:dyDescent="0.2">
      <c r="A25" s="156" t="s">
        <v>99</v>
      </c>
      <c r="B25" s="157" t="s">
        <v>104</v>
      </c>
      <c r="C25" s="155" t="s">
        <v>136</v>
      </c>
      <c r="D25" s="14" t="s">
        <v>31</v>
      </c>
      <c r="E25" s="158">
        <v>1259.9999999999998</v>
      </c>
      <c r="F25" s="159"/>
      <c r="G25" s="159"/>
      <c r="H25" s="152"/>
    </row>
    <row r="26" spans="1:8" s="14" customFormat="1" x14ac:dyDescent="0.2">
      <c r="A26" s="156" t="s">
        <v>99</v>
      </c>
      <c r="B26" s="157" t="s">
        <v>104</v>
      </c>
      <c r="C26" s="155" t="s">
        <v>137</v>
      </c>
      <c r="D26" s="14" t="s">
        <v>6</v>
      </c>
      <c r="E26" s="158">
        <v>35000</v>
      </c>
      <c r="F26" s="159"/>
      <c r="G26" s="159"/>
      <c r="H26" s="152"/>
    </row>
    <row r="27" spans="1:8" s="14" customFormat="1" x14ac:dyDescent="0.2">
      <c r="A27" s="156" t="s">
        <v>99</v>
      </c>
      <c r="B27" s="157" t="s">
        <v>104</v>
      </c>
      <c r="C27" s="155" t="s">
        <v>138</v>
      </c>
      <c r="D27" s="14" t="s">
        <v>31</v>
      </c>
      <c r="E27" s="158">
        <v>472.5</v>
      </c>
      <c r="F27" s="159"/>
      <c r="G27" s="159"/>
      <c r="H27" s="152"/>
    </row>
    <row r="28" spans="1:8" s="14" customFormat="1" x14ac:dyDescent="0.2">
      <c r="A28" s="156" t="s">
        <v>99</v>
      </c>
      <c r="B28" s="157" t="s">
        <v>104</v>
      </c>
      <c r="C28" s="155" t="s">
        <v>139</v>
      </c>
      <c r="D28" s="14" t="s">
        <v>12</v>
      </c>
      <c r="E28" s="158">
        <v>1050</v>
      </c>
      <c r="F28" s="159"/>
      <c r="G28" s="159"/>
      <c r="H28" s="152"/>
    </row>
    <row r="29" spans="1:8" s="14" customFormat="1" x14ac:dyDescent="0.2">
      <c r="A29" s="156" t="s">
        <v>99</v>
      </c>
      <c r="B29" s="157" t="s">
        <v>104</v>
      </c>
      <c r="C29" s="155" t="s">
        <v>140</v>
      </c>
      <c r="D29" s="14" t="s">
        <v>31</v>
      </c>
      <c r="E29" s="158">
        <v>37800</v>
      </c>
      <c r="F29" s="159"/>
      <c r="G29" s="159"/>
      <c r="H29" s="152"/>
    </row>
    <row r="30" spans="1:8" s="14" customFormat="1" x14ac:dyDescent="0.2">
      <c r="A30" s="156" t="s">
        <v>99</v>
      </c>
      <c r="B30" s="157" t="s">
        <v>134</v>
      </c>
      <c r="C30" s="155" t="s">
        <v>141</v>
      </c>
      <c r="D30" s="14" t="s">
        <v>11</v>
      </c>
      <c r="E30" s="158">
        <v>1500</v>
      </c>
      <c r="F30" s="159"/>
      <c r="G30" s="159"/>
      <c r="H30" s="152"/>
    </row>
    <row r="31" spans="1:8" s="14" customFormat="1" x14ac:dyDescent="0.2">
      <c r="A31" s="156" t="s">
        <v>99</v>
      </c>
      <c r="B31" s="157" t="s">
        <v>134</v>
      </c>
      <c r="C31" s="155" t="s">
        <v>142</v>
      </c>
      <c r="D31" s="14" t="s">
        <v>11</v>
      </c>
      <c r="E31" s="158">
        <v>2000</v>
      </c>
      <c r="F31" s="159"/>
      <c r="G31" s="159"/>
      <c r="H31" s="152"/>
    </row>
    <row r="32" spans="1:8" s="14" customFormat="1" x14ac:dyDescent="0.2">
      <c r="A32" s="156" t="s">
        <v>99</v>
      </c>
      <c r="B32" s="157" t="s">
        <v>105</v>
      </c>
      <c r="C32" s="155" t="s">
        <v>132</v>
      </c>
      <c r="D32" s="14" t="s">
        <v>62</v>
      </c>
      <c r="E32" s="160">
        <v>7.6100000000000001E-2</v>
      </c>
      <c r="F32" s="159"/>
      <c r="G32" s="159"/>
      <c r="H32" s="152"/>
    </row>
  </sheetData>
  <autoFilter ref="C5:E32" xr:uid="{0889191E-37BA-4DF2-BF3E-F9552138E7DC}"/>
  <mergeCells count="3">
    <mergeCell ref="D1:E2"/>
    <mergeCell ref="D3:D4"/>
    <mergeCell ref="E3:E4"/>
  </mergeCells>
  <printOptions horizontalCentered="1"/>
  <pageMargins left="0.19685039370078741" right="0.19685039370078741" top="1.1811023622047245" bottom="0.39370078740157483" header="0.51181102362204722" footer="0.51181102362204722"/>
  <pageSetup paperSize="9" fitToHeight="2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C8A78-BE12-4BF1-8C44-204D5F6101D0}">
  <sheetPr>
    <pageSetUpPr fitToPage="1"/>
  </sheetPr>
  <dimension ref="A1:S48"/>
  <sheetViews>
    <sheetView view="pageBreakPreview" topLeftCell="B29" zoomScaleNormal="100" zoomScaleSheetLayoutView="100" workbookViewId="0">
      <selection activeCell="F38" sqref="F38"/>
    </sheetView>
  </sheetViews>
  <sheetFormatPr defaultRowHeight="12.75" x14ac:dyDescent="0.2"/>
  <cols>
    <col min="1" max="1" width="9.140625" style="4"/>
    <col min="2" max="2" width="12.140625" style="22" bestFit="1" customWidth="1"/>
    <col min="3" max="3" width="11.140625" style="22" customWidth="1"/>
    <col min="4" max="4" width="46.140625" style="25" customWidth="1"/>
    <col min="5" max="5" width="6.7109375" style="22" customWidth="1"/>
    <col min="6" max="6" width="11" style="22" bestFit="1" customWidth="1"/>
    <col min="7" max="7" width="11.140625" style="22" bestFit="1" customWidth="1"/>
    <col min="8" max="8" width="15.42578125" style="23" bestFit="1" customWidth="1"/>
    <col min="9" max="9" width="14.42578125" style="24" bestFit="1" customWidth="1"/>
    <col min="10" max="10" width="18.42578125" style="24" customWidth="1"/>
    <col min="11" max="11" width="5.42578125" style="4" customWidth="1"/>
    <col min="12" max="12" width="13.5703125" style="4" bestFit="1" customWidth="1"/>
    <col min="13" max="13" width="17" style="172" customWidth="1"/>
    <col min="14" max="14" width="17.42578125" style="28" customWidth="1"/>
    <col min="15" max="15" width="17.42578125" style="154" customWidth="1"/>
    <col min="16" max="16" width="17.140625" style="28" customWidth="1"/>
    <col min="17" max="18" width="9.140625" style="4"/>
    <col min="19" max="19" width="10" style="4" bestFit="1" customWidth="1"/>
    <col min="20" max="240" width="9.140625" style="4"/>
    <col min="241" max="241" width="7.5703125" style="4" customWidth="1"/>
    <col min="242" max="242" width="11.140625" style="4" customWidth="1"/>
    <col min="243" max="243" width="46.140625" style="4" customWidth="1"/>
    <col min="244" max="244" width="6.7109375" style="4" customWidth="1"/>
    <col min="245" max="245" width="11.7109375" style="4" customWidth="1"/>
    <col min="246" max="247" width="7.7109375" style="4" customWidth="1"/>
    <col min="248" max="248" width="9.28515625" style="4" customWidth="1"/>
    <col min="249" max="249" width="8.42578125" style="4" customWidth="1"/>
    <col min="250" max="252" width="7.7109375" style="4" customWidth="1"/>
    <col min="253" max="253" width="10.42578125" style="4" customWidth="1"/>
    <col min="254" max="255" width="9.28515625" style="4" customWidth="1"/>
    <col min="256" max="256" width="11.7109375" style="4" customWidth="1"/>
    <col min="257" max="257" width="9.28515625" style="4" customWidth="1"/>
    <col min="258" max="258" width="11.7109375" style="4" customWidth="1"/>
    <col min="259" max="259" width="9.28515625" style="4" customWidth="1"/>
    <col min="260" max="260" width="13.28515625" style="4" bestFit="1" customWidth="1"/>
    <col min="261" max="261" width="9.28515625" style="4" customWidth="1"/>
    <col min="262" max="262" width="14.140625" style="4" bestFit="1" customWidth="1"/>
    <col min="263" max="263" width="9.140625" style="4"/>
    <col min="264" max="264" width="13" style="4" customWidth="1"/>
    <col min="265" max="496" width="9.140625" style="4"/>
    <col min="497" max="497" width="7.5703125" style="4" customWidth="1"/>
    <col min="498" max="498" width="11.140625" style="4" customWidth="1"/>
    <col min="499" max="499" width="46.140625" style="4" customWidth="1"/>
    <col min="500" max="500" width="6.7109375" style="4" customWidth="1"/>
    <col min="501" max="501" width="11.7109375" style="4" customWidth="1"/>
    <col min="502" max="503" width="7.7109375" style="4" customWidth="1"/>
    <col min="504" max="504" width="9.28515625" style="4" customWidth="1"/>
    <col min="505" max="505" width="8.42578125" style="4" customWidth="1"/>
    <col min="506" max="508" width="7.7109375" style="4" customWidth="1"/>
    <col min="509" max="509" width="10.42578125" style="4" customWidth="1"/>
    <col min="510" max="511" width="9.28515625" style="4" customWidth="1"/>
    <col min="512" max="512" width="11.7109375" style="4" customWidth="1"/>
    <col min="513" max="513" width="9.28515625" style="4" customWidth="1"/>
    <col min="514" max="514" width="11.7109375" style="4" customWidth="1"/>
    <col min="515" max="515" width="9.28515625" style="4" customWidth="1"/>
    <col min="516" max="516" width="13.28515625" style="4" bestFit="1" customWidth="1"/>
    <col min="517" max="517" width="9.28515625" style="4" customWidth="1"/>
    <col min="518" max="518" width="14.140625" style="4" bestFit="1" customWidth="1"/>
    <col min="519" max="519" width="9.140625" style="4"/>
    <col min="520" max="520" width="13" style="4" customWidth="1"/>
    <col min="521" max="752" width="9.140625" style="4"/>
    <col min="753" max="753" width="7.5703125" style="4" customWidth="1"/>
    <col min="754" max="754" width="11.140625" style="4" customWidth="1"/>
    <col min="755" max="755" width="46.140625" style="4" customWidth="1"/>
    <col min="756" max="756" width="6.7109375" style="4" customWidth="1"/>
    <col min="757" max="757" width="11.7109375" style="4" customWidth="1"/>
    <col min="758" max="759" width="7.7109375" style="4" customWidth="1"/>
    <col min="760" max="760" width="9.28515625" style="4" customWidth="1"/>
    <col min="761" max="761" width="8.42578125" style="4" customWidth="1"/>
    <col min="762" max="764" width="7.7109375" style="4" customWidth="1"/>
    <col min="765" max="765" width="10.42578125" style="4" customWidth="1"/>
    <col min="766" max="767" width="9.28515625" style="4" customWidth="1"/>
    <col min="768" max="768" width="11.7109375" style="4" customWidth="1"/>
    <col min="769" max="769" width="9.28515625" style="4" customWidth="1"/>
    <col min="770" max="770" width="11.7109375" style="4" customWidth="1"/>
    <col min="771" max="771" width="9.28515625" style="4" customWidth="1"/>
    <col min="772" max="772" width="13.28515625" style="4" bestFit="1" customWidth="1"/>
    <col min="773" max="773" width="9.28515625" style="4" customWidth="1"/>
    <col min="774" max="774" width="14.140625" style="4" bestFit="1" customWidth="1"/>
    <col min="775" max="775" width="9.140625" style="4"/>
    <col min="776" max="776" width="13" style="4" customWidth="1"/>
    <col min="777" max="1008" width="9.140625" style="4"/>
    <col min="1009" max="1009" width="7.5703125" style="4" customWidth="1"/>
    <col min="1010" max="1010" width="11.140625" style="4" customWidth="1"/>
    <col min="1011" max="1011" width="46.140625" style="4" customWidth="1"/>
    <col min="1012" max="1012" width="6.7109375" style="4" customWidth="1"/>
    <col min="1013" max="1013" width="11.7109375" style="4" customWidth="1"/>
    <col min="1014" max="1015" width="7.7109375" style="4" customWidth="1"/>
    <col min="1016" max="1016" width="9.28515625" style="4" customWidth="1"/>
    <col min="1017" max="1017" width="8.42578125" style="4" customWidth="1"/>
    <col min="1018" max="1020" width="7.7109375" style="4" customWidth="1"/>
    <col min="1021" max="1021" width="10.42578125" style="4" customWidth="1"/>
    <col min="1022" max="1023" width="9.28515625" style="4" customWidth="1"/>
    <col min="1024" max="1024" width="11.7109375" style="4" customWidth="1"/>
    <col min="1025" max="1025" width="9.28515625" style="4" customWidth="1"/>
    <col min="1026" max="1026" width="11.7109375" style="4" customWidth="1"/>
    <col min="1027" max="1027" width="9.28515625" style="4" customWidth="1"/>
    <col min="1028" max="1028" width="13.28515625" style="4" bestFit="1" customWidth="1"/>
    <col min="1029" max="1029" width="9.28515625" style="4" customWidth="1"/>
    <col min="1030" max="1030" width="14.140625" style="4" bestFit="1" customWidth="1"/>
    <col min="1031" max="1031" width="9.140625" style="4"/>
    <col min="1032" max="1032" width="13" style="4" customWidth="1"/>
    <col min="1033" max="1264" width="9.140625" style="4"/>
    <col min="1265" max="1265" width="7.5703125" style="4" customWidth="1"/>
    <col min="1266" max="1266" width="11.140625" style="4" customWidth="1"/>
    <col min="1267" max="1267" width="46.140625" style="4" customWidth="1"/>
    <col min="1268" max="1268" width="6.7109375" style="4" customWidth="1"/>
    <col min="1269" max="1269" width="11.7109375" style="4" customWidth="1"/>
    <col min="1270" max="1271" width="7.7109375" style="4" customWidth="1"/>
    <col min="1272" max="1272" width="9.28515625" style="4" customWidth="1"/>
    <col min="1273" max="1273" width="8.42578125" style="4" customWidth="1"/>
    <col min="1274" max="1276" width="7.7109375" style="4" customWidth="1"/>
    <col min="1277" max="1277" width="10.42578125" style="4" customWidth="1"/>
    <col min="1278" max="1279" width="9.28515625" style="4" customWidth="1"/>
    <col min="1280" max="1280" width="11.7109375" style="4" customWidth="1"/>
    <col min="1281" max="1281" width="9.28515625" style="4" customWidth="1"/>
    <col min="1282" max="1282" width="11.7109375" style="4" customWidth="1"/>
    <col min="1283" max="1283" width="9.28515625" style="4" customWidth="1"/>
    <col min="1284" max="1284" width="13.28515625" style="4" bestFit="1" customWidth="1"/>
    <col min="1285" max="1285" width="9.28515625" style="4" customWidth="1"/>
    <col min="1286" max="1286" width="14.140625" style="4" bestFit="1" customWidth="1"/>
    <col min="1287" max="1287" width="9.140625" style="4"/>
    <col min="1288" max="1288" width="13" style="4" customWidth="1"/>
    <col min="1289" max="1520" width="9.140625" style="4"/>
    <col min="1521" max="1521" width="7.5703125" style="4" customWidth="1"/>
    <col min="1522" max="1522" width="11.140625" style="4" customWidth="1"/>
    <col min="1523" max="1523" width="46.140625" style="4" customWidth="1"/>
    <col min="1524" max="1524" width="6.7109375" style="4" customWidth="1"/>
    <col min="1525" max="1525" width="11.7109375" style="4" customWidth="1"/>
    <col min="1526" max="1527" width="7.7109375" style="4" customWidth="1"/>
    <col min="1528" max="1528" width="9.28515625" style="4" customWidth="1"/>
    <col min="1529" max="1529" width="8.42578125" style="4" customWidth="1"/>
    <col min="1530" max="1532" width="7.7109375" style="4" customWidth="1"/>
    <col min="1533" max="1533" width="10.42578125" style="4" customWidth="1"/>
    <col min="1534" max="1535" width="9.28515625" style="4" customWidth="1"/>
    <col min="1536" max="1536" width="11.7109375" style="4" customWidth="1"/>
    <col min="1537" max="1537" width="9.28515625" style="4" customWidth="1"/>
    <col min="1538" max="1538" width="11.7109375" style="4" customWidth="1"/>
    <col min="1539" max="1539" width="9.28515625" style="4" customWidth="1"/>
    <col min="1540" max="1540" width="13.28515625" style="4" bestFit="1" customWidth="1"/>
    <col min="1541" max="1541" width="9.28515625" style="4" customWidth="1"/>
    <col min="1542" max="1542" width="14.140625" style="4" bestFit="1" customWidth="1"/>
    <col min="1543" max="1543" width="9.140625" style="4"/>
    <col min="1544" max="1544" width="13" style="4" customWidth="1"/>
    <col min="1545" max="1776" width="9.140625" style="4"/>
    <col min="1777" max="1777" width="7.5703125" style="4" customWidth="1"/>
    <col min="1778" max="1778" width="11.140625" style="4" customWidth="1"/>
    <col min="1779" max="1779" width="46.140625" style="4" customWidth="1"/>
    <col min="1780" max="1780" width="6.7109375" style="4" customWidth="1"/>
    <col min="1781" max="1781" width="11.7109375" style="4" customWidth="1"/>
    <col min="1782" max="1783" width="7.7109375" style="4" customWidth="1"/>
    <col min="1784" max="1784" width="9.28515625" style="4" customWidth="1"/>
    <col min="1785" max="1785" width="8.42578125" style="4" customWidth="1"/>
    <col min="1786" max="1788" width="7.7109375" style="4" customWidth="1"/>
    <col min="1789" max="1789" width="10.42578125" style="4" customWidth="1"/>
    <col min="1790" max="1791" width="9.28515625" style="4" customWidth="1"/>
    <col min="1792" max="1792" width="11.7109375" style="4" customWidth="1"/>
    <col min="1793" max="1793" width="9.28515625" style="4" customWidth="1"/>
    <col min="1794" max="1794" width="11.7109375" style="4" customWidth="1"/>
    <col min="1795" max="1795" width="9.28515625" style="4" customWidth="1"/>
    <col min="1796" max="1796" width="13.28515625" style="4" bestFit="1" customWidth="1"/>
    <col min="1797" max="1797" width="9.28515625" style="4" customWidth="1"/>
    <col min="1798" max="1798" width="14.140625" style="4" bestFit="1" customWidth="1"/>
    <col min="1799" max="1799" width="9.140625" style="4"/>
    <col min="1800" max="1800" width="13" style="4" customWidth="1"/>
    <col min="1801" max="2032" width="9.140625" style="4"/>
    <col min="2033" max="2033" width="7.5703125" style="4" customWidth="1"/>
    <col min="2034" max="2034" width="11.140625" style="4" customWidth="1"/>
    <col min="2035" max="2035" width="46.140625" style="4" customWidth="1"/>
    <col min="2036" max="2036" width="6.7109375" style="4" customWidth="1"/>
    <col min="2037" max="2037" width="11.7109375" style="4" customWidth="1"/>
    <col min="2038" max="2039" width="7.7109375" style="4" customWidth="1"/>
    <col min="2040" max="2040" width="9.28515625" style="4" customWidth="1"/>
    <col min="2041" max="2041" width="8.42578125" style="4" customWidth="1"/>
    <col min="2042" max="2044" width="7.7109375" style="4" customWidth="1"/>
    <col min="2045" max="2045" width="10.42578125" style="4" customWidth="1"/>
    <col min="2046" max="2047" width="9.28515625" style="4" customWidth="1"/>
    <col min="2048" max="2048" width="11.7109375" style="4" customWidth="1"/>
    <col min="2049" max="2049" width="9.28515625" style="4" customWidth="1"/>
    <col min="2050" max="2050" width="11.7109375" style="4" customWidth="1"/>
    <col min="2051" max="2051" width="9.28515625" style="4" customWidth="1"/>
    <col min="2052" max="2052" width="13.28515625" style="4" bestFit="1" customWidth="1"/>
    <col min="2053" max="2053" width="9.28515625" style="4" customWidth="1"/>
    <col min="2054" max="2054" width="14.140625" style="4" bestFit="1" customWidth="1"/>
    <col min="2055" max="2055" width="9.140625" style="4"/>
    <col min="2056" max="2056" width="13" style="4" customWidth="1"/>
    <col min="2057" max="2288" width="9.140625" style="4"/>
    <col min="2289" max="2289" width="7.5703125" style="4" customWidth="1"/>
    <col min="2290" max="2290" width="11.140625" style="4" customWidth="1"/>
    <col min="2291" max="2291" width="46.140625" style="4" customWidth="1"/>
    <col min="2292" max="2292" width="6.7109375" style="4" customWidth="1"/>
    <col min="2293" max="2293" width="11.7109375" style="4" customWidth="1"/>
    <col min="2294" max="2295" width="7.7109375" style="4" customWidth="1"/>
    <col min="2296" max="2296" width="9.28515625" style="4" customWidth="1"/>
    <col min="2297" max="2297" width="8.42578125" style="4" customWidth="1"/>
    <col min="2298" max="2300" width="7.7109375" style="4" customWidth="1"/>
    <col min="2301" max="2301" width="10.42578125" style="4" customWidth="1"/>
    <col min="2302" max="2303" width="9.28515625" style="4" customWidth="1"/>
    <col min="2304" max="2304" width="11.7109375" style="4" customWidth="1"/>
    <col min="2305" max="2305" width="9.28515625" style="4" customWidth="1"/>
    <col min="2306" max="2306" width="11.7109375" style="4" customWidth="1"/>
    <col min="2307" max="2307" width="9.28515625" style="4" customWidth="1"/>
    <col min="2308" max="2308" width="13.28515625" style="4" bestFit="1" customWidth="1"/>
    <col min="2309" max="2309" width="9.28515625" style="4" customWidth="1"/>
    <col min="2310" max="2310" width="14.140625" style="4" bestFit="1" customWidth="1"/>
    <col min="2311" max="2311" width="9.140625" style="4"/>
    <col min="2312" max="2312" width="13" style="4" customWidth="1"/>
    <col min="2313" max="2544" width="9.140625" style="4"/>
    <col min="2545" max="2545" width="7.5703125" style="4" customWidth="1"/>
    <col min="2546" max="2546" width="11.140625" style="4" customWidth="1"/>
    <col min="2547" max="2547" width="46.140625" style="4" customWidth="1"/>
    <col min="2548" max="2548" width="6.7109375" style="4" customWidth="1"/>
    <col min="2549" max="2549" width="11.7109375" style="4" customWidth="1"/>
    <col min="2550" max="2551" width="7.7109375" style="4" customWidth="1"/>
    <col min="2552" max="2552" width="9.28515625" style="4" customWidth="1"/>
    <col min="2553" max="2553" width="8.42578125" style="4" customWidth="1"/>
    <col min="2554" max="2556" width="7.7109375" style="4" customWidth="1"/>
    <col min="2557" max="2557" width="10.42578125" style="4" customWidth="1"/>
    <col min="2558" max="2559" width="9.28515625" style="4" customWidth="1"/>
    <col min="2560" max="2560" width="11.7109375" style="4" customWidth="1"/>
    <col min="2561" max="2561" width="9.28515625" style="4" customWidth="1"/>
    <col min="2562" max="2562" width="11.7109375" style="4" customWidth="1"/>
    <col min="2563" max="2563" width="9.28515625" style="4" customWidth="1"/>
    <col min="2564" max="2564" width="13.28515625" style="4" bestFit="1" customWidth="1"/>
    <col min="2565" max="2565" width="9.28515625" style="4" customWidth="1"/>
    <col min="2566" max="2566" width="14.140625" style="4" bestFit="1" customWidth="1"/>
    <col min="2567" max="2567" width="9.140625" style="4"/>
    <col min="2568" max="2568" width="13" style="4" customWidth="1"/>
    <col min="2569" max="2800" width="9.140625" style="4"/>
    <col min="2801" max="2801" width="7.5703125" style="4" customWidth="1"/>
    <col min="2802" max="2802" width="11.140625" style="4" customWidth="1"/>
    <col min="2803" max="2803" width="46.140625" style="4" customWidth="1"/>
    <col min="2804" max="2804" width="6.7109375" style="4" customWidth="1"/>
    <col min="2805" max="2805" width="11.7109375" style="4" customWidth="1"/>
    <col min="2806" max="2807" width="7.7109375" style="4" customWidth="1"/>
    <col min="2808" max="2808" width="9.28515625" style="4" customWidth="1"/>
    <col min="2809" max="2809" width="8.42578125" style="4" customWidth="1"/>
    <col min="2810" max="2812" width="7.7109375" style="4" customWidth="1"/>
    <col min="2813" max="2813" width="10.42578125" style="4" customWidth="1"/>
    <col min="2814" max="2815" width="9.28515625" style="4" customWidth="1"/>
    <col min="2816" max="2816" width="11.7109375" style="4" customWidth="1"/>
    <col min="2817" max="2817" width="9.28515625" style="4" customWidth="1"/>
    <col min="2818" max="2818" width="11.7109375" style="4" customWidth="1"/>
    <col min="2819" max="2819" width="9.28515625" style="4" customWidth="1"/>
    <col min="2820" max="2820" width="13.28515625" style="4" bestFit="1" customWidth="1"/>
    <col min="2821" max="2821" width="9.28515625" style="4" customWidth="1"/>
    <col min="2822" max="2822" width="14.140625" style="4" bestFit="1" customWidth="1"/>
    <col min="2823" max="2823" width="9.140625" style="4"/>
    <col min="2824" max="2824" width="13" style="4" customWidth="1"/>
    <col min="2825" max="3056" width="9.140625" style="4"/>
    <col min="3057" max="3057" width="7.5703125" style="4" customWidth="1"/>
    <col min="3058" max="3058" width="11.140625" style="4" customWidth="1"/>
    <col min="3059" max="3059" width="46.140625" style="4" customWidth="1"/>
    <col min="3060" max="3060" width="6.7109375" style="4" customWidth="1"/>
    <col min="3061" max="3061" width="11.7109375" style="4" customWidth="1"/>
    <col min="3062" max="3063" width="7.7109375" style="4" customWidth="1"/>
    <col min="3064" max="3064" width="9.28515625" style="4" customWidth="1"/>
    <col min="3065" max="3065" width="8.42578125" style="4" customWidth="1"/>
    <col min="3066" max="3068" width="7.7109375" style="4" customWidth="1"/>
    <col min="3069" max="3069" width="10.42578125" style="4" customWidth="1"/>
    <col min="3070" max="3071" width="9.28515625" style="4" customWidth="1"/>
    <col min="3072" max="3072" width="11.7109375" style="4" customWidth="1"/>
    <col min="3073" max="3073" width="9.28515625" style="4" customWidth="1"/>
    <col min="3074" max="3074" width="11.7109375" style="4" customWidth="1"/>
    <col min="3075" max="3075" width="9.28515625" style="4" customWidth="1"/>
    <col min="3076" max="3076" width="13.28515625" style="4" bestFit="1" customWidth="1"/>
    <col min="3077" max="3077" width="9.28515625" style="4" customWidth="1"/>
    <col min="3078" max="3078" width="14.140625" style="4" bestFit="1" customWidth="1"/>
    <col min="3079" max="3079" width="9.140625" style="4"/>
    <col min="3080" max="3080" width="13" style="4" customWidth="1"/>
    <col min="3081" max="3312" width="9.140625" style="4"/>
    <col min="3313" max="3313" width="7.5703125" style="4" customWidth="1"/>
    <col min="3314" max="3314" width="11.140625" style="4" customWidth="1"/>
    <col min="3315" max="3315" width="46.140625" style="4" customWidth="1"/>
    <col min="3316" max="3316" width="6.7109375" style="4" customWidth="1"/>
    <col min="3317" max="3317" width="11.7109375" style="4" customWidth="1"/>
    <col min="3318" max="3319" width="7.7109375" style="4" customWidth="1"/>
    <col min="3320" max="3320" width="9.28515625" style="4" customWidth="1"/>
    <col min="3321" max="3321" width="8.42578125" style="4" customWidth="1"/>
    <col min="3322" max="3324" width="7.7109375" style="4" customWidth="1"/>
    <col min="3325" max="3325" width="10.42578125" style="4" customWidth="1"/>
    <col min="3326" max="3327" width="9.28515625" style="4" customWidth="1"/>
    <col min="3328" max="3328" width="11.7109375" style="4" customWidth="1"/>
    <col min="3329" max="3329" width="9.28515625" style="4" customWidth="1"/>
    <col min="3330" max="3330" width="11.7109375" style="4" customWidth="1"/>
    <col min="3331" max="3331" width="9.28515625" style="4" customWidth="1"/>
    <col min="3332" max="3332" width="13.28515625" style="4" bestFit="1" customWidth="1"/>
    <col min="3333" max="3333" width="9.28515625" style="4" customWidth="1"/>
    <col min="3334" max="3334" width="14.140625" style="4" bestFit="1" customWidth="1"/>
    <col min="3335" max="3335" width="9.140625" style="4"/>
    <col min="3336" max="3336" width="13" style="4" customWidth="1"/>
    <col min="3337" max="3568" width="9.140625" style="4"/>
    <col min="3569" max="3569" width="7.5703125" style="4" customWidth="1"/>
    <col min="3570" max="3570" width="11.140625" style="4" customWidth="1"/>
    <col min="3571" max="3571" width="46.140625" style="4" customWidth="1"/>
    <col min="3572" max="3572" width="6.7109375" style="4" customWidth="1"/>
    <col min="3573" max="3573" width="11.7109375" style="4" customWidth="1"/>
    <col min="3574" max="3575" width="7.7109375" style="4" customWidth="1"/>
    <col min="3576" max="3576" width="9.28515625" style="4" customWidth="1"/>
    <col min="3577" max="3577" width="8.42578125" style="4" customWidth="1"/>
    <col min="3578" max="3580" width="7.7109375" style="4" customWidth="1"/>
    <col min="3581" max="3581" width="10.42578125" style="4" customWidth="1"/>
    <col min="3582" max="3583" width="9.28515625" style="4" customWidth="1"/>
    <col min="3584" max="3584" width="11.7109375" style="4" customWidth="1"/>
    <col min="3585" max="3585" width="9.28515625" style="4" customWidth="1"/>
    <col min="3586" max="3586" width="11.7109375" style="4" customWidth="1"/>
    <col min="3587" max="3587" width="9.28515625" style="4" customWidth="1"/>
    <col min="3588" max="3588" width="13.28515625" style="4" bestFit="1" customWidth="1"/>
    <col min="3589" max="3589" width="9.28515625" style="4" customWidth="1"/>
    <col min="3590" max="3590" width="14.140625" style="4" bestFit="1" customWidth="1"/>
    <col min="3591" max="3591" width="9.140625" style="4"/>
    <col min="3592" max="3592" width="13" style="4" customWidth="1"/>
    <col min="3593" max="3824" width="9.140625" style="4"/>
    <col min="3825" max="3825" width="7.5703125" style="4" customWidth="1"/>
    <col min="3826" max="3826" width="11.140625" style="4" customWidth="1"/>
    <col min="3827" max="3827" width="46.140625" style="4" customWidth="1"/>
    <col min="3828" max="3828" width="6.7109375" style="4" customWidth="1"/>
    <col min="3829" max="3829" width="11.7109375" style="4" customWidth="1"/>
    <col min="3830" max="3831" width="7.7109375" style="4" customWidth="1"/>
    <col min="3832" max="3832" width="9.28515625" style="4" customWidth="1"/>
    <col min="3833" max="3833" width="8.42578125" style="4" customWidth="1"/>
    <col min="3834" max="3836" width="7.7109375" style="4" customWidth="1"/>
    <col min="3837" max="3837" width="10.42578125" style="4" customWidth="1"/>
    <col min="3838" max="3839" width="9.28515625" style="4" customWidth="1"/>
    <col min="3840" max="3840" width="11.7109375" style="4" customWidth="1"/>
    <col min="3841" max="3841" width="9.28515625" style="4" customWidth="1"/>
    <col min="3842" max="3842" width="11.7109375" style="4" customWidth="1"/>
    <col min="3843" max="3843" width="9.28515625" style="4" customWidth="1"/>
    <col min="3844" max="3844" width="13.28515625" style="4" bestFit="1" customWidth="1"/>
    <col min="3845" max="3845" width="9.28515625" style="4" customWidth="1"/>
    <col min="3846" max="3846" width="14.140625" style="4" bestFit="1" customWidth="1"/>
    <col min="3847" max="3847" width="9.140625" style="4"/>
    <col min="3848" max="3848" width="13" style="4" customWidth="1"/>
    <col min="3849" max="4080" width="9.140625" style="4"/>
    <col min="4081" max="4081" width="7.5703125" style="4" customWidth="1"/>
    <col min="4082" max="4082" width="11.140625" style="4" customWidth="1"/>
    <col min="4083" max="4083" width="46.140625" style="4" customWidth="1"/>
    <col min="4084" max="4084" width="6.7109375" style="4" customWidth="1"/>
    <col min="4085" max="4085" width="11.7109375" style="4" customWidth="1"/>
    <col min="4086" max="4087" width="7.7109375" style="4" customWidth="1"/>
    <col min="4088" max="4088" width="9.28515625" style="4" customWidth="1"/>
    <col min="4089" max="4089" width="8.42578125" style="4" customWidth="1"/>
    <col min="4090" max="4092" width="7.7109375" style="4" customWidth="1"/>
    <col min="4093" max="4093" width="10.42578125" style="4" customWidth="1"/>
    <col min="4094" max="4095" width="9.28515625" style="4" customWidth="1"/>
    <col min="4096" max="4096" width="11.7109375" style="4" customWidth="1"/>
    <col min="4097" max="4097" width="9.28515625" style="4" customWidth="1"/>
    <col min="4098" max="4098" width="11.7109375" style="4" customWidth="1"/>
    <col min="4099" max="4099" width="9.28515625" style="4" customWidth="1"/>
    <col min="4100" max="4100" width="13.28515625" style="4" bestFit="1" customWidth="1"/>
    <col min="4101" max="4101" width="9.28515625" style="4" customWidth="1"/>
    <col min="4102" max="4102" width="14.140625" style="4" bestFit="1" customWidth="1"/>
    <col min="4103" max="4103" width="9.140625" style="4"/>
    <col min="4104" max="4104" width="13" style="4" customWidth="1"/>
    <col min="4105" max="4336" width="9.140625" style="4"/>
    <col min="4337" max="4337" width="7.5703125" style="4" customWidth="1"/>
    <col min="4338" max="4338" width="11.140625" style="4" customWidth="1"/>
    <col min="4339" max="4339" width="46.140625" style="4" customWidth="1"/>
    <col min="4340" max="4340" width="6.7109375" style="4" customWidth="1"/>
    <col min="4341" max="4341" width="11.7109375" style="4" customWidth="1"/>
    <col min="4342" max="4343" width="7.7109375" style="4" customWidth="1"/>
    <col min="4344" max="4344" width="9.28515625" style="4" customWidth="1"/>
    <col min="4345" max="4345" width="8.42578125" style="4" customWidth="1"/>
    <col min="4346" max="4348" width="7.7109375" style="4" customWidth="1"/>
    <col min="4349" max="4349" width="10.42578125" style="4" customWidth="1"/>
    <col min="4350" max="4351" width="9.28515625" style="4" customWidth="1"/>
    <col min="4352" max="4352" width="11.7109375" style="4" customWidth="1"/>
    <col min="4353" max="4353" width="9.28515625" style="4" customWidth="1"/>
    <col min="4354" max="4354" width="11.7109375" style="4" customWidth="1"/>
    <col min="4355" max="4355" width="9.28515625" style="4" customWidth="1"/>
    <col min="4356" max="4356" width="13.28515625" style="4" bestFit="1" customWidth="1"/>
    <col min="4357" max="4357" width="9.28515625" style="4" customWidth="1"/>
    <col min="4358" max="4358" width="14.140625" style="4" bestFit="1" customWidth="1"/>
    <col min="4359" max="4359" width="9.140625" style="4"/>
    <col min="4360" max="4360" width="13" style="4" customWidth="1"/>
    <col min="4361" max="4592" width="9.140625" style="4"/>
    <col min="4593" max="4593" width="7.5703125" style="4" customWidth="1"/>
    <col min="4594" max="4594" width="11.140625" style="4" customWidth="1"/>
    <col min="4595" max="4595" width="46.140625" style="4" customWidth="1"/>
    <col min="4596" max="4596" width="6.7109375" style="4" customWidth="1"/>
    <col min="4597" max="4597" width="11.7109375" style="4" customWidth="1"/>
    <col min="4598" max="4599" width="7.7109375" style="4" customWidth="1"/>
    <col min="4600" max="4600" width="9.28515625" style="4" customWidth="1"/>
    <col min="4601" max="4601" width="8.42578125" style="4" customWidth="1"/>
    <col min="4602" max="4604" width="7.7109375" style="4" customWidth="1"/>
    <col min="4605" max="4605" width="10.42578125" style="4" customWidth="1"/>
    <col min="4606" max="4607" width="9.28515625" style="4" customWidth="1"/>
    <col min="4608" max="4608" width="11.7109375" style="4" customWidth="1"/>
    <col min="4609" max="4609" width="9.28515625" style="4" customWidth="1"/>
    <col min="4610" max="4610" width="11.7109375" style="4" customWidth="1"/>
    <col min="4611" max="4611" width="9.28515625" style="4" customWidth="1"/>
    <col min="4612" max="4612" width="13.28515625" style="4" bestFit="1" customWidth="1"/>
    <col min="4613" max="4613" width="9.28515625" style="4" customWidth="1"/>
    <col min="4614" max="4614" width="14.140625" style="4" bestFit="1" customWidth="1"/>
    <col min="4615" max="4615" width="9.140625" style="4"/>
    <col min="4616" max="4616" width="13" style="4" customWidth="1"/>
    <col min="4617" max="4848" width="9.140625" style="4"/>
    <col min="4849" max="4849" width="7.5703125" style="4" customWidth="1"/>
    <col min="4850" max="4850" width="11.140625" style="4" customWidth="1"/>
    <col min="4851" max="4851" width="46.140625" style="4" customWidth="1"/>
    <col min="4852" max="4852" width="6.7109375" style="4" customWidth="1"/>
    <col min="4853" max="4853" width="11.7109375" style="4" customWidth="1"/>
    <col min="4854" max="4855" width="7.7109375" style="4" customWidth="1"/>
    <col min="4856" max="4856" width="9.28515625" style="4" customWidth="1"/>
    <col min="4857" max="4857" width="8.42578125" style="4" customWidth="1"/>
    <col min="4858" max="4860" width="7.7109375" style="4" customWidth="1"/>
    <col min="4861" max="4861" width="10.42578125" style="4" customWidth="1"/>
    <col min="4862" max="4863" width="9.28515625" style="4" customWidth="1"/>
    <col min="4864" max="4864" width="11.7109375" style="4" customWidth="1"/>
    <col min="4865" max="4865" width="9.28515625" style="4" customWidth="1"/>
    <col min="4866" max="4866" width="11.7109375" style="4" customWidth="1"/>
    <col min="4867" max="4867" width="9.28515625" style="4" customWidth="1"/>
    <col min="4868" max="4868" width="13.28515625" style="4" bestFit="1" customWidth="1"/>
    <col min="4869" max="4869" width="9.28515625" style="4" customWidth="1"/>
    <col min="4870" max="4870" width="14.140625" style="4" bestFit="1" customWidth="1"/>
    <col min="4871" max="4871" width="9.140625" style="4"/>
    <col min="4872" max="4872" width="13" style="4" customWidth="1"/>
    <col min="4873" max="5104" width="9.140625" style="4"/>
    <col min="5105" max="5105" width="7.5703125" style="4" customWidth="1"/>
    <col min="5106" max="5106" width="11.140625" style="4" customWidth="1"/>
    <col min="5107" max="5107" width="46.140625" style="4" customWidth="1"/>
    <col min="5108" max="5108" width="6.7109375" style="4" customWidth="1"/>
    <col min="5109" max="5109" width="11.7109375" style="4" customWidth="1"/>
    <col min="5110" max="5111" width="7.7109375" style="4" customWidth="1"/>
    <col min="5112" max="5112" width="9.28515625" style="4" customWidth="1"/>
    <col min="5113" max="5113" width="8.42578125" style="4" customWidth="1"/>
    <col min="5114" max="5116" width="7.7109375" style="4" customWidth="1"/>
    <col min="5117" max="5117" width="10.42578125" style="4" customWidth="1"/>
    <col min="5118" max="5119" width="9.28515625" style="4" customWidth="1"/>
    <col min="5120" max="5120" width="11.7109375" style="4" customWidth="1"/>
    <col min="5121" max="5121" width="9.28515625" style="4" customWidth="1"/>
    <col min="5122" max="5122" width="11.7109375" style="4" customWidth="1"/>
    <col min="5123" max="5123" width="9.28515625" style="4" customWidth="1"/>
    <col min="5124" max="5124" width="13.28515625" style="4" bestFit="1" customWidth="1"/>
    <col min="5125" max="5125" width="9.28515625" style="4" customWidth="1"/>
    <col min="5126" max="5126" width="14.140625" style="4" bestFit="1" customWidth="1"/>
    <col min="5127" max="5127" width="9.140625" style="4"/>
    <col min="5128" max="5128" width="13" style="4" customWidth="1"/>
    <col min="5129" max="5360" width="9.140625" style="4"/>
    <col min="5361" max="5361" width="7.5703125" style="4" customWidth="1"/>
    <col min="5362" max="5362" width="11.140625" style="4" customWidth="1"/>
    <col min="5363" max="5363" width="46.140625" style="4" customWidth="1"/>
    <col min="5364" max="5364" width="6.7109375" style="4" customWidth="1"/>
    <col min="5365" max="5365" width="11.7109375" style="4" customWidth="1"/>
    <col min="5366" max="5367" width="7.7109375" style="4" customWidth="1"/>
    <col min="5368" max="5368" width="9.28515625" style="4" customWidth="1"/>
    <col min="5369" max="5369" width="8.42578125" style="4" customWidth="1"/>
    <col min="5370" max="5372" width="7.7109375" style="4" customWidth="1"/>
    <col min="5373" max="5373" width="10.42578125" style="4" customWidth="1"/>
    <col min="5374" max="5375" width="9.28515625" style="4" customWidth="1"/>
    <col min="5376" max="5376" width="11.7109375" style="4" customWidth="1"/>
    <col min="5377" max="5377" width="9.28515625" style="4" customWidth="1"/>
    <col min="5378" max="5378" width="11.7109375" style="4" customWidth="1"/>
    <col min="5379" max="5379" width="9.28515625" style="4" customWidth="1"/>
    <col min="5380" max="5380" width="13.28515625" style="4" bestFit="1" customWidth="1"/>
    <col min="5381" max="5381" width="9.28515625" style="4" customWidth="1"/>
    <col min="5382" max="5382" width="14.140625" style="4" bestFit="1" customWidth="1"/>
    <col min="5383" max="5383" width="9.140625" style="4"/>
    <col min="5384" max="5384" width="13" style="4" customWidth="1"/>
    <col min="5385" max="5616" width="9.140625" style="4"/>
    <col min="5617" max="5617" width="7.5703125" style="4" customWidth="1"/>
    <col min="5618" max="5618" width="11.140625" style="4" customWidth="1"/>
    <col min="5619" max="5619" width="46.140625" style="4" customWidth="1"/>
    <col min="5620" max="5620" width="6.7109375" style="4" customWidth="1"/>
    <col min="5621" max="5621" width="11.7109375" style="4" customWidth="1"/>
    <col min="5622" max="5623" width="7.7109375" style="4" customWidth="1"/>
    <col min="5624" max="5624" width="9.28515625" style="4" customWidth="1"/>
    <col min="5625" max="5625" width="8.42578125" style="4" customWidth="1"/>
    <col min="5626" max="5628" width="7.7109375" style="4" customWidth="1"/>
    <col min="5629" max="5629" width="10.42578125" style="4" customWidth="1"/>
    <col min="5630" max="5631" width="9.28515625" style="4" customWidth="1"/>
    <col min="5632" max="5632" width="11.7109375" style="4" customWidth="1"/>
    <col min="5633" max="5633" width="9.28515625" style="4" customWidth="1"/>
    <col min="5634" max="5634" width="11.7109375" style="4" customWidth="1"/>
    <col min="5635" max="5635" width="9.28515625" style="4" customWidth="1"/>
    <col min="5636" max="5636" width="13.28515625" style="4" bestFit="1" customWidth="1"/>
    <col min="5637" max="5637" width="9.28515625" style="4" customWidth="1"/>
    <col min="5638" max="5638" width="14.140625" style="4" bestFit="1" customWidth="1"/>
    <col min="5639" max="5639" width="9.140625" style="4"/>
    <col min="5640" max="5640" width="13" style="4" customWidth="1"/>
    <col min="5641" max="5872" width="9.140625" style="4"/>
    <col min="5873" max="5873" width="7.5703125" style="4" customWidth="1"/>
    <col min="5874" max="5874" width="11.140625" style="4" customWidth="1"/>
    <col min="5875" max="5875" width="46.140625" style="4" customWidth="1"/>
    <col min="5876" max="5876" width="6.7109375" style="4" customWidth="1"/>
    <col min="5877" max="5877" width="11.7109375" style="4" customWidth="1"/>
    <col min="5878" max="5879" width="7.7109375" style="4" customWidth="1"/>
    <col min="5880" max="5880" width="9.28515625" style="4" customWidth="1"/>
    <col min="5881" max="5881" width="8.42578125" style="4" customWidth="1"/>
    <col min="5882" max="5884" width="7.7109375" style="4" customWidth="1"/>
    <col min="5885" max="5885" width="10.42578125" style="4" customWidth="1"/>
    <col min="5886" max="5887" width="9.28515625" style="4" customWidth="1"/>
    <col min="5888" max="5888" width="11.7109375" style="4" customWidth="1"/>
    <col min="5889" max="5889" width="9.28515625" style="4" customWidth="1"/>
    <col min="5890" max="5890" width="11.7109375" style="4" customWidth="1"/>
    <col min="5891" max="5891" width="9.28515625" style="4" customWidth="1"/>
    <col min="5892" max="5892" width="13.28515625" style="4" bestFit="1" customWidth="1"/>
    <col min="5893" max="5893" width="9.28515625" style="4" customWidth="1"/>
    <col min="5894" max="5894" width="14.140625" style="4" bestFit="1" customWidth="1"/>
    <col min="5895" max="5895" width="9.140625" style="4"/>
    <col min="5896" max="5896" width="13" style="4" customWidth="1"/>
    <col min="5897" max="6128" width="9.140625" style="4"/>
    <col min="6129" max="6129" width="7.5703125" style="4" customWidth="1"/>
    <col min="6130" max="6130" width="11.140625" style="4" customWidth="1"/>
    <col min="6131" max="6131" width="46.140625" style="4" customWidth="1"/>
    <col min="6132" max="6132" width="6.7109375" style="4" customWidth="1"/>
    <col min="6133" max="6133" width="11.7109375" style="4" customWidth="1"/>
    <col min="6134" max="6135" width="7.7109375" style="4" customWidth="1"/>
    <col min="6136" max="6136" width="9.28515625" style="4" customWidth="1"/>
    <col min="6137" max="6137" width="8.42578125" style="4" customWidth="1"/>
    <col min="6138" max="6140" width="7.7109375" style="4" customWidth="1"/>
    <col min="6141" max="6141" width="10.42578125" style="4" customWidth="1"/>
    <col min="6142" max="6143" width="9.28515625" style="4" customWidth="1"/>
    <col min="6144" max="6144" width="11.7109375" style="4" customWidth="1"/>
    <col min="6145" max="6145" width="9.28515625" style="4" customWidth="1"/>
    <col min="6146" max="6146" width="11.7109375" style="4" customWidth="1"/>
    <col min="6147" max="6147" width="9.28515625" style="4" customWidth="1"/>
    <col min="6148" max="6148" width="13.28515625" style="4" bestFit="1" customWidth="1"/>
    <col min="6149" max="6149" width="9.28515625" style="4" customWidth="1"/>
    <col min="6150" max="6150" width="14.140625" style="4" bestFit="1" customWidth="1"/>
    <col min="6151" max="6151" width="9.140625" style="4"/>
    <col min="6152" max="6152" width="13" style="4" customWidth="1"/>
    <col min="6153" max="6384" width="9.140625" style="4"/>
    <col min="6385" max="6385" width="7.5703125" style="4" customWidth="1"/>
    <col min="6386" max="6386" width="11.140625" style="4" customWidth="1"/>
    <col min="6387" max="6387" width="46.140625" style="4" customWidth="1"/>
    <col min="6388" max="6388" width="6.7109375" style="4" customWidth="1"/>
    <col min="6389" max="6389" width="11.7109375" style="4" customWidth="1"/>
    <col min="6390" max="6391" width="7.7109375" style="4" customWidth="1"/>
    <col min="6392" max="6392" width="9.28515625" style="4" customWidth="1"/>
    <col min="6393" max="6393" width="8.42578125" style="4" customWidth="1"/>
    <col min="6394" max="6396" width="7.7109375" style="4" customWidth="1"/>
    <col min="6397" max="6397" width="10.42578125" style="4" customWidth="1"/>
    <col min="6398" max="6399" width="9.28515625" style="4" customWidth="1"/>
    <col min="6400" max="6400" width="11.7109375" style="4" customWidth="1"/>
    <col min="6401" max="6401" width="9.28515625" style="4" customWidth="1"/>
    <col min="6402" max="6402" width="11.7109375" style="4" customWidth="1"/>
    <col min="6403" max="6403" width="9.28515625" style="4" customWidth="1"/>
    <col min="6404" max="6404" width="13.28515625" style="4" bestFit="1" customWidth="1"/>
    <col min="6405" max="6405" width="9.28515625" style="4" customWidth="1"/>
    <col min="6406" max="6406" width="14.140625" style="4" bestFit="1" customWidth="1"/>
    <col min="6407" max="6407" width="9.140625" style="4"/>
    <col min="6408" max="6408" width="13" style="4" customWidth="1"/>
    <col min="6409" max="6640" width="9.140625" style="4"/>
    <col min="6641" max="6641" width="7.5703125" style="4" customWidth="1"/>
    <col min="6642" max="6642" width="11.140625" style="4" customWidth="1"/>
    <col min="6643" max="6643" width="46.140625" style="4" customWidth="1"/>
    <col min="6644" max="6644" width="6.7109375" style="4" customWidth="1"/>
    <col min="6645" max="6645" width="11.7109375" style="4" customWidth="1"/>
    <col min="6646" max="6647" width="7.7109375" style="4" customWidth="1"/>
    <col min="6648" max="6648" width="9.28515625" style="4" customWidth="1"/>
    <col min="6649" max="6649" width="8.42578125" style="4" customWidth="1"/>
    <col min="6650" max="6652" width="7.7109375" style="4" customWidth="1"/>
    <col min="6653" max="6653" width="10.42578125" style="4" customWidth="1"/>
    <col min="6654" max="6655" width="9.28515625" style="4" customWidth="1"/>
    <col min="6656" max="6656" width="11.7109375" style="4" customWidth="1"/>
    <col min="6657" max="6657" width="9.28515625" style="4" customWidth="1"/>
    <col min="6658" max="6658" width="11.7109375" style="4" customWidth="1"/>
    <col min="6659" max="6659" width="9.28515625" style="4" customWidth="1"/>
    <col min="6660" max="6660" width="13.28515625" style="4" bestFit="1" customWidth="1"/>
    <col min="6661" max="6661" width="9.28515625" style="4" customWidth="1"/>
    <col min="6662" max="6662" width="14.140625" style="4" bestFit="1" customWidth="1"/>
    <col min="6663" max="6663" width="9.140625" style="4"/>
    <col min="6664" max="6664" width="13" style="4" customWidth="1"/>
    <col min="6665" max="6896" width="9.140625" style="4"/>
    <col min="6897" max="6897" width="7.5703125" style="4" customWidth="1"/>
    <col min="6898" max="6898" width="11.140625" style="4" customWidth="1"/>
    <col min="6899" max="6899" width="46.140625" style="4" customWidth="1"/>
    <col min="6900" max="6900" width="6.7109375" style="4" customWidth="1"/>
    <col min="6901" max="6901" width="11.7109375" style="4" customWidth="1"/>
    <col min="6902" max="6903" width="7.7109375" style="4" customWidth="1"/>
    <col min="6904" max="6904" width="9.28515625" style="4" customWidth="1"/>
    <col min="6905" max="6905" width="8.42578125" style="4" customWidth="1"/>
    <col min="6906" max="6908" width="7.7109375" style="4" customWidth="1"/>
    <col min="6909" max="6909" width="10.42578125" style="4" customWidth="1"/>
    <col min="6910" max="6911" width="9.28515625" style="4" customWidth="1"/>
    <col min="6912" max="6912" width="11.7109375" style="4" customWidth="1"/>
    <col min="6913" max="6913" width="9.28515625" style="4" customWidth="1"/>
    <col min="6914" max="6914" width="11.7109375" style="4" customWidth="1"/>
    <col min="6915" max="6915" width="9.28515625" style="4" customWidth="1"/>
    <col min="6916" max="6916" width="13.28515625" style="4" bestFit="1" customWidth="1"/>
    <col min="6917" max="6917" width="9.28515625" style="4" customWidth="1"/>
    <col min="6918" max="6918" width="14.140625" style="4" bestFit="1" customWidth="1"/>
    <col min="6919" max="6919" width="9.140625" style="4"/>
    <col min="6920" max="6920" width="13" style="4" customWidth="1"/>
    <col min="6921" max="7152" width="9.140625" style="4"/>
    <col min="7153" max="7153" width="7.5703125" style="4" customWidth="1"/>
    <col min="7154" max="7154" width="11.140625" style="4" customWidth="1"/>
    <col min="7155" max="7155" width="46.140625" style="4" customWidth="1"/>
    <col min="7156" max="7156" width="6.7109375" style="4" customWidth="1"/>
    <col min="7157" max="7157" width="11.7109375" style="4" customWidth="1"/>
    <col min="7158" max="7159" width="7.7109375" style="4" customWidth="1"/>
    <col min="7160" max="7160" width="9.28515625" style="4" customWidth="1"/>
    <col min="7161" max="7161" width="8.42578125" style="4" customWidth="1"/>
    <col min="7162" max="7164" width="7.7109375" style="4" customWidth="1"/>
    <col min="7165" max="7165" width="10.42578125" style="4" customWidth="1"/>
    <col min="7166" max="7167" width="9.28515625" style="4" customWidth="1"/>
    <col min="7168" max="7168" width="11.7109375" style="4" customWidth="1"/>
    <col min="7169" max="7169" width="9.28515625" style="4" customWidth="1"/>
    <col min="7170" max="7170" width="11.7109375" style="4" customWidth="1"/>
    <col min="7171" max="7171" width="9.28515625" style="4" customWidth="1"/>
    <col min="7172" max="7172" width="13.28515625" style="4" bestFit="1" customWidth="1"/>
    <col min="7173" max="7173" width="9.28515625" style="4" customWidth="1"/>
    <col min="7174" max="7174" width="14.140625" style="4" bestFit="1" customWidth="1"/>
    <col min="7175" max="7175" width="9.140625" style="4"/>
    <col min="7176" max="7176" width="13" style="4" customWidth="1"/>
    <col min="7177" max="7408" width="9.140625" style="4"/>
    <col min="7409" max="7409" width="7.5703125" style="4" customWidth="1"/>
    <col min="7410" max="7410" width="11.140625" style="4" customWidth="1"/>
    <col min="7411" max="7411" width="46.140625" style="4" customWidth="1"/>
    <col min="7412" max="7412" width="6.7109375" style="4" customWidth="1"/>
    <col min="7413" max="7413" width="11.7109375" style="4" customWidth="1"/>
    <col min="7414" max="7415" width="7.7109375" style="4" customWidth="1"/>
    <col min="7416" max="7416" width="9.28515625" style="4" customWidth="1"/>
    <col min="7417" max="7417" width="8.42578125" style="4" customWidth="1"/>
    <col min="7418" max="7420" width="7.7109375" style="4" customWidth="1"/>
    <col min="7421" max="7421" width="10.42578125" style="4" customWidth="1"/>
    <col min="7422" max="7423" width="9.28515625" style="4" customWidth="1"/>
    <col min="7424" max="7424" width="11.7109375" style="4" customWidth="1"/>
    <col min="7425" max="7425" width="9.28515625" style="4" customWidth="1"/>
    <col min="7426" max="7426" width="11.7109375" style="4" customWidth="1"/>
    <col min="7427" max="7427" width="9.28515625" style="4" customWidth="1"/>
    <col min="7428" max="7428" width="13.28515625" style="4" bestFit="1" customWidth="1"/>
    <col min="7429" max="7429" width="9.28515625" style="4" customWidth="1"/>
    <col min="7430" max="7430" width="14.140625" style="4" bestFit="1" customWidth="1"/>
    <col min="7431" max="7431" width="9.140625" style="4"/>
    <col min="7432" max="7432" width="13" style="4" customWidth="1"/>
    <col min="7433" max="7664" width="9.140625" style="4"/>
    <col min="7665" max="7665" width="7.5703125" style="4" customWidth="1"/>
    <col min="7666" max="7666" width="11.140625" style="4" customWidth="1"/>
    <col min="7667" max="7667" width="46.140625" style="4" customWidth="1"/>
    <col min="7668" max="7668" width="6.7109375" style="4" customWidth="1"/>
    <col min="7669" max="7669" width="11.7109375" style="4" customWidth="1"/>
    <col min="7670" max="7671" width="7.7109375" style="4" customWidth="1"/>
    <col min="7672" max="7672" width="9.28515625" style="4" customWidth="1"/>
    <col min="7673" max="7673" width="8.42578125" style="4" customWidth="1"/>
    <col min="7674" max="7676" width="7.7109375" style="4" customWidth="1"/>
    <col min="7677" max="7677" width="10.42578125" style="4" customWidth="1"/>
    <col min="7678" max="7679" width="9.28515625" style="4" customWidth="1"/>
    <col min="7680" max="7680" width="11.7109375" style="4" customWidth="1"/>
    <col min="7681" max="7681" width="9.28515625" style="4" customWidth="1"/>
    <col min="7682" max="7682" width="11.7109375" style="4" customWidth="1"/>
    <col min="7683" max="7683" width="9.28515625" style="4" customWidth="1"/>
    <col min="7684" max="7684" width="13.28515625" style="4" bestFit="1" customWidth="1"/>
    <col min="7685" max="7685" width="9.28515625" style="4" customWidth="1"/>
    <col min="7686" max="7686" width="14.140625" style="4" bestFit="1" customWidth="1"/>
    <col min="7687" max="7687" width="9.140625" style="4"/>
    <col min="7688" max="7688" width="13" style="4" customWidth="1"/>
    <col min="7689" max="7920" width="9.140625" style="4"/>
    <col min="7921" max="7921" width="7.5703125" style="4" customWidth="1"/>
    <col min="7922" max="7922" width="11.140625" style="4" customWidth="1"/>
    <col min="7923" max="7923" width="46.140625" style="4" customWidth="1"/>
    <col min="7924" max="7924" width="6.7109375" style="4" customWidth="1"/>
    <col min="7925" max="7925" width="11.7109375" style="4" customWidth="1"/>
    <col min="7926" max="7927" width="7.7109375" style="4" customWidth="1"/>
    <col min="7928" max="7928" width="9.28515625" style="4" customWidth="1"/>
    <col min="7929" max="7929" width="8.42578125" style="4" customWidth="1"/>
    <col min="7930" max="7932" width="7.7109375" style="4" customWidth="1"/>
    <col min="7933" max="7933" width="10.42578125" style="4" customWidth="1"/>
    <col min="7934" max="7935" width="9.28515625" style="4" customWidth="1"/>
    <col min="7936" max="7936" width="11.7109375" style="4" customWidth="1"/>
    <col min="7937" max="7937" width="9.28515625" style="4" customWidth="1"/>
    <col min="7938" max="7938" width="11.7109375" style="4" customWidth="1"/>
    <col min="7939" max="7939" width="9.28515625" style="4" customWidth="1"/>
    <col min="7940" max="7940" width="13.28515625" style="4" bestFit="1" customWidth="1"/>
    <col min="7941" max="7941" width="9.28515625" style="4" customWidth="1"/>
    <col min="7942" max="7942" width="14.140625" style="4" bestFit="1" customWidth="1"/>
    <col min="7943" max="7943" width="9.140625" style="4"/>
    <col min="7944" max="7944" width="13" style="4" customWidth="1"/>
    <col min="7945" max="8176" width="9.140625" style="4"/>
    <col min="8177" max="8177" width="7.5703125" style="4" customWidth="1"/>
    <col min="8178" max="8178" width="11.140625" style="4" customWidth="1"/>
    <col min="8179" max="8179" width="46.140625" style="4" customWidth="1"/>
    <col min="8180" max="8180" width="6.7109375" style="4" customWidth="1"/>
    <col min="8181" max="8181" width="11.7109375" style="4" customWidth="1"/>
    <col min="8182" max="8183" width="7.7109375" style="4" customWidth="1"/>
    <col min="8184" max="8184" width="9.28515625" style="4" customWidth="1"/>
    <col min="8185" max="8185" width="8.42578125" style="4" customWidth="1"/>
    <col min="8186" max="8188" width="7.7109375" style="4" customWidth="1"/>
    <col min="8189" max="8189" width="10.42578125" style="4" customWidth="1"/>
    <col min="8190" max="8191" width="9.28515625" style="4" customWidth="1"/>
    <col min="8192" max="8192" width="11.7109375" style="4" customWidth="1"/>
    <col min="8193" max="8193" width="9.28515625" style="4" customWidth="1"/>
    <col min="8194" max="8194" width="11.7109375" style="4" customWidth="1"/>
    <col min="8195" max="8195" width="9.28515625" style="4" customWidth="1"/>
    <col min="8196" max="8196" width="13.28515625" style="4" bestFit="1" customWidth="1"/>
    <col min="8197" max="8197" width="9.28515625" style="4" customWidth="1"/>
    <col min="8198" max="8198" width="14.140625" style="4" bestFit="1" customWidth="1"/>
    <col min="8199" max="8199" width="9.140625" style="4"/>
    <col min="8200" max="8200" width="13" style="4" customWidth="1"/>
    <col min="8201" max="8432" width="9.140625" style="4"/>
    <col min="8433" max="8433" width="7.5703125" style="4" customWidth="1"/>
    <col min="8434" max="8434" width="11.140625" style="4" customWidth="1"/>
    <col min="8435" max="8435" width="46.140625" style="4" customWidth="1"/>
    <col min="8436" max="8436" width="6.7109375" style="4" customWidth="1"/>
    <col min="8437" max="8437" width="11.7109375" style="4" customWidth="1"/>
    <col min="8438" max="8439" width="7.7109375" style="4" customWidth="1"/>
    <col min="8440" max="8440" width="9.28515625" style="4" customWidth="1"/>
    <col min="8441" max="8441" width="8.42578125" style="4" customWidth="1"/>
    <col min="8442" max="8444" width="7.7109375" style="4" customWidth="1"/>
    <col min="8445" max="8445" width="10.42578125" style="4" customWidth="1"/>
    <col min="8446" max="8447" width="9.28515625" style="4" customWidth="1"/>
    <col min="8448" max="8448" width="11.7109375" style="4" customWidth="1"/>
    <col min="8449" max="8449" width="9.28515625" style="4" customWidth="1"/>
    <col min="8450" max="8450" width="11.7109375" style="4" customWidth="1"/>
    <col min="8451" max="8451" width="9.28515625" style="4" customWidth="1"/>
    <col min="8452" max="8452" width="13.28515625" style="4" bestFit="1" customWidth="1"/>
    <col min="8453" max="8453" width="9.28515625" style="4" customWidth="1"/>
    <col min="8454" max="8454" width="14.140625" style="4" bestFit="1" customWidth="1"/>
    <col min="8455" max="8455" width="9.140625" style="4"/>
    <col min="8456" max="8456" width="13" style="4" customWidth="1"/>
    <col min="8457" max="8688" width="9.140625" style="4"/>
    <col min="8689" max="8689" width="7.5703125" style="4" customWidth="1"/>
    <col min="8690" max="8690" width="11.140625" style="4" customWidth="1"/>
    <col min="8691" max="8691" width="46.140625" style="4" customWidth="1"/>
    <col min="8692" max="8692" width="6.7109375" style="4" customWidth="1"/>
    <col min="8693" max="8693" width="11.7109375" style="4" customWidth="1"/>
    <col min="8694" max="8695" width="7.7109375" style="4" customWidth="1"/>
    <col min="8696" max="8696" width="9.28515625" style="4" customWidth="1"/>
    <col min="8697" max="8697" width="8.42578125" style="4" customWidth="1"/>
    <col min="8698" max="8700" width="7.7109375" style="4" customWidth="1"/>
    <col min="8701" max="8701" width="10.42578125" style="4" customWidth="1"/>
    <col min="8702" max="8703" width="9.28515625" style="4" customWidth="1"/>
    <col min="8704" max="8704" width="11.7109375" style="4" customWidth="1"/>
    <col min="8705" max="8705" width="9.28515625" style="4" customWidth="1"/>
    <col min="8706" max="8706" width="11.7109375" style="4" customWidth="1"/>
    <col min="8707" max="8707" width="9.28515625" style="4" customWidth="1"/>
    <col min="8708" max="8708" width="13.28515625" style="4" bestFit="1" customWidth="1"/>
    <col min="8709" max="8709" width="9.28515625" style="4" customWidth="1"/>
    <col min="8710" max="8710" width="14.140625" style="4" bestFit="1" customWidth="1"/>
    <col min="8711" max="8711" width="9.140625" style="4"/>
    <col min="8712" max="8712" width="13" style="4" customWidth="1"/>
    <col min="8713" max="8944" width="9.140625" style="4"/>
    <col min="8945" max="8945" width="7.5703125" style="4" customWidth="1"/>
    <col min="8946" max="8946" width="11.140625" style="4" customWidth="1"/>
    <col min="8947" max="8947" width="46.140625" style="4" customWidth="1"/>
    <col min="8948" max="8948" width="6.7109375" style="4" customWidth="1"/>
    <col min="8949" max="8949" width="11.7109375" style="4" customWidth="1"/>
    <col min="8950" max="8951" width="7.7109375" style="4" customWidth="1"/>
    <col min="8952" max="8952" width="9.28515625" style="4" customWidth="1"/>
    <col min="8953" max="8953" width="8.42578125" style="4" customWidth="1"/>
    <col min="8954" max="8956" width="7.7109375" style="4" customWidth="1"/>
    <col min="8957" max="8957" width="10.42578125" style="4" customWidth="1"/>
    <col min="8958" max="8959" width="9.28515625" style="4" customWidth="1"/>
    <col min="8960" max="8960" width="11.7109375" style="4" customWidth="1"/>
    <col min="8961" max="8961" width="9.28515625" style="4" customWidth="1"/>
    <col min="8962" max="8962" width="11.7109375" style="4" customWidth="1"/>
    <col min="8963" max="8963" width="9.28515625" style="4" customWidth="1"/>
    <col min="8964" max="8964" width="13.28515625" style="4" bestFit="1" customWidth="1"/>
    <col min="8965" max="8965" width="9.28515625" style="4" customWidth="1"/>
    <col min="8966" max="8966" width="14.140625" style="4" bestFit="1" customWidth="1"/>
    <col min="8967" max="8967" width="9.140625" style="4"/>
    <col min="8968" max="8968" width="13" style="4" customWidth="1"/>
    <col min="8969" max="9200" width="9.140625" style="4"/>
    <col min="9201" max="9201" width="7.5703125" style="4" customWidth="1"/>
    <col min="9202" max="9202" width="11.140625" style="4" customWidth="1"/>
    <col min="9203" max="9203" width="46.140625" style="4" customWidth="1"/>
    <col min="9204" max="9204" width="6.7109375" style="4" customWidth="1"/>
    <col min="9205" max="9205" width="11.7109375" style="4" customWidth="1"/>
    <col min="9206" max="9207" width="7.7109375" style="4" customWidth="1"/>
    <col min="9208" max="9208" width="9.28515625" style="4" customWidth="1"/>
    <col min="9209" max="9209" width="8.42578125" style="4" customWidth="1"/>
    <col min="9210" max="9212" width="7.7109375" style="4" customWidth="1"/>
    <col min="9213" max="9213" width="10.42578125" style="4" customWidth="1"/>
    <col min="9214" max="9215" width="9.28515625" style="4" customWidth="1"/>
    <col min="9216" max="9216" width="11.7109375" style="4" customWidth="1"/>
    <col min="9217" max="9217" width="9.28515625" style="4" customWidth="1"/>
    <col min="9218" max="9218" width="11.7109375" style="4" customWidth="1"/>
    <col min="9219" max="9219" width="9.28515625" style="4" customWidth="1"/>
    <col min="9220" max="9220" width="13.28515625" style="4" bestFit="1" customWidth="1"/>
    <col min="9221" max="9221" width="9.28515625" style="4" customWidth="1"/>
    <col min="9222" max="9222" width="14.140625" style="4" bestFit="1" customWidth="1"/>
    <col min="9223" max="9223" width="9.140625" style="4"/>
    <col min="9224" max="9224" width="13" style="4" customWidth="1"/>
    <col min="9225" max="9456" width="9.140625" style="4"/>
    <col min="9457" max="9457" width="7.5703125" style="4" customWidth="1"/>
    <col min="9458" max="9458" width="11.140625" style="4" customWidth="1"/>
    <col min="9459" max="9459" width="46.140625" style="4" customWidth="1"/>
    <col min="9460" max="9460" width="6.7109375" style="4" customWidth="1"/>
    <col min="9461" max="9461" width="11.7109375" style="4" customWidth="1"/>
    <col min="9462" max="9463" width="7.7109375" style="4" customWidth="1"/>
    <col min="9464" max="9464" width="9.28515625" style="4" customWidth="1"/>
    <col min="9465" max="9465" width="8.42578125" style="4" customWidth="1"/>
    <col min="9466" max="9468" width="7.7109375" style="4" customWidth="1"/>
    <col min="9469" max="9469" width="10.42578125" style="4" customWidth="1"/>
    <col min="9470" max="9471" width="9.28515625" style="4" customWidth="1"/>
    <col min="9472" max="9472" width="11.7109375" style="4" customWidth="1"/>
    <col min="9473" max="9473" width="9.28515625" style="4" customWidth="1"/>
    <col min="9474" max="9474" width="11.7109375" style="4" customWidth="1"/>
    <col min="9475" max="9475" width="9.28515625" style="4" customWidth="1"/>
    <col min="9476" max="9476" width="13.28515625" style="4" bestFit="1" customWidth="1"/>
    <col min="9477" max="9477" width="9.28515625" style="4" customWidth="1"/>
    <col min="9478" max="9478" width="14.140625" style="4" bestFit="1" customWidth="1"/>
    <col min="9479" max="9479" width="9.140625" style="4"/>
    <col min="9480" max="9480" width="13" style="4" customWidth="1"/>
    <col min="9481" max="9712" width="9.140625" style="4"/>
    <col min="9713" max="9713" width="7.5703125" style="4" customWidth="1"/>
    <col min="9714" max="9714" width="11.140625" style="4" customWidth="1"/>
    <col min="9715" max="9715" width="46.140625" style="4" customWidth="1"/>
    <col min="9716" max="9716" width="6.7109375" style="4" customWidth="1"/>
    <col min="9717" max="9717" width="11.7109375" style="4" customWidth="1"/>
    <col min="9718" max="9719" width="7.7109375" style="4" customWidth="1"/>
    <col min="9720" max="9720" width="9.28515625" style="4" customWidth="1"/>
    <col min="9721" max="9721" width="8.42578125" style="4" customWidth="1"/>
    <col min="9722" max="9724" width="7.7109375" style="4" customWidth="1"/>
    <col min="9725" max="9725" width="10.42578125" style="4" customWidth="1"/>
    <col min="9726" max="9727" width="9.28515625" style="4" customWidth="1"/>
    <col min="9728" max="9728" width="11.7109375" style="4" customWidth="1"/>
    <col min="9729" max="9729" width="9.28515625" style="4" customWidth="1"/>
    <col min="9730" max="9730" width="11.7109375" style="4" customWidth="1"/>
    <col min="9731" max="9731" width="9.28515625" style="4" customWidth="1"/>
    <col min="9732" max="9732" width="13.28515625" style="4" bestFit="1" customWidth="1"/>
    <col min="9733" max="9733" width="9.28515625" style="4" customWidth="1"/>
    <col min="9734" max="9734" width="14.140625" style="4" bestFit="1" customWidth="1"/>
    <col min="9735" max="9735" width="9.140625" style="4"/>
    <col min="9736" max="9736" width="13" style="4" customWidth="1"/>
    <col min="9737" max="9968" width="9.140625" style="4"/>
    <col min="9969" max="9969" width="7.5703125" style="4" customWidth="1"/>
    <col min="9970" max="9970" width="11.140625" style="4" customWidth="1"/>
    <col min="9971" max="9971" width="46.140625" style="4" customWidth="1"/>
    <col min="9972" max="9972" width="6.7109375" style="4" customWidth="1"/>
    <col min="9973" max="9973" width="11.7109375" style="4" customWidth="1"/>
    <col min="9974" max="9975" width="7.7109375" style="4" customWidth="1"/>
    <col min="9976" max="9976" width="9.28515625" style="4" customWidth="1"/>
    <col min="9977" max="9977" width="8.42578125" style="4" customWidth="1"/>
    <col min="9978" max="9980" width="7.7109375" style="4" customWidth="1"/>
    <col min="9981" max="9981" width="10.42578125" style="4" customWidth="1"/>
    <col min="9982" max="9983" width="9.28515625" style="4" customWidth="1"/>
    <col min="9984" max="9984" width="11.7109375" style="4" customWidth="1"/>
    <col min="9985" max="9985" width="9.28515625" style="4" customWidth="1"/>
    <col min="9986" max="9986" width="11.7109375" style="4" customWidth="1"/>
    <col min="9987" max="9987" width="9.28515625" style="4" customWidth="1"/>
    <col min="9988" max="9988" width="13.28515625" style="4" bestFit="1" customWidth="1"/>
    <col min="9989" max="9989" width="9.28515625" style="4" customWidth="1"/>
    <col min="9990" max="9990" width="14.140625" style="4" bestFit="1" customWidth="1"/>
    <col min="9991" max="9991" width="9.140625" style="4"/>
    <col min="9992" max="9992" width="13" style="4" customWidth="1"/>
    <col min="9993" max="10224" width="9.140625" style="4"/>
    <col min="10225" max="10225" width="7.5703125" style="4" customWidth="1"/>
    <col min="10226" max="10226" width="11.140625" style="4" customWidth="1"/>
    <col min="10227" max="10227" width="46.140625" style="4" customWidth="1"/>
    <col min="10228" max="10228" width="6.7109375" style="4" customWidth="1"/>
    <col min="10229" max="10229" width="11.7109375" style="4" customWidth="1"/>
    <col min="10230" max="10231" width="7.7109375" style="4" customWidth="1"/>
    <col min="10232" max="10232" width="9.28515625" style="4" customWidth="1"/>
    <col min="10233" max="10233" width="8.42578125" style="4" customWidth="1"/>
    <col min="10234" max="10236" width="7.7109375" style="4" customWidth="1"/>
    <col min="10237" max="10237" width="10.42578125" style="4" customWidth="1"/>
    <col min="10238" max="10239" width="9.28515625" style="4" customWidth="1"/>
    <col min="10240" max="10240" width="11.7109375" style="4" customWidth="1"/>
    <col min="10241" max="10241" width="9.28515625" style="4" customWidth="1"/>
    <col min="10242" max="10242" width="11.7109375" style="4" customWidth="1"/>
    <col min="10243" max="10243" width="9.28515625" style="4" customWidth="1"/>
    <col min="10244" max="10244" width="13.28515625" style="4" bestFit="1" customWidth="1"/>
    <col min="10245" max="10245" width="9.28515625" style="4" customWidth="1"/>
    <col min="10246" max="10246" width="14.140625" style="4" bestFit="1" customWidth="1"/>
    <col min="10247" max="10247" width="9.140625" style="4"/>
    <col min="10248" max="10248" width="13" style="4" customWidth="1"/>
    <col min="10249" max="10480" width="9.140625" style="4"/>
    <col min="10481" max="10481" width="7.5703125" style="4" customWidth="1"/>
    <col min="10482" max="10482" width="11.140625" style="4" customWidth="1"/>
    <col min="10483" max="10483" width="46.140625" style="4" customWidth="1"/>
    <col min="10484" max="10484" width="6.7109375" style="4" customWidth="1"/>
    <col min="10485" max="10485" width="11.7109375" style="4" customWidth="1"/>
    <col min="10486" max="10487" width="7.7109375" style="4" customWidth="1"/>
    <col min="10488" max="10488" width="9.28515625" style="4" customWidth="1"/>
    <col min="10489" max="10489" width="8.42578125" style="4" customWidth="1"/>
    <col min="10490" max="10492" width="7.7109375" style="4" customWidth="1"/>
    <col min="10493" max="10493" width="10.42578125" style="4" customWidth="1"/>
    <col min="10494" max="10495" width="9.28515625" style="4" customWidth="1"/>
    <col min="10496" max="10496" width="11.7109375" style="4" customWidth="1"/>
    <col min="10497" max="10497" width="9.28515625" style="4" customWidth="1"/>
    <col min="10498" max="10498" width="11.7109375" style="4" customWidth="1"/>
    <col min="10499" max="10499" width="9.28515625" style="4" customWidth="1"/>
    <col min="10500" max="10500" width="13.28515625" style="4" bestFit="1" customWidth="1"/>
    <col min="10501" max="10501" width="9.28515625" style="4" customWidth="1"/>
    <col min="10502" max="10502" width="14.140625" style="4" bestFit="1" customWidth="1"/>
    <col min="10503" max="10503" width="9.140625" style="4"/>
    <col min="10504" max="10504" width="13" style="4" customWidth="1"/>
    <col min="10505" max="10736" width="9.140625" style="4"/>
    <col min="10737" max="10737" width="7.5703125" style="4" customWidth="1"/>
    <col min="10738" max="10738" width="11.140625" style="4" customWidth="1"/>
    <col min="10739" max="10739" width="46.140625" style="4" customWidth="1"/>
    <col min="10740" max="10740" width="6.7109375" style="4" customWidth="1"/>
    <col min="10741" max="10741" width="11.7109375" style="4" customWidth="1"/>
    <col min="10742" max="10743" width="7.7109375" style="4" customWidth="1"/>
    <col min="10744" max="10744" width="9.28515625" style="4" customWidth="1"/>
    <col min="10745" max="10745" width="8.42578125" style="4" customWidth="1"/>
    <col min="10746" max="10748" width="7.7109375" style="4" customWidth="1"/>
    <col min="10749" max="10749" width="10.42578125" style="4" customWidth="1"/>
    <col min="10750" max="10751" width="9.28515625" style="4" customWidth="1"/>
    <col min="10752" max="10752" width="11.7109375" style="4" customWidth="1"/>
    <col min="10753" max="10753" width="9.28515625" style="4" customWidth="1"/>
    <col min="10754" max="10754" width="11.7109375" style="4" customWidth="1"/>
    <col min="10755" max="10755" width="9.28515625" style="4" customWidth="1"/>
    <col min="10756" max="10756" width="13.28515625" style="4" bestFit="1" customWidth="1"/>
    <col min="10757" max="10757" width="9.28515625" style="4" customWidth="1"/>
    <col min="10758" max="10758" width="14.140625" style="4" bestFit="1" customWidth="1"/>
    <col min="10759" max="10759" width="9.140625" style="4"/>
    <col min="10760" max="10760" width="13" style="4" customWidth="1"/>
    <col min="10761" max="10992" width="9.140625" style="4"/>
    <col min="10993" max="10993" width="7.5703125" style="4" customWidth="1"/>
    <col min="10994" max="10994" width="11.140625" style="4" customWidth="1"/>
    <col min="10995" max="10995" width="46.140625" style="4" customWidth="1"/>
    <col min="10996" max="10996" width="6.7109375" style="4" customWidth="1"/>
    <col min="10997" max="10997" width="11.7109375" style="4" customWidth="1"/>
    <col min="10998" max="10999" width="7.7109375" style="4" customWidth="1"/>
    <col min="11000" max="11000" width="9.28515625" style="4" customWidth="1"/>
    <col min="11001" max="11001" width="8.42578125" style="4" customWidth="1"/>
    <col min="11002" max="11004" width="7.7109375" style="4" customWidth="1"/>
    <col min="11005" max="11005" width="10.42578125" style="4" customWidth="1"/>
    <col min="11006" max="11007" width="9.28515625" style="4" customWidth="1"/>
    <col min="11008" max="11008" width="11.7109375" style="4" customWidth="1"/>
    <col min="11009" max="11009" width="9.28515625" style="4" customWidth="1"/>
    <col min="11010" max="11010" width="11.7109375" style="4" customWidth="1"/>
    <col min="11011" max="11011" width="9.28515625" style="4" customWidth="1"/>
    <col min="11012" max="11012" width="13.28515625" style="4" bestFit="1" customWidth="1"/>
    <col min="11013" max="11013" width="9.28515625" style="4" customWidth="1"/>
    <col min="11014" max="11014" width="14.140625" style="4" bestFit="1" customWidth="1"/>
    <col min="11015" max="11015" width="9.140625" style="4"/>
    <col min="11016" max="11016" width="13" style="4" customWidth="1"/>
    <col min="11017" max="11248" width="9.140625" style="4"/>
    <col min="11249" max="11249" width="7.5703125" style="4" customWidth="1"/>
    <col min="11250" max="11250" width="11.140625" style="4" customWidth="1"/>
    <col min="11251" max="11251" width="46.140625" style="4" customWidth="1"/>
    <col min="11252" max="11252" width="6.7109375" style="4" customWidth="1"/>
    <col min="11253" max="11253" width="11.7109375" style="4" customWidth="1"/>
    <col min="11254" max="11255" width="7.7109375" style="4" customWidth="1"/>
    <col min="11256" max="11256" width="9.28515625" style="4" customWidth="1"/>
    <col min="11257" max="11257" width="8.42578125" style="4" customWidth="1"/>
    <col min="11258" max="11260" width="7.7109375" style="4" customWidth="1"/>
    <col min="11261" max="11261" width="10.42578125" style="4" customWidth="1"/>
    <col min="11262" max="11263" width="9.28515625" style="4" customWidth="1"/>
    <col min="11264" max="11264" width="11.7109375" style="4" customWidth="1"/>
    <col min="11265" max="11265" width="9.28515625" style="4" customWidth="1"/>
    <col min="11266" max="11266" width="11.7109375" style="4" customWidth="1"/>
    <col min="11267" max="11267" width="9.28515625" style="4" customWidth="1"/>
    <col min="11268" max="11268" width="13.28515625" style="4" bestFit="1" customWidth="1"/>
    <col min="11269" max="11269" width="9.28515625" style="4" customWidth="1"/>
    <col min="11270" max="11270" width="14.140625" style="4" bestFit="1" customWidth="1"/>
    <col min="11271" max="11271" width="9.140625" style="4"/>
    <col min="11272" max="11272" width="13" style="4" customWidth="1"/>
    <col min="11273" max="11504" width="9.140625" style="4"/>
    <col min="11505" max="11505" width="7.5703125" style="4" customWidth="1"/>
    <col min="11506" max="11506" width="11.140625" style="4" customWidth="1"/>
    <col min="11507" max="11507" width="46.140625" style="4" customWidth="1"/>
    <col min="11508" max="11508" width="6.7109375" style="4" customWidth="1"/>
    <col min="11509" max="11509" width="11.7109375" style="4" customWidth="1"/>
    <col min="11510" max="11511" width="7.7109375" style="4" customWidth="1"/>
    <col min="11512" max="11512" width="9.28515625" style="4" customWidth="1"/>
    <col min="11513" max="11513" width="8.42578125" style="4" customWidth="1"/>
    <col min="11514" max="11516" width="7.7109375" style="4" customWidth="1"/>
    <col min="11517" max="11517" width="10.42578125" style="4" customWidth="1"/>
    <col min="11518" max="11519" width="9.28515625" style="4" customWidth="1"/>
    <col min="11520" max="11520" width="11.7109375" style="4" customWidth="1"/>
    <col min="11521" max="11521" width="9.28515625" style="4" customWidth="1"/>
    <col min="11522" max="11522" width="11.7109375" style="4" customWidth="1"/>
    <col min="11523" max="11523" width="9.28515625" style="4" customWidth="1"/>
    <col min="11524" max="11524" width="13.28515625" style="4" bestFit="1" customWidth="1"/>
    <col min="11525" max="11525" width="9.28515625" style="4" customWidth="1"/>
    <col min="11526" max="11526" width="14.140625" style="4" bestFit="1" customWidth="1"/>
    <col min="11527" max="11527" width="9.140625" style="4"/>
    <col min="11528" max="11528" width="13" style="4" customWidth="1"/>
    <col min="11529" max="11760" width="9.140625" style="4"/>
    <col min="11761" max="11761" width="7.5703125" style="4" customWidth="1"/>
    <col min="11762" max="11762" width="11.140625" style="4" customWidth="1"/>
    <col min="11763" max="11763" width="46.140625" style="4" customWidth="1"/>
    <col min="11764" max="11764" width="6.7109375" style="4" customWidth="1"/>
    <col min="11765" max="11765" width="11.7109375" style="4" customWidth="1"/>
    <col min="11766" max="11767" width="7.7109375" style="4" customWidth="1"/>
    <col min="11768" max="11768" width="9.28515625" style="4" customWidth="1"/>
    <col min="11769" max="11769" width="8.42578125" style="4" customWidth="1"/>
    <col min="11770" max="11772" width="7.7109375" style="4" customWidth="1"/>
    <col min="11773" max="11773" width="10.42578125" style="4" customWidth="1"/>
    <col min="11774" max="11775" width="9.28515625" style="4" customWidth="1"/>
    <col min="11776" max="11776" width="11.7109375" style="4" customWidth="1"/>
    <col min="11777" max="11777" width="9.28515625" style="4" customWidth="1"/>
    <col min="11778" max="11778" width="11.7109375" style="4" customWidth="1"/>
    <col min="11779" max="11779" width="9.28515625" style="4" customWidth="1"/>
    <col min="11780" max="11780" width="13.28515625" style="4" bestFit="1" customWidth="1"/>
    <col min="11781" max="11781" width="9.28515625" style="4" customWidth="1"/>
    <col min="11782" max="11782" width="14.140625" style="4" bestFit="1" customWidth="1"/>
    <col min="11783" max="11783" width="9.140625" style="4"/>
    <col min="11784" max="11784" width="13" style="4" customWidth="1"/>
    <col min="11785" max="12016" width="9.140625" style="4"/>
    <col min="12017" max="12017" width="7.5703125" style="4" customWidth="1"/>
    <col min="12018" max="12018" width="11.140625" style="4" customWidth="1"/>
    <col min="12019" max="12019" width="46.140625" style="4" customWidth="1"/>
    <col min="12020" max="12020" width="6.7109375" style="4" customWidth="1"/>
    <col min="12021" max="12021" width="11.7109375" style="4" customWidth="1"/>
    <col min="12022" max="12023" width="7.7109375" style="4" customWidth="1"/>
    <col min="12024" max="12024" width="9.28515625" style="4" customWidth="1"/>
    <col min="12025" max="12025" width="8.42578125" style="4" customWidth="1"/>
    <col min="12026" max="12028" width="7.7109375" style="4" customWidth="1"/>
    <col min="12029" max="12029" width="10.42578125" style="4" customWidth="1"/>
    <col min="12030" max="12031" width="9.28515625" style="4" customWidth="1"/>
    <col min="12032" max="12032" width="11.7109375" style="4" customWidth="1"/>
    <col min="12033" max="12033" width="9.28515625" style="4" customWidth="1"/>
    <col min="12034" max="12034" width="11.7109375" style="4" customWidth="1"/>
    <col min="12035" max="12035" width="9.28515625" style="4" customWidth="1"/>
    <col min="12036" max="12036" width="13.28515625" style="4" bestFit="1" customWidth="1"/>
    <col min="12037" max="12037" width="9.28515625" style="4" customWidth="1"/>
    <col min="12038" max="12038" width="14.140625" style="4" bestFit="1" customWidth="1"/>
    <col min="12039" max="12039" width="9.140625" style="4"/>
    <col min="12040" max="12040" width="13" style="4" customWidth="1"/>
    <col min="12041" max="12272" width="9.140625" style="4"/>
    <col min="12273" max="12273" width="7.5703125" style="4" customWidth="1"/>
    <col min="12274" max="12274" width="11.140625" style="4" customWidth="1"/>
    <col min="12275" max="12275" width="46.140625" style="4" customWidth="1"/>
    <col min="12276" max="12276" width="6.7109375" style="4" customWidth="1"/>
    <col min="12277" max="12277" width="11.7109375" style="4" customWidth="1"/>
    <col min="12278" max="12279" width="7.7109375" style="4" customWidth="1"/>
    <col min="12280" max="12280" width="9.28515625" style="4" customWidth="1"/>
    <col min="12281" max="12281" width="8.42578125" style="4" customWidth="1"/>
    <col min="12282" max="12284" width="7.7109375" style="4" customWidth="1"/>
    <col min="12285" max="12285" width="10.42578125" style="4" customWidth="1"/>
    <col min="12286" max="12287" width="9.28515625" style="4" customWidth="1"/>
    <col min="12288" max="12288" width="11.7109375" style="4" customWidth="1"/>
    <col min="12289" max="12289" width="9.28515625" style="4" customWidth="1"/>
    <col min="12290" max="12290" width="11.7109375" style="4" customWidth="1"/>
    <col min="12291" max="12291" width="9.28515625" style="4" customWidth="1"/>
    <col min="12292" max="12292" width="13.28515625" style="4" bestFit="1" customWidth="1"/>
    <col min="12293" max="12293" width="9.28515625" style="4" customWidth="1"/>
    <col min="12294" max="12294" width="14.140625" style="4" bestFit="1" customWidth="1"/>
    <col min="12295" max="12295" width="9.140625" style="4"/>
    <col min="12296" max="12296" width="13" style="4" customWidth="1"/>
    <col min="12297" max="12528" width="9.140625" style="4"/>
    <col min="12529" max="12529" width="7.5703125" style="4" customWidth="1"/>
    <col min="12530" max="12530" width="11.140625" style="4" customWidth="1"/>
    <col min="12531" max="12531" width="46.140625" style="4" customWidth="1"/>
    <col min="12532" max="12532" width="6.7109375" style="4" customWidth="1"/>
    <col min="12533" max="12533" width="11.7109375" style="4" customWidth="1"/>
    <col min="12534" max="12535" width="7.7109375" style="4" customWidth="1"/>
    <col min="12536" max="12536" width="9.28515625" style="4" customWidth="1"/>
    <col min="12537" max="12537" width="8.42578125" style="4" customWidth="1"/>
    <col min="12538" max="12540" width="7.7109375" style="4" customWidth="1"/>
    <col min="12541" max="12541" width="10.42578125" style="4" customWidth="1"/>
    <col min="12542" max="12543" width="9.28515625" style="4" customWidth="1"/>
    <col min="12544" max="12544" width="11.7109375" style="4" customWidth="1"/>
    <col min="12545" max="12545" width="9.28515625" style="4" customWidth="1"/>
    <col min="12546" max="12546" width="11.7109375" style="4" customWidth="1"/>
    <col min="12547" max="12547" width="9.28515625" style="4" customWidth="1"/>
    <col min="12548" max="12548" width="13.28515625" style="4" bestFit="1" customWidth="1"/>
    <col min="12549" max="12549" width="9.28515625" style="4" customWidth="1"/>
    <col min="12550" max="12550" width="14.140625" style="4" bestFit="1" customWidth="1"/>
    <col min="12551" max="12551" width="9.140625" style="4"/>
    <col min="12552" max="12552" width="13" style="4" customWidth="1"/>
    <col min="12553" max="12784" width="9.140625" style="4"/>
    <col min="12785" max="12785" width="7.5703125" style="4" customWidth="1"/>
    <col min="12786" max="12786" width="11.140625" style="4" customWidth="1"/>
    <col min="12787" max="12787" width="46.140625" style="4" customWidth="1"/>
    <col min="12788" max="12788" width="6.7109375" style="4" customWidth="1"/>
    <col min="12789" max="12789" width="11.7109375" style="4" customWidth="1"/>
    <col min="12790" max="12791" width="7.7109375" style="4" customWidth="1"/>
    <col min="12792" max="12792" width="9.28515625" style="4" customWidth="1"/>
    <col min="12793" max="12793" width="8.42578125" style="4" customWidth="1"/>
    <col min="12794" max="12796" width="7.7109375" style="4" customWidth="1"/>
    <col min="12797" max="12797" width="10.42578125" style="4" customWidth="1"/>
    <col min="12798" max="12799" width="9.28515625" style="4" customWidth="1"/>
    <col min="12800" max="12800" width="11.7109375" style="4" customWidth="1"/>
    <col min="12801" max="12801" width="9.28515625" style="4" customWidth="1"/>
    <col min="12802" max="12802" width="11.7109375" style="4" customWidth="1"/>
    <col min="12803" max="12803" width="9.28515625" style="4" customWidth="1"/>
    <col min="12804" max="12804" width="13.28515625" style="4" bestFit="1" customWidth="1"/>
    <col min="12805" max="12805" width="9.28515625" style="4" customWidth="1"/>
    <col min="12806" max="12806" width="14.140625" style="4" bestFit="1" customWidth="1"/>
    <col min="12807" max="12807" width="9.140625" style="4"/>
    <col min="12808" max="12808" width="13" style="4" customWidth="1"/>
    <col min="12809" max="13040" width="9.140625" style="4"/>
    <col min="13041" max="13041" width="7.5703125" style="4" customWidth="1"/>
    <col min="13042" max="13042" width="11.140625" style="4" customWidth="1"/>
    <col min="13043" max="13043" width="46.140625" style="4" customWidth="1"/>
    <col min="13044" max="13044" width="6.7109375" style="4" customWidth="1"/>
    <col min="13045" max="13045" width="11.7109375" style="4" customWidth="1"/>
    <col min="13046" max="13047" width="7.7109375" style="4" customWidth="1"/>
    <col min="13048" max="13048" width="9.28515625" style="4" customWidth="1"/>
    <col min="13049" max="13049" width="8.42578125" style="4" customWidth="1"/>
    <col min="13050" max="13052" width="7.7109375" style="4" customWidth="1"/>
    <col min="13053" max="13053" width="10.42578125" style="4" customWidth="1"/>
    <col min="13054" max="13055" width="9.28515625" style="4" customWidth="1"/>
    <col min="13056" max="13056" width="11.7109375" style="4" customWidth="1"/>
    <col min="13057" max="13057" width="9.28515625" style="4" customWidth="1"/>
    <col min="13058" max="13058" width="11.7109375" style="4" customWidth="1"/>
    <col min="13059" max="13059" width="9.28515625" style="4" customWidth="1"/>
    <col min="13060" max="13060" width="13.28515625" style="4" bestFit="1" customWidth="1"/>
    <col min="13061" max="13061" width="9.28515625" style="4" customWidth="1"/>
    <col min="13062" max="13062" width="14.140625" style="4" bestFit="1" customWidth="1"/>
    <col min="13063" max="13063" width="9.140625" style="4"/>
    <col min="13064" max="13064" width="13" style="4" customWidth="1"/>
    <col min="13065" max="13296" width="9.140625" style="4"/>
    <col min="13297" max="13297" width="7.5703125" style="4" customWidth="1"/>
    <col min="13298" max="13298" width="11.140625" style="4" customWidth="1"/>
    <col min="13299" max="13299" width="46.140625" style="4" customWidth="1"/>
    <col min="13300" max="13300" width="6.7109375" style="4" customWidth="1"/>
    <col min="13301" max="13301" width="11.7109375" style="4" customWidth="1"/>
    <col min="13302" max="13303" width="7.7109375" style="4" customWidth="1"/>
    <col min="13304" max="13304" width="9.28515625" style="4" customWidth="1"/>
    <col min="13305" max="13305" width="8.42578125" style="4" customWidth="1"/>
    <col min="13306" max="13308" width="7.7109375" style="4" customWidth="1"/>
    <col min="13309" max="13309" width="10.42578125" style="4" customWidth="1"/>
    <col min="13310" max="13311" width="9.28515625" style="4" customWidth="1"/>
    <col min="13312" max="13312" width="11.7109375" style="4" customWidth="1"/>
    <col min="13313" max="13313" width="9.28515625" style="4" customWidth="1"/>
    <col min="13314" max="13314" width="11.7109375" style="4" customWidth="1"/>
    <col min="13315" max="13315" width="9.28515625" style="4" customWidth="1"/>
    <col min="13316" max="13316" width="13.28515625" style="4" bestFit="1" customWidth="1"/>
    <col min="13317" max="13317" width="9.28515625" style="4" customWidth="1"/>
    <col min="13318" max="13318" width="14.140625" style="4" bestFit="1" customWidth="1"/>
    <col min="13319" max="13319" width="9.140625" style="4"/>
    <col min="13320" max="13320" width="13" style="4" customWidth="1"/>
    <col min="13321" max="13552" width="9.140625" style="4"/>
    <col min="13553" max="13553" width="7.5703125" style="4" customWidth="1"/>
    <col min="13554" max="13554" width="11.140625" style="4" customWidth="1"/>
    <col min="13555" max="13555" width="46.140625" style="4" customWidth="1"/>
    <col min="13556" max="13556" width="6.7109375" style="4" customWidth="1"/>
    <col min="13557" max="13557" width="11.7109375" style="4" customWidth="1"/>
    <col min="13558" max="13559" width="7.7109375" style="4" customWidth="1"/>
    <col min="13560" max="13560" width="9.28515625" style="4" customWidth="1"/>
    <col min="13561" max="13561" width="8.42578125" style="4" customWidth="1"/>
    <col min="13562" max="13564" width="7.7109375" style="4" customWidth="1"/>
    <col min="13565" max="13565" width="10.42578125" style="4" customWidth="1"/>
    <col min="13566" max="13567" width="9.28515625" style="4" customWidth="1"/>
    <col min="13568" max="13568" width="11.7109375" style="4" customWidth="1"/>
    <col min="13569" max="13569" width="9.28515625" style="4" customWidth="1"/>
    <col min="13570" max="13570" width="11.7109375" style="4" customWidth="1"/>
    <col min="13571" max="13571" width="9.28515625" style="4" customWidth="1"/>
    <col min="13572" max="13572" width="13.28515625" style="4" bestFit="1" customWidth="1"/>
    <col min="13573" max="13573" width="9.28515625" style="4" customWidth="1"/>
    <col min="13574" max="13574" width="14.140625" style="4" bestFit="1" customWidth="1"/>
    <col min="13575" max="13575" width="9.140625" style="4"/>
    <col min="13576" max="13576" width="13" style="4" customWidth="1"/>
    <col min="13577" max="13808" width="9.140625" style="4"/>
    <col min="13809" max="13809" width="7.5703125" style="4" customWidth="1"/>
    <col min="13810" max="13810" width="11.140625" style="4" customWidth="1"/>
    <col min="13811" max="13811" width="46.140625" style="4" customWidth="1"/>
    <col min="13812" max="13812" width="6.7109375" style="4" customWidth="1"/>
    <col min="13813" max="13813" width="11.7109375" style="4" customWidth="1"/>
    <col min="13814" max="13815" width="7.7109375" style="4" customWidth="1"/>
    <col min="13816" max="13816" width="9.28515625" style="4" customWidth="1"/>
    <col min="13817" max="13817" width="8.42578125" style="4" customWidth="1"/>
    <col min="13818" max="13820" width="7.7109375" style="4" customWidth="1"/>
    <col min="13821" max="13821" width="10.42578125" style="4" customWidth="1"/>
    <col min="13822" max="13823" width="9.28515625" style="4" customWidth="1"/>
    <col min="13824" max="13824" width="11.7109375" style="4" customWidth="1"/>
    <col min="13825" max="13825" width="9.28515625" style="4" customWidth="1"/>
    <col min="13826" max="13826" width="11.7109375" style="4" customWidth="1"/>
    <col min="13827" max="13827" width="9.28515625" style="4" customWidth="1"/>
    <col min="13828" max="13828" width="13.28515625" style="4" bestFit="1" customWidth="1"/>
    <col min="13829" max="13829" width="9.28515625" style="4" customWidth="1"/>
    <col min="13830" max="13830" width="14.140625" style="4" bestFit="1" customWidth="1"/>
    <col min="13831" max="13831" width="9.140625" style="4"/>
    <col min="13832" max="13832" width="13" style="4" customWidth="1"/>
    <col min="13833" max="14064" width="9.140625" style="4"/>
    <col min="14065" max="14065" width="7.5703125" style="4" customWidth="1"/>
    <col min="14066" max="14066" width="11.140625" style="4" customWidth="1"/>
    <col min="14067" max="14067" width="46.140625" style="4" customWidth="1"/>
    <col min="14068" max="14068" width="6.7109375" style="4" customWidth="1"/>
    <col min="14069" max="14069" width="11.7109375" style="4" customWidth="1"/>
    <col min="14070" max="14071" width="7.7109375" style="4" customWidth="1"/>
    <col min="14072" max="14072" width="9.28515625" style="4" customWidth="1"/>
    <col min="14073" max="14073" width="8.42578125" style="4" customWidth="1"/>
    <col min="14074" max="14076" width="7.7109375" style="4" customWidth="1"/>
    <col min="14077" max="14077" width="10.42578125" style="4" customWidth="1"/>
    <col min="14078" max="14079" width="9.28515625" style="4" customWidth="1"/>
    <col min="14080" max="14080" width="11.7109375" style="4" customWidth="1"/>
    <col min="14081" max="14081" width="9.28515625" style="4" customWidth="1"/>
    <col min="14082" max="14082" width="11.7109375" style="4" customWidth="1"/>
    <col min="14083" max="14083" width="9.28515625" style="4" customWidth="1"/>
    <col min="14084" max="14084" width="13.28515625" style="4" bestFit="1" customWidth="1"/>
    <col min="14085" max="14085" width="9.28515625" style="4" customWidth="1"/>
    <col min="14086" max="14086" width="14.140625" style="4" bestFit="1" customWidth="1"/>
    <col min="14087" max="14087" width="9.140625" style="4"/>
    <col min="14088" max="14088" width="13" style="4" customWidth="1"/>
    <col min="14089" max="14320" width="9.140625" style="4"/>
    <col min="14321" max="14321" width="7.5703125" style="4" customWidth="1"/>
    <col min="14322" max="14322" width="11.140625" style="4" customWidth="1"/>
    <col min="14323" max="14323" width="46.140625" style="4" customWidth="1"/>
    <col min="14324" max="14324" width="6.7109375" style="4" customWidth="1"/>
    <col min="14325" max="14325" width="11.7109375" style="4" customWidth="1"/>
    <col min="14326" max="14327" width="7.7109375" style="4" customWidth="1"/>
    <col min="14328" max="14328" width="9.28515625" style="4" customWidth="1"/>
    <col min="14329" max="14329" width="8.42578125" style="4" customWidth="1"/>
    <col min="14330" max="14332" width="7.7109375" style="4" customWidth="1"/>
    <col min="14333" max="14333" width="10.42578125" style="4" customWidth="1"/>
    <col min="14334" max="14335" width="9.28515625" style="4" customWidth="1"/>
    <col min="14336" max="14336" width="11.7109375" style="4" customWidth="1"/>
    <col min="14337" max="14337" width="9.28515625" style="4" customWidth="1"/>
    <col min="14338" max="14338" width="11.7109375" style="4" customWidth="1"/>
    <col min="14339" max="14339" width="9.28515625" style="4" customWidth="1"/>
    <col min="14340" max="14340" width="13.28515625" style="4" bestFit="1" customWidth="1"/>
    <col min="14341" max="14341" width="9.28515625" style="4" customWidth="1"/>
    <col min="14342" max="14342" width="14.140625" style="4" bestFit="1" customWidth="1"/>
    <col min="14343" max="14343" width="9.140625" style="4"/>
    <col min="14344" max="14344" width="13" style="4" customWidth="1"/>
    <col min="14345" max="14576" width="9.140625" style="4"/>
    <col min="14577" max="14577" width="7.5703125" style="4" customWidth="1"/>
    <col min="14578" max="14578" width="11.140625" style="4" customWidth="1"/>
    <col min="14579" max="14579" width="46.140625" style="4" customWidth="1"/>
    <col min="14580" max="14580" width="6.7109375" style="4" customWidth="1"/>
    <col min="14581" max="14581" width="11.7109375" style="4" customWidth="1"/>
    <col min="14582" max="14583" width="7.7109375" style="4" customWidth="1"/>
    <col min="14584" max="14584" width="9.28515625" style="4" customWidth="1"/>
    <col min="14585" max="14585" width="8.42578125" style="4" customWidth="1"/>
    <col min="14586" max="14588" width="7.7109375" style="4" customWidth="1"/>
    <col min="14589" max="14589" width="10.42578125" style="4" customWidth="1"/>
    <col min="14590" max="14591" width="9.28515625" style="4" customWidth="1"/>
    <col min="14592" max="14592" width="11.7109375" style="4" customWidth="1"/>
    <col min="14593" max="14593" width="9.28515625" style="4" customWidth="1"/>
    <col min="14594" max="14594" width="11.7109375" style="4" customWidth="1"/>
    <col min="14595" max="14595" width="9.28515625" style="4" customWidth="1"/>
    <col min="14596" max="14596" width="13.28515625" style="4" bestFit="1" customWidth="1"/>
    <col min="14597" max="14597" width="9.28515625" style="4" customWidth="1"/>
    <col min="14598" max="14598" width="14.140625" style="4" bestFit="1" customWidth="1"/>
    <col min="14599" max="14599" width="9.140625" style="4"/>
    <col min="14600" max="14600" width="13" style="4" customWidth="1"/>
    <col min="14601" max="14832" width="9.140625" style="4"/>
    <col min="14833" max="14833" width="7.5703125" style="4" customWidth="1"/>
    <col min="14834" max="14834" width="11.140625" style="4" customWidth="1"/>
    <col min="14835" max="14835" width="46.140625" style="4" customWidth="1"/>
    <col min="14836" max="14836" width="6.7109375" style="4" customWidth="1"/>
    <col min="14837" max="14837" width="11.7109375" style="4" customWidth="1"/>
    <col min="14838" max="14839" width="7.7109375" style="4" customWidth="1"/>
    <col min="14840" max="14840" width="9.28515625" style="4" customWidth="1"/>
    <col min="14841" max="14841" width="8.42578125" style="4" customWidth="1"/>
    <col min="14842" max="14844" width="7.7109375" style="4" customWidth="1"/>
    <col min="14845" max="14845" width="10.42578125" style="4" customWidth="1"/>
    <col min="14846" max="14847" width="9.28515625" style="4" customWidth="1"/>
    <col min="14848" max="14848" width="11.7109375" style="4" customWidth="1"/>
    <col min="14849" max="14849" width="9.28515625" style="4" customWidth="1"/>
    <col min="14850" max="14850" width="11.7109375" style="4" customWidth="1"/>
    <col min="14851" max="14851" width="9.28515625" style="4" customWidth="1"/>
    <col min="14852" max="14852" width="13.28515625" style="4" bestFit="1" customWidth="1"/>
    <col min="14853" max="14853" width="9.28515625" style="4" customWidth="1"/>
    <col min="14854" max="14854" width="14.140625" style="4" bestFit="1" customWidth="1"/>
    <col min="14855" max="14855" width="9.140625" style="4"/>
    <col min="14856" max="14856" width="13" style="4" customWidth="1"/>
    <col min="14857" max="15088" width="9.140625" style="4"/>
    <col min="15089" max="15089" width="7.5703125" style="4" customWidth="1"/>
    <col min="15090" max="15090" width="11.140625" style="4" customWidth="1"/>
    <col min="15091" max="15091" width="46.140625" style="4" customWidth="1"/>
    <col min="15092" max="15092" width="6.7109375" style="4" customWidth="1"/>
    <col min="15093" max="15093" width="11.7109375" style="4" customWidth="1"/>
    <col min="15094" max="15095" width="7.7109375" style="4" customWidth="1"/>
    <col min="15096" max="15096" width="9.28515625" style="4" customWidth="1"/>
    <col min="15097" max="15097" width="8.42578125" style="4" customWidth="1"/>
    <col min="15098" max="15100" width="7.7109375" style="4" customWidth="1"/>
    <col min="15101" max="15101" width="10.42578125" style="4" customWidth="1"/>
    <col min="15102" max="15103" width="9.28515625" style="4" customWidth="1"/>
    <col min="15104" max="15104" width="11.7109375" style="4" customWidth="1"/>
    <col min="15105" max="15105" width="9.28515625" style="4" customWidth="1"/>
    <col min="15106" max="15106" width="11.7109375" style="4" customWidth="1"/>
    <col min="15107" max="15107" width="9.28515625" style="4" customWidth="1"/>
    <col min="15108" max="15108" width="13.28515625" style="4" bestFit="1" customWidth="1"/>
    <col min="15109" max="15109" width="9.28515625" style="4" customWidth="1"/>
    <col min="15110" max="15110" width="14.140625" style="4" bestFit="1" customWidth="1"/>
    <col min="15111" max="15111" width="9.140625" style="4"/>
    <col min="15112" max="15112" width="13" style="4" customWidth="1"/>
    <col min="15113" max="15344" width="9.140625" style="4"/>
    <col min="15345" max="15345" width="7.5703125" style="4" customWidth="1"/>
    <col min="15346" max="15346" width="11.140625" style="4" customWidth="1"/>
    <col min="15347" max="15347" width="46.140625" style="4" customWidth="1"/>
    <col min="15348" max="15348" width="6.7109375" style="4" customWidth="1"/>
    <col min="15349" max="15349" width="11.7109375" style="4" customWidth="1"/>
    <col min="15350" max="15351" width="7.7109375" style="4" customWidth="1"/>
    <col min="15352" max="15352" width="9.28515625" style="4" customWidth="1"/>
    <col min="15353" max="15353" width="8.42578125" style="4" customWidth="1"/>
    <col min="15354" max="15356" width="7.7109375" style="4" customWidth="1"/>
    <col min="15357" max="15357" width="10.42578125" style="4" customWidth="1"/>
    <col min="15358" max="15359" width="9.28515625" style="4" customWidth="1"/>
    <col min="15360" max="15360" width="11.7109375" style="4" customWidth="1"/>
    <col min="15361" max="15361" width="9.28515625" style="4" customWidth="1"/>
    <col min="15362" max="15362" width="11.7109375" style="4" customWidth="1"/>
    <col min="15363" max="15363" width="9.28515625" style="4" customWidth="1"/>
    <col min="15364" max="15364" width="13.28515625" style="4" bestFit="1" customWidth="1"/>
    <col min="15365" max="15365" width="9.28515625" style="4" customWidth="1"/>
    <col min="15366" max="15366" width="14.140625" style="4" bestFit="1" customWidth="1"/>
    <col min="15367" max="15367" width="9.140625" style="4"/>
    <col min="15368" max="15368" width="13" style="4" customWidth="1"/>
    <col min="15369" max="15600" width="9.140625" style="4"/>
    <col min="15601" max="15601" width="7.5703125" style="4" customWidth="1"/>
    <col min="15602" max="15602" width="11.140625" style="4" customWidth="1"/>
    <col min="15603" max="15603" width="46.140625" style="4" customWidth="1"/>
    <col min="15604" max="15604" width="6.7109375" style="4" customWidth="1"/>
    <col min="15605" max="15605" width="11.7109375" style="4" customWidth="1"/>
    <col min="15606" max="15607" width="7.7109375" style="4" customWidth="1"/>
    <col min="15608" max="15608" width="9.28515625" style="4" customWidth="1"/>
    <col min="15609" max="15609" width="8.42578125" style="4" customWidth="1"/>
    <col min="15610" max="15612" width="7.7109375" style="4" customWidth="1"/>
    <col min="15613" max="15613" width="10.42578125" style="4" customWidth="1"/>
    <col min="15614" max="15615" width="9.28515625" style="4" customWidth="1"/>
    <col min="15616" max="15616" width="11.7109375" style="4" customWidth="1"/>
    <col min="15617" max="15617" width="9.28515625" style="4" customWidth="1"/>
    <col min="15618" max="15618" width="11.7109375" style="4" customWidth="1"/>
    <col min="15619" max="15619" width="9.28515625" style="4" customWidth="1"/>
    <col min="15620" max="15620" width="13.28515625" style="4" bestFit="1" customWidth="1"/>
    <col min="15621" max="15621" width="9.28515625" style="4" customWidth="1"/>
    <col min="15622" max="15622" width="14.140625" style="4" bestFit="1" customWidth="1"/>
    <col min="15623" max="15623" width="9.140625" style="4"/>
    <col min="15624" max="15624" width="13" style="4" customWidth="1"/>
    <col min="15625" max="15856" width="9.140625" style="4"/>
    <col min="15857" max="15857" width="7.5703125" style="4" customWidth="1"/>
    <col min="15858" max="15858" width="11.140625" style="4" customWidth="1"/>
    <col min="15859" max="15859" width="46.140625" style="4" customWidth="1"/>
    <col min="15860" max="15860" width="6.7109375" style="4" customWidth="1"/>
    <col min="15861" max="15861" width="11.7109375" style="4" customWidth="1"/>
    <col min="15862" max="15863" width="7.7109375" style="4" customWidth="1"/>
    <col min="15864" max="15864" width="9.28515625" style="4" customWidth="1"/>
    <col min="15865" max="15865" width="8.42578125" style="4" customWidth="1"/>
    <col min="15866" max="15868" width="7.7109375" style="4" customWidth="1"/>
    <col min="15869" max="15869" width="10.42578125" style="4" customWidth="1"/>
    <col min="15870" max="15871" width="9.28515625" style="4" customWidth="1"/>
    <col min="15872" max="15872" width="11.7109375" style="4" customWidth="1"/>
    <col min="15873" max="15873" width="9.28515625" style="4" customWidth="1"/>
    <col min="15874" max="15874" width="11.7109375" style="4" customWidth="1"/>
    <col min="15875" max="15875" width="9.28515625" style="4" customWidth="1"/>
    <col min="15876" max="15876" width="13.28515625" style="4" bestFit="1" customWidth="1"/>
    <col min="15877" max="15877" width="9.28515625" style="4" customWidth="1"/>
    <col min="15878" max="15878" width="14.140625" style="4" bestFit="1" customWidth="1"/>
    <col min="15879" max="15879" width="9.140625" style="4"/>
    <col min="15880" max="15880" width="13" style="4" customWidth="1"/>
    <col min="15881" max="16112" width="9.140625" style="4"/>
    <col min="16113" max="16113" width="7.5703125" style="4" customWidth="1"/>
    <col min="16114" max="16114" width="11.140625" style="4" customWidth="1"/>
    <col min="16115" max="16115" width="46.140625" style="4" customWidth="1"/>
    <col min="16116" max="16116" width="6.7109375" style="4" customWidth="1"/>
    <col min="16117" max="16117" width="11.7109375" style="4" customWidth="1"/>
    <col min="16118" max="16119" width="7.7109375" style="4" customWidth="1"/>
    <col min="16120" max="16120" width="9.28515625" style="4" customWidth="1"/>
    <col min="16121" max="16121" width="8.42578125" style="4" customWidth="1"/>
    <col min="16122" max="16124" width="7.7109375" style="4" customWidth="1"/>
    <col min="16125" max="16125" width="10.42578125" style="4" customWidth="1"/>
    <col min="16126" max="16127" width="9.28515625" style="4" customWidth="1"/>
    <col min="16128" max="16128" width="11.7109375" style="4" customWidth="1"/>
    <col min="16129" max="16129" width="9.28515625" style="4" customWidth="1"/>
    <col min="16130" max="16130" width="11.7109375" style="4" customWidth="1"/>
    <col min="16131" max="16131" width="9.28515625" style="4" customWidth="1"/>
    <col min="16132" max="16132" width="13.28515625" style="4" bestFit="1" customWidth="1"/>
    <col min="16133" max="16133" width="9.28515625" style="4" customWidth="1"/>
    <col min="16134" max="16134" width="14.140625" style="4" bestFit="1" customWidth="1"/>
    <col min="16135" max="16135" width="9.140625" style="4"/>
    <col min="16136" max="16136" width="13" style="4" customWidth="1"/>
    <col min="16137" max="16384" width="9.140625" style="4"/>
  </cols>
  <sheetData>
    <row r="1" spans="1:16" x14ac:dyDescent="0.2">
      <c r="A1" s="1"/>
      <c r="B1" s="136"/>
      <c r="C1" s="2"/>
      <c r="D1" s="3"/>
      <c r="E1" s="364" t="s">
        <v>49</v>
      </c>
      <c r="F1" s="365"/>
      <c r="G1" s="365"/>
      <c r="H1" s="366"/>
      <c r="I1" s="358" t="s">
        <v>207</v>
      </c>
      <c r="J1" s="359"/>
      <c r="L1" s="147" t="s">
        <v>92</v>
      </c>
    </row>
    <row r="2" spans="1:16" ht="13.5" thickBot="1" x14ac:dyDescent="0.25">
      <c r="A2" s="5"/>
      <c r="B2" s="137"/>
      <c r="C2" s="6"/>
      <c r="D2" s="7"/>
      <c r="E2" s="367"/>
      <c r="F2" s="368"/>
      <c r="G2" s="368"/>
      <c r="H2" s="369"/>
      <c r="I2" s="360"/>
      <c r="J2" s="361"/>
      <c r="L2" s="148">
        <v>1.2614000000000001</v>
      </c>
    </row>
    <row r="3" spans="1:16" ht="48" customHeight="1" thickBot="1" x14ac:dyDescent="0.25">
      <c r="A3" s="5"/>
      <c r="B3" s="137"/>
      <c r="C3" s="6"/>
      <c r="D3" s="7"/>
      <c r="E3" s="370" t="s">
        <v>50</v>
      </c>
      <c r="F3" s="372" t="s">
        <v>52</v>
      </c>
      <c r="G3" s="373"/>
      <c r="H3" s="374"/>
      <c r="I3" s="32" t="s">
        <v>51</v>
      </c>
      <c r="J3" s="139" t="s">
        <v>205</v>
      </c>
    </row>
    <row r="4" spans="1:16" ht="60" customHeight="1" thickBot="1" x14ac:dyDescent="0.25">
      <c r="A4" s="8"/>
      <c r="B4" s="138"/>
      <c r="C4" s="9"/>
      <c r="D4" s="10"/>
      <c r="E4" s="371"/>
      <c r="F4" s="375"/>
      <c r="G4" s="375"/>
      <c r="H4" s="376"/>
      <c r="I4" s="377" t="s">
        <v>206</v>
      </c>
      <c r="J4" s="378"/>
    </row>
    <row r="5" spans="1:16" ht="28.5" customHeight="1" x14ac:dyDescent="0.2">
      <c r="A5" s="149" t="s">
        <v>93</v>
      </c>
      <c r="B5" s="150" t="s">
        <v>1</v>
      </c>
      <c r="C5" s="362" t="s">
        <v>2</v>
      </c>
      <c r="D5" s="363"/>
      <c r="E5" s="151" t="s">
        <v>3</v>
      </c>
      <c r="F5" s="151" t="s">
        <v>46</v>
      </c>
      <c r="G5" s="11" t="s">
        <v>47</v>
      </c>
      <c r="H5" s="11" t="s">
        <v>48</v>
      </c>
      <c r="I5" s="33" t="s">
        <v>53</v>
      </c>
      <c r="J5" s="34" t="s">
        <v>54</v>
      </c>
      <c r="N5" s="26"/>
      <c r="P5" s="26"/>
    </row>
    <row r="6" spans="1:16" s="14" customFormat="1" ht="22.5" customHeight="1" x14ac:dyDescent="0.2">
      <c r="A6" s="131" t="s">
        <v>183</v>
      </c>
      <c r="B6" s="132" t="s">
        <v>110</v>
      </c>
      <c r="C6" s="50"/>
      <c r="D6" s="51" t="s">
        <v>108</v>
      </c>
      <c r="E6" s="35"/>
      <c r="F6" s="36"/>
      <c r="G6" s="36"/>
      <c r="H6" s="37"/>
      <c r="I6" s="49"/>
      <c r="J6" s="140">
        <f>J7</f>
        <v>48912.55</v>
      </c>
      <c r="L6" s="330">
        <f>J6/$I$45</f>
        <v>1.8936221136837792E-3</v>
      </c>
      <c r="M6" s="173"/>
      <c r="N6" s="27"/>
      <c r="O6" s="152"/>
      <c r="P6" s="27"/>
    </row>
    <row r="7" spans="1:16" s="14" customFormat="1" ht="22.5" customHeight="1" x14ac:dyDescent="0.2">
      <c r="A7" s="324" t="s">
        <v>184</v>
      </c>
      <c r="B7" s="325"/>
      <c r="C7" s="326"/>
      <c r="D7" s="327" t="s">
        <v>112</v>
      </c>
      <c r="E7" s="328" t="s">
        <v>3</v>
      </c>
      <c r="F7" s="329">
        <v>1</v>
      </c>
      <c r="G7" s="329">
        <f>(I8+I14+I17+I23+I39)*0.002</f>
        <v>38776.397799999999</v>
      </c>
      <c r="H7" s="312">
        <f>ROUND(G7*$L$2,2)</f>
        <v>48912.55</v>
      </c>
      <c r="I7" s="310">
        <f>ROUND(F7*G7,2)</f>
        <v>38776.400000000001</v>
      </c>
      <c r="J7" s="313">
        <f>ROUND(F7*H7,2)</f>
        <v>48912.55</v>
      </c>
      <c r="L7" s="330">
        <f t="shared" ref="L7:L45" si="0">J7/$I$45</f>
        <v>1.8936221136837792E-3</v>
      </c>
      <c r="M7" s="173"/>
      <c r="N7" s="171"/>
      <c r="O7" s="152"/>
      <c r="P7" s="27"/>
    </row>
    <row r="8" spans="1:16" s="14" customFormat="1" ht="22.5" customHeight="1" x14ac:dyDescent="0.2">
      <c r="A8" s="131" t="s">
        <v>185</v>
      </c>
      <c r="B8" s="132" t="s">
        <v>7</v>
      </c>
      <c r="C8" s="50"/>
      <c r="D8" s="51" t="s">
        <v>4</v>
      </c>
      <c r="E8" s="35"/>
      <c r="F8" s="36"/>
      <c r="G8" s="36"/>
      <c r="H8" s="37"/>
      <c r="I8" s="140">
        <f>SUM(I9:I13)</f>
        <v>51826.559999999998</v>
      </c>
      <c r="J8" s="140">
        <f>SUM(J9:J13)</f>
        <v>65374.080000000002</v>
      </c>
      <c r="L8" s="330">
        <f t="shared" si="0"/>
        <v>2.5309210734204713E-3</v>
      </c>
      <c r="M8" s="173"/>
      <c r="N8" s="27"/>
      <c r="O8" s="152"/>
      <c r="P8" s="27"/>
    </row>
    <row r="9" spans="1:16" s="14" customFormat="1" ht="22.5" customHeight="1" x14ac:dyDescent="0.2">
      <c r="A9" s="305" t="s">
        <v>186</v>
      </c>
      <c r="B9" s="306" t="s">
        <v>182</v>
      </c>
      <c r="C9" s="307" t="s">
        <v>32</v>
      </c>
      <c r="D9" s="308" t="s">
        <v>194</v>
      </c>
      <c r="E9" s="309" t="s">
        <v>3</v>
      </c>
      <c r="F9" s="310">
        <v>1</v>
      </c>
      <c r="G9" s="311">
        <v>900</v>
      </c>
      <c r="H9" s="312">
        <f>ROUND(G9*$L$2,2)</f>
        <v>1135.26</v>
      </c>
      <c r="I9" s="310">
        <f>ROUND(F9*G9,2)</f>
        <v>900</v>
      </c>
      <c r="J9" s="313">
        <f>ROUND(F9*H9,2)</f>
        <v>1135.26</v>
      </c>
      <c r="L9" s="330">
        <f t="shared" si="0"/>
        <v>4.3950958205627126E-5</v>
      </c>
      <c r="M9" s="173"/>
      <c r="N9" s="27"/>
      <c r="O9" s="152"/>
      <c r="P9" s="27"/>
    </row>
    <row r="10" spans="1:16" s="14" customFormat="1" ht="22.5" customHeight="1" x14ac:dyDescent="0.2">
      <c r="A10" s="305" t="s">
        <v>187</v>
      </c>
      <c r="B10" s="306" t="s">
        <v>195</v>
      </c>
      <c r="C10" s="307" t="s">
        <v>32</v>
      </c>
      <c r="D10" s="308" t="s">
        <v>196</v>
      </c>
      <c r="E10" s="309" t="s">
        <v>111</v>
      </c>
      <c r="F10" s="310">
        <v>18</v>
      </c>
      <c r="G10" s="311">
        <v>1450</v>
      </c>
      <c r="H10" s="312">
        <f t="shared" ref="H10:H11" si="1">ROUND(G10*$L$2,2)</f>
        <v>1829.03</v>
      </c>
      <c r="I10" s="310">
        <f t="shared" ref="I10:I11" si="2">ROUND(F10*G10,2)</f>
        <v>26100</v>
      </c>
      <c r="J10" s="313">
        <f t="shared" ref="J10:J11" si="3">ROUND(F10*H10,2)</f>
        <v>32922.54</v>
      </c>
      <c r="L10" s="330">
        <f t="shared" si="0"/>
        <v>1.2745777879631867E-3</v>
      </c>
      <c r="M10" s="173"/>
      <c r="N10" s="27"/>
      <c r="O10" s="152"/>
      <c r="P10" s="27"/>
    </row>
    <row r="11" spans="1:16" s="14" customFormat="1" ht="22.5" customHeight="1" x14ac:dyDescent="0.2">
      <c r="A11" s="305" t="s">
        <v>188</v>
      </c>
      <c r="B11" s="306" t="s">
        <v>197</v>
      </c>
      <c r="C11" s="307" t="s">
        <v>32</v>
      </c>
      <c r="D11" s="308" t="s">
        <v>198</v>
      </c>
      <c r="E11" s="309" t="s">
        <v>3</v>
      </c>
      <c r="F11" s="310">
        <v>1</v>
      </c>
      <c r="G11" s="311">
        <v>900</v>
      </c>
      <c r="H11" s="312">
        <f t="shared" si="1"/>
        <v>1135.26</v>
      </c>
      <c r="I11" s="310">
        <f t="shared" si="2"/>
        <v>900</v>
      </c>
      <c r="J11" s="313">
        <f t="shared" si="3"/>
        <v>1135.26</v>
      </c>
      <c r="L11" s="330">
        <f t="shared" si="0"/>
        <v>4.3950958205627126E-5</v>
      </c>
      <c r="M11" s="173"/>
      <c r="N11" s="27"/>
      <c r="O11" s="152"/>
      <c r="P11" s="27"/>
    </row>
    <row r="12" spans="1:16" s="14" customFormat="1" ht="33" customHeight="1" x14ac:dyDescent="0.2">
      <c r="A12" s="305" t="s">
        <v>189</v>
      </c>
      <c r="B12" s="306" t="s">
        <v>5</v>
      </c>
      <c r="C12" s="307" t="s">
        <v>32</v>
      </c>
      <c r="D12" s="308" t="s">
        <v>199</v>
      </c>
      <c r="E12" s="309" t="s">
        <v>6</v>
      </c>
      <c r="F12" s="310">
        <v>24</v>
      </c>
      <c r="G12" s="311">
        <v>209.44</v>
      </c>
      <c r="H12" s="312">
        <f>ROUND(G12*$L$2,2)</f>
        <v>264.19</v>
      </c>
      <c r="I12" s="310">
        <f>ROUND(F12*G12,2)</f>
        <v>5026.5600000000004</v>
      </c>
      <c r="J12" s="313">
        <f>ROUND(F12*H12,2)</f>
        <v>6340.56</v>
      </c>
      <c r="L12" s="330">
        <f t="shared" si="0"/>
        <v>2.4547124672786073E-4</v>
      </c>
      <c r="M12" s="173"/>
      <c r="N12" s="27"/>
      <c r="O12" s="152"/>
      <c r="P12" s="27"/>
    </row>
    <row r="13" spans="1:16" s="14" customFormat="1" ht="33" customHeight="1" x14ac:dyDescent="0.2">
      <c r="A13" s="305" t="s">
        <v>190</v>
      </c>
      <c r="B13" s="306" t="s">
        <v>106</v>
      </c>
      <c r="C13" s="307" t="s">
        <v>32</v>
      </c>
      <c r="D13" s="308" t="s">
        <v>107</v>
      </c>
      <c r="E13" s="309" t="s">
        <v>111</v>
      </c>
      <c r="F13" s="310">
        <v>18</v>
      </c>
      <c r="G13" s="311">
        <v>1050</v>
      </c>
      <c r="H13" s="312">
        <f>ROUND(G13*$L$2,2)</f>
        <v>1324.47</v>
      </c>
      <c r="I13" s="310">
        <f>ROUND(F13*G13,2)</f>
        <v>18900</v>
      </c>
      <c r="J13" s="313">
        <f>ROUND(F13*H13,2)</f>
        <v>23840.46</v>
      </c>
      <c r="L13" s="330">
        <f t="shared" si="0"/>
        <v>9.2297012231816965E-4</v>
      </c>
      <c r="M13" s="173"/>
      <c r="N13" s="27"/>
      <c r="O13" s="152"/>
      <c r="P13" s="27"/>
    </row>
    <row r="14" spans="1:16" s="14" customFormat="1" ht="22.5" customHeight="1" x14ac:dyDescent="0.2">
      <c r="A14" s="131" t="s">
        <v>191</v>
      </c>
      <c r="B14" s="132" t="s">
        <v>15</v>
      </c>
      <c r="C14" s="50"/>
      <c r="D14" s="51" t="s">
        <v>8</v>
      </c>
      <c r="E14" s="35"/>
      <c r="F14" s="36"/>
      <c r="G14" s="36"/>
      <c r="H14" s="37"/>
      <c r="I14" s="140">
        <f>SUM(I15:I16)</f>
        <v>1548332</v>
      </c>
      <c r="J14" s="140">
        <f>SUM(J15:J16)</f>
        <v>1953112</v>
      </c>
      <c r="L14" s="330">
        <f t="shared" si="0"/>
        <v>7.5613642586639898E-2</v>
      </c>
      <c r="M14" s="173"/>
      <c r="N14" s="27"/>
      <c r="O14" s="152"/>
      <c r="P14" s="27"/>
    </row>
    <row r="15" spans="1:16" s="14" customFormat="1" ht="69.95" customHeight="1" x14ac:dyDescent="0.2">
      <c r="A15" s="302" t="s">
        <v>192</v>
      </c>
      <c r="B15" s="294" t="s">
        <v>9</v>
      </c>
      <c r="C15" s="295" t="s">
        <v>30</v>
      </c>
      <c r="D15" s="296" t="s">
        <v>10</v>
      </c>
      <c r="E15" s="297" t="s">
        <v>11</v>
      </c>
      <c r="F15" s="298">
        <v>14200</v>
      </c>
      <c r="G15" s="299">
        <v>76.510000000000005</v>
      </c>
      <c r="H15" s="275">
        <f>ROUND(G15*$L$2,2)</f>
        <v>96.51</v>
      </c>
      <c r="I15" s="276">
        <f t="shared" ref="I15:I16" si="4">ROUND(F15*G15,2)</f>
        <v>1086442</v>
      </c>
      <c r="J15" s="277">
        <f t="shared" ref="J15:J16" si="5">ROUND(F15*H15,2)</f>
        <v>1370442</v>
      </c>
      <c r="L15" s="330">
        <f t="shared" si="0"/>
        <v>5.3055898265803474E-2</v>
      </c>
      <c r="M15" s="152"/>
      <c r="N15" s="27"/>
      <c r="O15" s="152"/>
      <c r="P15" s="27"/>
    </row>
    <row r="16" spans="1:16" s="14" customFormat="1" ht="80.099999999999994" customHeight="1" x14ac:dyDescent="0.2">
      <c r="A16" s="304" t="s">
        <v>193</v>
      </c>
      <c r="B16" s="278" t="s">
        <v>13</v>
      </c>
      <c r="C16" s="316" t="s">
        <v>30</v>
      </c>
      <c r="D16" s="317" t="s">
        <v>14</v>
      </c>
      <c r="E16" s="318" t="s">
        <v>11</v>
      </c>
      <c r="F16" s="319">
        <v>11000</v>
      </c>
      <c r="G16" s="320">
        <v>41.99</v>
      </c>
      <c r="H16" s="291">
        <f>ROUND(G16*$L$2,2)</f>
        <v>52.97</v>
      </c>
      <c r="I16" s="292">
        <f t="shared" si="4"/>
        <v>461890</v>
      </c>
      <c r="J16" s="293">
        <f t="shared" si="5"/>
        <v>582670</v>
      </c>
      <c r="L16" s="330">
        <f t="shared" si="0"/>
        <v>2.2557744320836425E-2</v>
      </c>
      <c r="M16" s="173"/>
      <c r="N16" s="27"/>
      <c r="O16" s="152"/>
      <c r="P16" s="27"/>
    </row>
    <row r="17" spans="1:19" s="14" customFormat="1" ht="22.5" customHeight="1" x14ac:dyDescent="0.2">
      <c r="A17" s="133" t="s">
        <v>248</v>
      </c>
      <c r="B17" s="134" t="s">
        <v>19</v>
      </c>
      <c r="C17" s="12"/>
      <c r="D17" s="51" t="s">
        <v>16</v>
      </c>
      <c r="E17" s="35"/>
      <c r="F17" s="36"/>
      <c r="G17" s="36"/>
      <c r="H17" s="37"/>
      <c r="I17" s="140">
        <f>SUM(I18:I22)</f>
        <v>1819485.74</v>
      </c>
      <c r="J17" s="140">
        <f>SUM(J18:J22)</f>
        <v>2295171.06</v>
      </c>
      <c r="L17" s="330">
        <f t="shared" si="0"/>
        <v>8.8856268460815069E-2</v>
      </c>
      <c r="M17" s="152"/>
      <c r="N17" s="176"/>
      <c r="O17" s="152"/>
      <c r="P17" s="27"/>
    </row>
    <row r="18" spans="1:19" s="14" customFormat="1" ht="15" customHeight="1" x14ac:dyDescent="0.2">
      <c r="A18" s="301" t="s">
        <v>249</v>
      </c>
      <c r="B18" s="269" t="s">
        <v>280</v>
      </c>
      <c r="C18" s="270" t="s">
        <v>32</v>
      </c>
      <c r="D18" s="271" t="s">
        <v>281</v>
      </c>
      <c r="E18" s="272" t="s">
        <v>6</v>
      </c>
      <c r="F18" s="273">
        <f>1100*10</f>
        <v>11000</v>
      </c>
      <c r="G18" s="274">
        <v>8.1199999999999992</v>
      </c>
      <c r="H18" s="275">
        <f>ROUND(G18*$L$2,2)</f>
        <v>10.24</v>
      </c>
      <c r="I18" s="276">
        <f t="shared" ref="I18" si="6">ROUND(F18*G18,2)</f>
        <v>89320</v>
      </c>
      <c r="J18" s="277">
        <f t="shared" ref="J18" si="7">ROUND(F18*H18,2)</f>
        <v>112640</v>
      </c>
      <c r="L18" s="330">
        <f t="shared" si="0"/>
        <v>4.3607948243414192E-3</v>
      </c>
      <c r="M18" s="152"/>
      <c r="N18" s="176"/>
      <c r="O18" s="152"/>
      <c r="P18" s="27"/>
    </row>
    <row r="19" spans="1:19" s="14" customFormat="1" ht="15" customHeight="1" x14ac:dyDescent="0.2">
      <c r="A19" s="304" t="s">
        <v>250</v>
      </c>
      <c r="B19" s="269" t="s">
        <v>34</v>
      </c>
      <c r="C19" s="270" t="s">
        <v>32</v>
      </c>
      <c r="D19" s="271" t="s">
        <v>42</v>
      </c>
      <c r="E19" s="272" t="s">
        <v>6</v>
      </c>
      <c r="F19" s="273">
        <v>17000</v>
      </c>
      <c r="G19" s="274">
        <v>2.25</v>
      </c>
      <c r="H19" s="275">
        <f>ROUND(G19*$L$2,2)</f>
        <v>2.84</v>
      </c>
      <c r="I19" s="276">
        <f>ROUND(F19*G19,2)</f>
        <v>38250</v>
      </c>
      <c r="J19" s="277">
        <f>ROUND(F19*H19,2)</f>
        <v>48280</v>
      </c>
      <c r="L19" s="330">
        <f t="shared" si="0"/>
        <v>1.8691332929616808E-3</v>
      </c>
      <c r="M19" s="152"/>
      <c r="N19" s="176"/>
      <c r="O19" s="152"/>
      <c r="P19" s="27"/>
    </row>
    <row r="20" spans="1:19" s="14" customFormat="1" ht="54.95" customHeight="1" x14ac:dyDescent="0.2">
      <c r="A20" s="301" t="s">
        <v>251</v>
      </c>
      <c r="B20" s="278" t="s">
        <v>41</v>
      </c>
      <c r="C20" s="270" t="s">
        <v>32</v>
      </c>
      <c r="D20" s="279" t="s">
        <v>36</v>
      </c>
      <c r="E20" s="280" t="s">
        <v>31</v>
      </c>
      <c r="F20" s="273">
        <f>F19*0.00045*30</f>
        <v>229.49999999999997</v>
      </c>
      <c r="G20" s="281">
        <v>1.33</v>
      </c>
      <c r="H20" s="282">
        <f>ROUND(G20*$L$2,2)</f>
        <v>1.68</v>
      </c>
      <c r="I20" s="283">
        <f t="shared" ref="I20:I22" si="8">ROUND(F20*G20,2)</f>
        <v>305.24</v>
      </c>
      <c r="J20" s="284">
        <f t="shared" ref="J20:J22" si="9">ROUND(F20*H20,2)</f>
        <v>385.56</v>
      </c>
      <c r="L20" s="330">
        <f t="shared" si="0"/>
        <v>1.4926740522665817E-5</v>
      </c>
      <c r="M20" s="158"/>
      <c r="N20" s="176"/>
      <c r="O20" s="152"/>
      <c r="P20" s="27"/>
    </row>
    <row r="21" spans="1:19" s="14" customFormat="1" ht="54.95" customHeight="1" x14ac:dyDescent="0.2">
      <c r="A21" s="304" t="s">
        <v>252</v>
      </c>
      <c r="B21" s="269" t="s">
        <v>17</v>
      </c>
      <c r="C21" s="270" t="s">
        <v>43</v>
      </c>
      <c r="D21" s="271" t="s">
        <v>18</v>
      </c>
      <c r="E21" s="272" t="s">
        <v>12</v>
      </c>
      <c r="F21" s="273">
        <f>F19*0.05</f>
        <v>850</v>
      </c>
      <c r="G21" s="274">
        <v>1942.25</v>
      </c>
      <c r="H21" s="282">
        <f>ROUND(G21*$L$2,2)</f>
        <v>2449.9499999999998</v>
      </c>
      <c r="I21" s="283">
        <f>ROUND(F21*G21,2)</f>
        <v>1650912.5</v>
      </c>
      <c r="J21" s="284">
        <f>ROUND(F21*H21,2)</f>
        <v>2082457.5</v>
      </c>
      <c r="L21" s="330">
        <f t="shared" si="0"/>
        <v>8.0621181533300529E-2</v>
      </c>
      <c r="M21" s="158"/>
      <c r="N21" s="176"/>
      <c r="O21" s="152"/>
      <c r="P21" s="27"/>
    </row>
    <row r="22" spans="1:19" s="14" customFormat="1" ht="39.950000000000003" customHeight="1" x14ac:dyDescent="0.2">
      <c r="A22" s="301" t="s">
        <v>279</v>
      </c>
      <c r="B22" s="285" t="s">
        <v>41</v>
      </c>
      <c r="C22" s="286" t="s">
        <v>32</v>
      </c>
      <c r="D22" s="287" t="s">
        <v>37</v>
      </c>
      <c r="E22" s="288" t="s">
        <v>31</v>
      </c>
      <c r="F22" s="289">
        <f>F21*2.4*15</f>
        <v>30600</v>
      </c>
      <c r="G22" s="290">
        <f>G20</f>
        <v>1.33</v>
      </c>
      <c r="H22" s="291">
        <f>ROUND(G22*$L$2,2)</f>
        <v>1.68</v>
      </c>
      <c r="I22" s="292">
        <f t="shared" si="8"/>
        <v>40698</v>
      </c>
      <c r="J22" s="293">
        <f t="shared" si="9"/>
        <v>51408</v>
      </c>
      <c r="L22" s="330">
        <f t="shared" si="0"/>
        <v>1.9902320696887753E-3</v>
      </c>
      <c r="M22" s="158"/>
      <c r="N22" s="176"/>
      <c r="O22" s="152"/>
      <c r="P22" s="27"/>
    </row>
    <row r="23" spans="1:19" s="14" customFormat="1" ht="22.5" customHeight="1" x14ac:dyDescent="0.2">
      <c r="A23" s="131" t="s">
        <v>253</v>
      </c>
      <c r="B23" s="132" t="s">
        <v>28</v>
      </c>
      <c r="C23" s="50"/>
      <c r="D23" s="51" t="s">
        <v>20</v>
      </c>
      <c r="E23" s="35"/>
      <c r="F23" s="36"/>
      <c r="G23" s="36"/>
      <c r="H23" s="37"/>
      <c r="I23" s="140">
        <f>SUM(I24:I38)</f>
        <v>15867157.1</v>
      </c>
      <c r="J23" s="140">
        <f>SUM(J24:J38)</f>
        <v>20014605.399999999</v>
      </c>
      <c r="L23" s="330">
        <f t="shared" si="0"/>
        <v>0.77485429367503389</v>
      </c>
      <c r="M23" s="152"/>
      <c r="N23" s="176"/>
      <c r="O23" s="152"/>
      <c r="P23" s="27"/>
    </row>
    <row r="24" spans="1:19" s="14" customFormat="1" ht="33.75" customHeight="1" x14ac:dyDescent="0.2">
      <c r="A24" s="302" t="s">
        <v>254</v>
      </c>
      <c r="B24" s="294" t="s">
        <v>21</v>
      </c>
      <c r="C24" s="295" t="s">
        <v>30</v>
      </c>
      <c r="D24" s="296" t="s">
        <v>22</v>
      </c>
      <c r="E24" s="297" t="s">
        <v>12</v>
      </c>
      <c r="F24" s="298">
        <f>F27*0.3</f>
        <v>18000</v>
      </c>
      <c r="G24" s="299">
        <v>7.28</v>
      </c>
      <c r="H24" s="275">
        <f>ROUND(G24*$L$2,2)</f>
        <v>9.18</v>
      </c>
      <c r="I24" s="276">
        <f t="shared" ref="I24:I41" si="10">ROUND(F24*G24,2)</f>
        <v>131040</v>
      </c>
      <c r="J24" s="277">
        <f t="shared" ref="J24:J43" si="11">ROUND(F24*H24,2)</f>
        <v>165240</v>
      </c>
      <c r="K24" s="15"/>
      <c r="L24" s="330">
        <f t="shared" si="0"/>
        <v>6.3971745097139215E-3</v>
      </c>
      <c r="M24" s="152"/>
      <c r="N24" s="176"/>
      <c r="O24" s="158"/>
      <c r="P24" s="27"/>
    </row>
    <row r="25" spans="1:19" s="14" customFormat="1" ht="33.75" customHeight="1" x14ac:dyDescent="0.2">
      <c r="A25" s="301" t="s">
        <v>255</v>
      </c>
      <c r="B25" s="269" t="s">
        <v>181</v>
      </c>
      <c r="C25" s="270" t="s">
        <v>30</v>
      </c>
      <c r="D25" s="271" t="s">
        <v>145</v>
      </c>
      <c r="E25" s="272" t="s">
        <v>23</v>
      </c>
      <c r="F25" s="273">
        <f>F24*1.3*6.2</f>
        <v>145080</v>
      </c>
      <c r="G25" s="274">
        <v>1.75</v>
      </c>
      <c r="H25" s="282">
        <f>ROUND(G25*$L$2,2)</f>
        <v>2.21</v>
      </c>
      <c r="I25" s="283">
        <f t="shared" si="10"/>
        <v>253890</v>
      </c>
      <c r="J25" s="284">
        <f t="shared" si="11"/>
        <v>320626.8</v>
      </c>
      <c r="L25" s="330">
        <f t="shared" si="0"/>
        <v>1.2412887872737494E-2</v>
      </c>
      <c r="M25" s="152"/>
      <c r="N25" s="176"/>
      <c r="O25" s="158"/>
      <c r="P25" s="27"/>
      <c r="S25" s="30"/>
    </row>
    <row r="26" spans="1:19" s="14" customFormat="1" ht="15" customHeight="1" x14ac:dyDescent="0.2">
      <c r="A26" s="301" t="s">
        <v>256</v>
      </c>
      <c r="B26" s="269" t="s">
        <v>24</v>
      </c>
      <c r="C26" s="270" t="s">
        <v>30</v>
      </c>
      <c r="D26" s="271" t="s">
        <v>25</v>
      </c>
      <c r="E26" s="272" t="s">
        <v>12</v>
      </c>
      <c r="F26" s="273">
        <f>F27*0.2</f>
        <v>12000</v>
      </c>
      <c r="G26" s="274">
        <v>4.47</v>
      </c>
      <c r="H26" s="282">
        <f>ROUND(G26*$L$2,2)</f>
        <v>5.64</v>
      </c>
      <c r="I26" s="283">
        <f t="shared" si="10"/>
        <v>53640</v>
      </c>
      <c r="J26" s="284">
        <f t="shared" si="11"/>
        <v>67680</v>
      </c>
      <c r="L26" s="330">
        <f t="shared" si="0"/>
        <v>2.6201934811028696E-3</v>
      </c>
      <c r="M26" s="152"/>
      <c r="N26" s="176"/>
      <c r="O26" s="158"/>
      <c r="P26" s="27"/>
    </row>
    <row r="27" spans="1:19" s="14" customFormat="1" ht="30" customHeight="1" x14ac:dyDescent="0.2">
      <c r="A27" s="302" t="s">
        <v>257</v>
      </c>
      <c r="B27" s="269" t="s">
        <v>26</v>
      </c>
      <c r="C27" s="270" t="s">
        <v>32</v>
      </c>
      <c r="D27" s="271" t="s">
        <v>27</v>
      </c>
      <c r="E27" s="272" t="s">
        <v>6</v>
      </c>
      <c r="F27" s="273">
        <v>60000</v>
      </c>
      <c r="G27" s="274">
        <v>2.85</v>
      </c>
      <c r="H27" s="282">
        <f>ROUND(G27*$L$2,2)</f>
        <v>3.59</v>
      </c>
      <c r="I27" s="283">
        <f t="shared" si="10"/>
        <v>171000</v>
      </c>
      <c r="J27" s="284">
        <f t="shared" si="11"/>
        <v>215400</v>
      </c>
      <c r="L27" s="330">
        <f t="shared" si="0"/>
        <v>8.3390909549284596E-3</v>
      </c>
      <c r="M27" s="152"/>
      <c r="N27" s="176"/>
      <c r="O27" s="152"/>
      <c r="P27" s="27"/>
    </row>
    <row r="28" spans="1:19" s="14" customFormat="1" ht="30" customHeight="1" x14ac:dyDescent="0.2">
      <c r="A28" s="301" t="s">
        <v>258</v>
      </c>
      <c r="B28" s="269" t="s">
        <v>44</v>
      </c>
      <c r="C28" s="270" t="s">
        <v>30</v>
      </c>
      <c r="D28" s="271" t="s">
        <v>45</v>
      </c>
      <c r="E28" s="272" t="s">
        <v>12</v>
      </c>
      <c r="F28" s="273">
        <f>F27*0.07*0.5</f>
        <v>2100</v>
      </c>
      <c r="G28" s="274">
        <v>184.41</v>
      </c>
      <c r="H28" s="282">
        <f>ROUND(G28*$L$2,2)</f>
        <v>232.61</v>
      </c>
      <c r="I28" s="283">
        <f t="shared" si="10"/>
        <v>387261</v>
      </c>
      <c r="J28" s="284">
        <f t="shared" si="11"/>
        <v>488481</v>
      </c>
      <c r="L28" s="330">
        <f t="shared" si="0"/>
        <v>1.8911269678525574E-2</v>
      </c>
      <c r="M28" s="173"/>
      <c r="N28" s="27"/>
      <c r="O28" s="152"/>
      <c r="P28" s="27"/>
      <c r="S28" s="30"/>
    </row>
    <row r="29" spans="1:19" s="14" customFormat="1" ht="45" customHeight="1" x14ac:dyDescent="0.2">
      <c r="A29" s="301" t="s">
        <v>259</v>
      </c>
      <c r="B29" s="269" t="s">
        <v>143</v>
      </c>
      <c r="C29" s="270" t="s">
        <v>30</v>
      </c>
      <c r="D29" s="271" t="s">
        <v>144</v>
      </c>
      <c r="E29" s="272" t="s">
        <v>23</v>
      </c>
      <c r="F29" s="273">
        <f>(F28+F31+F32+F30)*20</f>
        <v>446000</v>
      </c>
      <c r="G29" s="274">
        <v>1.65</v>
      </c>
      <c r="H29" s="282">
        <f>ROUND(G29*L2,2)</f>
        <v>2.08</v>
      </c>
      <c r="I29" s="283">
        <f>ROUND(F29*G29,2)</f>
        <v>735900</v>
      </c>
      <c r="J29" s="284">
        <f>ROUND(F29*H29,2)</f>
        <v>927680</v>
      </c>
      <c r="L29" s="330">
        <f t="shared" si="0"/>
        <v>3.5914614192516403E-2</v>
      </c>
      <c r="M29" s="173"/>
      <c r="N29" s="27"/>
      <c r="O29" s="152"/>
      <c r="P29" s="27"/>
    </row>
    <row r="30" spans="1:19" s="14" customFormat="1" ht="67.5" x14ac:dyDescent="0.2">
      <c r="A30" s="302" t="s">
        <v>260</v>
      </c>
      <c r="B30" s="269" t="s">
        <v>274</v>
      </c>
      <c r="C30" s="270" t="s">
        <v>30</v>
      </c>
      <c r="D30" s="271" t="s">
        <v>275</v>
      </c>
      <c r="E30" s="272" t="s">
        <v>12</v>
      </c>
      <c r="F30" s="273">
        <f>('Vias Públicas'!F22+'Vias Públicas'!F23)*0.2</f>
        <v>6400</v>
      </c>
      <c r="G30" s="274">
        <v>50.7</v>
      </c>
      <c r="H30" s="282">
        <f t="shared" ref="H30" si="12">ROUND(G30*$L$2,2)</f>
        <v>63.95</v>
      </c>
      <c r="I30" s="283">
        <f t="shared" ref="I30" si="13">ROUND(F30*G30,2)</f>
        <v>324480</v>
      </c>
      <c r="J30" s="284">
        <f t="shared" ref="J30" si="14">ROUND(F30*H30,2)</f>
        <v>409280</v>
      </c>
      <c r="L30" s="330">
        <f t="shared" si="0"/>
        <v>1.5845047103217828E-2</v>
      </c>
      <c r="M30" s="173"/>
      <c r="N30" s="27"/>
      <c r="O30" s="152"/>
      <c r="P30" s="27"/>
    </row>
    <row r="31" spans="1:19" s="14" customFormat="1" ht="46.5" customHeight="1" x14ac:dyDescent="0.2">
      <c r="A31" s="302" t="s">
        <v>261</v>
      </c>
      <c r="B31" s="269" t="s">
        <v>246</v>
      </c>
      <c r="C31" s="270" t="s">
        <v>32</v>
      </c>
      <c r="D31" s="271" t="s">
        <v>247</v>
      </c>
      <c r="E31" s="272" t="s">
        <v>12</v>
      </c>
      <c r="F31" s="273">
        <v>4800</v>
      </c>
      <c r="G31" s="274">
        <v>256.26</v>
      </c>
      <c r="H31" s="282">
        <f t="shared" ref="H31" si="15">ROUND(G31*$L$2,2)</f>
        <v>323.25</v>
      </c>
      <c r="I31" s="283">
        <f t="shared" ref="I31" si="16">ROUND(F31*G31,2)</f>
        <v>1230048</v>
      </c>
      <c r="J31" s="284">
        <f t="shared" ref="J31" si="17">ROUND(F31*H31,2)</f>
        <v>1551600</v>
      </c>
      <c r="L31" s="330">
        <f t="shared" si="0"/>
        <v>6.0069329274220047E-2</v>
      </c>
      <c r="M31" s="173"/>
      <c r="N31" s="27"/>
      <c r="O31" s="158"/>
      <c r="P31" s="27"/>
    </row>
    <row r="32" spans="1:19" s="14" customFormat="1" ht="46.5" customHeight="1" x14ac:dyDescent="0.2">
      <c r="A32" s="301" t="s">
        <v>262</v>
      </c>
      <c r="B32" s="269" t="s">
        <v>33</v>
      </c>
      <c r="C32" s="270" t="s">
        <v>32</v>
      </c>
      <c r="D32" s="271" t="s">
        <v>38</v>
      </c>
      <c r="E32" s="272" t="s">
        <v>12</v>
      </c>
      <c r="F32" s="273">
        <f>F27*0.15</f>
        <v>9000</v>
      </c>
      <c r="G32" s="274">
        <v>312.55</v>
      </c>
      <c r="H32" s="282">
        <f>ROUND(G32*$L$2,2)</f>
        <v>394.25</v>
      </c>
      <c r="I32" s="283">
        <f>ROUND(F32*G32,2)</f>
        <v>2812950</v>
      </c>
      <c r="J32" s="284">
        <f>ROUND(F32*H32,2)</f>
        <v>3548250</v>
      </c>
      <c r="L32" s="330">
        <f t="shared" si="0"/>
        <v>0.1373685212665966</v>
      </c>
      <c r="M32" s="173"/>
      <c r="N32" s="27"/>
      <c r="O32" s="158"/>
      <c r="P32" s="27"/>
    </row>
    <row r="33" spans="1:16" s="14" customFormat="1" ht="45" customHeight="1" x14ac:dyDescent="0.2">
      <c r="A33" s="301" t="s">
        <v>263</v>
      </c>
      <c r="B33" s="269" t="s">
        <v>40</v>
      </c>
      <c r="C33" s="270" t="s">
        <v>32</v>
      </c>
      <c r="D33" s="271" t="s">
        <v>35</v>
      </c>
      <c r="E33" s="272" t="s">
        <v>6</v>
      </c>
      <c r="F33" s="273">
        <f>F27</f>
        <v>60000</v>
      </c>
      <c r="G33" s="274">
        <v>7.89</v>
      </c>
      <c r="H33" s="282">
        <f t="shared" ref="H33:H43" si="18">ROUND(G33*$L$2,2)</f>
        <v>9.9499999999999993</v>
      </c>
      <c r="I33" s="283">
        <f t="shared" si="10"/>
        <v>473400</v>
      </c>
      <c r="J33" s="284">
        <f t="shared" si="11"/>
        <v>597000</v>
      </c>
      <c r="L33" s="330">
        <f t="shared" si="0"/>
        <v>2.3112522284551022E-2</v>
      </c>
      <c r="M33" s="173"/>
      <c r="N33" s="27"/>
      <c r="O33" s="158"/>
      <c r="P33" s="27"/>
    </row>
    <row r="34" spans="1:16" s="14" customFormat="1" ht="45" customHeight="1" x14ac:dyDescent="0.2">
      <c r="A34" s="302" t="s">
        <v>264</v>
      </c>
      <c r="B34" s="269" t="s">
        <v>41</v>
      </c>
      <c r="C34" s="270" t="s">
        <v>32</v>
      </c>
      <c r="D34" s="279" t="s">
        <v>39</v>
      </c>
      <c r="E34" s="272" t="s">
        <v>31</v>
      </c>
      <c r="F34" s="273">
        <f>F33*0.0012*30</f>
        <v>2160</v>
      </c>
      <c r="G34" s="274">
        <f>G20</f>
        <v>1.33</v>
      </c>
      <c r="H34" s="282">
        <f t="shared" si="18"/>
        <v>1.68</v>
      </c>
      <c r="I34" s="283">
        <f t="shared" si="10"/>
        <v>2872.8</v>
      </c>
      <c r="J34" s="284">
        <f t="shared" si="11"/>
        <v>3628.8</v>
      </c>
      <c r="L34" s="330">
        <f t="shared" si="0"/>
        <v>1.4048696962509004E-4</v>
      </c>
      <c r="M34" s="173"/>
      <c r="N34" s="27"/>
      <c r="O34" s="158"/>
      <c r="P34" s="27"/>
    </row>
    <row r="35" spans="1:16" s="14" customFormat="1" ht="15" customHeight="1" x14ac:dyDescent="0.2">
      <c r="A35" s="302" t="s">
        <v>265</v>
      </c>
      <c r="B35" s="269" t="s">
        <v>34</v>
      </c>
      <c r="C35" s="270" t="s">
        <v>32</v>
      </c>
      <c r="D35" s="271" t="s">
        <v>42</v>
      </c>
      <c r="E35" s="272" t="s">
        <v>6</v>
      </c>
      <c r="F35" s="273">
        <f>F27</f>
        <v>60000</v>
      </c>
      <c r="G35" s="274">
        <f>G19</f>
        <v>2.25</v>
      </c>
      <c r="H35" s="282">
        <f t="shared" si="18"/>
        <v>2.84</v>
      </c>
      <c r="I35" s="283">
        <f t="shared" si="10"/>
        <v>135000</v>
      </c>
      <c r="J35" s="284">
        <f t="shared" si="11"/>
        <v>170400</v>
      </c>
      <c r="L35" s="330">
        <f t="shared" si="0"/>
        <v>6.5969410339824022E-3</v>
      </c>
      <c r="M35" s="173"/>
      <c r="N35" s="27"/>
      <c r="O35" s="158"/>
      <c r="P35" s="27"/>
    </row>
    <row r="36" spans="1:16" s="14" customFormat="1" ht="45" customHeight="1" x14ac:dyDescent="0.2">
      <c r="A36" s="301" t="s">
        <v>266</v>
      </c>
      <c r="B36" s="269" t="s">
        <v>41</v>
      </c>
      <c r="C36" s="270" t="s">
        <v>32</v>
      </c>
      <c r="D36" s="279" t="s">
        <v>36</v>
      </c>
      <c r="E36" s="272" t="s">
        <v>31</v>
      </c>
      <c r="F36" s="273">
        <f>F35*0.00045*30</f>
        <v>810</v>
      </c>
      <c r="G36" s="274">
        <f>G20</f>
        <v>1.33</v>
      </c>
      <c r="H36" s="282">
        <f t="shared" si="18"/>
        <v>1.68</v>
      </c>
      <c r="I36" s="283">
        <f t="shared" si="10"/>
        <v>1077.3</v>
      </c>
      <c r="J36" s="284">
        <f t="shared" si="11"/>
        <v>1360.8</v>
      </c>
      <c r="L36" s="330">
        <f t="shared" si="0"/>
        <v>5.2682613609408762E-5</v>
      </c>
      <c r="M36" s="173"/>
      <c r="N36" s="27"/>
      <c r="O36" s="158"/>
      <c r="P36" s="27"/>
    </row>
    <row r="37" spans="1:16" s="14" customFormat="1" ht="45" customHeight="1" x14ac:dyDescent="0.2">
      <c r="A37" s="301" t="s">
        <v>267</v>
      </c>
      <c r="B37" s="269" t="s">
        <v>17</v>
      </c>
      <c r="C37" s="270" t="s">
        <v>43</v>
      </c>
      <c r="D37" s="271" t="s">
        <v>18</v>
      </c>
      <c r="E37" s="272" t="s">
        <v>12</v>
      </c>
      <c r="F37" s="273">
        <v>4600</v>
      </c>
      <c r="G37" s="274">
        <f>G21</f>
        <v>1942.25</v>
      </c>
      <c r="H37" s="282">
        <f t="shared" si="18"/>
        <v>2449.9499999999998</v>
      </c>
      <c r="I37" s="283">
        <f t="shared" si="10"/>
        <v>8934350</v>
      </c>
      <c r="J37" s="284">
        <f t="shared" si="11"/>
        <v>11269770</v>
      </c>
      <c r="L37" s="330">
        <f t="shared" si="0"/>
        <v>0.43630286476844987</v>
      </c>
      <c r="M37" s="173"/>
      <c r="N37" s="27"/>
      <c r="O37" s="158"/>
      <c r="P37" s="27"/>
    </row>
    <row r="38" spans="1:16" s="14" customFormat="1" ht="45" customHeight="1" x14ac:dyDescent="0.2">
      <c r="A38" s="302" t="s">
        <v>273</v>
      </c>
      <c r="B38" s="269" t="s">
        <v>41</v>
      </c>
      <c r="C38" s="270" t="s">
        <v>32</v>
      </c>
      <c r="D38" s="279" t="s">
        <v>37</v>
      </c>
      <c r="E38" s="303" t="s">
        <v>31</v>
      </c>
      <c r="F38" s="289">
        <f>F37*2.4*15</f>
        <v>165600</v>
      </c>
      <c r="G38" s="290">
        <f>G20</f>
        <v>1.33</v>
      </c>
      <c r="H38" s="291">
        <f t="shared" si="18"/>
        <v>1.68</v>
      </c>
      <c r="I38" s="292">
        <f t="shared" si="10"/>
        <v>220248</v>
      </c>
      <c r="J38" s="293">
        <f t="shared" si="11"/>
        <v>278208</v>
      </c>
      <c r="L38" s="330">
        <f t="shared" si="0"/>
        <v>1.0770667671256904E-2</v>
      </c>
      <c r="M38" s="173">
        <f>SUM(P15:P38)</f>
        <v>0</v>
      </c>
      <c r="N38" s="27"/>
      <c r="O38" s="158"/>
      <c r="P38" s="27"/>
    </row>
    <row r="39" spans="1:16" s="14" customFormat="1" ht="22.5" customHeight="1" x14ac:dyDescent="0.2">
      <c r="A39" s="131" t="s">
        <v>268</v>
      </c>
      <c r="B39" s="132" t="s">
        <v>109</v>
      </c>
      <c r="C39" s="50"/>
      <c r="D39" s="51" t="s">
        <v>133</v>
      </c>
      <c r="E39" s="35"/>
      <c r="F39" s="36"/>
      <c r="G39" s="36"/>
      <c r="H39" s="37"/>
      <c r="I39" s="140">
        <f>SUM(I40:I41)</f>
        <v>101397.5</v>
      </c>
      <c r="J39" s="140">
        <f>SUM(J40:J41)</f>
        <v>127875</v>
      </c>
      <c r="L39" s="330">
        <f t="shared" si="0"/>
        <v>4.9506093586883784E-3</v>
      </c>
      <c r="M39" s="173"/>
      <c r="N39" s="27"/>
      <c r="O39" s="152"/>
      <c r="P39" s="27"/>
    </row>
    <row r="40" spans="1:16" s="14" customFormat="1" ht="45" customHeight="1" x14ac:dyDescent="0.2">
      <c r="A40" s="302" t="s">
        <v>269</v>
      </c>
      <c r="B40" s="294" t="s">
        <v>200</v>
      </c>
      <c r="C40" s="295" t="s">
        <v>201</v>
      </c>
      <c r="D40" s="314" t="s">
        <v>202</v>
      </c>
      <c r="E40" s="272" t="s">
        <v>6</v>
      </c>
      <c r="F40" s="321">
        <f>(F15*0.1)*2.5+2*1100</f>
        <v>5750</v>
      </c>
      <c r="G40" s="322">
        <v>7.09</v>
      </c>
      <c r="H40" s="323">
        <f t="shared" si="18"/>
        <v>8.94</v>
      </c>
      <c r="I40" s="276">
        <f t="shared" si="10"/>
        <v>40767.5</v>
      </c>
      <c r="J40" s="277">
        <f t="shared" si="11"/>
        <v>51405</v>
      </c>
      <c r="L40" s="330">
        <f t="shared" si="0"/>
        <v>1.9901159263607123E-3</v>
      </c>
      <c r="M40" s="173"/>
      <c r="N40" s="27"/>
      <c r="O40" s="152"/>
      <c r="P40" s="27"/>
    </row>
    <row r="41" spans="1:16" s="14" customFormat="1" ht="45" customHeight="1" x14ac:dyDescent="0.2">
      <c r="A41" s="302" t="s">
        <v>270</v>
      </c>
      <c r="B41" s="294" t="s">
        <v>203</v>
      </c>
      <c r="C41" s="295" t="s">
        <v>201</v>
      </c>
      <c r="D41" s="314" t="s">
        <v>204</v>
      </c>
      <c r="E41" s="272" t="s">
        <v>6</v>
      </c>
      <c r="F41" s="273">
        <v>3000</v>
      </c>
      <c r="G41" s="274">
        <v>20.21</v>
      </c>
      <c r="H41" s="315">
        <f t="shared" si="18"/>
        <v>25.49</v>
      </c>
      <c r="I41" s="283">
        <f t="shared" si="10"/>
        <v>60630</v>
      </c>
      <c r="J41" s="284">
        <f t="shared" si="11"/>
        <v>76470</v>
      </c>
      <c r="L41" s="330">
        <f t="shared" si="0"/>
        <v>2.9604934323276661E-3</v>
      </c>
      <c r="M41" s="173"/>
      <c r="N41" s="27"/>
      <c r="O41" s="152"/>
      <c r="P41" s="27"/>
    </row>
    <row r="42" spans="1:16" s="14" customFormat="1" ht="22.5" customHeight="1" x14ac:dyDescent="0.2">
      <c r="A42" s="133" t="s">
        <v>271</v>
      </c>
      <c r="B42" s="134" t="s">
        <v>109</v>
      </c>
      <c r="C42" s="12"/>
      <c r="D42" s="13" t="s">
        <v>29</v>
      </c>
      <c r="E42" s="35"/>
      <c r="F42" s="36"/>
      <c r="G42" s="36"/>
      <c r="H42" s="37"/>
      <c r="I42" s="140">
        <f>SUM(I43:I43)</f>
        <v>1050502.1400000001</v>
      </c>
      <c r="J42" s="140">
        <f>SUM(J43:J43)</f>
        <v>1325103.48</v>
      </c>
      <c r="L42" s="330">
        <f t="shared" si="0"/>
        <v>5.1300642731718776E-2</v>
      </c>
      <c r="M42" s="173"/>
      <c r="N42" s="27"/>
      <c r="O42" s="152"/>
      <c r="P42" s="27"/>
    </row>
    <row r="43" spans="1:16" s="14" customFormat="1" ht="22.5" customHeight="1" x14ac:dyDescent="0.2">
      <c r="A43" s="301" t="s">
        <v>272</v>
      </c>
      <c r="B43" s="269"/>
      <c r="C43" s="270"/>
      <c r="D43" s="271" t="s">
        <v>100</v>
      </c>
      <c r="E43" s="297" t="s">
        <v>111</v>
      </c>
      <c r="F43" s="298">
        <v>18</v>
      </c>
      <c r="G43" s="299">
        <f>'ADM Local'!H28</f>
        <v>58361.23</v>
      </c>
      <c r="H43" s="315">
        <f t="shared" si="18"/>
        <v>73616.86</v>
      </c>
      <c r="I43" s="276">
        <f>F43*G43</f>
        <v>1050502.1400000001</v>
      </c>
      <c r="J43" s="284">
        <f t="shared" si="11"/>
        <v>1325103.48</v>
      </c>
      <c r="L43" s="330">
        <f t="shared" si="0"/>
        <v>5.1300642731718776E-2</v>
      </c>
      <c r="M43" s="173"/>
      <c r="N43" s="27"/>
      <c r="O43" s="152"/>
      <c r="P43" s="27"/>
    </row>
    <row r="44" spans="1:16" s="14" customFormat="1" ht="11.25" customHeight="1" thickBot="1" x14ac:dyDescent="0.25">
      <c r="A44" s="42"/>
      <c r="B44" s="135"/>
      <c r="C44" s="43"/>
      <c r="D44" s="44"/>
      <c r="E44" s="45"/>
      <c r="F44" s="46"/>
      <c r="G44" s="47"/>
      <c r="H44" s="48"/>
      <c r="I44" s="49"/>
      <c r="J44" s="141"/>
      <c r="L44" s="330">
        <f t="shared" si="0"/>
        <v>0</v>
      </c>
      <c r="M44" s="173"/>
      <c r="N44" s="27"/>
      <c r="O44" s="152"/>
      <c r="P44" s="27"/>
    </row>
    <row r="45" spans="1:16" s="16" customFormat="1" ht="13.5" customHeight="1" thickBot="1" x14ac:dyDescent="0.25">
      <c r="A45" s="142"/>
      <c r="B45" s="143"/>
      <c r="C45" s="38"/>
      <c r="D45" s="39"/>
      <c r="E45" s="40"/>
      <c r="F45" s="41"/>
      <c r="G45" s="41"/>
      <c r="H45" s="21"/>
      <c r="I45" s="356">
        <f>SUM(J6:J43)/2</f>
        <v>25830153.569999993</v>
      </c>
      <c r="J45" s="357"/>
      <c r="L45" s="330">
        <f t="shared" si="0"/>
        <v>0</v>
      </c>
      <c r="M45" s="174"/>
      <c r="N45" s="29"/>
      <c r="O45" s="175"/>
      <c r="P45" s="29"/>
    </row>
    <row r="46" spans="1:16" ht="15.75" thickBot="1" x14ac:dyDescent="0.3">
      <c r="A46" s="17"/>
      <c r="B46" s="144"/>
      <c r="C46" s="18"/>
      <c r="D46" s="19"/>
      <c r="E46" s="20"/>
      <c r="F46" s="20"/>
      <c r="G46" s="20"/>
      <c r="I46" s="145"/>
      <c r="J46" s="146"/>
    </row>
    <row r="47" spans="1:16" x14ac:dyDescent="0.2">
      <c r="D47" s="22"/>
      <c r="E47" s="23"/>
      <c r="F47" s="23"/>
      <c r="G47" s="23"/>
      <c r="H47" s="26"/>
      <c r="J47" s="4"/>
    </row>
    <row r="48" spans="1:16" x14ac:dyDescent="0.2">
      <c r="J48" s="31"/>
    </row>
  </sheetData>
  <autoFilter ref="B5:J45" xr:uid="{0889191E-37BA-4DF2-BF3E-F9552138E7DC}"/>
  <mergeCells count="7">
    <mergeCell ref="I45:J45"/>
    <mergeCell ref="I1:J2"/>
    <mergeCell ref="C5:D5"/>
    <mergeCell ref="E1:H2"/>
    <mergeCell ref="E3:E4"/>
    <mergeCell ref="F3:H4"/>
    <mergeCell ref="I4:J4"/>
  </mergeCells>
  <phoneticPr fontId="9" type="noConversion"/>
  <printOptions horizontalCentered="1"/>
  <pageMargins left="0.59055118110236227" right="0.39370078740157483" top="0.98425196850393704" bottom="0.78740157480314965" header="0.11811023622047245" footer="0.19685039370078741"/>
  <pageSetup paperSize="9" scale="60" fitToHeight="0" orientation="portrait" r:id="rId1"/>
  <headerFooter alignWithMargins="0"/>
  <rowBreaks count="1" manualBreakCount="1">
    <brk id="34" max="9" man="1"/>
  </rowBreaks>
  <ignoredErrors>
    <ignoredError sqref="J17 I23:J23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CE65B-97AC-4424-BF29-3772AE6DBDC8}">
  <sheetPr>
    <pageSetUpPr fitToPage="1"/>
  </sheetPr>
  <dimension ref="A1:H30"/>
  <sheetViews>
    <sheetView workbookViewId="0">
      <selection activeCell="G17" sqref="G17"/>
    </sheetView>
  </sheetViews>
  <sheetFormatPr defaultRowHeight="12.75" x14ac:dyDescent="0.2"/>
  <cols>
    <col min="1" max="1" width="5.7109375" bestFit="1" customWidth="1"/>
    <col min="2" max="2" width="59.7109375" customWidth="1"/>
    <col min="3" max="8" width="12.7109375" customWidth="1"/>
  </cols>
  <sheetData>
    <row r="1" spans="1:8" ht="83.25" customHeight="1" x14ac:dyDescent="0.25">
      <c r="A1" s="385"/>
      <c r="B1" s="386"/>
      <c r="C1" s="386"/>
      <c r="D1" s="386"/>
      <c r="E1" s="386"/>
      <c r="F1" s="386"/>
      <c r="G1" s="386"/>
      <c r="H1" s="387"/>
    </row>
    <row r="2" spans="1:8" ht="15" x14ac:dyDescent="0.25">
      <c r="A2" s="388" t="s">
        <v>146</v>
      </c>
      <c r="B2" s="389"/>
      <c r="C2" s="390" t="s">
        <v>147</v>
      </c>
      <c r="D2" s="391"/>
      <c r="E2" s="391"/>
      <c r="F2" s="389"/>
      <c r="G2" s="177" t="s">
        <v>148</v>
      </c>
      <c r="H2" s="178" t="str">
        <f>[1]PLANILHA!C33</f>
        <v>SINAPI</v>
      </c>
    </row>
    <row r="3" spans="1:8" ht="15.75" x14ac:dyDescent="0.25">
      <c r="A3" s="392"/>
      <c r="B3" s="393"/>
      <c r="C3" s="394" t="s">
        <v>149</v>
      </c>
      <c r="D3" s="395"/>
      <c r="E3" s="395"/>
      <c r="F3" s="395"/>
      <c r="G3" s="395"/>
      <c r="H3" s="396"/>
    </row>
    <row r="4" spans="1:8" ht="15" x14ac:dyDescent="0.25">
      <c r="A4" s="397">
        <f>[1]PLANILHA!A33</f>
        <v>0</v>
      </c>
      <c r="B4" s="386"/>
      <c r="C4" s="386"/>
      <c r="D4" s="398"/>
      <c r="E4" s="399" t="s">
        <v>150</v>
      </c>
      <c r="F4" s="386"/>
      <c r="G4" s="386"/>
      <c r="H4" s="178" t="s">
        <v>111</v>
      </c>
    </row>
    <row r="5" spans="1:8" ht="15" x14ac:dyDescent="0.25">
      <c r="A5" s="400" t="s">
        <v>151</v>
      </c>
      <c r="B5" s="403" t="s">
        <v>152</v>
      </c>
      <c r="C5" s="404"/>
      <c r="D5" s="405"/>
      <c r="E5" s="406" t="s">
        <v>150</v>
      </c>
      <c r="F5" s="408" t="s">
        <v>46</v>
      </c>
      <c r="G5" s="409" t="s">
        <v>153</v>
      </c>
      <c r="H5" s="383" t="s">
        <v>154</v>
      </c>
    </row>
    <row r="6" spans="1:8" x14ac:dyDescent="0.2">
      <c r="A6" s="401"/>
      <c r="B6" s="179" t="s">
        <v>155</v>
      </c>
      <c r="C6" s="179" t="s">
        <v>156</v>
      </c>
      <c r="D6" s="179" t="s">
        <v>157</v>
      </c>
      <c r="E6" s="407"/>
      <c r="F6" s="407"/>
      <c r="G6" s="407"/>
      <c r="H6" s="384"/>
    </row>
    <row r="7" spans="1:8" x14ac:dyDescent="0.2">
      <c r="A7" s="401"/>
      <c r="B7" s="180" t="s">
        <v>158</v>
      </c>
      <c r="C7" s="181" t="s">
        <v>43</v>
      </c>
      <c r="D7" s="181" t="s">
        <v>159</v>
      </c>
      <c r="E7" s="182" t="s">
        <v>111</v>
      </c>
      <c r="F7" s="183">
        <v>0.75</v>
      </c>
      <c r="G7" s="184">
        <v>27086.14</v>
      </c>
      <c r="H7" s="185">
        <f t="shared" ref="H7:H9" si="0">ROUND(G7*F7,2)</f>
        <v>20314.61</v>
      </c>
    </row>
    <row r="8" spans="1:8" x14ac:dyDescent="0.2">
      <c r="A8" s="401"/>
      <c r="B8" s="180" t="s">
        <v>160</v>
      </c>
      <c r="C8" s="181" t="s">
        <v>43</v>
      </c>
      <c r="D8" s="181" t="s">
        <v>161</v>
      </c>
      <c r="E8" s="182" t="s">
        <v>111</v>
      </c>
      <c r="F8" s="183">
        <v>1</v>
      </c>
      <c r="G8" s="184">
        <v>12049.53</v>
      </c>
      <c r="H8" s="185">
        <f t="shared" si="0"/>
        <v>12049.53</v>
      </c>
    </row>
    <row r="9" spans="1:8" ht="25.5" x14ac:dyDescent="0.2">
      <c r="A9" s="401"/>
      <c r="B9" s="180" t="s">
        <v>162</v>
      </c>
      <c r="C9" s="181" t="s">
        <v>43</v>
      </c>
      <c r="D9" s="181" t="s">
        <v>163</v>
      </c>
      <c r="E9" s="182" t="s">
        <v>111</v>
      </c>
      <c r="F9" s="183">
        <v>1</v>
      </c>
      <c r="G9" s="184">
        <v>7799.79</v>
      </c>
      <c r="H9" s="185">
        <f t="shared" si="0"/>
        <v>7799.79</v>
      </c>
    </row>
    <row r="10" spans="1:8" ht="38.25" x14ac:dyDescent="0.2">
      <c r="A10" s="401"/>
      <c r="B10" s="180" t="s">
        <v>164</v>
      </c>
      <c r="C10" s="181" t="s">
        <v>32</v>
      </c>
      <c r="D10" s="181" t="s">
        <v>165</v>
      </c>
      <c r="E10" s="182" t="s">
        <v>111</v>
      </c>
      <c r="F10" s="183">
        <v>1</v>
      </c>
      <c r="G10" s="186">
        <v>13775.25</v>
      </c>
      <c r="H10" s="185">
        <f t="shared" ref="H10" si="1">ROUND(F10*G10,2)</f>
        <v>13775.25</v>
      </c>
    </row>
    <row r="11" spans="1:8" x14ac:dyDescent="0.2">
      <c r="A11" s="401"/>
      <c r="B11" s="180"/>
      <c r="C11" s="181"/>
      <c r="D11" s="181"/>
      <c r="E11" s="182"/>
      <c r="F11" s="183"/>
      <c r="G11" s="186"/>
      <c r="H11" s="185"/>
    </row>
    <row r="12" spans="1:8" x14ac:dyDescent="0.2">
      <c r="A12" s="401"/>
      <c r="B12" s="187"/>
      <c r="C12" s="188"/>
      <c r="D12" s="188"/>
      <c r="E12" s="189"/>
      <c r="F12" s="190"/>
      <c r="G12" s="191"/>
      <c r="H12" s="192"/>
    </row>
    <row r="13" spans="1:8" x14ac:dyDescent="0.2">
      <c r="A13" s="402"/>
      <c r="B13" s="193" t="s">
        <v>166</v>
      </c>
      <c r="C13" s="194"/>
      <c r="D13" s="194"/>
      <c r="E13" s="195"/>
      <c r="F13" s="196"/>
      <c r="G13" s="197" t="s">
        <v>167</v>
      </c>
      <c r="H13" s="198">
        <f>ROUND(SUM(H7:H12),2)</f>
        <v>53939.18</v>
      </c>
    </row>
    <row r="14" spans="1:8" ht="25.5" x14ac:dyDescent="0.2">
      <c r="A14" s="410" t="s">
        <v>168</v>
      </c>
      <c r="B14" s="199" t="s">
        <v>155</v>
      </c>
      <c r="C14" s="199" t="s">
        <v>156</v>
      </c>
      <c r="D14" s="200" t="s">
        <v>157</v>
      </c>
      <c r="E14" s="201" t="s">
        <v>150</v>
      </c>
      <c r="F14" s="202" t="s">
        <v>46</v>
      </c>
      <c r="G14" s="203" t="s">
        <v>153</v>
      </c>
      <c r="H14" s="204" t="s">
        <v>154</v>
      </c>
    </row>
    <row r="15" spans="1:8" ht="25.5" x14ac:dyDescent="0.2">
      <c r="A15" s="401"/>
      <c r="B15" s="205" t="s">
        <v>169</v>
      </c>
      <c r="C15" s="199" t="s">
        <v>32</v>
      </c>
      <c r="D15" s="199" t="s">
        <v>170</v>
      </c>
      <c r="E15" s="206" t="s">
        <v>111</v>
      </c>
      <c r="F15" s="207">
        <f>1</f>
        <v>1</v>
      </c>
      <c r="G15" s="208">
        <v>2912.05</v>
      </c>
      <c r="H15" s="209">
        <f t="shared" ref="H15:H16" si="2">ROUND(G15*F15,2)</f>
        <v>2912.05</v>
      </c>
    </row>
    <row r="16" spans="1:8" x14ac:dyDescent="0.2">
      <c r="A16" s="401"/>
      <c r="B16" s="210" t="s">
        <v>171</v>
      </c>
      <c r="C16" s="211" t="s">
        <v>43</v>
      </c>
      <c r="D16" s="211" t="s">
        <v>172</v>
      </c>
      <c r="E16" s="212" t="s">
        <v>173</v>
      </c>
      <c r="F16" s="213">
        <v>250</v>
      </c>
      <c r="G16" s="214">
        <v>6.04</v>
      </c>
      <c r="H16" s="209">
        <f t="shared" si="2"/>
        <v>1510</v>
      </c>
    </row>
    <row r="17" spans="1:8" x14ac:dyDescent="0.2">
      <c r="A17" s="401"/>
      <c r="B17" s="210"/>
      <c r="C17" s="211"/>
      <c r="D17" s="211"/>
      <c r="E17" s="212"/>
      <c r="F17" s="213"/>
      <c r="G17" s="215"/>
      <c r="H17" s="216"/>
    </row>
    <row r="18" spans="1:8" x14ac:dyDescent="0.2">
      <c r="A18" s="401"/>
      <c r="B18" s="217"/>
      <c r="C18" s="218"/>
      <c r="D18" s="218"/>
      <c r="E18" s="219"/>
      <c r="F18" s="220"/>
      <c r="G18" s="221"/>
      <c r="H18" s="216"/>
    </row>
    <row r="19" spans="1:8" x14ac:dyDescent="0.2">
      <c r="A19" s="402"/>
      <c r="B19" s="222" t="s">
        <v>174</v>
      </c>
      <c r="C19" s="223"/>
      <c r="D19" s="223"/>
      <c r="E19" s="224"/>
      <c r="F19" s="225"/>
      <c r="G19" s="226" t="s">
        <v>167</v>
      </c>
      <c r="H19" s="227">
        <f>ROUND(SUM(H15:H18),2)</f>
        <v>4422.05</v>
      </c>
    </row>
    <row r="20" spans="1:8" ht="25.5" x14ac:dyDescent="0.2">
      <c r="A20" s="411" t="s">
        <v>175</v>
      </c>
      <c r="B20" s="179" t="s">
        <v>155</v>
      </c>
      <c r="C20" s="179" t="s">
        <v>156</v>
      </c>
      <c r="D20" s="179" t="s">
        <v>157</v>
      </c>
      <c r="E20" s="228" t="s">
        <v>150</v>
      </c>
      <c r="F20" s="229" t="s">
        <v>46</v>
      </c>
      <c r="G20" s="230" t="s">
        <v>176</v>
      </c>
      <c r="H20" s="231" t="s">
        <v>154</v>
      </c>
    </row>
    <row r="21" spans="1:8" x14ac:dyDescent="0.2">
      <c r="A21" s="412"/>
      <c r="B21" s="232"/>
      <c r="C21" s="233"/>
      <c r="D21" s="234"/>
      <c r="E21" s="182"/>
      <c r="F21" s="183"/>
      <c r="G21" s="235"/>
      <c r="H21" s="236"/>
    </row>
    <row r="22" spans="1:8" x14ac:dyDescent="0.2">
      <c r="A22" s="412"/>
      <c r="B22" s="237"/>
      <c r="C22" s="233"/>
      <c r="D22" s="233"/>
      <c r="E22" s="238"/>
      <c r="F22" s="239"/>
      <c r="G22" s="240"/>
      <c r="H22" s="236"/>
    </row>
    <row r="23" spans="1:8" x14ac:dyDescent="0.2">
      <c r="A23" s="412"/>
      <c r="B23" s="237"/>
      <c r="C23" s="233"/>
      <c r="D23" s="233"/>
      <c r="E23" s="241"/>
      <c r="F23" s="239"/>
      <c r="G23" s="240"/>
      <c r="H23" s="236"/>
    </row>
    <row r="24" spans="1:8" x14ac:dyDescent="0.2">
      <c r="A24" s="412"/>
      <c r="B24" s="242"/>
      <c r="C24" s="188"/>
      <c r="D24" s="188"/>
      <c r="E24" s="189"/>
      <c r="F24" s="190"/>
      <c r="G24" s="191"/>
      <c r="H24" s="243"/>
    </row>
    <row r="25" spans="1:8" x14ac:dyDescent="0.2">
      <c r="A25" s="413"/>
      <c r="B25" s="193" t="s">
        <v>177</v>
      </c>
      <c r="C25" s="244"/>
      <c r="D25" s="244"/>
      <c r="E25" s="245"/>
      <c r="F25" s="196"/>
      <c r="G25" s="197" t="s">
        <v>167</v>
      </c>
      <c r="H25" s="198">
        <f>ROUND(SUM(H21:H24),2)</f>
        <v>0</v>
      </c>
    </row>
    <row r="26" spans="1:8" x14ac:dyDescent="0.2">
      <c r="A26" s="414" t="s">
        <v>64</v>
      </c>
      <c r="B26" s="246" t="s">
        <v>178</v>
      </c>
      <c r="C26" s="247"/>
      <c r="D26" s="247"/>
      <c r="E26" s="248"/>
      <c r="F26" s="249"/>
      <c r="G26" s="250" t="s">
        <v>167</v>
      </c>
      <c r="H26" s="251">
        <f>ROUND(H13+H19+H25,2)</f>
        <v>58361.23</v>
      </c>
    </row>
    <row r="27" spans="1:8" x14ac:dyDescent="0.2">
      <c r="A27" s="401"/>
      <c r="B27" s="252" t="s">
        <v>92</v>
      </c>
      <c r="C27" s="253"/>
      <c r="D27" s="253"/>
      <c r="E27" s="254"/>
      <c r="F27" s="255"/>
      <c r="G27" s="256"/>
      <c r="H27" s="257"/>
    </row>
    <row r="28" spans="1:8" ht="15" x14ac:dyDescent="0.2">
      <c r="A28" s="402"/>
      <c r="B28" s="258" t="s">
        <v>179</v>
      </c>
      <c r="C28" s="259"/>
      <c r="D28" s="259"/>
      <c r="E28" s="260"/>
      <c r="F28" s="261"/>
      <c r="G28" s="262"/>
      <c r="H28" s="263">
        <f>H26</f>
        <v>58361.23</v>
      </c>
    </row>
    <row r="29" spans="1:8" x14ac:dyDescent="0.2">
      <c r="A29" s="415" t="s">
        <v>180</v>
      </c>
      <c r="B29" s="417"/>
      <c r="C29" s="418"/>
      <c r="D29" s="418"/>
      <c r="E29" s="418"/>
      <c r="F29" s="418"/>
      <c r="G29" s="418"/>
      <c r="H29" s="419"/>
    </row>
    <row r="30" spans="1:8" ht="13.5" thickBot="1" x14ac:dyDescent="0.25">
      <c r="A30" s="416"/>
      <c r="B30" s="420"/>
      <c r="C30" s="420"/>
      <c r="D30" s="420"/>
      <c r="E30" s="420"/>
      <c r="F30" s="420"/>
      <c r="G30" s="420"/>
      <c r="H30" s="421"/>
    </row>
  </sheetData>
  <mergeCells count="18">
    <mergeCell ref="A14:A19"/>
    <mergeCell ref="A20:A25"/>
    <mergeCell ref="A26:A28"/>
    <mergeCell ref="A29:A30"/>
    <mergeCell ref="B29:H30"/>
    <mergeCell ref="H5:H6"/>
    <mergeCell ref="A1:H1"/>
    <mergeCell ref="A2:B2"/>
    <mergeCell ref="C2:F2"/>
    <mergeCell ref="A3:B3"/>
    <mergeCell ref="C3:H3"/>
    <mergeCell ref="A4:D4"/>
    <mergeCell ref="E4:G4"/>
    <mergeCell ref="A5:A13"/>
    <mergeCell ref="B5:D5"/>
    <mergeCell ref="E5:E6"/>
    <mergeCell ref="F5:F6"/>
    <mergeCell ref="G5:G6"/>
  </mergeCells>
  <pageMargins left="0.511811024" right="0.511811024" top="0.78740157499999996" bottom="0.78740157499999996" header="0.31496062000000002" footer="0.31496062000000002"/>
  <pageSetup paperSize="9" scale="6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FD2A9-7775-4859-A3F8-5F69D7DB6424}">
  <sheetPr>
    <pageSetUpPr fitToPage="1"/>
  </sheetPr>
  <dimension ref="A1:AQ21"/>
  <sheetViews>
    <sheetView topLeftCell="U1" workbookViewId="0">
      <selection activeCell="AQ9" sqref="AQ9:AQ16"/>
    </sheetView>
  </sheetViews>
  <sheetFormatPr defaultRowHeight="12.75" x14ac:dyDescent="0.2"/>
  <cols>
    <col min="2" max="2" width="6.42578125" bestFit="1" customWidth="1"/>
    <col min="3" max="3" width="40.85546875" bestFit="1" customWidth="1"/>
    <col min="5" max="5" width="13.28515625" bestFit="1" customWidth="1"/>
    <col min="6" max="6" width="9.7109375" customWidth="1"/>
    <col min="7" max="7" width="12.7109375" customWidth="1"/>
    <col min="8" max="8" width="9.7109375" customWidth="1"/>
    <col min="9" max="9" width="12.7109375" customWidth="1"/>
    <col min="10" max="10" width="9.7109375" customWidth="1"/>
    <col min="11" max="11" width="12.7109375" customWidth="1"/>
    <col min="12" max="12" width="9.7109375" customWidth="1"/>
    <col min="13" max="13" width="12.7109375" customWidth="1"/>
    <col min="14" max="14" width="9.7109375" customWidth="1"/>
    <col min="15" max="15" width="13.5703125" bestFit="1" customWidth="1"/>
    <col min="16" max="16" width="9.7109375" customWidth="1"/>
    <col min="17" max="17" width="13.5703125" bestFit="1" customWidth="1"/>
    <col min="18" max="18" width="9.7109375" customWidth="1"/>
    <col min="19" max="19" width="13.5703125" bestFit="1" customWidth="1"/>
    <col min="20" max="20" width="9.7109375" customWidth="1"/>
    <col min="21" max="21" width="13.5703125" bestFit="1" customWidth="1"/>
    <col min="22" max="22" width="9.7109375" customWidth="1"/>
    <col min="23" max="23" width="13.5703125" bestFit="1" customWidth="1"/>
    <col min="24" max="24" width="9.7109375" customWidth="1"/>
    <col min="25" max="25" width="13.5703125" bestFit="1" customWidth="1"/>
    <col min="26" max="26" width="9.7109375" customWidth="1"/>
    <col min="27" max="27" width="13.5703125" bestFit="1" customWidth="1"/>
    <col min="28" max="28" width="9.7109375" customWidth="1"/>
    <col min="29" max="29" width="13.5703125" bestFit="1" customWidth="1"/>
    <col min="30" max="30" width="9.7109375" customWidth="1"/>
    <col min="31" max="31" width="13.5703125" bestFit="1" customWidth="1"/>
    <col min="32" max="32" width="9.7109375" customWidth="1"/>
    <col min="33" max="33" width="13.5703125" bestFit="1" customWidth="1"/>
    <col min="34" max="34" width="9.7109375" customWidth="1"/>
    <col min="35" max="35" width="13.5703125" bestFit="1" customWidth="1"/>
    <col min="36" max="36" width="9.7109375" customWidth="1"/>
    <col min="37" max="37" width="13.5703125" bestFit="1" customWidth="1"/>
    <col min="38" max="38" width="9.7109375" customWidth="1"/>
    <col min="39" max="39" width="13.5703125" bestFit="1" customWidth="1"/>
    <col min="40" max="40" width="9.7109375" customWidth="1"/>
    <col min="41" max="41" width="13.5703125" bestFit="1" customWidth="1"/>
  </cols>
  <sheetData>
    <row r="1" spans="1:43" ht="13.5" thickBot="1" x14ac:dyDescent="0.25">
      <c r="A1" s="52"/>
      <c r="B1" s="53"/>
      <c r="C1" s="53"/>
      <c r="D1" s="53"/>
      <c r="E1" s="54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</row>
    <row r="2" spans="1:43" ht="30" customHeight="1" x14ac:dyDescent="0.2">
      <c r="A2" s="55"/>
      <c r="B2" s="442"/>
      <c r="C2" s="443"/>
      <c r="D2" s="443"/>
      <c r="E2" s="443"/>
      <c r="F2" s="433" t="s">
        <v>55</v>
      </c>
      <c r="G2" s="434"/>
      <c r="H2" s="434"/>
      <c r="I2" s="434"/>
      <c r="J2" s="434"/>
      <c r="K2" s="434"/>
      <c r="L2" s="434"/>
      <c r="M2" s="434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  <c r="AA2" s="434"/>
      <c r="AB2" s="434"/>
      <c r="AC2" s="434"/>
      <c r="AD2" s="434"/>
      <c r="AE2" s="434"/>
      <c r="AF2" s="434"/>
      <c r="AG2" s="434"/>
      <c r="AH2" s="434"/>
      <c r="AI2" s="434"/>
      <c r="AJ2" s="434"/>
      <c r="AK2" s="434"/>
      <c r="AL2" s="434"/>
      <c r="AM2" s="434"/>
      <c r="AN2" s="434"/>
      <c r="AO2" s="435"/>
    </row>
    <row r="3" spans="1:43" ht="30" customHeight="1" x14ac:dyDescent="0.2">
      <c r="A3" s="55"/>
      <c r="B3" s="444"/>
      <c r="C3" s="404"/>
      <c r="D3" s="404"/>
      <c r="E3" s="404"/>
      <c r="F3" s="436"/>
      <c r="G3" s="437"/>
      <c r="H3" s="437"/>
      <c r="I3" s="437"/>
      <c r="J3" s="437"/>
      <c r="K3" s="437"/>
      <c r="L3" s="437"/>
      <c r="M3" s="437"/>
      <c r="N3" s="437"/>
      <c r="O3" s="437"/>
      <c r="P3" s="437"/>
      <c r="Q3" s="437"/>
      <c r="R3" s="437"/>
      <c r="S3" s="437"/>
      <c r="T3" s="437"/>
      <c r="U3" s="437"/>
      <c r="V3" s="437"/>
      <c r="W3" s="437"/>
      <c r="X3" s="437"/>
      <c r="Y3" s="437"/>
      <c r="Z3" s="437"/>
      <c r="AA3" s="437"/>
      <c r="AB3" s="437"/>
      <c r="AC3" s="437"/>
      <c r="AD3" s="437"/>
      <c r="AE3" s="437"/>
      <c r="AF3" s="437"/>
      <c r="AG3" s="437"/>
      <c r="AH3" s="437"/>
      <c r="AI3" s="437"/>
      <c r="AJ3" s="437"/>
      <c r="AK3" s="437"/>
      <c r="AL3" s="437"/>
      <c r="AM3" s="437"/>
      <c r="AN3" s="437"/>
      <c r="AO3" s="438"/>
    </row>
    <row r="4" spans="1:43" ht="24" customHeight="1" x14ac:dyDescent="0.2">
      <c r="A4" s="55"/>
      <c r="B4" s="445" t="s">
        <v>56</v>
      </c>
      <c r="C4" s="446" t="s">
        <v>52</v>
      </c>
      <c r="D4" s="418"/>
      <c r="E4" s="418"/>
      <c r="F4" s="427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8"/>
      <c r="Z4" s="428"/>
      <c r="AA4" s="428"/>
      <c r="AB4" s="428"/>
      <c r="AC4" s="428"/>
      <c r="AD4" s="428"/>
      <c r="AE4" s="428"/>
      <c r="AF4" s="428"/>
      <c r="AG4" s="428"/>
      <c r="AH4" s="428"/>
      <c r="AI4" s="428"/>
      <c r="AJ4" s="428"/>
      <c r="AK4" s="428"/>
      <c r="AL4" s="428"/>
      <c r="AM4" s="428"/>
      <c r="AN4" s="428"/>
      <c r="AO4" s="429"/>
    </row>
    <row r="5" spans="1:43" ht="24" customHeight="1" thickBot="1" x14ac:dyDescent="0.25">
      <c r="A5" s="55"/>
      <c r="B5" s="444"/>
      <c r="C5" s="404"/>
      <c r="D5" s="404"/>
      <c r="E5" s="404"/>
      <c r="F5" s="430"/>
      <c r="G5" s="431"/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  <c r="AE5" s="431"/>
      <c r="AF5" s="431"/>
      <c r="AG5" s="431"/>
      <c r="AH5" s="431"/>
      <c r="AI5" s="431"/>
      <c r="AJ5" s="431"/>
      <c r="AK5" s="431"/>
      <c r="AL5" s="431"/>
      <c r="AM5" s="431"/>
      <c r="AN5" s="431"/>
      <c r="AO5" s="432"/>
    </row>
    <row r="6" spans="1:43" ht="15" customHeight="1" thickBot="1" x14ac:dyDescent="0.25">
      <c r="A6" s="56"/>
      <c r="B6" s="439" t="s">
        <v>57</v>
      </c>
      <c r="C6" s="449" t="s">
        <v>58</v>
      </c>
      <c r="D6" s="449" t="s">
        <v>59</v>
      </c>
      <c r="E6" s="451" t="s">
        <v>60</v>
      </c>
      <c r="F6" s="424" t="s">
        <v>61</v>
      </c>
      <c r="G6" s="425"/>
      <c r="H6" s="425"/>
      <c r="I6" s="425"/>
      <c r="J6" s="425"/>
      <c r="K6" s="425"/>
      <c r="L6" s="425"/>
      <c r="M6" s="425"/>
      <c r="N6" s="425"/>
      <c r="O6" s="425"/>
      <c r="P6" s="425"/>
      <c r="Q6" s="425"/>
      <c r="R6" s="425"/>
      <c r="S6" s="425"/>
      <c r="T6" s="425"/>
      <c r="U6" s="425"/>
      <c r="V6" s="425"/>
      <c r="W6" s="425"/>
      <c r="X6" s="425"/>
      <c r="Y6" s="425"/>
      <c r="Z6" s="425"/>
      <c r="AA6" s="425"/>
      <c r="AB6" s="425"/>
      <c r="AC6" s="425"/>
      <c r="AD6" s="425"/>
      <c r="AE6" s="425"/>
      <c r="AF6" s="425"/>
      <c r="AG6" s="425"/>
      <c r="AH6" s="425"/>
      <c r="AI6" s="425"/>
      <c r="AJ6" s="425"/>
      <c r="AK6" s="425"/>
      <c r="AL6" s="425"/>
      <c r="AM6" s="425"/>
      <c r="AN6" s="425"/>
      <c r="AO6" s="426"/>
    </row>
    <row r="7" spans="1:43" ht="15" x14ac:dyDescent="0.25">
      <c r="A7" s="56"/>
      <c r="B7" s="447"/>
      <c r="C7" s="450"/>
      <c r="D7" s="450"/>
      <c r="E7" s="452"/>
      <c r="F7" s="441">
        <v>1</v>
      </c>
      <c r="G7" s="405"/>
      <c r="H7" s="422">
        <v>2</v>
      </c>
      <c r="I7" s="405"/>
      <c r="J7" s="422">
        <v>3</v>
      </c>
      <c r="K7" s="405"/>
      <c r="L7" s="422">
        <v>4</v>
      </c>
      <c r="M7" s="405"/>
      <c r="N7" s="422">
        <v>5</v>
      </c>
      <c r="O7" s="405"/>
      <c r="P7" s="422">
        <v>6</v>
      </c>
      <c r="Q7" s="405"/>
      <c r="R7" s="422">
        <v>7</v>
      </c>
      <c r="S7" s="405"/>
      <c r="T7" s="422">
        <v>8</v>
      </c>
      <c r="U7" s="405"/>
      <c r="V7" s="422">
        <v>9</v>
      </c>
      <c r="W7" s="405"/>
      <c r="X7" s="422">
        <v>10</v>
      </c>
      <c r="Y7" s="405"/>
      <c r="Z7" s="422">
        <v>11</v>
      </c>
      <c r="AA7" s="405"/>
      <c r="AB7" s="422">
        <v>12</v>
      </c>
      <c r="AC7" s="423"/>
      <c r="AD7" s="422">
        <v>13</v>
      </c>
      <c r="AE7" s="423"/>
      <c r="AF7" s="422">
        <v>14</v>
      </c>
      <c r="AG7" s="423"/>
      <c r="AH7" s="422">
        <v>15</v>
      </c>
      <c r="AI7" s="423"/>
      <c r="AJ7" s="422">
        <v>16</v>
      </c>
      <c r="AK7" s="423"/>
      <c r="AL7" s="422">
        <v>17</v>
      </c>
      <c r="AM7" s="423"/>
      <c r="AN7" s="422">
        <v>18</v>
      </c>
      <c r="AO7" s="423"/>
    </row>
    <row r="8" spans="1:43" x14ac:dyDescent="0.2">
      <c r="A8" s="56"/>
      <c r="B8" s="448"/>
      <c r="C8" s="407"/>
      <c r="D8" s="407"/>
      <c r="E8" s="453"/>
      <c r="F8" s="57" t="s">
        <v>62</v>
      </c>
      <c r="G8" s="58" t="s">
        <v>63</v>
      </c>
      <c r="H8" s="58" t="s">
        <v>62</v>
      </c>
      <c r="I8" s="58" t="s">
        <v>63</v>
      </c>
      <c r="J8" s="58" t="s">
        <v>62</v>
      </c>
      <c r="K8" s="58" t="s">
        <v>63</v>
      </c>
      <c r="L8" s="58" t="s">
        <v>62</v>
      </c>
      <c r="M8" s="58" t="s">
        <v>63</v>
      </c>
      <c r="N8" s="58" t="s">
        <v>62</v>
      </c>
      <c r="O8" s="58" t="s">
        <v>63</v>
      </c>
      <c r="P8" s="58" t="s">
        <v>62</v>
      </c>
      <c r="Q8" s="58" t="s">
        <v>63</v>
      </c>
      <c r="R8" s="58" t="s">
        <v>62</v>
      </c>
      <c r="S8" s="58" t="s">
        <v>63</v>
      </c>
      <c r="T8" s="58" t="s">
        <v>62</v>
      </c>
      <c r="U8" s="58" t="s">
        <v>63</v>
      </c>
      <c r="V8" s="58" t="s">
        <v>62</v>
      </c>
      <c r="W8" s="58" t="s">
        <v>63</v>
      </c>
      <c r="X8" s="58" t="s">
        <v>62</v>
      </c>
      <c r="Y8" s="58" t="s">
        <v>63</v>
      </c>
      <c r="Z8" s="58" t="s">
        <v>62</v>
      </c>
      <c r="AA8" s="58" t="s">
        <v>63</v>
      </c>
      <c r="AB8" s="58" t="s">
        <v>62</v>
      </c>
      <c r="AC8" s="58" t="s">
        <v>63</v>
      </c>
      <c r="AD8" s="58" t="s">
        <v>62</v>
      </c>
      <c r="AE8" s="58" t="s">
        <v>63</v>
      </c>
      <c r="AF8" s="58" t="s">
        <v>62</v>
      </c>
      <c r="AG8" s="58" t="s">
        <v>63</v>
      </c>
      <c r="AH8" s="58" t="s">
        <v>62</v>
      </c>
      <c r="AI8" s="58" t="s">
        <v>63</v>
      </c>
      <c r="AJ8" s="58" t="s">
        <v>62</v>
      </c>
      <c r="AK8" s="58" t="s">
        <v>63</v>
      </c>
      <c r="AL8" s="58" t="s">
        <v>62</v>
      </c>
      <c r="AM8" s="58" t="s">
        <v>63</v>
      </c>
      <c r="AN8" s="58" t="s">
        <v>62</v>
      </c>
      <c r="AO8" s="58" t="s">
        <v>63</v>
      </c>
    </row>
    <row r="9" spans="1:43" x14ac:dyDescent="0.2">
      <c r="A9" s="56"/>
      <c r="B9" s="59">
        <v>1</v>
      </c>
      <c r="C9" s="167" t="s">
        <v>108</v>
      </c>
      <c r="D9" s="61">
        <f>E9/$E$16</f>
        <v>1.8936221136837789E-3</v>
      </c>
      <c r="E9" s="166">
        <f>Orçamento!J6</f>
        <v>48912.55</v>
      </c>
      <c r="F9" s="62">
        <v>0.5</v>
      </c>
      <c r="G9" s="168">
        <f>E9*F9</f>
        <v>24456.275000000001</v>
      </c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4"/>
      <c r="Y9" s="164"/>
      <c r="Z9" s="164"/>
      <c r="AA9" s="164"/>
      <c r="AB9" s="61"/>
      <c r="AC9" s="168"/>
      <c r="AD9" s="61"/>
      <c r="AE9" s="168"/>
      <c r="AF9" s="61"/>
      <c r="AG9" s="168"/>
      <c r="AH9" s="61"/>
      <c r="AI9" s="168"/>
      <c r="AJ9" s="61"/>
      <c r="AK9" s="168"/>
      <c r="AL9" s="61"/>
      <c r="AM9" s="168"/>
      <c r="AN9" s="61">
        <v>0.5</v>
      </c>
      <c r="AO9" s="168">
        <f>E9*AN9</f>
        <v>24456.275000000001</v>
      </c>
      <c r="AQ9" s="331"/>
    </row>
    <row r="10" spans="1:43" x14ac:dyDescent="0.2">
      <c r="A10" s="55"/>
      <c r="B10" s="59">
        <v>2</v>
      </c>
      <c r="C10" s="60" t="s">
        <v>4</v>
      </c>
      <c r="D10" s="61">
        <f>E10/$E$16</f>
        <v>2.5309210734204709E-3</v>
      </c>
      <c r="E10" s="165">
        <f>Orçamento!J8</f>
        <v>65374.080000000002</v>
      </c>
      <c r="F10" s="62">
        <v>0.1</v>
      </c>
      <c r="G10" s="63">
        <f>F10*$E$10</f>
        <v>6537.4080000000004</v>
      </c>
      <c r="H10" s="61">
        <v>0.05</v>
      </c>
      <c r="I10" s="63">
        <f>H10*$E$10</f>
        <v>3268.7040000000002</v>
      </c>
      <c r="J10" s="61">
        <v>0.05</v>
      </c>
      <c r="K10" s="63">
        <f>J10*$E$10</f>
        <v>3268.7040000000002</v>
      </c>
      <c r="L10" s="61">
        <v>0.05</v>
      </c>
      <c r="M10" s="63">
        <f>L10*$E$10</f>
        <v>3268.7040000000002</v>
      </c>
      <c r="N10" s="61">
        <v>0.05</v>
      </c>
      <c r="O10" s="63">
        <f>N10*$E$10</f>
        <v>3268.7040000000002</v>
      </c>
      <c r="P10" s="61">
        <v>0.05</v>
      </c>
      <c r="Q10" s="63">
        <f>P10*$E$10</f>
        <v>3268.7040000000002</v>
      </c>
      <c r="R10" s="61">
        <v>0.05</v>
      </c>
      <c r="S10" s="63">
        <f>R10*$E$10</f>
        <v>3268.7040000000002</v>
      </c>
      <c r="T10" s="61">
        <v>0.05</v>
      </c>
      <c r="U10" s="63">
        <f>T10*$E$10</f>
        <v>3268.7040000000002</v>
      </c>
      <c r="V10" s="61">
        <v>0.05</v>
      </c>
      <c r="W10" s="63">
        <f>V10*$E$10</f>
        <v>3268.7040000000002</v>
      </c>
      <c r="X10" s="61">
        <v>0.05</v>
      </c>
      <c r="Y10" s="63">
        <f>X10*$E$10</f>
        <v>3268.7040000000002</v>
      </c>
      <c r="Z10" s="61">
        <v>0.05</v>
      </c>
      <c r="AA10" s="63">
        <f>Z10*$E$10</f>
        <v>3268.7040000000002</v>
      </c>
      <c r="AB10" s="61">
        <v>0.05</v>
      </c>
      <c r="AC10" s="63">
        <f>AB10*$E$10</f>
        <v>3268.7040000000002</v>
      </c>
      <c r="AD10" s="61">
        <v>0.05</v>
      </c>
      <c r="AE10" s="63">
        <f>AD10*$E$10</f>
        <v>3268.7040000000002</v>
      </c>
      <c r="AF10" s="61">
        <v>0.05</v>
      </c>
      <c r="AG10" s="63">
        <f>AF10*$E$10</f>
        <v>3268.7040000000002</v>
      </c>
      <c r="AH10" s="61">
        <v>0.05</v>
      </c>
      <c r="AI10" s="63">
        <f>AH10*$E$10</f>
        <v>3268.7040000000002</v>
      </c>
      <c r="AJ10" s="61">
        <v>0.05</v>
      </c>
      <c r="AK10" s="63">
        <f>AJ10*$E$10</f>
        <v>3268.7040000000002</v>
      </c>
      <c r="AL10" s="61">
        <v>0.05</v>
      </c>
      <c r="AM10" s="63">
        <f>AL10*$E$10</f>
        <v>3268.7040000000002</v>
      </c>
      <c r="AN10" s="61">
        <v>0.1</v>
      </c>
      <c r="AO10" s="63">
        <f>AN10*$E$10</f>
        <v>6537.4080000000004</v>
      </c>
      <c r="AQ10" s="331"/>
    </row>
    <row r="11" spans="1:43" x14ac:dyDescent="0.2">
      <c r="A11" s="55"/>
      <c r="B11" s="59">
        <v>3</v>
      </c>
      <c r="C11" s="64" t="s">
        <v>8</v>
      </c>
      <c r="D11" s="61">
        <f>E11/$E$16</f>
        <v>7.5613642586639884E-2</v>
      </c>
      <c r="E11" s="165">
        <f>Orçamento!J14</f>
        <v>1953112</v>
      </c>
      <c r="F11" s="62">
        <v>0.06</v>
      </c>
      <c r="G11" s="63">
        <f t="shared" ref="G11:AC15" si="0">F11*$E11</f>
        <v>117186.72</v>
      </c>
      <c r="H11" s="62">
        <v>0.06</v>
      </c>
      <c r="I11" s="63">
        <f t="shared" ref="I11:I15" si="1">H11*$E11</f>
        <v>117186.72</v>
      </c>
      <c r="J11" s="62">
        <v>0.06</v>
      </c>
      <c r="K11" s="63">
        <f t="shared" ref="K11:K15" si="2">J11*$E11</f>
        <v>117186.72</v>
      </c>
      <c r="L11" s="62">
        <v>0.06</v>
      </c>
      <c r="M11" s="63">
        <f t="shared" ref="M11:M15" si="3">L11*$E11</f>
        <v>117186.72</v>
      </c>
      <c r="N11" s="62">
        <v>0.06</v>
      </c>
      <c r="O11" s="63">
        <f t="shared" ref="O11:O15" si="4">N11*$E11</f>
        <v>117186.72</v>
      </c>
      <c r="P11" s="62">
        <v>0.06</v>
      </c>
      <c r="Q11" s="63">
        <f t="shared" ref="Q11:Q15" si="5">P11*$E11</f>
        <v>117186.72</v>
      </c>
      <c r="R11" s="62">
        <v>0.06</v>
      </c>
      <c r="S11" s="63">
        <f t="shared" ref="S11:S15" si="6">R11*$E11</f>
        <v>117186.72</v>
      </c>
      <c r="T11" s="62">
        <v>0.06</v>
      </c>
      <c r="U11" s="63">
        <f t="shared" ref="U11:U15" si="7">T11*$E11</f>
        <v>117186.72</v>
      </c>
      <c r="V11" s="62">
        <v>0.06</v>
      </c>
      <c r="W11" s="63">
        <f t="shared" ref="W11:W15" si="8">V11*$E11</f>
        <v>117186.72</v>
      </c>
      <c r="X11" s="62">
        <v>0.06</v>
      </c>
      <c r="Y11" s="63">
        <f t="shared" ref="Y11:Y15" si="9">X11*$E11</f>
        <v>117186.72</v>
      </c>
      <c r="Z11" s="62">
        <v>0.05</v>
      </c>
      <c r="AA11" s="63">
        <f t="shared" ref="AA11:AA15" si="10">Z11*$E11</f>
        <v>97655.6</v>
      </c>
      <c r="AB11" s="62">
        <v>0.05</v>
      </c>
      <c r="AC11" s="63">
        <f t="shared" ref="AC11:AC15" si="11">AB11*$E11</f>
        <v>97655.6</v>
      </c>
      <c r="AD11" s="62">
        <v>0.05</v>
      </c>
      <c r="AE11" s="63">
        <f t="shared" ref="AE11:AE15" si="12">AD11*$E11</f>
        <v>97655.6</v>
      </c>
      <c r="AF11" s="62">
        <v>0.05</v>
      </c>
      <c r="AG11" s="63">
        <f t="shared" ref="AG11:AG15" si="13">AF11*$E11</f>
        <v>97655.6</v>
      </c>
      <c r="AH11" s="62">
        <v>0.05</v>
      </c>
      <c r="AI11" s="63">
        <f t="shared" ref="AI11:AI15" si="14">AH11*$E11</f>
        <v>97655.6</v>
      </c>
      <c r="AJ11" s="62">
        <v>0.05</v>
      </c>
      <c r="AK11" s="63">
        <f t="shared" ref="AK11:AK15" si="15">AJ11*$E11</f>
        <v>97655.6</v>
      </c>
      <c r="AL11" s="62">
        <v>0.05</v>
      </c>
      <c r="AM11" s="63">
        <f t="shared" ref="AM11:AM15" si="16">AL11*$E11</f>
        <v>97655.6</v>
      </c>
      <c r="AN11" s="62">
        <v>0.05</v>
      </c>
      <c r="AO11" s="63">
        <f t="shared" ref="AO11:AO15" si="17">AN11*$E11</f>
        <v>97655.6</v>
      </c>
      <c r="AQ11" s="331"/>
    </row>
    <row r="12" spans="1:43" x14ac:dyDescent="0.2">
      <c r="A12" s="55"/>
      <c r="B12" s="59">
        <v>4</v>
      </c>
      <c r="C12" s="60" t="s">
        <v>16</v>
      </c>
      <c r="D12" s="61">
        <f>E12/$E$16</f>
        <v>8.8856268460815055E-2</v>
      </c>
      <c r="E12" s="165">
        <f>Orçamento!J17</f>
        <v>2295171.06</v>
      </c>
      <c r="F12" s="62">
        <v>0.06</v>
      </c>
      <c r="G12" s="63">
        <f t="shared" si="0"/>
        <v>137710.26360000001</v>
      </c>
      <c r="H12" s="62">
        <v>0.06</v>
      </c>
      <c r="I12" s="63">
        <f t="shared" si="1"/>
        <v>137710.26360000001</v>
      </c>
      <c r="J12" s="62">
        <v>0.06</v>
      </c>
      <c r="K12" s="63">
        <f t="shared" si="2"/>
        <v>137710.26360000001</v>
      </c>
      <c r="L12" s="62">
        <v>0.06</v>
      </c>
      <c r="M12" s="63">
        <f t="shared" si="3"/>
        <v>137710.26360000001</v>
      </c>
      <c r="N12" s="62">
        <v>0.06</v>
      </c>
      <c r="O12" s="63">
        <f t="shared" si="4"/>
        <v>137710.26360000001</v>
      </c>
      <c r="P12" s="62">
        <v>0.06</v>
      </c>
      <c r="Q12" s="63">
        <f t="shared" si="5"/>
        <v>137710.26360000001</v>
      </c>
      <c r="R12" s="62">
        <v>0.06</v>
      </c>
      <c r="S12" s="63">
        <f t="shared" si="6"/>
        <v>137710.26360000001</v>
      </c>
      <c r="T12" s="62">
        <v>0.06</v>
      </c>
      <c r="U12" s="63">
        <f t="shared" si="7"/>
        <v>137710.26360000001</v>
      </c>
      <c r="V12" s="62">
        <v>0.06</v>
      </c>
      <c r="W12" s="63">
        <f t="shared" si="8"/>
        <v>137710.26360000001</v>
      </c>
      <c r="X12" s="62">
        <v>0.06</v>
      </c>
      <c r="Y12" s="63">
        <f t="shared" si="9"/>
        <v>137710.26360000001</v>
      </c>
      <c r="Z12" s="62">
        <v>0.05</v>
      </c>
      <c r="AA12" s="63">
        <f t="shared" si="10"/>
        <v>114758.55300000001</v>
      </c>
      <c r="AB12" s="62">
        <v>0.05</v>
      </c>
      <c r="AC12" s="63">
        <f t="shared" si="11"/>
        <v>114758.55300000001</v>
      </c>
      <c r="AD12" s="62">
        <v>0.05</v>
      </c>
      <c r="AE12" s="63">
        <f t="shared" si="12"/>
        <v>114758.55300000001</v>
      </c>
      <c r="AF12" s="62">
        <v>0.05</v>
      </c>
      <c r="AG12" s="63">
        <f t="shared" si="13"/>
        <v>114758.55300000001</v>
      </c>
      <c r="AH12" s="62">
        <v>0.05</v>
      </c>
      <c r="AI12" s="63">
        <f t="shared" si="14"/>
        <v>114758.55300000001</v>
      </c>
      <c r="AJ12" s="62">
        <v>0.05</v>
      </c>
      <c r="AK12" s="63">
        <f t="shared" si="15"/>
        <v>114758.55300000001</v>
      </c>
      <c r="AL12" s="62">
        <v>0.05</v>
      </c>
      <c r="AM12" s="63">
        <f t="shared" si="16"/>
        <v>114758.55300000001</v>
      </c>
      <c r="AN12" s="62">
        <v>0.05</v>
      </c>
      <c r="AO12" s="63">
        <f t="shared" si="17"/>
        <v>114758.55300000001</v>
      </c>
      <c r="AQ12" s="331"/>
    </row>
    <row r="13" spans="1:43" x14ac:dyDescent="0.2">
      <c r="A13" s="55"/>
      <c r="B13" s="59">
        <v>5</v>
      </c>
      <c r="C13" s="60" t="s">
        <v>20</v>
      </c>
      <c r="D13" s="61">
        <f>E13/$E$16</f>
        <v>0.77485429367503378</v>
      </c>
      <c r="E13" s="165">
        <f>Orçamento!J23</f>
        <v>20014605.399999999</v>
      </c>
      <c r="F13" s="62">
        <v>0.06</v>
      </c>
      <c r="G13" s="63">
        <f t="shared" si="0"/>
        <v>1200876.3239999998</v>
      </c>
      <c r="H13" s="62">
        <v>0.06</v>
      </c>
      <c r="I13" s="63">
        <f t="shared" si="1"/>
        <v>1200876.3239999998</v>
      </c>
      <c r="J13" s="62">
        <v>0.06</v>
      </c>
      <c r="K13" s="63">
        <f t="shared" si="2"/>
        <v>1200876.3239999998</v>
      </c>
      <c r="L13" s="62">
        <v>0.06</v>
      </c>
      <c r="M13" s="63">
        <f t="shared" si="3"/>
        <v>1200876.3239999998</v>
      </c>
      <c r="N13" s="62">
        <v>0.06</v>
      </c>
      <c r="O13" s="63">
        <f t="shared" si="4"/>
        <v>1200876.3239999998</v>
      </c>
      <c r="P13" s="62">
        <v>0.06</v>
      </c>
      <c r="Q13" s="63">
        <f t="shared" si="5"/>
        <v>1200876.3239999998</v>
      </c>
      <c r="R13" s="62">
        <v>0.06</v>
      </c>
      <c r="S13" s="63">
        <f t="shared" si="6"/>
        <v>1200876.3239999998</v>
      </c>
      <c r="T13" s="62">
        <v>0.06</v>
      </c>
      <c r="U13" s="63">
        <f t="shared" si="7"/>
        <v>1200876.3239999998</v>
      </c>
      <c r="V13" s="62">
        <v>0.06</v>
      </c>
      <c r="W13" s="63">
        <f t="shared" si="8"/>
        <v>1200876.3239999998</v>
      </c>
      <c r="X13" s="62">
        <v>0.06</v>
      </c>
      <c r="Y13" s="63">
        <f t="shared" si="9"/>
        <v>1200876.3239999998</v>
      </c>
      <c r="Z13" s="62">
        <v>0.05</v>
      </c>
      <c r="AA13" s="63">
        <f t="shared" si="10"/>
        <v>1000730.27</v>
      </c>
      <c r="AB13" s="62">
        <v>0.05</v>
      </c>
      <c r="AC13" s="63">
        <f t="shared" si="11"/>
        <v>1000730.27</v>
      </c>
      <c r="AD13" s="62">
        <v>0.05</v>
      </c>
      <c r="AE13" s="63">
        <f t="shared" si="12"/>
        <v>1000730.27</v>
      </c>
      <c r="AF13" s="62">
        <v>0.05</v>
      </c>
      <c r="AG13" s="63">
        <f t="shared" si="13"/>
        <v>1000730.27</v>
      </c>
      <c r="AH13" s="62">
        <v>0.05</v>
      </c>
      <c r="AI13" s="63">
        <f t="shared" si="14"/>
        <v>1000730.27</v>
      </c>
      <c r="AJ13" s="62">
        <v>0.05</v>
      </c>
      <c r="AK13" s="63">
        <f t="shared" si="15"/>
        <v>1000730.27</v>
      </c>
      <c r="AL13" s="62">
        <v>0.05</v>
      </c>
      <c r="AM13" s="63">
        <f t="shared" si="16"/>
        <v>1000730.27</v>
      </c>
      <c r="AN13" s="62">
        <v>0.05</v>
      </c>
      <c r="AO13" s="63">
        <f t="shared" si="17"/>
        <v>1000730.27</v>
      </c>
      <c r="AQ13" s="331"/>
    </row>
    <row r="14" spans="1:43" x14ac:dyDescent="0.2">
      <c r="A14" s="55"/>
      <c r="B14" s="59">
        <v>6</v>
      </c>
      <c r="C14" s="60" t="s">
        <v>133</v>
      </c>
      <c r="D14" s="61">
        <f t="shared" ref="D14:D15" si="18">E14/$E$16</f>
        <v>4.9506093586883784E-3</v>
      </c>
      <c r="E14" s="165">
        <f>Orçamento!J39</f>
        <v>127875</v>
      </c>
      <c r="F14" s="169">
        <v>0.06</v>
      </c>
      <c r="G14" s="170">
        <f t="shared" si="0"/>
        <v>7672.5</v>
      </c>
      <c r="H14" s="169">
        <v>0.06</v>
      </c>
      <c r="I14" s="170">
        <f t="shared" si="0"/>
        <v>7672.5</v>
      </c>
      <c r="J14" s="169">
        <v>0.06</v>
      </c>
      <c r="K14" s="170">
        <f t="shared" si="0"/>
        <v>7672.5</v>
      </c>
      <c r="L14" s="169">
        <v>0.06</v>
      </c>
      <c r="M14" s="170">
        <f t="shared" si="0"/>
        <v>7672.5</v>
      </c>
      <c r="N14" s="169">
        <v>0.06</v>
      </c>
      <c r="O14" s="170">
        <f t="shared" si="0"/>
        <v>7672.5</v>
      </c>
      <c r="P14" s="169">
        <v>0.06</v>
      </c>
      <c r="Q14" s="170">
        <f t="shared" si="0"/>
        <v>7672.5</v>
      </c>
      <c r="R14" s="169">
        <v>0.06</v>
      </c>
      <c r="S14" s="170">
        <f t="shared" si="0"/>
        <v>7672.5</v>
      </c>
      <c r="T14" s="169">
        <v>0.06</v>
      </c>
      <c r="U14" s="170">
        <f t="shared" si="0"/>
        <v>7672.5</v>
      </c>
      <c r="V14" s="169">
        <v>0.06</v>
      </c>
      <c r="W14" s="170">
        <f t="shared" si="0"/>
        <v>7672.5</v>
      </c>
      <c r="X14" s="169">
        <v>0.06</v>
      </c>
      <c r="Y14" s="170">
        <f t="shared" si="0"/>
        <v>7672.5</v>
      </c>
      <c r="Z14" s="169">
        <v>0.05</v>
      </c>
      <c r="AA14" s="170">
        <f t="shared" si="0"/>
        <v>6393.75</v>
      </c>
      <c r="AB14" s="169">
        <v>0.05</v>
      </c>
      <c r="AC14" s="170">
        <f t="shared" si="0"/>
        <v>6393.75</v>
      </c>
      <c r="AD14" s="169">
        <v>0.05</v>
      </c>
      <c r="AE14" s="170">
        <f t="shared" si="12"/>
        <v>6393.75</v>
      </c>
      <c r="AF14" s="169">
        <v>0.05</v>
      </c>
      <c r="AG14" s="170">
        <f t="shared" si="13"/>
        <v>6393.75</v>
      </c>
      <c r="AH14" s="169">
        <v>0.05</v>
      </c>
      <c r="AI14" s="170">
        <f t="shared" si="14"/>
        <v>6393.75</v>
      </c>
      <c r="AJ14" s="169">
        <v>0.05</v>
      </c>
      <c r="AK14" s="170">
        <f t="shared" si="15"/>
        <v>6393.75</v>
      </c>
      <c r="AL14" s="169">
        <v>0.05</v>
      </c>
      <c r="AM14" s="170">
        <f t="shared" si="16"/>
        <v>6393.75</v>
      </c>
      <c r="AN14" s="169">
        <v>0.05</v>
      </c>
      <c r="AO14" s="170">
        <f t="shared" si="17"/>
        <v>6393.75</v>
      </c>
      <c r="AQ14" s="331"/>
    </row>
    <row r="15" spans="1:43" ht="24" x14ac:dyDescent="0.2">
      <c r="A15" s="55"/>
      <c r="B15" s="163">
        <v>7</v>
      </c>
      <c r="C15" s="60" t="s">
        <v>66</v>
      </c>
      <c r="D15" s="61">
        <f t="shared" si="18"/>
        <v>5.1300642731718769E-2</v>
      </c>
      <c r="E15" s="165">
        <f>Orçamento!J42</f>
        <v>1325103.48</v>
      </c>
      <c r="F15" s="62">
        <v>0.06</v>
      </c>
      <c r="G15" s="63">
        <f t="shared" si="0"/>
        <v>79506.208799999993</v>
      </c>
      <c r="H15" s="62">
        <v>0.06</v>
      </c>
      <c r="I15" s="63">
        <f t="shared" si="1"/>
        <v>79506.208799999993</v>
      </c>
      <c r="J15" s="62">
        <v>0.06</v>
      </c>
      <c r="K15" s="63">
        <f t="shared" si="2"/>
        <v>79506.208799999993</v>
      </c>
      <c r="L15" s="62">
        <v>0.06</v>
      </c>
      <c r="M15" s="63">
        <f t="shared" si="3"/>
        <v>79506.208799999993</v>
      </c>
      <c r="N15" s="62">
        <v>0.06</v>
      </c>
      <c r="O15" s="63">
        <f t="shared" si="4"/>
        <v>79506.208799999993</v>
      </c>
      <c r="P15" s="62">
        <v>0.06</v>
      </c>
      <c r="Q15" s="63">
        <f t="shared" si="5"/>
        <v>79506.208799999993</v>
      </c>
      <c r="R15" s="62">
        <v>0.06</v>
      </c>
      <c r="S15" s="63">
        <f t="shared" si="6"/>
        <v>79506.208799999993</v>
      </c>
      <c r="T15" s="62">
        <v>0.06</v>
      </c>
      <c r="U15" s="63">
        <f t="shared" si="7"/>
        <v>79506.208799999993</v>
      </c>
      <c r="V15" s="62">
        <v>0.06</v>
      </c>
      <c r="W15" s="63">
        <f t="shared" si="8"/>
        <v>79506.208799999993</v>
      </c>
      <c r="X15" s="62">
        <v>0.06</v>
      </c>
      <c r="Y15" s="63">
        <f t="shared" si="9"/>
        <v>79506.208799999993</v>
      </c>
      <c r="Z15" s="62">
        <v>0.05</v>
      </c>
      <c r="AA15" s="63">
        <f t="shared" si="10"/>
        <v>66255.173999999999</v>
      </c>
      <c r="AB15" s="62">
        <v>0.05</v>
      </c>
      <c r="AC15" s="63">
        <f t="shared" si="11"/>
        <v>66255.173999999999</v>
      </c>
      <c r="AD15" s="62">
        <v>0.05</v>
      </c>
      <c r="AE15" s="63">
        <f t="shared" si="12"/>
        <v>66255.173999999999</v>
      </c>
      <c r="AF15" s="62">
        <v>0.05</v>
      </c>
      <c r="AG15" s="63">
        <f t="shared" si="13"/>
        <v>66255.173999999999</v>
      </c>
      <c r="AH15" s="62">
        <v>0.05</v>
      </c>
      <c r="AI15" s="63">
        <f t="shared" si="14"/>
        <v>66255.173999999999</v>
      </c>
      <c r="AJ15" s="62">
        <v>0.05</v>
      </c>
      <c r="AK15" s="63">
        <f t="shared" si="15"/>
        <v>66255.173999999999</v>
      </c>
      <c r="AL15" s="62">
        <v>0.05</v>
      </c>
      <c r="AM15" s="63">
        <f t="shared" si="16"/>
        <v>66255.173999999999</v>
      </c>
      <c r="AN15" s="62">
        <v>0.05</v>
      </c>
      <c r="AO15" s="63">
        <f t="shared" si="17"/>
        <v>66255.173999999999</v>
      </c>
      <c r="AQ15" s="331"/>
    </row>
    <row r="16" spans="1:43" x14ac:dyDescent="0.2">
      <c r="A16" s="56"/>
      <c r="B16" s="439" t="s">
        <v>64</v>
      </c>
      <c r="C16" s="65" t="s">
        <v>65</v>
      </c>
      <c r="D16" s="66">
        <f>SUM(D9:D15)</f>
        <v>1.0000000000000002</v>
      </c>
      <c r="E16" s="67">
        <f>SUM(E9:E15)</f>
        <v>25830153.569999997</v>
      </c>
      <c r="F16" s="68">
        <f>G16/$E$16</f>
        <v>6.0934430572957672E-2</v>
      </c>
      <c r="G16" s="69">
        <f>SUM(G9:G15)</f>
        <v>1573945.6993999996</v>
      </c>
      <c r="H16" s="66">
        <f>I16/$E$16</f>
        <v>5.9861073462444764E-2</v>
      </c>
      <c r="I16" s="69">
        <f>SUM(I10:I15)</f>
        <v>1546220.7203999998</v>
      </c>
      <c r="J16" s="66">
        <f>K16/$E$16</f>
        <v>5.9861073462444764E-2</v>
      </c>
      <c r="K16" s="69">
        <f>SUM(K10:K15)</f>
        <v>1546220.7203999998</v>
      </c>
      <c r="L16" s="66">
        <f>M16/$E$16</f>
        <v>5.9861073462444764E-2</v>
      </c>
      <c r="M16" s="69">
        <f>SUM(M10:M15)</f>
        <v>1546220.7203999998</v>
      </c>
      <c r="N16" s="66">
        <f>O16/$E$16</f>
        <v>5.9861073462444764E-2</v>
      </c>
      <c r="O16" s="69">
        <f>SUM(O10:O15)</f>
        <v>1546220.7203999998</v>
      </c>
      <c r="P16" s="66">
        <f>Q16/$E$16</f>
        <v>5.9861073462444764E-2</v>
      </c>
      <c r="Q16" s="69">
        <f>SUM(Q10:Q15)</f>
        <v>1546220.7203999998</v>
      </c>
      <c r="R16" s="66">
        <f>S16/$E$16</f>
        <v>5.9861073462444764E-2</v>
      </c>
      <c r="S16" s="69">
        <f>SUM(S10:S15)</f>
        <v>1546220.7203999998</v>
      </c>
      <c r="T16" s="66">
        <f>U16/$E$16</f>
        <v>5.9861073462444764E-2</v>
      </c>
      <c r="U16" s="69">
        <f>SUM(U10:U15)</f>
        <v>1546220.7203999998</v>
      </c>
      <c r="V16" s="66">
        <f>W16/$E$16</f>
        <v>5.9861073462444764E-2</v>
      </c>
      <c r="W16" s="69">
        <f>SUM(W10:W15)</f>
        <v>1546220.7203999998</v>
      </c>
      <c r="X16" s="66">
        <f>Y16/$E$16</f>
        <v>5.9861073462444764E-2</v>
      </c>
      <c r="Y16" s="69">
        <f>SUM(Y10:Y15)</f>
        <v>1546220.7203999998</v>
      </c>
      <c r="Z16" s="66">
        <f>AA16/$E$16</f>
        <v>4.990531889431582E-2</v>
      </c>
      <c r="AA16" s="69">
        <f>SUM(AA10:AA15)</f>
        <v>1289062.051</v>
      </c>
      <c r="AB16" s="66">
        <f>AC16/$E$16</f>
        <v>4.990531889431582E-2</v>
      </c>
      <c r="AC16" s="69">
        <f>SUM(AC9:AC15)</f>
        <v>1289062.051</v>
      </c>
      <c r="AD16" s="66">
        <f>AE16/$E$16</f>
        <v>4.990531889431582E-2</v>
      </c>
      <c r="AE16" s="69">
        <f>SUM(AE9:AE15)</f>
        <v>1289062.051</v>
      </c>
      <c r="AF16" s="66">
        <f>AG16/$E$16</f>
        <v>4.990531889431582E-2</v>
      </c>
      <c r="AG16" s="69">
        <f>SUM(AG9:AG15)</f>
        <v>1289062.051</v>
      </c>
      <c r="AH16" s="66">
        <f>AI16/$E$16</f>
        <v>4.990531889431582E-2</v>
      </c>
      <c r="AI16" s="69">
        <f>SUM(AI9:AI15)</f>
        <v>1289062.051</v>
      </c>
      <c r="AJ16" s="66">
        <f>AK16/$E$16</f>
        <v>4.990531889431582E-2</v>
      </c>
      <c r="AK16" s="69">
        <f>SUM(AK9:AK15)</f>
        <v>1289062.051</v>
      </c>
      <c r="AL16" s="66">
        <f>AM16/$E$16</f>
        <v>4.990531889431582E-2</v>
      </c>
      <c r="AM16" s="69">
        <f>SUM(AM9:AM15)</f>
        <v>1289062.051</v>
      </c>
      <c r="AN16" s="66">
        <f>AO16/$E$16</f>
        <v>5.0978676004828742E-2</v>
      </c>
      <c r="AO16" s="69">
        <f>SUM(AO9:AO15)</f>
        <v>1316787.0300000003</v>
      </c>
    </row>
    <row r="17" spans="1:42" ht="13.5" thickBot="1" x14ac:dyDescent="0.25">
      <c r="A17" s="56"/>
      <c r="B17" s="440"/>
      <c r="C17" s="70" t="s">
        <v>0</v>
      </c>
      <c r="D17" s="71">
        <f>AB16+N16+J16+H16+F16+L16+P16+R16+T16+V16+X16+Z16</f>
        <v>0.69949472952359204</v>
      </c>
      <c r="E17" s="72">
        <f>G16+I16+K16+O16+AC16+M16+Q16+S16+U16+W16+Y16+AA16+AE16+AG16+AI16+AK16+AM16+AO16</f>
        <v>25830153.569999993</v>
      </c>
      <c r="F17" s="73">
        <f>SUM(F16)</f>
        <v>6.0934430572957672E-2</v>
      </c>
      <c r="G17" s="74">
        <f>G16</f>
        <v>1573945.6993999996</v>
      </c>
      <c r="H17" s="75">
        <f>F17+H16</f>
        <v>0.12079550403540243</v>
      </c>
      <c r="I17" s="74">
        <f>I16+G17</f>
        <v>3120166.4197999993</v>
      </c>
      <c r="J17" s="75">
        <f t="shared" ref="J17" si="19">J16+H17</f>
        <v>0.18065657749784719</v>
      </c>
      <c r="K17" s="74">
        <f>K16+I17</f>
        <v>4666387.1401999993</v>
      </c>
      <c r="L17" s="75">
        <f>H17+L16</f>
        <v>0.18065657749784719</v>
      </c>
      <c r="M17" s="74">
        <f>M16+K17</f>
        <v>6212607.8605999993</v>
      </c>
      <c r="N17" s="75">
        <f>J17+N16</f>
        <v>0.24051765096029196</v>
      </c>
      <c r="O17" s="74">
        <f>O16+M17</f>
        <v>7758828.5809999993</v>
      </c>
      <c r="P17" s="75">
        <f>L17+P16</f>
        <v>0.24051765096029196</v>
      </c>
      <c r="Q17" s="74">
        <f>Q16+O17</f>
        <v>9305049.3013999984</v>
      </c>
      <c r="R17" s="75">
        <f>N17+R16</f>
        <v>0.30037872442273672</v>
      </c>
      <c r="S17" s="74">
        <f>S16+Q17</f>
        <v>10851270.021799998</v>
      </c>
      <c r="T17" s="75">
        <f>P17+T16</f>
        <v>0.30037872442273672</v>
      </c>
      <c r="U17" s="74">
        <f>U16+S17</f>
        <v>12397490.742199998</v>
      </c>
      <c r="V17" s="75">
        <f>R17+V16</f>
        <v>0.36023979788518146</v>
      </c>
      <c r="W17" s="74">
        <f>W16+U17</f>
        <v>13943711.462599998</v>
      </c>
      <c r="X17" s="75">
        <f>T17+X16</f>
        <v>0.36023979788518146</v>
      </c>
      <c r="Y17" s="74">
        <f>Y16+W17</f>
        <v>15489932.182999998</v>
      </c>
      <c r="Z17" s="75">
        <f>V17+Z16</f>
        <v>0.41014511677949728</v>
      </c>
      <c r="AA17" s="74">
        <f>AA16+Y17</f>
        <v>16778994.233999997</v>
      </c>
      <c r="AB17" s="75">
        <f>X17+AB16</f>
        <v>0.41014511677949728</v>
      </c>
      <c r="AC17" s="74">
        <f>AC16+AA17</f>
        <v>18068056.284999996</v>
      </c>
      <c r="AD17" s="75">
        <f>Z17+AD16</f>
        <v>0.4600504356738131</v>
      </c>
      <c r="AE17" s="74">
        <f>AE16+AC17</f>
        <v>19357118.335999995</v>
      </c>
      <c r="AF17" s="75">
        <f>AB17+AF16</f>
        <v>0.4600504356738131</v>
      </c>
      <c r="AG17" s="74">
        <f>AG16+AE17</f>
        <v>20646180.386999995</v>
      </c>
      <c r="AH17" s="75">
        <f>AD17+AH16</f>
        <v>0.50995575456812892</v>
      </c>
      <c r="AI17" s="74">
        <f>AI16+AG17</f>
        <v>21935242.437999994</v>
      </c>
      <c r="AJ17" s="75">
        <f>AF17+AJ16</f>
        <v>0.50995575456812892</v>
      </c>
      <c r="AK17" s="74">
        <f>AK16+AI17</f>
        <v>23224304.488999993</v>
      </c>
      <c r="AL17" s="75">
        <f>AH17+AL16</f>
        <v>0.55986107346244474</v>
      </c>
      <c r="AM17" s="74">
        <f>AM16+AK17</f>
        <v>24513366.539999992</v>
      </c>
      <c r="AN17" s="75">
        <f>AJ17+AN16</f>
        <v>0.56093443057295767</v>
      </c>
      <c r="AO17" s="74">
        <f>AO16+AM17</f>
        <v>25830153.569999993</v>
      </c>
    </row>
    <row r="20" spans="1:42" x14ac:dyDescent="0.2">
      <c r="G20" s="161"/>
      <c r="H20" s="161"/>
      <c r="I20" s="161"/>
      <c r="J20" s="161"/>
      <c r="K20" s="161"/>
      <c r="L20" s="161"/>
      <c r="M20" s="161"/>
      <c r="N20" s="161"/>
      <c r="O20" s="161"/>
      <c r="P20" s="161"/>
      <c r="Q20" s="161"/>
      <c r="R20" s="161"/>
      <c r="S20" s="161"/>
      <c r="T20" s="161"/>
      <c r="U20" s="161"/>
      <c r="V20" s="161"/>
      <c r="W20" s="161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</row>
    <row r="21" spans="1:42" x14ac:dyDescent="0.2">
      <c r="AP21" s="264" t="s">
        <v>282</v>
      </c>
    </row>
  </sheetData>
  <mergeCells count="29">
    <mergeCell ref="B2:E3"/>
    <mergeCell ref="B4:B5"/>
    <mergeCell ref="C4:E5"/>
    <mergeCell ref="B6:B8"/>
    <mergeCell ref="C6:C8"/>
    <mergeCell ref="D6:D8"/>
    <mergeCell ref="E6:E8"/>
    <mergeCell ref="B16:B17"/>
    <mergeCell ref="P7:Q7"/>
    <mergeCell ref="R7:S7"/>
    <mergeCell ref="AB7:AC7"/>
    <mergeCell ref="Z7:AA7"/>
    <mergeCell ref="X7:Y7"/>
    <mergeCell ref="F7:G7"/>
    <mergeCell ref="H7:I7"/>
    <mergeCell ref="J7:K7"/>
    <mergeCell ref="AN7:AO7"/>
    <mergeCell ref="F6:AO6"/>
    <mergeCell ref="F4:AO5"/>
    <mergeCell ref="F2:AO3"/>
    <mergeCell ref="AD7:AE7"/>
    <mergeCell ref="AF7:AG7"/>
    <mergeCell ref="AH7:AI7"/>
    <mergeCell ref="AJ7:AK7"/>
    <mergeCell ref="AL7:AM7"/>
    <mergeCell ref="T7:U7"/>
    <mergeCell ref="V7:W7"/>
    <mergeCell ref="L7:M7"/>
    <mergeCell ref="N7:O7"/>
  </mergeCells>
  <pageMargins left="0.511811024" right="0.511811024" top="0.78740157499999996" bottom="0.78740157499999996" header="0.31496062000000002" footer="0.31496062000000002"/>
  <pageSetup paperSize="9" scale="27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D1083-84B4-4D06-A98E-34F27D387FF6}">
  <dimension ref="B1:J30"/>
  <sheetViews>
    <sheetView workbookViewId="0">
      <selection activeCell="B2" sqref="B2:J3"/>
    </sheetView>
  </sheetViews>
  <sheetFormatPr defaultRowHeight="12.75" x14ac:dyDescent="0.2"/>
  <sheetData>
    <row r="1" spans="2:10" ht="15.75" thickBot="1" x14ac:dyDescent="0.25">
      <c r="B1" s="76"/>
      <c r="C1" s="76"/>
      <c r="D1" s="76"/>
      <c r="E1" s="76"/>
      <c r="F1" s="76"/>
      <c r="G1" s="76"/>
      <c r="H1" s="76"/>
      <c r="I1" s="76"/>
      <c r="J1" s="76"/>
    </row>
    <row r="2" spans="2:10" ht="39.950000000000003" customHeight="1" x14ac:dyDescent="0.2">
      <c r="B2" s="475" t="s">
        <v>285</v>
      </c>
      <c r="C2" s="476"/>
      <c r="D2" s="476"/>
      <c r="E2" s="476"/>
      <c r="F2" s="476"/>
      <c r="G2" s="476"/>
      <c r="H2" s="476"/>
      <c r="I2" s="476"/>
      <c r="J2" s="477"/>
    </row>
    <row r="3" spans="2:10" ht="39.950000000000003" customHeight="1" x14ac:dyDescent="0.2">
      <c r="B3" s="413"/>
      <c r="C3" s="404"/>
      <c r="D3" s="404"/>
      <c r="E3" s="404"/>
      <c r="F3" s="404"/>
      <c r="G3" s="404"/>
      <c r="H3" s="404"/>
      <c r="I3" s="404"/>
      <c r="J3" s="423"/>
    </row>
    <row r="4" spans="2:10" x14ac:dyDescent="0.2">
      <c r="B4" s="77" t="s">
        <v>67</v>
      </c>
      <c r="C4" s="78"/>
      <c r="D4" s="78"/>
      <c r="E4" s="78"/>
      <c r="F4" s="78"/>
      <c r="G4" s="78"/>
      <c r="H4" s="78"/>
      <c r="I4" s="78"/>
      <c r="J4" s="79"/>
    </row>
    <row r="5" spans="2:10" ht="15" x14ac:dyDescent="0.25">
      <c r="B5" s="478" t="s">
        <v>68</v>
      </c>
      <c r="C5" s="404"/>
      <c r="D5" s="404"/>
      <c r="E5" s="404"/>
      <c r="F5" s="404"/>
      <c r="G5" s="404"/>
      <c r="H5" s="404"/>
      <c r="I5" s="404"/>
      <c r="J5" s="423"/>
    </row>
    <row r="6" spans="2:10" x14ac:dyDescent="0.2">
      <c r="B6" s="77" t="s">
        <v>69</v>
      </c>
      <c r="C6" s="78"/>
      <c r="D6" s="78"/>
      <c r="E6" s="78"/>
      <c r="F6" s="80"/>
      <c r="G6" s="80"/>
      <c r="H6" s="80"/>
      <c r="I6" s="80"/>
      <c r="J6" s="79"/>
    </row>
    <row r="7" spans="2:10" ht="15" x14ac:dyDescent="0.25">
      <c r="B7" s="479" t="str">
        <f>[2]PLANILHA!G6</f>
        <v>OS 05 - ACESSO BR 381</v>
      </c>
      <c r="C7" s="404"/>
      <c r="D7" s="404"/>
      <c r="E7" s="404"/>
      <c r="F7" s="404"/>
      <c r="G7" s="404"/>
      <c r="H7" s="404"/>
      <c r="I7" s="404"/>
      <c r="J7" s="423"/>
    </row>
    <row r="8" spans="2:10" ht="15" x14ac:dyDescent="0.2">
      <c r="B8" s="77" t="s">
        <v>70</v>
      </c>
      <c r="C8" s="76"/>
      <c r="D8" s="76"/>
      <c r="E8" s="76"/>
      <c r="F8" s="76"/>
      <c r="G8" s="76"/>
      <c r="H8" s="76"/>
      <c r="I8" s="76"/>
      <c r="J8" s="81" t="s">
        <v>71</v>
      </c>
    </row>
    <row r="9" spans="2:10" x14ac:dyDescent="0.2">
      <c r="B9" s="82" t="s">
        <v>72</v>
      </c>
      <c r="C9" s="83"/>
      <c r="D9" s="83"/>
      <c r="E9" s="83"/>
      <c r="F9" s="83"/>
      <c r="G9" s="83"/>
      <c r="H9" s="83"/>
      <c r="I9" s="83"/>
      <c r="J9" s="84" t="s">
        <v>73</v>
      </c>
    </row>
    <row r="10" spans="2:10" ht="15" x14ac:dyDescent="0.25">
      <c r="B10" s="480" t="s">
        <v>74</v>
      </c>
      <c r="C10" s="386"/>
      <c r="D10" s="386"/>
      <c r="E10" s="386"/>
      <c r="F10" s="386"/>
      <c r="G10" s="386"/>
      <c r="H10" s="386"/>
      <c r="I10" s="386"/>
      <c r="J10" s="387"/>
    </row>
    <row r="11" spans="2:10" x14ac:dyDescent="0.2">
      <c r="B11" s="85" t="s">
        <v>75</v>
      </c>
      <c r="C11" s="481" t="s">
        <v>76</v>
      </c>
      <c r="D11" s="418"/>
      <c r="E11" s="418"/>
      <c r="F11" s="418"/>
      <c r="G11" s="418"/>
      <c r="H11" s="482"/>
      <c r="I11" s="484" t="s">
        <v>77</v>
      </c>
      <c r="J11" s="419"/>
    </row>
    <row r="12" spans="2:10" x14ac:dyDescent="0.2">
      <c r="B12" s="86"/>
      <c r="C12" s="452"/>
      <c r="D12" s="483"/>
      <c r="E12" s="483"/>
      <c r="F12" s="483"/>
      <c r="G12" s="483"/>
      <c r="H12" s="393"/>
      <c r="I12" s="453"/>
      <c r="J12" s="423"/>
    </row>
    <row r="13" spans="2:10" ht="15" x14ac:dyDescent="0.25">
      <c r="B13" s="87" t="s">
        <v>78</v>
      </c>
      <c r="C13" s="88" t="s">
        <v>79</v>
      </c>
      <c r="D13" s="473">
        <v>3.7999999999999999E-2</v>
      </c>
      <c r="E13" s="471"/>
      <c r="F13" s="89" t="s">
        <v>80</v>
      </c>
      <c r="G13" s="473">
        <v>4.6699999999999998E-2</v>
      </c>
      <c r="H13" s="474"/>
      <c r="I13" s="90" t="s">
        <v>78</v>
      </c>
      <c r="J13" s="91">
        <v>3.7999999999999999E-2</v>
      </c>
    </row>
    <row r="14" spans="2:10" ht="15" x14ac:dyDescent="0.25">
      <c r="B14" s="92" t="s">
        <v>81</v>
      </c>
      <c r="C14" s="93" t="s">
        <v>79</v>
      </c>
      <c r="D14" s="463">
        <v>3.2000000000000002E-3</v>
      </c>
      <c r="E14" s="457"/>
      <c r="F14" s="94" t="s">
        <v>80</v>
      </c>
      <c r="G14" s="463">
        <v>7.4000000000000003E-3</v>
      </c>
      <c r="H14" s="464"/>
      <c r="I14" s="95" t="s">
        <v>81</v>
      </c>
      <c r="J14" s="91">
        <v>3.2000000000000002E-3</v>
      </c>
    </row>
    <row r="15" spans="2:10" ht="15" x14ac:dyDescent="0.25">
      <c r="B15" s="92" t="s">
        <v>82</v>
      </c>
      <c r="C15" s="93" t="s">
        <v>79</v>
      </c>
      <c r="D15" s="463">
        <v>5.0000000000000001E-3</v>
      </c>
      <c r="E15" s="457"/>
      <c r="F15" s="94" t="s">
        <v>80</v>
      </c>
      <c r="G15" s="463">
        <v>9.7000000000000003E-3</v>
      </c>
      <c r="H15" s="464"/>
      <c r="I15" s="95" t="s">
        <v>82</v>
      </c>
      <c r="J15" s="91">
        <v>5.0000000000000001E-3</v>
      </c>
    </row>
    <row r="16" spans="2:10" ht="15" x14ac:dyDescent="0.25">
      <c r="B16" s="92" t="s">
        <v>83</v>
      </c>
      <c r="C16" s="93" t="s">
        <v>79</v>
      </c>
      <c r="D16" s="463">
        <v>1.0200000000000001E-2</v>
      </c>
      <c r="E16" s="457"/>
      <c r="F16" s="94" t="s">
        <v>80</v>
      </c>
      <c r="G16" s="463">
        <v>1.21E-2</v>
      </c>
      <c r="H16" s="464"/>
      <c r="I16" s="95" t="s">
        <v>83</v>
      </c>
      <c r="J16" s="91">
        <v>1.0200000000000001E-2</v>
      </c>
    </row>
    <row r="17" spans="2:10" ht="15" x14ac:dyDescent="0.25">
      <c r="B17" s="92" t="s">
        <v>84</v>
      </c>
      <c r="C17" s="93" t="s">
        <v>79</v>
      </c>
      <c r="D17" s="463">
        <v>6.6400000000000001E-2</v>
      </c>
      <c r="E17" s="457"/>
      <c r="F17" s="94" t="s">
        <v>80</v>
      </c>
      <c r="G17" s="463">
        <v>8.6900000000000005E-2</v>
      </c>
      <c r="H17" s="464"/>
      <c r="I17" s="95" t="s">
        <v>84</v>
      </c>
      <c r="J17" s="91">
        <v>6.6400000000000001E-2</v>
      </c>
    </row>
    <row r="18" spans="2:10" ht="15" x14ac:dyDescent="0.25">
      <c r="B18" s="96" t="s">
        <v>85</v>
      </c>
      <c r="C18" s="93" t="s">
        <v>79</v>
      </c>
      <c r="D18" s="465">
        <v>5.6500000000000002E-2</v>
      </c>
      <c r="E18" s="466"/>
      <c r="F18" s="94" t="s">
        <v>80</v>
      </c>
      <c r="G18" s="465">
        <v>8.6499999999999994E-2</v>
      </c>
      <c r="H18" s="467"/>
      <c r="I18" s="97" t="s">
        <v>85</v>
      </c>
      <c r="J18" s="91">
        <v>6.1499999999999999E-2</v>
      </c>
    </row>
    <row r="19" spans="2:10" ht="15" x14ac:dyDescent="0.25">
      <c r="B19" s="98" t="s">
        <v>86</v>
      </c>
      <c r="C19" s="99"/>
      <c r="D19" s="468">
        <v>0</v>
      </c>
      <c r="E19" s="386"/>
      <c r="F19" s="100" t="s">
        <v>87</v>
      </c>
      <c r="G19" s="468">
        <v>4.4999999999999998E-2</v>
      </c>
      <c r="H19" s="398"/>
      <c r="I19" s="101" t="s">
        <v>86</v>
      </c>
      <c r="J19" s="91">
        <v>4.4999999999999998E-2</v>
      </c>
    </row>
    <row r="20" spans="2:10" ht="15" x14ac:dyDescent="0.25">
      <c r="B20" s="469" t="s">
        <v>88</v>
      </c>
      <c r="C20" s="386"/>
      <c r="D20" s="386"/>
      <c r="E20" s="386"/>
      <c r="F20" s="386"/>
      <c r="G20" s="386"/>
      <c r="H20" s="386"/>
      <c r="I20" s="386"/>
      <c r="J20" s="387"/>
    </row>
    <row r="21" spans="2:10" ht="15" x14ac:dyDescent="0.25">
      <c r="B21" s="87" t="s">
        <v>78</v>
      </c>
      <c r="C21" s="470" t="str">
        <f>IF(J13&gt;G13,"Incidência maior que a permitida",IF(J13&lt;D13,"Incidência menor que a permitida","ok"))</f>
        <v>ok</v>
      </c>
      <c r="D21" s="471"/>
      <c r="E21" s="471"/>
      <c r="F21" s="471"/>
      <c r="G21" s="471"/>
      <c r="H21" s="471"/>
      <c r="I21" s="471"/>
      <c r="J21" s="472"/>
    </row>
    <row r="22" spans="2:10" ht="15" x14ac:dyDescent="0.25">
      <c r="B22" s="92" t="s">
        <v>81</v>
      </c>
      <c r="C22" s="456" t="str">
        <f t="shared" ref="C22:C23" si="0">IF(J14&gt;G14,"Incidência maior que a permitida",IF(J14&lt;0,"Incidência menor que a permitida","ok"))</f>
        <v>ok</v>
      </c>
      <c r="D22" s="457"/>
      <c r="E22" s="457"/>
      <c r="F22" s="457"/>
      <c r="G22" s="457"/>
      <c r="H22" s="457"/>
      <c r="I22" s="457"/>
      <c r="J22" s="458"/>
    </row>
    <row r="23" spans="2:10" ht="15" x14ac:dyDescent="0.25">
      <c r="B23" s="92" t="s">
        <v>82</v>
      </c>
      <c r="C23" s="456" t="str">
        <f t="shared" si="0"/>
        <v>ok</v>
      </c>
      <c r="D23" s="457"/>
      <c r="E23" s="457"/>
      <c r="F23" s="457"/>
      <c r="G23" s="457"/>
      <c r="H23" s="457"/>
      <c r="I23" s="457"/>
      <c r="J23" s="458"/>
    </row>
    <row r="24" spans="2:10" ht="15" x14ac:dyDescent="0.25">
      <c r="B24" s="92" t="s">
        <v>83</v>
      </c>
      <c r="C24" s="456" t="str">
        <f t="shared" ref="C24:C26" si="1">IF(J16&gt;G16,"Incidência maior que a permitida",IF(J16&lt;D16,"Incidência menor que a permitida","ok"))</f>
        <v>ok</v>
      </c>
      <c r="D24" s="457"/>
      <c r="E24" s="457"/>
      <c r="F24" s="457"/>
      <c r="G24" s="457"/>
      <c r="H24" s="457"/>
      <c r="I24" s="457"/>
      <c r="J24" s="458"/>
    </row>
    <row r="25" spans="2:10" ht="15" x14ac:dyDescent="0.25">
      <c r="B25" s="92" t="s">
        <v>84</v>
      </c>
      <c r="C25" s="456" t="str">
        <f t="shared" si="1"/>
        <v>ok</v>
      </c>
      <c r="D25" s="457"/>
      <c r="E25" s="457"/>
      <c r="F25" s="457"/>
      <c r="G25" s="457"/>
      <c r="H25" s="457"/>
      <c r="I25" s="457"/>
      <c r="J25" s="458"/>
    </row>
    <row r="26" spans="2:10" ht="15" x14ac:dyDescent="0.25">
      <c r="B26" s="92" t="s">
        <v>85</v>
      </c>
      <c r="C26" s="456" t="str">
        <f t="shared" si="1"/>
        <v>ok</v>
      </c>
      <c r="D26" s="457"/>
      <c r="E26" s="457"/>
      <c r="F26" s="457"/>
      <c r="G26" s="457"/>
      <c r="H26" s="457"/>
      <c r="I26" s="457"/>
      <c r="J26" s="458"/>
    </row>
    <row r="27" spans="2:10" ht="15" x14ac:dyDescent="0.25">
      <c r="B27" s="92" t="s">
        <v>86</v>
      </c>
      <c r="C27" s="456" t="str">
        <f>IF(J19=D19,"ok",IF(J19=G19,"ok","Incidência não permitida"))</f>
        <v>ok</v>
      </c>
      <c r="D27" s="457"/>
      <c r="E27" s="457"/>
      <c r="F27" s="457"/>
      <c r="G27" s="457"/>
      <c r="H27" s="457"/>
      <c r="I27" s="457"/>
      <c r="J27" s="458"/>
    </row>
    <row r="28" spans="2:10" ht="15" x14ac:dyDescent="0.25">
      <c r="B28" s="102" t="s">
        <v>89</v>
      </c>
      <c r="C28" s="459" t="s">
        <v>90</v>
      </c>
      <c r="D28" s="386"/>
      <c r="E28" s="386"/>
      <c r="F28" s="386"/>
      <c r="G28" s="386"/>
      <c r="H28" s="386"/>
      <c r="I28" s="398"/>
      <c r="J28" s="103">
        <f>ROUND(((1+J13+J14+J15)*(1+J16)*(1+J17)/(1-(J18+J19))-1),4)</f>
        <v>0.26140000000000002</v>
      </c>
    </row>
    <row r="29" spans="2:10" ht="15.75" thickBot="1" x14ac:dyDescent="0.3">
      <c r="B29" s="104"/>
      <c r="C29" s="460"/>
      <c r="D29" s="461"/>
      <c r="E29" s="461"/>
      <c r="F29" s="461"/>
      <c r="G29" s="461"/>
      <c r="H29" s="461"/>
      <c r="I29" s="461"/>
      <c r="J29" s="462"/>
    </row>
    <row r="30" spans="2:10" ht="15" x14ac:dyDescent="0.2">
      <c r="B30" s="76"/>
      <c r="C30" s="454"/>
      <c r="D30" s="455"/>
      <c r="E30" s="455"/>
      <c r="F30" s="455"/>
      <c r="G30" s="455"/>
      <c r="H30" s="455"/>
      <c r="I30" s="455"/>
      <c r="J30" s="76"/>
    </row>
  </sheetData>
  <mergeCells count="31">
    <mergeCell ref="B2:J3"/>
    <mergeCell ref="B5:J5"/>
    <mergeCell ref="B7:J7"/>
    <mergeCell ref="B10:J10"/>
    <mergeCell ref="C11:H12"/>
    <mergeCell ref="I11:J12"/>
    <mergeCell ref="D13:E13"/>
    <mergeCell ref="G13:H13"/>
    <mergeCell ref="D14:E14"/>
    <mergeCell ref="G14:H14"/>
    <mergeCell ref="D15:E15"/>
    <mergeCell ref="G15:H15"/>
    <mergeCell ref="C23:J23"/>
    <mergeCell ref="D16:E16"/>
    <mergeCell ref="G16:H16"/>
    <mergeCell ref="D17:E17"/>
    <mergeCell ref="G17:H17"/>
    <mergeCell ref="D18:E18"/>
    <mergeCell ref="G18:H18"/>
    <mergeCell ref="D19:E19"/>
    <mergeCell ref="G19:H19"/>
    <mergeCell ref="B20:J20"/>
    <mergeCell ref="C21:J21"/>
    <mergeCell ref="C22:J22"/>
    <mergeCell ref="C30:I30"/>
    <mergeCell ref="C24:J24"/>
    <mergeCell ref="C25:J25"/>
    <mergeCell ref="C26:J26"/>
    <mergeCell ref="C27:J27"/>
    <mergeCell ref="C28:I28"/>
    <mergeCell ref="C29:J29"/>
  </mergeCells>
  <conditionalFormatting sqref="C21:C27">
    <cfRule type="cellIs" dxfId="3" priority="1" stopIfTrue="1" operator="notEqual">
      <formula>"ok"</formula>
    </cfRule>
  </conditionalFormatting>
  <conditionalFormatting sqref="C29">
    <cfRule type="cellIs" dxfId="2" priority="2" stopIfTrue="1" operator="equal">
      <formula>#REF!</formula>
    </cfRule>
    <cfRule type="cellIs" dxfId="1" priority="3" stopIfTrue="1" operator="notEqual">
      <formula>#REF!</formula>
    </cfRule>
  </conditionalFormatting>
  <conditionalFormatting sqref="J13:J19">
    <cfRule type="cellIs" dxfId="0" priority="4" stopIfTrue="1" operator="notBetween">
      <formula>D13</formula>
      <formula>G13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ACE1-96C0-4837-9345-9C6591958198}">
  <dimension ref="A1:F37"/>
  <sheetViews>
    <sheetView workbookViewId="0">
      <selection activeCell="L18" sqref="L18"/>
    </sheetView>
  </sheetViews>
  <sheetFormatPr defaultColWidth="9.140625" defaultRowHeight="13.5" x14ac:dyDescent="0.2"/>
  <cols>
    <col min="1" max="1" width="6.85546875" style="105" customWidth="1"/>
    <col min="2" max="2" width="34.42578125" style="105" customWidth="1"/>
    <col min="3" max="4" width="11.42578125" style="105" customWidth="1"/>
    <col min="5" max="5" width="10.85546875" style="105" customWidth="1"/>
    <col min="6" max="6" width="11.140625" style="105" customWidth="1"/>
    <col min="7" max="16384" width="9.140625" style="105"/>
  </cols>
  <sheetData>
    <row r="1" spans="1:6" ht="15.75" thickBot="1" x14ac:dyDescent="0.3">
      <c r="A1" s="495" t="s">
        <v>91</v>
      </c>
      <c r="B1" s="495"/>
      <c r="C1" s="495"/>
      <c r="D1" s="495"/>
      <c r="E1" s="495"/>
      <c r="F1" s="495"/>
    </row>
    <row r="2" spans="1:6" ht="15.75" thickBot="1" x14ac:dyDescent="0.3">
      <c r="A2" s="496"/>
      <c r="B2" s="497"/>
      <c r="C2" s="497"/>
      <c r="D2" s="497"/>
      <c r="E2" s="497"/>
      <c r="F2" s="498"/>
    </row>
    <row r="3" spans="1:6" ht="15.75" thickBot="1" x14ac:dyDescent="0.3">
      <c r="A3" s="496"/>
      <c r="B3" s="497"/>
      <c r="C3" s="497"/>
      <c r="D3" s="497"/>
      <c r="E3" s="497"/>
      <c r="F3" s="498"/>
    </row>
    <row r="4" spans="1:6" ht="14.25" thickBot="1" x14ac:dyDescent="0.25">
      <c r="A4" s="499"/>
      <c r="B4" s="500"/>
      <c r="C4" s="500"/>
      <c r="D4" s="500"/>
      <c r="E4" s="500"/>
      <c r="F4" s="501"/>
    </row>
    <row r="5" spans="1:6" ht="14.25" thickBot="1" x14ac:dyDescent="0.25">
      <c r="A5" s="106"/>
      <c r="B5" s="107"/>
      <c r="C5" s="107"/>
      <c r="D5" s="107"/>
      <c r="E5" s="107"/>
      <c r="F5" s="108"/>
    </row>
    <row r="6" spans="1:6" ht="14.25" thickBot="1" x14ac:dyDescent="0.25">
      <c r="A6" s="502"/>
      <c r="B6" s="503"/>
      <c r="C6" s="503"/>
      <c r="D6" s="503"/>
      <c r="E6" s="503"/>
      <c r="F6" s="504"/>
    </row>
    <row r="7" spans="1:6" ht="14.25" thickBot="1" x14ac:dyDescent="0.25">
      <c r="A7" s="492"/>
      <c r="B7" s="493"/>
      <c r="C7" s="493"/>
      <c r="D7" s="493"/>
      <c r="E7" s="493"/>
      <c r="F7" s="494"/>
    </row>
    <row r="8" spans="1:6" ht="14.25" thickBot="1" x14ac:dyDescent="0.25">
      <c r="A8" s="488"/>
      <c r="B8" s="489"/>
      <c r="C8" s="490"/>
      <c r="D8" s="490"/>
      <c r="E8" s="490"/>
      <c r="F8" s="491"/>
    </row>
    <row r="9" spans="1:6" ht="14.25" thickBot="1" x14ac:dyDescent="0.25">
      <c r="A9" s="488"/>
      <c r="B9" s="489"/>
      <c r="C9" s="111"/>
      <c r="D9" s="111"/>
      <c r="E9" s="111"/>
      <c r="F9" s="112"/>
    </row>
    <row r="10" spans="1:6" ht="14.25" thickBot="1" x14ac:dyDescent="0.25">
      <c r="A10" s="485"/>
      <c r="B10" s="486"/>
      <c r="C10" s="486"/>
      <c r="D10" s="486"/>
      <c r="E10" s="486"/>
      <c r="F10" s="487"/>
    </row>
    <row r="11" spans="1:6" ht="14.25" thickBot="1" x14ac:dyDescent="0.25">
      <c r="A11" s="113"/>
      <c r="B11" s="114"/>
      <c r="C11" s="115"/>
      <c r="D11" s="115"/>
      <c r="E11" s="115"/>
      <c r="F11" s="116"/>
    </row>
    <row r="12" spans="1:6" ht="14.25" thickBot="1" x14ac:dyDescent="0.25">
      <c r="A12" s="117"/>
      <c r="B12" s="118"/>
      <c r="C12" s="119"/>
      <c r="D12" s="119"/>
      <c r="E12" s="119"/>
      <c r="F12" s="120"/>
    </row>
    <row r="13" spans="1:6" ht="14.25" thickBot="1" x14ac:dyDescent="0.25">
      <c r="A13" s="113"/>
      <c r="B13" s="114"/>
      <c r="C13" s="115"/>
      <c r="D13" s="115"/>
      <c r="E13" s="115"/>
      <c r="F13" s="116"/>
    </row>
    <row r="14" spans="1:6" ht="14.25" thickBot="1" x14ac:dyDescent="0.25">
      <c r="A14" s="117"/>
      <c r="B14" s="118"/>
      <c r="C14" s="119"/>
      <c r="D14" s="119"/>
      <c r="E14" s="119"/>
      <c r="F14" s="120"/>
    </row>
    <row r="15" spans="1:6" ht="14.25" thickBot="1" x14ac:dyDescent="0.25">
      <c r="A15" s="113"/>
      <c r="B15" s="114"/>
      <c r="C15" s="115"/>
      <c r="D15" s="115"/>
      <c r="E15" s="115"/>
      <c r="F15" s="116"/>
    </row>
    <row r="16" spans="1:6" ht="14.25" thickBot="1" x14ac:dyDescent="0.25">
      <c r="A16" s="117"/>
      <c r="B16" s="118"/>
      <c r="C16" s="119"/>
      <c r="D16" s="119"/>
      <c r="E16" s="119"/>
      <c r="F16" s="120"/>
    </row>
    <row r="17" spans="1:6" ht="14.25" thickBot="1" x14ac:dyDescent="0.25">
      <c r="A17" s="113"/>
      <c r="B17" s="114"/>
      <c r="C17" s="115"/>
      <c r="D17" s="115"/>
      <c r="E17" s="115"/>
      <c r="F17" s="116"/>
    </row>
    <row r="18" spans="1:6" ht="14.25" thickBot="1" x14ac:dyDescent="0.25">
      <c r="A18" s="117"/>
      <c r="B18" s="118"/>
      <c r="C18" s="119"/>
      <c r="D18" s="119"/>
      <c r="E18" s="119"/>
      <c r="F18" s="120"/>
    </row>
    <row r="19" spans="1:6" ht="14.25" thickBot="1" x14ac:dyDescent="0.25">
      <c r="A19" s="113"/>
      <c r="B19" s="114"/>
      <c r="C19" s="115"/>
      <c r="D19" s="115"/>
      <c r="E19" s="115"/>
      <c r="F19" s="116"/>
    </row>
    <row r="20" spans="1:6" ht="14.25" thickBot="1" x14ac:dyDescent="0.25">
      <c r="A20" s="121"/>
      <c r="B20" s="122"/>
      <c r="C20" s="123"/>
      <c r="D20" s="123"/>
      <c r="E20" s="123"/>
      <c r="F20" s="124"/>
    </row>
    <row r="21" spans="1:6" ht="14.25" thickBot="1" x14ac:dyDescent="0.25">
      <c r="A21" s="485"/>
      <c r="B21" s="486"/>
      <c r="C21" s="486"/>
      <c r="D21" s="486"/>
      <c r="E21" s="486"/>
      <c r="F21" s="487"/>
    </row>
    <row r="22" spans="1:6" ht="14.25" thickBot="1" x14ac:dyDescent="0.25">
      <c r="A22" s="113"/>
      <c r="B22" s="114"/>
      <c r="C22" s="125"/>
      <c r="D22" s="125"/>
      <c r="E22" s="125"/>
      <c r="F22" s="126"/>
    </row>
    <row r="23" spans="1:6" ht="14.25" thickBot="1" x14ac:dyDescent="0.25">
      <c r="A23" s="117"/>
      <c r="B23" s="118"/>
      <c r="C23" s="127"/>
      <c r="D23" s="127"/>
      <c r="E23" s="127"/>
      <c r="F23" s="128"/>
    </row>
    <row r="24" spans="1:6" ht="14.25" thickBot="1" x14ac:dyDescent="0.25">
      <c r="A24" s="113"/>
      <c r="B24" s="114"/>
      <c r="C24" s="125"/>
      <c r="D24" s="125"/>
      <c r="E24" s="125"/>
      <c r="F24" s="126"/>
    </row>
    <row r="25" spans="1:6" ht="14.25" thickBot="1" x14ac:dyDescent="0.25">
      <c r="A25" s="117"/>
      <c r="B25" s="118"/>
      <c r="C25" s="127"/>
      <c r="D25" s="127"/>
      <c r="E25" s="127"/>
      <c r="F25" s="128"/>
    </row>
    <row r="26" spans="1:6" ht="14.25" thickBot="1" x14ac:dyDescent="0.25">
      <c r="A26" s="113"/>
      <c r="B26" s="114"/>
      <c r="C26" s="125"/>
      <c r="D26" s="125"/>
      <c r="E26" s="125"/>
      <c r="F26" s="126"/>
    </row>
    <row r="27" spans="1:6" ht="14.25" thickBot="1" x14ac:dyDescent="0.25">
      <c r="A27" s="117"/>
      <c r="B27" s="118"/>
      <c r="C27" s="127"/>
      <c r="D27" s="127"/>
      <c r="E27" s="127"/>
      <c r="F27" s="128"/>
    </row>
    <row r="28" spans="1:6" ht="14.25" thickBot="1" x14ac:dyDescent="0.25">
      <c r="A28" s="113"/>
      <c r="B28" s="114"/>
      <c r="C28" s="125"/>
      <c r="D28" s="125"/>
      <c r="E28" s="125"/>
      <c r="F28" s="126"/>
    </row>
    <row r="29" spans="1:6" ht="14.25" thickBot="1" x14ac:dyDescent="0.25">
      <c r="A29" s="117"/>
      <c r="B29" s="118"/>
      <c r="C29" s="127"/>
      <c r="D29" s="127"/>
      <c r="E29" s="127"/>
      <c r="F29" s="128"/>
    </row>
    <row r="30" spans="1:6" ht="14.25" thickBot="1" x14ac:dyDescent="0.25">
      <c r="A30" s="113"/>
      <c r="B30" s="114"/>
      <c r="C30" s="125"/>
      <c r="D30" s="125"/>
      <c r="E30" s="125"/>
      <c r="F30" s="126"/>
    </row>
    <row r="31" spans="1:6" ht="14.25" thickBot="1" x14ac:dyDescent="0.25">
      <c r="A31" s="117"/>
      <c r="B31" s="118"/>
      <c r="C31" s="127"/>
      <c r="D31" s="127"/>
      <c r="E31" s="127"/>
      <c r="F31" s="128"/>
    </row>
    <row r="32" spans="1:6" ht="14.25" thickBot="1" x14ac:dyDescent="0.25">
      <c r="A32" s="109"/>
      <c r="B32" s="110"/>
      <c r="C32" s="129"/>
      <c r="D32" s="129"/>
      <c r="E32" s="129"/>
      <c r="F32" s="130"/>
    </row>
    <row r="33" spans="1:6" ht="14.25" thickBot="1" x14ac:dyDescent="0.25">
      <c r="A33" s="485"/>
      <c r="B33" s="486"/>
      <c r="C33" s="486"/>
      <c r="D33" s="486"/>
      <c r="E33" s="486"/>
      <c r="F33" s="487"/>
    </row>
    <row r="34" spans="1:6" ht="14.25" thickBot="1" x14ac:dyDescent="0.25">
      <c r="A34" s="117"/>
      <c r="B34" s="118"/>
      <c r="C34" s="127"/>
      <c r="D34" s="127"/>
      <c r="E34" s="127"/>
      <c r="F34" s="128"/>
    </row>
    <row r="35" spans="1:6" ht="14.25" thickBot="1" x14ac:dyDescent="0.25">
      <c r="A35" s="113"/>
      <c r="B35" s="114"/>
      <c r="C35" s="125"/>
      <c r="D35" s="125"/>
      <c r="E35" s="125"/>
      <c r="F35" s="126"/>
    </row>
    <row r="36" spans="1:6" ht="14.25" thickBot="1" x14ac:dyDescent="0.25">
      <c r="A36" s="117"/>
      <c r="B36" s="118"/>
      <c r="C36" s="127"/>
      <c r="D36" s="127"/>
      <c r="E36" s="127"/>
      <c r="F36" s="128"/>
    </row>
    <row r="37" spans="1:6" ht="14.25" thickBot="1" x14ac:dyDescent="0.25">
      <c r="A37" s="113"/>
      <c r="B37" s="114"/>
      <c r="C37" s="125"/>
      <c r="D37" s="125"/>
      <c r="E37" s="125"/>
      <c r="F37" s="126"/>
    </row>
  </sheetData>
  <mergeCells count="13">
    <mergeCell ref="A7:F7"/>
    <mergeCell ref="A1:F1"/>
    <mergeCell ref="A2:F2"/>
    <mergeCell ref="A3:F3"/>
    <mergeCell ref="A4:F4"/>
    <mergeCell ref="A6:F6"/>
    <mergeCell ref="A33:F33"/>
    <mergeCell ref="A8:A9"/>
    <mergeCell ref="B8:B9"/>
    <mergeCell ref="C8:D8"/>
    <mergeCell ref="E8:F8"/>
    <mergeCell ref="A10:F10"/>
    <mergeCell ref="A21:F21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ED16F-924C-4223-8D11-817C7B6751D2}">
  <dimension ref="A1:I40"/>
  <sheetViews>
    <sheetView tabSelected="1" workbookViewId="0">
      <selection activeCell="B36" sqref="B36"/>
    </sheetView>
  </sheetViews>
  <sheetFormatPr defaultRowHeight="12.75" x14ac:dyDescent="0.2"/>
  <cols>
    <col min="1" max="9" width="25.7109375" customWidth="1"/>
  </cols>
  <sheetData>
    <row r="1" spans="1:9" ht="13.5" thickBot="1" x14ac:dyDescent="0.25">
      <c r="A1" s="507" t="s">
        <v>283</v>
      </c>
      <c r="B1" s="508"/>
      <c r="C1" s="508"/>
      <c r="D1" s="508"/>
      <c r="E1" s="508"/>
      <c r="F1" s="508"/>
      <c r="G1" s="508"/>
      <c r="H1" s="508"/>
      <c r="I1" s="509"/>
    </row>
    <row r="2" spans="1:9" ht="13.5" thickBot="1" x14ac:dyDescent="0.25">
      <c r="A2" s="510" t="s">
        <v>284</v>
      </c>
      <c r="B2" s="505"/>
      <c r="C2" s="505"/>
      <c r="D2" s="505" t="s">
        <v>211</v>
      </c>
      <c r="E2" s="505"/>
      <c r="F2" s="505"/>
      <c r="G2" s="505" t="s">
        <v>212</v>
      </c>
      <c r="H2" s="505"/>
      <c r="I2" s="506"/>
    </row>
    <row r="3" spans="1:9" x14ac:dyDescent="0.2">
      <c r="A3" s="332" t="s">
        <v>208</v>
      </c>
      <c r="B3" s="333" t="s">
        <v>209</v>
      </c>
      <c r="C3" s="333" t="s">
        <v>210</v>
      </c>
      <c r="D3" s="333" t="s">
        <v>213</v>
      </c>
      <c r="E3" s="333" t="s">
        <v>214</v>
      </c>
      <c r="F3" s="333" t="s">
        <v>215</v>
      </c>
      <c r="G3" s="333" t="s">
        <v>216</v>
      </c>
      <c r="H3" s="333" t="s">
        <v>217</v>
      </c>
      <c r="I3" s="334" t="s">
        <v>218</v>
      </c>
    </row>
    <row r="4" spans="1:9" x14ac:dyDescent="0.2">
      <c r="A4" s="348" t="s">
        <v>219</v>
      </c>
      <c r="B4" s="349" t="s">
        <v>220</v>
      </c>
      <c r="C4" s="349" t="s">
        <v>221</v>
      </c>
      <c r="D4" s="350">
        <v>300</v>
      </c>
      <c r="E4" s="350">
        <v>7</v>
      </c>
      <c r="F4" s="351">
        <f>D4*E4</f>
        <v>2100</v>
      </c>
      <c r="G4" s="352" t="s">
        <v>222</v>
      </c>
      <c r="H4" s="353"/>
      <c r="I4" s="354" t="s">
        <v>222</v>
      </c>
    </row>
    <row r="5" spans="1:9" x14ac:dyDescent="0.2">
      <c r="A5" s="335" t="s">
        <v>219</v>
      </c>
      <c r="B5" s="336" t="s">
        <v>223</v>
      </c>
      <c r="C5" s="336" t="s">
        <v>221</v>
      </c>
      <c r="D5" s="337">
        <v>700</v>
      </c>
      <c r="E5" s="337">
        <v>7</v>
      </c>
      <c r="F5" s="338">
        <f t="shared" ref="F5:F23" si="0">D5*E5</f>
        <v>4900</v>
      </c>
      <c r="G5" s="339" t="s">
        <v>222</v>
      </c>
      <c r="H5" s="340"/>
      <c r="I5" s="341" t="s">
        <v>222</v>
      </c>
    </row>
    <row r="6" spans="1:9" x14ac:dyDescent="0.2">
      <c r="A6" s="348" t="s">
        <v>224</v>
      </c>
      <c r="B6" s="349" t="s">
        <v>225</v>
      </c>
      <c r="C6" s="349" t="s">
        <v>221</v>
      </c>
      <c r="D6" s="350">
        <v>100</v>
      </c>
      <c r="E6" s="350">
        <v>7</v>
      </c>
      <c r="F6" s="351">
        <f t="shared" si="0"/>
        <v>700</v>
      </c>
      <c r="G6" s="353"/>
      <c r="H6" s="353"/>
      <c r="I6" s="354" t="s">
        <v>222</v>
      </c>
    </row>
    <row r="7" spans="1:9" x14ac:dyDescent="0.2">
      <c r="A7" s="335" t="s">
        <v>224</v>
      </c>
      <c r="B7" s="336" t="s">
        <v>226</v>
      </c>
      <c r="C7" s="336" t="s">
        <v>221</v>
      </c>
      <c r="D7" s="337">
        <v>175</v>
      </c>
      <c r="E7" s="337">
        <v>7</v>
      </c>
      <c r="F7" s="338">
        <f t="shared" si="0"/>
        <v>1225</v>
      </c>
      <c r="G7" s="340"/>
      <c r="H7" s="340"/>
      <c r="I7" s="341" t="s">
        <v>222</v>
      </c>
    </row>
    <row r="8" spans="1:9" x14ac:dyDescent="0.2">
      <c r="A8" s="348" t="s">
        <v>227</v>
      </c>
      <c r="B8" s="349" t="s">
        <v>228</v>
      </c>
      <c r="C8" s="349" t="s">
        <v>221</v>
      </c>
      <c r="D8" s="350">
        <v>255</v>
      </c>
      <c r="E8" s="350">
        <v>7</v>
      </c>
      <c r="F8" s="351">
        <f t="shared" si="0"/>
        <v>1785</v>
      </c>
      <c r="G8" s="353"/>
      <c r="H8" s="352" t="s">
        <v>222</v>
      </c>
      <c r="I8" s="355"/>
    </row>
    <row r="9" spans="1:9" x14ac:dyDescent="0.2">
      <c r="A9" s="335" t="s">
        <v>227</v>
      </c>
      <c r="B9" s="336" t="s">
        <v>229</v>
      </c>
      <c r="C9" s="336" t="s">
        <v>221</v>
      </c>
      <c r="D9" s="337">
        <v>215</v>
      </c>
      <c r="E9" s="337">
        <v>7</v>
      </c>
      <c r="F9" s="338">
        <f t="shared" si="0"/>
        <v>1505</v>
      </c>
      <c r="G9" s="340"/>
      <c r="H9" s="339" t="s">
        <v>222</v>
      </c>
      <c r="I9" s="342"/>
    </row>
    <row r="10" spans="1:9" x14ac:dyDescent="0.2">
      <c r="A10" s="348" t="s">
        <v>227</v>
      </c>
      <c r="B10" s="349" t="s">
        <v>230</v>
      </c>
      <c r="C10" s="349" t="s">
        <v>221</v>
      </c>
      <c r="D10" s="350">
        <v>360</v>
      </c>
      <c r="E10" s="350">
        <v>7</v>
      </c>
      <c r="F10" s="351">
        <f t="shared" si="0"/>
        <v>2520</v>
      </c>
      <c r="G10" s="353"/>
      <c r="H10" s="352" t="s">
        <v>222</v>
      </c>
      <c r="I10" s="355"/>
    </row>
    <row r="11" spans="1:9" x14ac:dyDescent="0.2">
      <c r="A11" s="335" t="s">
        <v>276</v>
      </c>
      <c r="B11" s="336" t="s">
        <v>277</v>
      </c>
      <c r="C11" s="336" t="s">
        <v>245</v>
      </c>
      <c r="D11" s="337">
        <v>500</v>
      </c>
      <c r="E11" s="337">
        <v>10</v>
      </c>
      <c r="F11" s="338">
        <f t="shared" si="0"/>
        <v>5000</v>
      </c>
      <c r="G11" s="340"/>
      <c r="H11" s="339" t="s">
        <v>222</v>
      </c>
      <c r="I11" s="342" t="s">
        <v>222</v>
      </c>
    </row>
    <row r="12" spans="1:9" x14ac:dyDescent="0.2">
      <c r="A12" s="348" t="s">
        <v>276</v>
      </c>
      <c r="B12" s="349" t="s">
        <v>278</v>
      </c>
      <c r="C12" s="349" t="s">
        <v>245</v>
      </c>
      <c r="D12" s="350">
        <v>600</v>
      </c>
      <c r="E12" s="350">
        <v>10</v>
      </c>
      <c r="F12" s="351">
        <f t="shared" si="0"/>
        <v>6000</v>
      </c>
      <c r="G12" s="353"/>
      <c r="H12" s="352" t="s">
        <v>222</v>
      </c>
      <c r="I12" s="355" t="s">
        <v>222</v>
      </c>
    </row>
    <row r="13" spans="1:9" x14ac:dyDescent="0.2">
      <c r="A13" s="335" t="s">
        <v>231</v>
      </c>
      <c r="B13" s="336" t="s">
        <v>232</v>
      </c>
      <c r="C13" s="336" t="s">
        <v>221</v>
      </c>
      <c r="D13" s="337">
        <v>170</v>
      </c>
      <c r="E13" s="337">
        <v>7</v>
      </c>
      <c r="F13" s="338">
        <f t="shared" si="0"/>
        <v>1190</v>
      </c>
      <c r="G13" s="339" t="s">
        <v>222</v>
      </c>
      <c r="H13" s="340"/>
      <c r="I13" s="341" t="s">
        <v>222</v>
      </c>
    </row>
    <row r="14" spans="1:9" x14ac:dyDescent="0.2">
      <c r="A14" s="348" t="s">
        <v>231</v>
      </c>
      <c r="B14" s="349" t="s">
        <v>233</v>
      </c>
      <c r="C14" s="349" t="s">
        <v>221</v>
      </c>
      <c r="D14" s="350">
        <v>175</v>
      </c>
      <c r="E14" s="350">
        <v>7</v>
      </c>
      <c r="F14" s="351">
        <f t="shared" si="0"/>
        <v>1225</v>
      </c>
      <c r="G14" s="352" t="s">
        <v>222</v>
      </c>
      <c r="H14" s="353"/>
      <c r="I14" s="354" t="s">
        <v>222</v>
      </c>
    </row>
    <row r="15" spans="1:9" x14ac:dyDescent="0.2">
      <c r="A15" s="335" t="s">
        <v>231</v>
      </c>
      <c r="B15" s="336" t="s">
        <v>234</v>
      </c>
      <c r="C15" s="336" t="s">
        <v>221</v>
      </c>
      <c r="D15" s="337">
        <v>150</v>
      </c>
      <c r="E15" s="337">
        <v>7</v>
      </c>
      <c r="F15" s="338">
        <f t="shared" si="0"/>
        <v>1050</v>
      </c>
      <c r="G15" s="339" t="s">
        <v>222</v>
      </c>
      <c r="H15" s="340"/>
      <c r="I15" s="341" t="s">
        <v>222</v>
      </c>
    </row>
    <row r="16" spans="1:9" x14ac:dyDescent="0.2">
      <c r="A16" s="348" t="s">
        <v>231</v>
      </c>
      <c r="B16" s="349" t="s">
        <v>235</v>
      </c>
      <c r="C16" s="349" t="s">
        <v>221</v>
      </c>
      <c r="D16" s="350">
        <v>80</v>
      </c>
      <c r="E16" s="350">
        <v>7</v>
      </c>
      <c r="F16" s="351">
        <f t="shared" si="0"/>
        <v>560</v>
      </c>
      <c r="G16" s="352" t="s">
        <v>222</v>
      </c>
      <c r="H16" s="353"/>
      <c r="I16" s="354" t="s">
        <v>222</v>
      </c>
    </row>
    <row r="17" spans="1:9" x14ac:dyDescent="0.2">
      <c r="A17" s="335" t="s">
        <v>236</v>
      </c>
      <c r="B17" s="336" t="s">
        <v>237</v>
      </c>
      <c r="C17" s="336" t="s">
        <v>221</v>
      </c>
      <c r="D17" s="337">
        <v>1000</v>
      </c>
      <c r="E17" s="337">
        <v>7</v>
      </c>
      <c r="F17" s="338">
        <f t="shared" si="0"/>
        <v>7000</v>
      </c>
      <c r="G17" s="339" t="s">
        <v>222</v>
      </c>
      <c r="H17" s="340"/>
      <c r="I17" s="341" t="s">
        <v>222</v>
      </c>
    </row>
    <row r="18" spans="1:9" x14ac:dyDescent="0.2">
      <c r="A18" s="348" t="s">
        <v>236</v>
      </c>
      <c r="B18" s="349" t="s">
        <v>238</v>
      </c>
      <c r="C18" s="349" t="s">
        <v>221</v>
      </c>
      <c r="D18" s="350">
        <v>525</v>
      </c>
      <c r="E18" s="350">
        <v>7</v>
      </c>
      <c r="F18" s="351">
        <f t="shared" si="0"/>
        <v>3675</v>
      </c>
      <c r="G18" s="352" t="s">
        <v>222</v>
      </c>
      <c r="H18" s="353"/>
      <c r="I18" s="354" t="s">
        <v>222</v>
      </c>
    </row>
    <row r="19" spans="1:9" x14ac:dyDescent="0.2">
      <c r="A19" s="335" t="s">
        <v>239</v>
      </c>
      <c r="B19" s="336" t="s">
        <v>240</v>
      </c>
      <c r="C19" s="336" t="s">
        <v>221</v>
      </c>
      <c r="D19" s="337">
        <v>380</v>
      </c>
      <c r="E19" s="337">
        <v>7</v>
      </c>
      <c r="F19" s="338">
        <f t="shared" si="0"/>
        <v>2660</v>
      </c>
      <c r="G19" s="339" t="s">
        <v>222</v>
      </c>
      <c r="H19" s="340"/>
      <c r="I19" s="341" t="s">
        <v>222</v>
      </c>
    </row>
    <row r="20" spans="1:9" x14ac:dyDescent="0.2">
      <c r="A20" s="348" t="s">
        <v>239</v>
      </c>
      <c r="B20" s="349" t="s">
        <v>225</v>
      </c>
      <c r="C20" s="349" t="s">
        <v>221</v>
      </c>
      <c r="D20" s="350">
        <v>280</v>
      </c>
      <c r="E20" s="350">
        <v>7</v>
      </c>
      <c r="F20" s="351">
        <f t="shared" si="0"/>
        <v>1960</v>
      </c>
      <c r="G20" s="352" t="s">
        <v>222</v>
      </c>
      <c r="H20" s="353"/>
      <c r="I20" s="354" t="s">
        <v>222</v>
      </c>
    </row>
    <row r="21" spans="1:9" x14ac:dyDescent="0.2">
      <c r="A21" s="335" t="s">
        <v>241</v>
      </c>
      <c r="B21" s="336" t="s">
        <v>242</v>
      </c>
      <c r="C21" s="336" t="s">
        <v>221</v>
      </c>
      <c r="D21" s="337">
        <v>140</v>
      </c>
      <c r="E21" s="337">
        <v>7</v>
      </c>
      <c r="F21" s="338">
        <f t="shared" si="0"/>
        <v>980</v>
      </c>
      <c r="G21" s="339" t="s">
        <v>222</v>
      </c>
      <c r="H21" s="340"/>
      <c r="I21" s="341" t="s">
        <v>222</v>
      </c>
    </row>
    <row r="22" spans="1:9" x14ac:dyDescent="0.2">
      <c r="A22" s="343"/>
      <c r="B22" s="336" t="s">
        <v>243</v>
      </c>
      <c r="C22" s="336" t="s">
        <v>245</v>
      </c>
      <c r="D22" s="337">
        <v>1600</v>
      </c>
      <c r="E22" s="337">
        <v>10</v>
      </c>
      <c r="F22" s="338">
        <f t="shared" si="0"/>
        <v>16000</v>
      </c>
      <c r="G22" s="340" t="s">
        <v>222</v>
      </c>
      <c r="H22" s="340"/>
      <c r="I22" s="342" t="s">
        <v>222</v>
      </c>
    </row>
    <row r="23" spans="1:9" x14ac:dyDescent="0.2">
      <c r="A23" s="343"/>
      <c r="B23" s="336" t="s">
        <v>244</v>
      </c>
      <c r="C23" s="336" t="s">
        <v>245</v>
      </c>
      <c r="D23" s="337">
        <v>1600</v>
      </c>
      <c r="E23" s="337">
        <v>10</v>
      </c>
      <c r="F23" s="338">
        <f t="shared" si="0"/>
        <v>16000</v>
      </c>
      <c r="G23" s="340" t="s">
        <v>222</v>
      </c>
      <c r="H23" s="340"/>
      <c r="I23" s="342" t="s">
        <v>222</v>
      </c>
    </row>
    <row r="24" spans="1:9" x14ac:dyDescent="0.2">
      <c r="A24" s="344"/>
      <c r="B24" s="345"/>
      <c r="C24" s="345"/>
      <c r="D24" s="345"/>
      <c r="E24" s="345"/>
      <c r="F24" s="345"/>
      <c r="G24" s="346"/>
      <c r="H24" s="346"/>
      <c r="I24" s="347"/>
    </row>
    <row r="25" spans="1:9" x14ac:dyDescent="0.2">
      <c r="G25" s="265"/>
      <c r="H25" s="265"/>
      <c r="I25" s="265"/>
    </row>
    <row r="26" spans="1:9" x14ac:dyDescent="0.2">
      <c r="F26" s="266"/>
      <c r="G26" s="267"/>
      <c r="H26" s="265"/>
      <c r="I26" s="265"/>
    </row>
    <row r="27" spans="1:9" x14ac:dyDescent="0.2">
      <c r="F27" s="266"/>
      <c r="G27" s="267"/>
      <c r="H27" s="265"/>
      <c r="I27" s="265"/>
    </row>
    <row r="28" spans="1:9" x14ac:dyDescent="0.2">
      <c r="F28" s="266"/>
      <c r="G28" s="300"/>
      <c r="H28" s="265"/>
      <c r="I28" s="265"/>
    </row>
    <row r="29" spans="1:9" x14ac:dyDescent="0.2">
      <c r="F29" s="266"/>
      <c r="G29" s="300"/>
      <c r="H29" s="265"/>
      <c r="I29" s="265"/>
    </row>
    <row r="30" spans="1:9" x14ac:dyDescent="0.2">
      <c r="F30" s="268"/>
      <c r="G30" s="268"/>
      <c r="H30" s="265"/>
      <c r="I30" s="265"/>
    </row>
    <row r="31" spans="1:9" x14ac:dyDescent="0.2">
      <c r="G31" s="265"/>
      <c r="H31" s="265"/>
      <c r="I31" s="265"/>
    </row>
    <row r="32" spans="1:9" x14ac:dyDescent="0.2">
      <c r="G32" s="265"/>
      <c r="H32" s="265"/>
      <c r="I32" s="265"/>
    </row>
    <row r="33" spans="7:9" x14ac:dyDescent="0.2">
      <c r="G33" s="265"/>
      <c r="H33" s="265"/>
      <c r="I33" s="265"/>
    </row>
    <row r="34" spans="7:9" x14ac:dyDescent="0.2">
      <c r="G34" s="265"/>
      <c r="H34" s="265"/>
      <c r="I34" s="265"/>
    </row>
    <row r="35" spans="7:9" x14ac:dyDescent="0.2">
      <c r="G35" s="265"/>
      <c r="H35" s="265"/>
      <c r="I35" s="265"/>
    </row>
    <row r="36" spans="7:9" x14ac:dyDescent="0.2">
      <c r="G36" s="265"/>
      <c r="H36" s="265"/>
      <c r="I36" s="265"/>
    </row>
    <row r="37" spans="7:9" x14ac:dyDescent="0.2">
      <c r="G37" s="265"/>
      <c r="H37" s="265"/>
      <c r="I37" s="265"/>
    </row>
    <row r="38" spans="7:9" x14ac:dyDescent="0.2">
      <c r="G38" s="265"/>
      <c r="H38" s="265"/>
      <c r="I38" s="265"/>
    </row>
    <row r="39" spans="7:9" x14ac:dyDescent="0.2">
      <c r="G39" s="265"/>
      <c r="H39" s="265"/>
      <c r="I39" s="265"/>
    </row>
    <row r="40" spans="7:9" x14ac:dyDescent="0.2">
      <c r="G40" s="265"/>
      <c r="H40" s="265"/>
      <c r="I40" s="265"/>
    </row>
  </sheetData>
  <mergeCells count="4">
    <mergeCell ref="D2:F2"/>
    <mergeCell ref="G2:I2"/>
    <mergeCell ref="A1:I1"/>
    <mergeCell ref="A2:C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4</vt:i4>
      </vt:variant>
    </vt:vector>
  </HeadingPairs>
  <TitlesOfParts>
    <vt:vector size="11" baseType="lpstr">
      <vt:lpstr>Orçamento PARA CSV</vt:lpstr>
      <vt:lpstr>Orçamento</vt:lpstr>
      <vt:lpstr>ADM Local</vt:lpstr>
      <vt:lpstr>Cronograma</vt:lpstr>
      <vt:lpstr>Cálculo BDI</vt:lpstr>
      <vt:lpstr>Encargos Sociais</vt:lpstr>
      <vt:lpstr>Vias Públicas</vt:lpstr>
      <vt:lpstr>Orçamento!Area_de_impressao</vt:lpstr>
      <vt:lpstr>'Orçamento PARA CSV'!Area_de_impressao</vt:lpstr>
      <vt:lpstr>Orçamento!Titulos_de_impressao</vt:lpstr>
      <vt:lpstr>'Orçamento PARA CSV'!Titulos_de_impressao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LAISY MENDES</dc:creator>
  <cp:lastModifiedBy>Janaina Resende</cp:lastModifiedBy>
  <cp:lastPrinted>2026-03-16T17:13:27Z</cp:lastPrinted>
  <dcterms:created xsi:type="dcterms:W3CDTF">2024-04-26T17:55:40Z</dcterms:created>
  <dcterms:modified xsi:type="dcterms:W3CDTF">2026-05-18T15:14:28Z</dcterms:modified>
</cp:coreProperties>
</file>