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3692a86415c5d9fd/Documentos/PMC/LICITACOES 2026/PLANILHAS ESCLARECIMENTO 29_09_2026/"/>
    </mc:Choice>
  </mc:AlternateContent>
  <xr:revisionPtr revIDLastSave="68" documentId="13_ncr:1_{16EA37B2-610F-47E3-A7BE-25C7542641B9}" xr6:coauthVersionLast="47" xr6:coauthVersionMax="47" xr10:uidLastSave="{3DA5773A-086B-4A4C-8C46-7325E70AAD48}"/>
  <bookViews>
    <workbookView xWindow="-28920" yWindow="-6030" windowWidth="29040" windowHeight="15720" xr2:uid="{00000000-000D-0000-FFFF-FFFF00000000}"/>
  </bookViews>
  <sheets>
    <sheet name="ORÇAMENTO" sheetId="1" r:id="rId1"/>
    <sheet name="CRONOGRAMA FISICO FINANC" sheetId="2" r:id="rId2"/>
    <sheet name="COMPOSIÇÃO HORA TÉCNICA" sheetId="4" r:id="rId3"/>
    <sheet name="MEMÓRIA DE CÁLCULO" sheetId="3" r:id="rId4"/>
    <sheet name="DESPESAS COMPLEMENTARES" sheetId="5" r:id="rId5"/>
  </sheets>
  <definedNames>
    <definedName name="_xlnm._FilterDatabase" localSheetId="3" hidden="1">'MEMÓRIA DE CÁLCULO'!$A$2:$Z$127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9" roundtripDataChecksum="4EM8o128rQmrSq3425/pWkOJYvGJbfSFvx5BHvWQw6Q="/>
    </ext>
  </extLst>
</workbook>
</file>

<file path=xl/calcChain.xml><?xml version="1.0" encoding="utf-8"?>
<calcChain xmlns="http://schemas.openxmlformats.org/spreadsheetml/2006/main">
  <c r="P121" i="3" l="1"/>
  <c r="P117" i="3"/>
  <c r="P112" i="3"/>
  <c r="P109" i="3"/>
  <c r="P106" i="3"/>
  <c r="P102" i="3"/>
  <c r="P100" i="3"/>
  <c r="P96" i="3"/>
  <c r="P94" i="3"/>
  <c r="P92" i="3"/>
  <c r="P79" i="3"/>
  <c r="P73" i="3"/>
  <c r="P72" i="3"/>
  <c r="P66" i="3"/>
  <c r="P64" i="3"/>
  <c r="P57" i="3"/>
  <c r="P51" i="3"/>
  <c r="P44" i="3"/>
  <c r="P42" i="3"/>
  <c r="P38" i="3"/>
  <c r="P35" i="3"/>
  <c r="P28" i="3"/>
  <c r="P24" i="3"/>
  <c r="P23" i="3"/>
  <c r="P16" i="3"/>
  <c r="P13" i="3"/>
  <c r="P4" i="3"/>
  <c r="L23" i="3"/>
  <c r="M23" i="3" s="1"/>
  <c r="E7" i="4"/>
  <c r="E6" i="4"/>
  <c r="E7" i="1" l="1"/>
  <c r="C7" i="1"/>
  <c r="I243" i="5"/>
  <c r="I229" i="5"/>
  <c r="I217" i="5"/>
  <c r="I201" i="5"/>
  <c r="I188" i="5"/>
  <c r="I177" i="5"/>
  <c r="I155" i="5"/>
  <c r="I142" i="5"/>
  <c r="I117" i="5"/>
  <c r="I79" i="5"/>
  <c r="I63" i="5"/>
  <c r="I40" i="5"/>
  <c r="I36" i="5"/>
  <c r="I16" i="5"/>
  <c r="I242" i="5"/>
  <c r="I228" i="5"/>
  <c r="I216" i="5"/>
  <c r="I200" i="5"/>
  <c r="I187" i="5"/>
  <c r="I176" i="5"/>
  <c r="I154" i="5"/>
  <c r="I141" i="5"/>
  <c r="I116" i="5"/>
  <c r="I78" i="5"/>
  <c r="I62" i="5"/>
  <c r="I39" i="5"/>
  <c r="I35" i="5"/>
  <c r="I15" i="5"/>
  <c r="I236" i="5"/>
  <c r="I183" i="5"/>
  <c r="I166" i="5"/>
  <c r="I161" i="5"/>
  <c r="I150" i="5"/>
  <c r="I137" i="5"/>
  <c r="I132" i="5"/>
  <c r="I127" i="5"/>
  <c r="I122" i="5"/>
  <c r="I114" i="5"/>
  <c r="I105" i="5"/>
  <c r="I94" i="5"/>
  <c r="I85" i="5"/>
  <c r="I77" i="5"/>
  <c r="I71" i="5"/>
  <c r="I58" i="5"/>
  <c r="I46" i="5"/>
  <c r="I34" i="5"/>
  <c r="I22" i="5"/>
  <c r="I8" i="5"/>
  <c r="I234" i="5"/>
  <c r="I222" i="5"/>
  <c r="I211" i="5"/>
  <c r="I182" i="5"/>
  <c r="I160" i="5"/>
  <c r="I149" i="5"/>
  <c r="I113" i="5"/>
  <c r="I104" i="5"/>
  <c r="I93" i="5"/>
  <c r="I84" i="5"/>
  <c r="I76" i="5"/>
  <c r="I70" i="5"/>
  <c r="I56" i="5"/>
  <c r="I45" i="5"/>
  <c r="I233" i="5"/>
  <c r="I221" i="5"/>
  <c r="I210" i="5"/>
  <c r="I181" i="5"/>
  <c r="I159" i="5"/>
  <c r="I148" i="5"/>
  <c r="I136" i="5"/>
  <c r="I131" i="5"/>
  <c r="I126" i="5"/>
  <c r="I121" i="5"/>
  <c r="I112" i="5"/>
  <c r="I103" i="5"/>
  <c r="I92" i="5"/>
  <c r="I83" i="5"/>
  <c r="I75" i="5"/>
  <c r="I69" i="5"/>
  <c r="I55" i="5"/>
  <c r="I44" i="5"/>
  <c r="I33" i="5"/>
  <c r="I20" i="5"/>
  <c r="I6" i="5"/>
  <c r="I232" i="5"/>
  <c r="I220" i="5"/>
  <c r="I209" i="5"/>
  <c r="I204" i="5"/>
  <c r="I180" i="5"/>
  <c r="I158" i="5"/>
  <c r="I147" i="5"/>
  <c r="I135" i="5"/>
  <c r="I130" i="5"/>
  <c r="I125" i="5"/>
  <c r="I120" i="5"/>
  <c r="I111" i="5"/>
  <c r="I102" i="5"/>
  <c r="I91" i="5"/>
  <c r="I82" i="5"/>
  <c r="I74" i="5"/>
  <c r="I68" i="5"/>
  <c r="I54" i="5"/>
  <c r="I43" i="5"/>
  <c r="I32" i="5"/>
  <c r="I19" i="5"/>
  <c r="I5" i="5"/>
  <c r="I223" i="5"/>
  <c r="I238" i="5"/>
  <c r="I231" i="5"/>
  <c r="I219" i="5"/>
  <c r="I208" i="5"/>
  <c r="I203" i="5"/>
  <c r="I190" i="5"/>
  <c r="I179" i="5"/>
  <c r="I165" i="5"/>
  <c r="I163" i="5"/>
  <c r="I157" i="5"/>
  <c r="I146" i="5"/>
  <c r="I134" i="5"/>
  <c r="I129" i="5"/>
  <c r="I124" i="5"/>
  <c r="I119" i="5"/>
  <c r="I110" i="5"/>
  <c r="I101" i="5"/>
  <c r="I90" i="5"/>
  <c r="I81" i="5"/>
  <c r="I73" i="5"/>
  <c r="I67" i="5"/>
  <c r="I53" i="5"/>
  <c r="I42" i="5"/>
  <c r="I31" i="5"/>
  <c r="I18" i="5"/>
  <c r="I4" i="5"/>
  <c r="I237" i="5"/>
  <c r="I230" i="5"/>
  <c r="I218" i="5"/>
  <c r="I207" i="5"/>
  <c r="I202" i="5"/>
  <c r="I189" i="5"/>
  <c r="I178" i="5"/>
  <c r="I164" i="5"/>
  <c r="I162" i="5"/>
  <c r="I156" i="5"/>
  <c r="I145" i="5"/>
  <c r="I133" i="5"/>
  <c r="I128" i="5"/>
  <c r="I123" i="5"/>
  <c r="I118" i="5"/>
  <c r="I109" i="5"/>
  <c r="I100" i="5"/>
  <c r="I89" i="5"/>
  <c r="I80" i="5"/>
  <c r="I72" i="5"/>
  <c r="I66" i="5"/>
  <c r="I52" i="5"/>
  <c r="I41" i="5"/>
  <c r="I30" i="5"/>
  <c r="I17" i="5"/>
  <c r="I3" i="5"/>
  <c r="E275" i="5"/>
  <c r="E274" i="5"/>
  <c r="E272" i="5"/>
  <c r="E270" i="5"/>
  <c r="E269" i="5"/>
  <c r="E268" i="5"/>
  <c r="E267" i="5"/>
  <c r="E266" i="5"/>
  <c r="E265" i="5"/>
  <c r="E264" i="5"/>
  <c r="E263" i="5"/>
  <c r="E262" i="5"/>
  <c r="E258" i="5"/>
  <c r="E257" i="5"/>
  <c r="E256" i="5"/>
  <c r="E255" i="5"/>
  <c r="E254" i="5"/>
  <c r="E253" i="5"/>
  <c r="E252" i="5"/>
  <c r="E251" i="5"/>
  <c r="E250" i="5"/>
  <c r="E249" i="5"/>
  <c r="K88" i="5"/>
  <c r="L88" i="5" s="1"/>
  <c r="K71" i="5"/>
  <c r="L71" i="5" s="1"/>
  <c r="O30" i="5"/>
  <c r="N30" i="5"/>
  <c r="O17" i="5"/>
  <c r="N17" i="5"/>
  <c r="O3" i="5"/>
  <c r="N3" i="5"/>
  <c r="C20" i="4"/>
  <c r="C15" i="4" s="1"/>
  <c r="K182" i="5" s="1"/>
  <c r="L182" i="5" s="1"/>
  <c r="C17" i="4"/>
  <c r="J25" i="3"/>
  <c r="J88" i="3"/>
  <c r="J125" i="3"/>
  <c r="J124" i="3"/>
  <c r="J121" i="3"/>
  <c r="J120" i="3"/>
  <c r="J119" i="3"/>
  <c r="J118" i="3"/>
  <c r="J117" i="3"/>
  <c r="J116" i="3"/>
  <c r="J115" i="3"/>
  <c r="J114" i="3"/>
  <c r="J111" i="3"/>
  <c r="J110" i="3"/>
  <c r="J109" i="3"/>
  <c r="J107" i="3"/>
  <c r="J106" i="3"/>
  <c r="J103" i="3"/>
  <c r="J102" i="3"/>
  <c r="J100" i="3"/>
  <c r="J97" i="3"/>
  <c r="J96" i="3"/>
  <c r="J95" i="3"/>
  <c r="J94" i="3"/>
  <c r="J92" i="3"/>
  <c r="J91" i="3"/>
  <c r="J90" i="3"/>
  <c r="J89" i="3"/>
  <c r="J86" i="3"/>
  <c r="J85" i="3"/>
  <c r="J82" i="3"/>
  <c r="J81" i="3"/>
  <c r="J76" i="3"/>
  <c r="J75" i="3"/>
  <c r="J72" i="3"/>
  <c r="J71" i="3"/>
  <c r="J70" i="3"/>
  <c r="J67" i="3"/>
  <c r="J66" i="3"/>
  <c r="J65" i="3"/>
  <c r="J64" i="3"/>
  <c r="J63" i="3"/>
  <c r="J60" i="3"/>
  <c r="J59" i="3"/>
  <c r="J56" i="3"/>
  <c r="J55" i="3"/>
  <c r="J54" i="3"/>
  <c r="J53" i="3"/>
  <c r="J49" i="3"/>
  <c r="J48" i="3"/>
  <c r="J47" i="3"/>
  <c r="J46" i="3"/>
  <c r="J43" i="3"/>
  <c r="J42" i="3"/>
  <c r="J41" i="3"/>
  <c r="J40" i="3"/>
  <c r="J37" i="3"/>
  <c r="J36" i="3"/>
  <c r="J35" i="3"/>
  <c r="J33" i="3"/>
  <c r="J32" i="3"/>
  <c r="J31" i="3"/>
  <c r="J30" i="3"/>
  <c r="J26" i="3"/>
  <c r="J21" i="3"/>
  <c r="J20" i="3"/>
  <c r="J17" i="3"/>
  <c r="J16" i="3"/>
  <c r="J15" i="3"/>
  <c r="J14" i="3"/>
  <c r="J13" i="3"/>
  <c r="J12" i="3"/>
  <c r="J11" i="3"/>
  <c r="J10" i="3"/>
  <c r="J9" i="3"/>
  <c r="J7" i="3"/>
  <c r="J6" i="3"/>
  <c r="N23" i="3" l="1"/>
  <c r="J8" i="3"/>
  <c r="J28" i="3"/>
  <c r="J93" i="3"/>
  <c r="J68" i="3"/>
  <c r="J101" i="3"/>
  <c r="J57" i="3"/>
  <c r="J58" i="3"/>
  <c r="J83" i="3"/>
  <c r="K8" i="5"/>
  <c r="L8" i="5" s="1"/>
  <c r="K208" i="5"/>
  <c r="L208" i="5" s="1"/>
  <c r="J79" i="3"/>
  <c r="J105" i="3"/>
  <c r="K5" i="5"/>
  <c r="L5" i="5" s="1"/>
  <c r="J38" i="3"/>
  <c r="J61" i="3"/>
  <c r="J62" i="3"/>
  <c r="J112" i="3"/>
  <c r="K17" i="5"/>
  <c r="L17" i="5" s="1"/>
  <c r="J18" i="3"/>
  <c r="J19" i="3"/>
  <c r="J44" i="3"/>
  <c r="J45" i="3"/>
  <c r="K29" i="5"/>
  <c r="L29" i="5" s="1"/>
  <c r="K52" i="5"/>
  <c r="L52" i="5" s="1"/>
  <c r="J4" i="3"/>
  <c r="J5" i="3"/>
  <c r="J24" i="3"/>
  <c r="J98" i="3"/>
  <c r="J99" i="3"/>
  <c r="J122" i="3"/>
  <c r="K107" i="5"/>
  <c r="L107" i="5" s="1"/>
  <c r="J51" i="3"/>
  <c r="J73" i="3"/>
  <c r="K136" i="5"/>
  <c r="L136" i="5" s="1"/>
  <c r="K172" i="5"/>
  <c r="L172" i="5" s="1"/>
  <c r="K230" i="5"/>
  <c r="L230" i="5" s="1"/>
  <c r="K44" i="5"/>
  <c r="L44" i="5" s="1"/>
  <c r="K82" i="5"/>
  <c r="L82" i="5" s="1"/>
  <c r="K101" i="5"/>
  <c r="L101" i="5" s="1"/>
  <c r="K154" i="5"/>
  <c r="L154" i="5" s="1"/>
  <c r="K188" i="5"/>
  <c r="L188" i="5" s="1"/>
  <c r="K207" i="5"/>
  <c r="L207" i="5" s="1"/>
  <c r="K224" i="5"/>
  <c r="L224" i="5" s="1"/>
  <c r="K241" i="5"/>
  <c r="L241" i="5" s="1"/>
  <c r="K47" i="5"/>
  <c r="L47" i="5" s="1"/>
  <c r="K68" i="5"/>
  <c r="L68" i="5" s="1"/>
  <c r="K85" i="5"/>
  <c r="L85" i="5" s="1"/>
  <c r="K104" i="5"/>
  <c r="L104" i="5" s="1"/>
  <c r="K121" i="5"/>
  <c r="L121" i="5" s="1"/>
  <c r="K227" i="5"/>
  <c r="L227" i="5" s="1"/>
  <c r="K7" i="5"/>
  <c r="L7" i="5" s="1"/>
  <c r="K139" i="5"/>
  <c r="L139" i="5" s="1"/>
  <c r="K158" i="5"/>
  <c r="L158" i="5" s="1"/>
  <c r="K175" i="5"/>
  <c r="L175" i="5" s="1"/>
  <c r="K192" i="5"/>
  <c r="L192" i="5" s="1"/>
  <c r="K211" i="5"/>
  <c r="L211" i="5" s="1"/>
  <c r="K9" i="5"/>
  <c r="L9" i="5" s="1"/>
  <c r="K32" i="5"/>
  <c r="L32" i="5" s="1"/>
  <c r="K53" i="5"/>
  <c r="L53" i="5" s="1"/>
  <c r="K125" i="5"/>
  <c r="L125" i="5" s="1"/>
  <c r="K142" i="5"/>
  <c r="L142" i="5" s="1"/>
  <c r="K161" i="5"/>
  <c r="L161" i="5" s="1"/>
  <c r="K178" i="5"/>
  <c r="L178" i="5" s="1"/>
  <c r="K195" i="5"/>
  <c r="L195" i="5" s="1"/>
  <c r="K214" i="5"/>
  <c r="L214" i="5" s="1"/>
  <c r="K231" i="5"/>
  <c r="L231" i="5" s="1"/>
  <c r="J84" i="3"/>
  <c r="J69" i="3"/>
  <c r="J123" i="3"/>
  <c r="J104" i="3"/>
  <c r="J29" i="3"/>
  <c r="J113" i="3"/>
  <c r="J80" i="3"/>
  <c r="J52" i="3"/>
  <c r="J74" i="3"/>
  <c r="K20" i="5"/>
  <c r="L20" i="5" s="1"/>
  <c r="K179" i="5"/>
  <c r="L179" i="5" s="1"/>
  <c r="K11" i="5"/>
  <c r="L11" i="5" s="1"/>
  <c r="K35" i="5"/>
  <c r="L35" i="5" s="1"/>
  <c r="K56" i="5"/>
  <c r="L56" i="5" s="1"/>
  <c r="K75" i="5"/>
  <c r="L75" i="5" s="1"/>
  <c r="K92" i="5"/>
  <c r="L92" i="5" s="1"/>
  <c r="K111" i="5"/>
  <c r="L111" i="5" s="1"/>
  <c r="K128" i="5"/>
  <c r="L128" i="5" s="1"/>
  <c r="K198" i="5"/>
  <c r="L198" i="5" s="1"/>
  <c r="K217" i="5"/>
  <c r="L217" i="5" s="1"/>
  <c r="K234" i="5"/>
  <c r="L234" i="5" s="1"/>
  <c r="C16" i="4"/>
  <c r="F7" i="4" s="1"/>
  <c r="K23" i="5"/>
  <c r="L23" i="5" s="1"/>
  <c r="K129" i="5"/>
  <c r="L129" i="5" s="1"/>
  <c r="K148" i="5"/>
  <c r="L148" i="5" s="1"/>
  <c r="K235" i="5"/>
  <c r="L235" i="5" s="1"/>
  <c r="K218" i="5"/>
  <c r="L218" i="5" s="1"/>
  <c r="K212" i="5"/>
  <c r="L212" i="5" s="1"/>
  <c r="K199" i="5"/>
  <c r="L199" i="5" s="1"/>
  <c r="K193" i="5"/>
  <c r="L193" i="5" s="1"/>
  <c r="K176" i="5"/>
  <c r="L176" i="5" s="1"/>
  <c r="K170" i="5"/>
  <c r="L170" i="5" s="1"/>
  <c r="K159" i="5"/>
  <c r="L159" i="5" s="1"/>
  <c r="K140" i="5"/>
  <c r="L140" i="5" s="1"/>
  <c r="K134" i="5"/>
  <c r="L134" i="5" s="1"/>
  <c r="K118" i="5"/>
  <c r="L118" i="5" s="1"/>
  <c r="K112" i="5"/>
  <c r="L112" i="5" s="1"/>
  <c r="K93" i="5"/>
  <c r="L93" i="5" s="1"/>
  <c r="K76" i="5"/>
  <c r="L76" i="5" s="1"/>
  <c r="K63" i="5"/>
  <c r="L63" i="5" s="1"/>
  <c r="K57" i="5"/>
  <c r="L57" i="5" s="1"/>
  <c r="K36" i="5"/>
  <c r="L36" i="5" s="1"/>
  <c r="K275" i="5"/>
  <c r="L275" i="5" s="1"/>
  <c r="K269" i="5"/>
  <c r="L269" i="5" s="1"/>
  <c r="K265" i="5"/>
  <c r="L265" i="5" s="1"/>
  <c r="K258" i="5"/>
  <c r="L258" i="5" s="1"/>
  <c r="K254" i="5"/>
  <c r="L254" i="5" s="1"/>
  <c r="K250" i="5"/>
  <c r="L250" i="5" s="1"/>
  <c r="K240" i="5"/>
  <c r="L240" i="5" s="1"/>
  <c r="K229" i="5"/>
  <c r="L229" i="5" s="1"/>
  <c r="K223" i="5"/>
  <c r="L223" i="5" s="1"/>
  <c r="K204" i="5"/>
  <c r="L204" i="5" s="1"/>
  <c r="K187" i="5"/>
  <c r="L187" i="5" s="1"/>
  <c r="K181" i="5"/>
  <c r="L181" i="5" s="1"/>
  <c r="K164" i="5"/>
  <c r="L164" i="5" s="1"/>
  <c r="K153" i="5"/>
  <c r="L153" i="5" s="1"/>
  <c r="K147" i="5"/>
  <c r="L147" i="5" s="1"/>
  <c r="K123" i="5"/>
  <c r="L123" i="5" s="1"/>
  <c r="K106" i="5"/>
  <c r="L106" i="5" s="1"/>
  <c r="K87" i="5"/>
  <c r="L87" i="5" s="1"/>
  <c r="K81" i="5"/>
  <c r="L81" i="5" s="1"/>
  <c r="K70" i="5"/>
  <c r="L70" i="5" s="1"/>
  <c r="K49" i="5"/>
  <c r="L49" i="5" s="1"/>
  <c r="K43" i="5"/>
  <c r="L43" i="5" s="1"/>
  <c r="K25" i="5"/>
  <c r="L25" i="5" s="1"/>
  <c r="K19" i="5"/>
  <c r="L19" i="5" s="1"/>
  <c r="K239" i="5"/>
  <c r="L239" i="5" s="1"/>
  <c r="K228" i="5"/>
  <c r="L228" i="5" s="1"/>
  <c r="K222" i="5"/>
  <c r="L222" i="5" s="1"/>
  <c r="K203" i="5"/>
  <c r="L203" i="5" s="1"/>
  <c r="K186" i="5"/>
  <c r="L186" i="5" s="1"/>
  <c r="K180" i="5"/>
  <c r="L180" i="5" s="1"/>
  <c r="K163" i="5"/>
  <c r="L163" i="5" s="1"/>
  <c r="K152" i="5"/>
  <c r="L152" i="5" s="1"/>
  <c r="K146" i="5"/>
  <c r="L146" i="5" s="1"/>
  <c r="K133" i="5"/>
  <c r="L133" i="5" s="1"/>
  <c r="K122" i="5"/>
  <c r="L122" i="5" s="1"/>
  <c r="K105" i="5"/>
  <c r="L105" i="5" s="1"/>
  <c r="K86" i="5"/>
  <c r="L86" i="5" s="1"/>
  <c r="K69" i="5"/>
  <c r="L69" i="5" s="1"/>
  <c r="K48" i="5"/>
  <c r="L48" i="5" s="1"/>
  <c r="K42" i="5"/>
  <c r="L42" i="5" s="1"/>
  <c r="K30" i="5"/>
  <c r="L30" i="5" s="1"/>
  <c r="K24" i="5"/>
  <c r="L24" i="5" s="1"/>
  <c r="K18" i="5"/>
  <c r="L18" i="5" s="1"/>
  <c r="K3" i="5"/>
  <c r="L3" i="5" s="1"/>
  <c r="L129" i="3"/>
  <c r="L87" i="3" s="1"/>
  <c r="M87" i="3" s="1"/>
  <c r="K274" i="5"/>
  <c r="L274" i="5" s="1"/>
  <c r="K268" i="5"/>
  <c r="L268" i="5" s="1"/>
  <c r="K264" i="5"/>
  <c r="L264" i="5" s="1"/>
  <c r="K257" i="5"/>
  <c r="L257" i="5" s="1"/>
  <c r="K253" i="5"/>
  <c r="L253" i="5" s="1"/>
  <c r="K249" i="5"/>
  <c r="L249" i="5" s="1"/>
  <c r="K233" i="5"/>
  <c r="L233" i="5" s="1"/>
  <c r="K216" i="5"/>
  <c r="L216" i="5" s="1"/>
  <c r="K210" i="5"/>
  <c r="L210" i="5" s="1"/>
  <c r="K197" i="5"/>
  <c r="L197" i="5" s="1"/>
  <c r="K191" i="5"/>
  <c r="L191" i="5" s="1"/>
  <c r="K174" i="5"/>
  <c r="L174" i="5" s="1"/>
  <c r="K168" i="5"/>
  <c r="L168" i="5" s="1"/>
  <c r="K157" i="5"/>
  <c r="L157" i="5" s="1"/>
  <c r="K138" i="5"/>
  <c r="L138" i="5" s="1"/>
  <c r="K127" i="5"/>
  <c r="L127" i="5" s="1"/>
  <c r="K116" i="5"/>
  <c r="L116" i="5" s="1"/>
  <c r="K110" i="5"/>
  <c r="L110" i="5" s="1"/>
  <c r="K97" i="5"/>
  <c r="L97" i="5" s="1"/>
  <c r="K91" i="5"/>
  <c r="L91" i="5" s="1"/>
  <c r="K80" i="5"/>
  <c r="L80" i="5" s="1"/>
  <c r="K74" i="5"/>
  <c r="L74" i="5" s="1"/>
  <c r="K61" i="5"/>
  <c r="L61" i="5" s="1"/>
  <c r="K55" i="5"/>
  <c r="L55" i="5" s="1"/>
  <c r="K34" i="5"/>
  <c r="L34" i="5" s="1"/>
  <c r="K232" i="5"/>
  <c r="L232" i="5" s="1"/>
  <c r="K215" i="5"/>
  <c r="L215" i="5" s="1"/>
  <c r="K209" i="5"/>
  <c r="L209" i="5" s="1"/>
  <c r="K202" i="5"/>
  <c r="L202" i="5" s="1"/>
  <c r="K196" i="5"/>
  <c r="L196" i="5" s="1"/>
  <c r="K190" i="5"/>
  <c r="L190" i="5" s="1"/>
  <c r="K173" i="5"/>
  <c r="L173" i="5" s="1"/>
  <c r="K167" i="5"/>
  <c r="L167" i="5" s="1"/>
  <c r="K162" i="5"/>
  <c r="L162" i="5" s="1"/>
  <c r="M162" i="5" s="1"/>
  <c r="K145" i="5"/>
  <c r="L145" i="5" s="1"/>
  <c r="K137" i="5"/>
  <c r="L137" i="5" s="1"/>
  <c r="K126" i="5"/>
  <c r="L126" i="5" s="1"/>
  <c r="K115" i="5"/>
  <c r="L115" i="5" s="1"/>
  <c r="K96" i="5"/>
  <c r="L96" i="5" s="1"/>
  <c r="K90" i="5"/>
  <c r="L90" i="5" s="1"/>
  <c r="K79" i="5"/>
  <c r="L79" i="5" s="1"/>
  <c r="K73" i="5"/>
  <c r="L73" i="5" s="1"/>
  <c r="K60" i="5"/>
  <c r="L60" i="5" s="1"/>
  <c r="K54" i="5"/>
  <c r="L54" i="5" s="1"/>
  <c r="K33" i="5"/>
  <c r="L33" i="5" s="1"/>
  <c r="K12" i="5"/>
  <c r="L12" i="5" s="1"/>
  <c r="K6" i="5"/>
  <c r="L6" i="5" s="1"/>
  <c r="K272" i="5"/>
  <c r="L272" i="5" s="1"/>
  <c r="K267" i="5"/>
  <c r="L267" i="5" s="1"/>
  <c r="K263" i="5"/>
  <c r="L263" i="5" s="1"/>
  <c r="K256" i="5"/>
  <c r="L256" i="5" s="1"/>
  <c r="K252" i="5"/>
  <c r="L252" i="5" s="1"/>
  <c r="K243" i="5"/>
  <c r="L243" i="5" s="1"/>
  <c r="K226" i="5"/>
  <c r="L226" i="5" s="1"/>
  <c r="K220" i="5"/>
  <c r="L220" i="5" s="1"/>
  <c r="K184" i="5"/>
  <c r="L184" i="5" s="1"/>
  <c r="K156" i="5"/>
  <c r="L156" i="5" s="1"/>
  <c r="K150" i="5"/>
  <c r="L150" i="5" s="1"/>
  <c r="K131" i="5"/>
  <c r="L131" i="5" s="1"/>
  <c r="K120" i="5"/>
  <c r="L120" i="5" s="1"/>
  <c r="K109" i="5"/>
  <c r="L109" i="5" s="1"/>
  <c r="K103" i="5"/>
  <c r="L103" i="5" s="1"/>
  <c r="K84" i="5"/>
  <c r="L84" i="5" s="1"/>
  <c r="K67" i="5"/>
  <c r="L67" i="5" s="1"/>
  <c r="K46" i="5"/>
  <c r="L46" i="5" s="1"/>
  <c r="K40" i="5"/>
  <c r="L40" i="5" s="1"/>
  <c r="K28" i="5"/>
  <c r="L28" i="5" s="1"/>
  <c r="K22" i="5"/>
  <c r="L22" i="5" s="1"/>
  <c r="K242" i="5"/>
  <c r="L242" i="5" s="1"/>
  <c r="K225" i="5"/>
  <c r="L225" i="5" s="1"/>
  <c r="K219" i="5"/>
  <c r="L219" i="5" s="1"/>
  <c r="K189" i="5"/>
  <c r="L189" i="5" s="1"/>
  <c r="K183" i="5"/>
  <c r="L183" i="5" s="1"/>
  <c r="K155" i="5"/>
  <c r="L155" i="5" s="1"/>
  <c r="K149" i="5"/>
  <c r="L149" i="5" s="1"/>
  <c r="K130" i="5"/>
  <c r="L130" i="5" s="1"/>
  <c r="K119" i="5"/>
  <c r="L119" i="5" s="1"/>
  <c r="K108" i="5"/>
  <c r="L108" i="5" s="1"/>
  <c r="K102" i="5"/>
  <c r="L102" i="5" s="1"/>
  <c r="K89" i="5"/>
  <c r="L89" i="5" s="1"/>
  <c r="K83" i="5"/>
  <c r="L83" i="5" s="1"/>
  <c r="K72" i="5"/>
  <c r="L72" i="5" s="1"/>
  <c r="K45" i="5"/>
  <c r="L45" i="5" s="1"/>
  <c r="K27" i="5"/>
  <c r="L27" i="5" s="1"/>
  <c r="K21" i="5"/>
  <c r="L21" i="5" s="1"/>
  <c r="K270" i="5"/>
  <c r="L270" i="5" s="1"/>
  <c r="K266" i="5"/>
  <c r="L266" i="5" s="1"/>
  <c r="K262" i="5"/>
  <c r="L262" i="5" s="1"/>
  <c r="K255" i="5"/>
  <c r="L255" i="5" s="1"/>
  <c r="K251" i="5"/>
  <c r="L251" i="5" s="1"/>
  <c r="K236" i="5"/>
  <c r="L236" i="5" s="1"/>
  <c r="K213" i="5"/>
  <c r="L213" i="5" s="1"/>
  <c r="K200" i="5"/>
  <c r="L200" i="5" s="1"/>
  <c r="K194" i="5"/>
  <c r="L194" i="5" s="1"/>
  <c r="K177" i="5"/>
  <c r="L177" i="5" s="1"/>
  <c r="K171" i="5"/>
  <c r="L171" i="5" s="1"/>
  <c r="K165" i="5"/>
  <c r="L165" i="5" s="1"/>
  <c r="K160" i="5"/>
  <c r="L160" i="5" s="1"/>
  <c r="K141" i="5"/>
  <c r="L141" i="5" s="1"/>
  <c r="K135" i="5"/>
  <c r="L135" i="5" s="1"/>
  <c r="K124" i="5"/>
  <c r="L124" i="5" s="1"/>
  <c r="K113" i="5"/>
  <c r="L113" i="5" s="1"/>
  <c r="K94" i="5"/>
  <c r="L94" i="5" s="1"/>
  <c r="K77" i="5"/>
  <c r="L77" i="5" s="1"/>
  <c r="K66" i="5"/>
  <c r="L66" i="5" s="1"/>
  <c r="K58" i="5"/>
  <c r="L58" i="5" s="1"/>
  <c r="K39" i="5"/>
  <c r="L39" i="5" s="1"/>
  <c r="K31" i="5"/>
  <c r="L31" i="5" s="1"/>
  <c r="K16" i="5"/>
  <c r="L16" i="5" s="1"/>
  <c r="K10" i="5"/>
  <c r="L10" i="5" s="1"/>
  <c r="K4" i="5"/>
  <c r="L4" i="5" s="1"/>
  <c r="K13" i="5"/>
  <c r="L13" i="5" s="1"/>
  <c r="K59" i="5"/>
  <c r="L59" i="5" s="1"/>
  <c r="K78" i="5"/>
  <c r="L78" i="5" s="1"/>
  <c r="K95" i="5"/>
  <c r="L95" i="5" s="1"/>
  <c r="K114" i="5"/>
  <c r="L114" i="5" s="1"/>
  <c r="K166" i="5"/>
  <c r="L166" i="5" s="1"/>
  <c r="K201" i="5"/>
  <c r="L201" i="5" s="1"/>
  <c r="K237" i="5"/>
  <c r="L237" i="5" s="1"/>
  <c r="J39" i="3"/>
  <c r="K14" i="5"/>
  <c r="L14" i="5" s="1"/>
  <c r="K41" i="5"/>
  <c r="L41" i="5" s="1"/>
  <c r="K132" i="5"/>
  <c r="L132" i="5" s="1"/>
  <c r="K151" i="5"/>
  <c r="L151" i="5" s="1"/>
  <c r="K185" i="5"/>
  <c r="L185" i="5" s="1"/>
  <c r="K221" i="5"/>
  <c r="L221" i="5" s="1"/>
  <c r="K238" i="5"/>
  <c r="L238" i="5" s="1"/>
  <c r="K15" i="5"/>
  <c r="L15" i="5" s="1"/>
  <c r="K26" i="5"/>
  <c r="L26" i="5" s="1"/>
  <c r="K62" i="5"/>
  <c r="L62" i="5" s="1"/>
  <c r="K100" i="5"/>
  <c r="L100" i="5" s="1"/>
  <c r="K117" i="5"/>
  <c r="L117" i="5" s="1"/>
  <c r="K169" i="5"/>
  <c r="L169" i="5" s="1"/>
  <c r="F7" i="1" l="1"/>
  <c r="G15" i="2" s="1"/>
  <c r="O94" i="3"/>
  <c r="M52" i="5"/>
  <c r="O28" i="3" s="1"/>
  <c r="M230" i="5"/>
  <c r="M207" i="5"/>
  <c r="M66" i="5"/>
  <c r="M72" i="5"/>
  <c r="M89" i="5"/>
  <c r="M17" i="5"/>
  <c r="M133" i="5"/>
  <c r="L58" i="3"/>
  <c r="M58" i="3" s="1"/>
  <c r="L25" i="3"/>
  <c r="M25" i="3" s="1"/>
  <c r="L123" i="3"/>
  <c r="M123" i="3" s="1"/>
  <c r="L104" i="3"/>
  <c r="M104" i="3" s="1"/>
  <c r="L29" i="3"/>
  <c r="M29" i="3" s="1"/>
  <c r="L74" i="3"/>
  <c r="M74" i="3" s="1"/>
  <c r="L61" i="3"/>
  <c r="M61" i="3" s="1"/>
  <c r="L39" i="3"/>
  <c r="M39" i="3" s="1"/>
  <c r="L84" i="3"/>
  <c r="M84" i="3" s="1"/>
  <c r="L9" i="3"/>
  <c r="M9" i="3" s="1"/>
  <c r="L45" i="3"/>
  <c r="M45" i="3" s="1"/>
  <c r="L19" i="3"/>
  <c r="M19" i="3" s="1"/>
  <c r="L5" i="3"/>
  <c r="M5" i="3" s="1"/>
  <c r="L52" i="3"/>
  <c r="M52" i="3" s="1"/>
  <c r="L69" i="3"/>
  <c r="M69" i="3" s="1"/>
  <c r="L113" i="3"/>
  <c r="M113" i="3" s="1"/>
  <c r="L98" i="3"/>
  <c r="M98" i="3" s="1"/>
  <c r="L80" i="3"/>
  <c r="M80" i="3" s="1"/>
  <c r="M189" i="5"/>
  <c r="M218" i="5"/>
  <c r="M237" i="5"/>
  <c r="M39" i="5"/>
  <c r="M145" i="5"/>
  <c r="M3" i="5"/>
  <c r="M128" i="5"/>
  <c r="M156" i="5"/>
  <c r="M80" i="5"/>
  <c r="M118" i="5"/>
  <c r="M109" i="5"/>
  <c r="M30" i="5"/>
  <c r="M123" i="5"/>
  <c r="M178" i="5"/>
  <c r="M202" i="5"/>
  <c r="F8" i="4"/>
  <c r="F9" i="4"/>
  <c r="F6" i="4"/>
  <c r="F5" i="4"/>
  <c r="M100" i="5"/>
  <c r="M164" i="5"/>
  <c r="O106" i="3" l="1"/>
  <c r="O92" i="3"/>
  <c r="O72" i="3"/>
  <c r="O66" i="3"/>
  <c r="O64" i="3"/>
  <c r="O38" i="3"/>
  <c r="O35" i="3"/>
  <c r="O16" i="3"/>
  <c r="O117" i="3"/>
  <c r="O112" i="3"/>
  <c r="O109" i="3"/>
  <c r="O100" i="3"/>
  <c r="O79" i="3"/>
  <c r="O73" i="3"/>
  <c r="O51" i="3"/>
  <c r="O44" i="3"/>
  <c r="O42" i="3"/>
  <c r="O24" i="3"/>
  <c r="O121" i="3"/>
  <c r="O57" i="3"/>
  <c r="O4" i="3"/>
  <c r="O102" i="3"/>
  <c r="O96" i="3"/>
  <c r="O13" i="3"/>
  <c r="L90" i="3"/>
  <c r="M90" i="3" s="1"/>
  <c r="L42" i="3"/>
  <c r="M42" i="3" s="1"/>
  <c r="L30" i="3"/>
  <c r="M30" i="3" s="1"/>
  <c r="L96" i="3"/>
  <c r="M96" i="3" s="1"/>
  <c r="L92" i="3"/>
  <c r="M92" i="3" s="1"/>
  <c r="L32" i="3"/>
  <c r="M32" i="3" s="1"/>
  <c r="L100" i="3"/>
  <c r="M100" i="3" s="1"/>
  <c r="L86" i="3"/>
  <c r="M86" i="3" s="1"/>
  <c r="L71" i="3"/>
  <c r="M71" i="3" s="1"/>
  <c r="L41" i="3"/>
  <c r="M41" i="3" s="1"/>
  <c r="L121" i="3"/>
  <c r="M121" i="3" s="1"/>
  <c r="L116" i="3"/>
  <c r="M116" i="3" s="1"/>
  <c r="L64" i="3"/>
  <c r="M64" i="3" s="1"/>
  <c r="L111" i="3"/>
  <c r="M111" i="3" s="1"/>
  <c r="L21" i="3"/>
  <c r="M21" i="3" s="1"/>
  <c r="L125" i="3"/>
  <c r="M125" i="3" s="1"/>
  <c r="L49" i="3"/>
  <c r="M49" i="3" s="1"/>
  <c r="L36" i="3"/>
  <c r="M36" i="3" s="1"/>
  <c r="L33" i="3"/>
  <c r="M33" i="3" s="1"/>
  <c r="L63" i="3"/>
  <c r="M63" i="3" s="1"/>
  <c r="L26" i="3"/>
  <c r="M26" i="3" s="1"/>
  <c r="L12" i="3"/>
  <c r="M12" i="3" s="1"/>
  <c r="L31" i="3"/>
  <c r="M31" i="3" s="1"/>
  <c r="L120" i="3"/>
  <c r="M120" i="3" s="1"/>
  <c r="L14" i="3"/>
  <c r="M14" i="3" s="1"/>
  <c r="L107" i="3"/>
  <c r="M107" i="3" s="1"/>
  <c r="L115" i="3"/>
  <c r="M115" i="3" s="1"/>
  <c r="L95" i="3"/>
  <c r="M95" i="3" s="1"/>
  <c r="L65" i="3"/>
  <c r="M65" i="3" s="1"/>
  <c r="L54" i="3"/>
  <c r="M54" i="3" s="1"/>
  <c r="L11" i="3"/>
  <c r="M11" i="3" s="1"/>
  <c r="L118" i="3"/>
  <c r="M118" i="3" s="1"/>
  <c r="L82" i="3"/>
  <c r="M82" i="3" s="1"/>
  <c r="L76" i="3"/>
  <c r="M76" i="3" s="1"/>
  <c r="L110" i="3"/>
  <c r="M110" i="3" s="1"/>
  <c r="L91" i="3"/>
  <c r="M91" i="3" s="1"/>
  <c r="L102" i="3"/>
  <c r="M102" i="3" s="1"/>
  <c r="L37" i="3"/>
  <c r="M37" i="3" s="1"/>
  <c r="L15" i="3"/>
  <c r="M15" i="3" s="1"/>
  <c r="L67" i="3"/>
  <c r="M67" i="3" s="1"/>
  <c r="L47" i="3"/>
  <c r="M47" i="3" s="1"/>
  <c r="L56" i="3"/>
  <c r="M56" i="3" s="1"/>
  <c r="L43" i="3"/>
  <c r="M43" i="3" s="1"/>
  <c r="L17" i="3"/>
  <c r="M17" i="3" s="1"/>
  <c r="L7" i="3"/>
  <c r="M7" i="3" s="1"/>
  <c r="L72" i="3"/>
  <c r="M72" i="3" s="1"/>
  <c r="L60" i="3"/>
  <c r="M60" i="3" s="1"/>
  <c r="L48" i="3"/>
  <c r="M48" i="3" s="1"/>
  <c r="L55" i="3"/>
  <c r="M55" i="3" s="1"/>
  <c r="L59" i="3"/>
  <c r="M59" i="3" s="1"/>
  <c r="L75" i="3"/>
  <c r="M75" i="3" s="1"/>
  <c r="L40" i="3"/>
  <c r="M40" i="3" s="1"/>
  <c r="L105" i="3"/>
  <c r="M105" i="3" s="1"/>
  <c r="L93" i="3"/>
  <c r="M93" i="3" s="1"/>
  <c r="L83" i="3"/>
  <c r="M83" i="3" s="1"/>
  <c r="L68" i="3"/>
  <c r="M68" i="3" s="1"/>
  <c r="L88" i="3"/>
  <c r="M88" i="3" s="1"/>
  <c r="L57" i="3"/>
  <c r="M57" i="3" s="1"/>
  <c r="L24" i="3"/>
  <c r="M24" i="3" s="1"/>
  <c r="L101" i="3"/>
  <c r="M101" i="3" s="1"/>
  <c r="L112" i="3"/>
  <c r="M112" i="3" s="1"/>
  <c r="L51" i="3"/>
  <c r="M51" i="3" s="1"/>
  <c r="L79" i="3"/>
  <c r="M79" i="3" s="1"/>
  <c r="L4" i="3"/>
  <c r="M4" i="3" s="1"/>
  <c r="L44" i="3"/>
  <c r="M44" i="3" s="1"/>
  <c r="L73" i="3"/>
  <c r="M73" i="3" s="1"/>
  <c r="L62" i="3"/>
  <c r="M62" i="3" s="1"/>
  <c r="L38" i="3"/>
  <c r="M38" i="3" s="1"/>
  <c r="L122" i="3"/>
  <c r="M122" i="3" s="1"/>
  <c r="L99" i="3"/>
  <c r="M99" i="3" s="1"/>
  <c r="L8" i="3"/>
  <c r="M8" i="3" s="1"/>
  <c r="L28" i="3"/>
  <c r="M28" i="3" s="1"/>
  <c r="L18" i="3"/>
  <c r="M18" i="3" s="1"/>
  <c r="L124" i="3"/>
  <c r="M124" i="3" s="1"/>
  <c r="L119" i="3"/>
  <c r="M119" i="3" s="1"/>
  <c r="L114" i="3"/>
  <c r="M114" i="3" s="1"/>
  <c r="L81" i="3"/>
  <c r="M81" i="3" s="1"/>
  <c r="L53" i="3"/>
  <c r="M53" i="3" s="1"/>
  <c r="L66" i="3"/>
  <c r="M66" i="3" s="1"/>
  <c r="L97" i="3"/>
  <c r="M97" i="3" s="1"/>
  <c r="L103" i="3"/>
  <c r="M103" i="3" s="1"/>
  <c r="L85" i="3"/>
  <c r="M85" i="3" s="1"/>
  <c r="L70" i="3"/>
  <c r="M70" i="3" s="1"/>
  <c r="L16" i="3"/>
  <c r="M16" i="3" s="1"/>
  <c r="L89" i="3"/>
  <c r="M89" i="3" s="1"/>
  <c r="L46" i="3"/>
  <c r="M46" i="3" s="1"/>
  <c r="L35" i="3"/>
  <c r="M35" i="3" s="1"/>
  <c r="L6" i="3"/>
  <c r="M6" i="3" s="1"/>
  <c r="L13" i="3"/>
  <c r="M13" i="3" s="1"/>
  <c r="L106" i="3"/>
  <c r="M106" i="3" s="1"/>
  <c r="L10" i="3"/>
  <c r="M10" i="3" s="1"/>
  <c r="L117" i="3"/>
  <c r="M117" i="3" s="1"/>
  <c r="L20" i="3"/>
  <c r="M20" i="3" s="1"/>
  <c r="L94" i="3"/>
  <c r="M94" i="3" s="1"/>
  <c r="N94" i="3" s="1"/>
  <c r="L109" i="3"/>
  <c r="M109" i="3" s="1"/>
  <c r="N106" i="3" l="1"/>
  <c r="N13" i="3"/>
  <c r="F5" i="1" s="1"/>
  <c r="D9" i="2" s="1"/>
  <c r="M50" i="3"/>
  <c r="R56" i="3" s="1"/>
  <c r="N35" i="3"/>
  <c r="M108" i="3"/>
  <c r="R79" i="3" s="1"/>
  <c r="N79" i="3"/>
  <c r="R118" i="3"/>
  <c r="R112" i="3"/>
  <c r="N112" i="3"/>
  <c r="N100" i="3"/>
  <c r="N16" i="3"/>
  <c r="M34" i="3"/>
  <c r="R32" i="3" s="1"/>
  <c r="N28" i="3"/>
  <c r="M126" i="3"/>
  <c r="N109" i="3"/>
  <c r="N24" i="3"/>
  <c r="M27" i="3"/>
  <c r="R23" i="3" s="1"/>
  <c r="N92" i="3"/>
  <c r="N57" i="3"/>
  <c r="N72" i="3"/>
  <c r="R125" i="3"/>
  <c r="N96" i="3"/>
  <c r="N4" i="3"/>
  <c r="M22" i="3"/>
  <c r="R21" i="3" s="1"/>
  <c r="F23" i="1"/>
  <c r="U53" i="2" s="1"/>
  <c r="R122" i="3"/>
  <c r="R115" i="3"/>
  <c r="N117" i="3"/>
  <c r="N38" i="3"/>
  <c r="N42" i="3"/>
  <c r="N66" i="3"/>
  <c r="N102" i="3"/>
  <c r="N64" i="3"/>
  <c r="N73" i="3"/>
  <c r="R120" i="3"/>
  <c r="M77" i="3"/>
  <c r="R67" i="3" s="1"/>
  <c r="N51" i="3"/>
  <c r="R44" i="3"/>
  <c r="N44" i="3"/>
  <c r="R110" i="3"/>
  <c r="R121" i="3"/>
  <c r="N121" i="3"/>
  <c r="R51" i="3" l="1"/>
  <c r="R40" i="3"/>
  <c r="F27" i="1"/>
  <c r="Y58" i="2" s="1"/>
  <c r="R82" i="3"/>
  <c r="R99" i="3"/>
  <c r="R41" i="3"/>
  <c r="R76" i="3"/>
  <c r="R91" i="3"/>
  <c r="R38" i="3"/>
  <c r="R47" i="3"/>
  <c r="R92" i="3"/>
  <c r="R49" i="3"/>
  <c r="R65" i="3"/>
  <c r="R107" i="3"/>
  <c r="R37" i="3"/>
  <c r="R30" i="3"/>
  <c r="R116" i="3"/>
  <c r="R93" i="3"/>
  <c r="R42" i="3"/>
  <c r="R100" i="3"/>
  <c r="R33" i="3"/>
  <c r="R95" i="3"/>
  <c r="R43" i="3"/>
  <c r="R31" i="3"/>
  <c r="R111" i="3"/>
  <c r="R63" i="3"/>
  <c r="R88" i="3"/>
  <c r="R90" i="3"/>
  <c r="R102" i="3"/>
  <c r="R48" i="3"/>
  <c r="R101" i="3"/>
  <c r="R105" i="3"/>
  <c r="R83" i="3"/>
  <c r="R96" i="3"/>
  <c r="R36" i="3"/>
  <c r="R54" i="3"/>
  <c r="Q91" i="3"/>
  <c r="Q68" i="3"/>
  <c r="Q121" i="3"/>
  <c r="Q64" i="3"/>
  <c r="R64" i="3"/>
  <c r="Q4" i="3"/>
  <c r="R72" i="3"/>
  <c r="Q99" i="3"/>
  <c r="Q86" i="3"/>
  <c r="Q79" i="3"/>
  <c r="R86" i="3"/>
  <c r="F18" i="1"/>
  <c r="Q43" i="2" s="1"/>
  <c r="Q69" i="2" s="1"/>
  <c r="R8" i="3"/>
  <c r="F25" i="1"/>
  <c r="W55" i="2" s="1"/>
  <c r="F29" i="1"/>
  <c r="Z62" i="2" s="1"/>
  <c r="Z69" i="2" s="1"/>
  <c r="Q82" i="3"/>
  <c r="Q115" i="3"/>
  <c r="Q72" i="3"/>
  <c r="Q51" i="3"/>
  <c r="Q14" i="3"/>
  <c r="F4" i="1"/>
  <c r="D4" i="2" s="1"/>
  <c r="P127" i="3"/>
  <c r="Q65" i="3"/>
  <c r="Q100" i="3"/>
  <c r="Q18" i="3"/>
  <c r="Q7" i="3"/>
  <c r="Q110" i="3"/>
  <c r="F14" i="1"/>
  <c r="O33" i="2" s="1"/>
  <c r="Q93" i="3"/>
  <c r="R14" i="3"/>
  <c r="Q42" i="3"/>
  <c r="R15" i="3"/>
  <c r="Q96" i="3"/>
  <c r="Q57" i="3"/>
  <c r="R28" i="3"/>
  <c r="Q33" i="3"/>
  <c r="R18" i="3"/>
  <c r="R7" i="3"/>
  <c r="E5" i="1"/>
  <c r="Q75" i="3"/>
  <c r="F11" i="1"/>
  <c r="M26" i="2" s="1"/>
  <c r="F28" i="1"/>
  <c r="Y60" i="2" s="1"/>
  <c r="Y69" i="2" s="1"/>
  <c r="Q38" i="3"/>
  <c r="Q73" i="3"/>
  <c r="Q15" i="3"/>
  <c r="F9" i="1"/>
  <c r="K19" i="2" s="1"/>
  <c r="Q56" i="3"/>
  <c r="Q105" i="3"/>
  <c r="R73" i="3"/>
  <c r="Q111" i="3"/>
  <c r="R17" i="3"/>
  <c r="Q88" i="3"/>
  <c r="F24" i="1"/>
  <c r="W54" i="2" s="1"/>
  <c r="R57" i="3"/>
  <c r="R60" i="3"/>
  <c r="Q28" i="3"/>
  <c r="Q11" i="3"/>
  <c r="Q118" i="3"/>
  <c r="R75" i="3"/>
  <c r="F30" i="1"/>
  <c r="AA64" i="2" s="1"/>
  <c r="F15" i="1"/>
  <c r="P35" i="2" s="1"/>
  <c r="Q47" i="3"/>
  <c r="R12" i="3"/>
  <c r="F19" i="1"/>
  <c r="R44" i="2" s="1"/>
  <c r="R69" i="2" s="1"/>
  <c r="F26" i="1"/>
  <c r="X57" i="2" s="1"/>
  <c r="X69" i="2" s="1"/>
  <c r="Q17" i="3"/>
  <c r="Q125" i="3"/>
  <c r="Q63" i="3"/>
  <c r="Q60" i="3"/>
  <c r="Q48" i="3"/>
  <c r="R11" i="3"/>
  <c r="F21" i="1"/>
  <c r="T48" i="2" s="1"/>
  <c r="R59" i="3"/>
  <c r="Q101" i="3"/>
  <c r="Q40" i="3"/>
  <c r="M127" i="3"/>
  <c r="Q23" i="3"/>
  <c r="Q87" i="3"/>
  <c r="R19" i="3"/>
  <c r="Q45" i="3"/>
  <c r="Q98" i="3"/>
  <c r="Q123" i="3"/>
  <c r="R69" i="3"/>
  <c r="Q19" i="3"/>
  <c r="R9" i="3"/>
  <c r="R29" i="3"/>
  <c r="Q52" i="3"/>
  <c r="R5" i="3"/>
  <c r="R74" i="3"/>
  <c r="R98" i="3"/>
  <c r="Q9" i="3"/>
  <c r="Q29" i="3"/>
  <c r="R52" i="3"/>
  <c r="Q84" i="3"/>
  <c r="Q113" i="3"/>
  <c r="R25" i="3"/>
  <c r="R84" i="3"/>
  <c r="R113" i="3"/>
  <c r="Q25" i="3"/>
  <c r="R39" i="3"/>
  <c r="R104" i="3"/>
  <c r="R45" i="3"/>
  <c r="Q39" i="3"/>
  <c r="Q104" i="3"/>
  <c r="R123" i="3"/>
  <c r="R61" i="3"/>
  <c r="Q80" i="3"/>
  <c r="R58" i="3"/>
  <c r="Q58" i="3"/>
  <c r="Q61" i="3"/>
  <c r="R80" i="3"/>
  <c r="Q5" i="3"/>
  <c r="Q74" i="3"/>
  <c r="Q69" i="3"/>
  <c r="Q54" i="3"/>
  <c r="Q31" i="3"/>
  <c r="F12" i="1"/>
  <c r="M28" i="2" s="1"/>
  <c r="F13" i="1"/>
  <c r="N31" i="2" s="1"/>
  <c r="N69" i="2" s="1"/>
  <c r="Q12" i="3"/>
  <c r="Q107" i="3"/>
  <c r="Q76" i="3"/>
  <c r="Q122" i="3"/>
  <c r="Q92" i="3"/>
  <c r="F8" i="1"/>
  <c r="G16" i="2" s="1"/>
  <c r="Q59" i="3"/>
  <c r="Q43" i="3"/>
  <c r="Q71" i="3"/>
  <c r="Q102" i="3"/>
  <c r="E27" i="1"/>
  <c r="Q83" i="3"/>
  <c r="Q44" i="3"/>
  <c r="Q90" i="3"/>
  <c r="R62" i="3"/>
  <c r="Q30" i="3"/>
  <c r="E23" i="1"/>
  <c r="Q95" i="3"/>
  <c r="Q24" i="3"/>
  <c r="F6" i="1"/>
  <c r="E11" i="2" s="1"/>
  <c r="E69" i="2" s="1"/>
  <c r="Q55" i="3"/>
  <c r="R71" i="3"/>
  <c r="R78" i="3"/>
  <c r="R87" i="3"/>
  <c r="Q116" i="3"/>
  <c r="F31" i="1"/>
  <c r="AA66" i="2" s="1"/>
  <c r="Q120" i="3"/>
  <c r="Q62" i="3"/>
  <c r="Q37" i="3"/>
  <c r="Q67" i="3"/>
  <c r="F22" i="1"/>
  <c r="U52" i="2" s="1"/>
  <c r="U69" i="2" s="1"/>
  <c r="R24" i="3"/>
  <c r="Q32" i="3"/>
  <c r="Q41" i="3"/>
  <c r="R55" i="3"/>
  <c r="R26" i="3"/>
  <c r="F10" i="1"/>
  <c r="M24" i="2" s="1"/>
  <c r="F16" i="1"/>
  <c r="P38" i="2" s="1"/>
  <c r="F17" i="1"/>
  <c r="P40" i="2" s="1"/>
  <c r="R68" i="3"/>
  <c r="Q21" i="3"/>
  <c r="R4" i="3"/>
  <c r="Q49" i="3"/>
  <c r="Q8" i="3"/>
  <c r="Q36" i="3"/>
  <c r="Q112" i="3"/>
  <c r="Q26" i="3"/>
  <c r="W69" i="2" l="1"/>
  <c r="M69" i="2"/>
  <c r="B32" i="2"/>
  <c r="E31" i="1"/>
  <c r="E8" i="1"/>
  <c r="E30" i="1"/>
  <c r="B18" i="2"/>
  <c r="G69" i="2"/>
  <c r="AA69" i="2"/>
  <c r="E10" i="1"/>
  <c r="E12" i="1"/>
  <c r="P69" i="2"/>
  <c r="E11" i="1"/>
  <c r="E14" i="1"/>
  <c r="B46" i="2"/>
  <c r="O69" i="2"/>
  <c r="E9" i="1"/>
  <c r="B23" i="2"/>
  <c r="K69" i="2"/>
  <c r="E29" i="1"/>
  <c r="E26" i="1"/>
  <c r="E19" i="1"/>
  <c r="E17" i="1"/>
  <c r="E22" i="1"/>
  <c r="E6" i="1"/>
  <c r="B59" i="2"/>
  <c r="T69" i="2"/>
  <c r="E24" i="1"/>
  <c r="E25" i="1"/>
  <c r="E16" i="1"/>
  <c r="E13" i="1"/>
  <c r="E21" i="1"/>
  <c r="F32" i="1"/>
  <c r="H8" i="1" s="1"/>
  <c r="B67" i="2"/>
  <c r="E15" i="1"/>
  <c r="E28" i="1"/>
  <c r="B14" i="2"/>
  <c r="D69" i="2"/>
  <c r="E18" i="1"/>
  <c r="E4" i="1"/>
  <c r="AB69" i="2" l="1"/>
  <c r="AB72" i="2" s="1"/>
  <c r="H19" i="1"/>
  <c r="H24" i="1"/>
  <c r="H26" i="1"/>
  <c r="H30" i="1"/>
  <c r="H4" i="1"/>
  <c r="H18" i="1"/>
  <c r="H21" i="1"/>
  <c r="H13" i="1"/>
  <c r="H6" i="1"/>
  <c r="H11" i="1"/>
  <c r="D73" i="2"/>
  <c r="E73" i="2" s="1"/>
  <c r="F73" i="2" s="1"/>
  <c r="G73" i="2" s="1"/>
  <c r="H73" i="2" s="1"/>
  <c r="I73" i="2" s="1"/>
  <c r="J73" i="2" s="1"/>
  <c r="K73" i="2" s="1"/>
  <c r="L73" i="2" s="1"/>
  <c r="M73" i="2" s="1"/>
  <c r="N73" i="2" s="1"/>
  <c r="O73" i="2" s="1"/>
  <c r="P73" i="2" s="1"/>
  <c r="Q73" i="2" s="1"/>
  <c r="R73" i="2" s="1"/>
  <c r="S73" i="2" s="1"/>
  <c r="T73" i="2" s="1"/>
  <c r="U73" i="2" s="1"/>
  <c r="V73" i="2" s="1"/>
  <c r="W73" i="2" s="1"/>
  <c r="X73" i="2" s="1"/>
  <c r="Y73" i="2" s="1"/>
  <c r="Z73" i="2" s="1"/>
  <c r="AA73" i="2" s="1"/>
  <c r="H7" i="1"/>
  <c r="H27" i="1"/>
  <c r="H5" i="1"/>
  <c r="H23" i="1"/>
  <c r="H16" i="1"/>
  <c r="H12" i="1"/>
  <c r="H31" i="1"/>
  <c r="H28" i="1"/>
  <c r="H17" i="1"/>
  <c r="H9" i="1"/>
  <c r="H10" i="1"/>
  <c r="H14" i="1"/>
  <c r="H22" i="1"/>
  <c r="H29" i="1"/>
  <c r="H25" i="1"/>
  <c r="H15" i="1"/>
  <c r="G70" i="2" l="1"/>
  <c r="G71" i="2" s="1"/>
  <c r="K70" i="2"/>
  <c r="K71" i="2" s="1"/>
  <c r="M70" i="2"/>
  <c r="M71" i="2" s="1"/>
  <c r="P70" i="2"/>
  <c r="P71" i="2" s="1"/>
  <c r="D70" i="2"/>
  <c r="AA70" i="2"/>
  <c r="AA71" i="2" s="1"/>
  <c r="T70" i="2"/>
  <c r="T71" i="2" s="1"/>
  <c r="E70" i="2"/>
  <c r="E71" i="2" s="1"/>
  <c r="X70" i="2"/>
  <c r="X71" i="2" s="1"/>
  <c r="Z70" i="2"/>
  <c r="Z71" i="2" s="1"/>
  <c r="W70" i="2"/>
  <c r="W71" i="2" s="1"/>
  <c r="Y70" i="2"/>
  <c r="Y71" i="2" s="1"/>
  <c r="N70" i="2"/>
  <c r="N71" i="2" s="1"/>
  <c r="R70" i="2"/>
  <c r="R71" i="2" s="1"/>
  <c r="U70" i="2"/>
  <c r="U71" i="2" s="1"/>
  <c r="Q70" i="2"/>
  <c r="Q71" i="2" s="1"/>
  <c r="O70" i="2"/>
  <c r="O71" i="2" s="1"/>
  <c r="AB70" i="2" l="1"/>
  <c r="D74" i="2"/>
  <c r="E74" i="2" s="1"/>
  <c r="F74" i="2" s="1"/>
  <c r="G74" i="2" s="1"/>
  <c r="H74" i="2" s="1"/>
  <c r="I74" i="2" s="1"/>
  <c r="J74" i="2" s="1"/>
  <c r="K74" i="2" s="1"/>
  <c r="L74" i="2" s="1"/>
  <c r="M74" i="2" s="1"/>
  <c r="N74" i="2" s="1"/>
  <c r="O74" i="2" s="1"/>
  <c r="P74" i="2" s="1"/>
  <c r="Q74" i="2" s="1"/>
  <c r="R74" i="2" s="1"/>
  <c r="S74" i="2" s="1"/>
  <c r="T74" i="2" s="1"/>
  <c r="U74" i="2" s="1"/>
  <c r="V74" i="2" s="1"/>
  <c r="W74" i="2" s="1"/>
  <c r="X74" i="2" s="1"/>
  <c r="Y74" i="2" s="1"/>
  <c r="Z74" i="2" s="1"/>
  <c r="AA74" i="2" s="1"/>
  <c r="D71" i="2" l="1"/>
</calcChain>
</file>

<file path=xl/sharedStrings.xml><?xml version="1.0" encoding="utf-8"?>
<sst xmlns="http://schemas.openxmlformats.org/spreadsheetml/2006/main" count="2231" uniqueCount="251">
  <si>
    <t>ANEXO 1 – PLANILHA ORÇAMENTÁRIA: PLANO INTEGRADO DE URBANIZAÇÃO E REGULARIZAÇÃO FUNDIÁRIA FUNCIONÁRIOS</t>
  </si>
  <si>
    <t>FASE</t>
  </si>
  <si>
    <t>PRODUTO</t>
  </si>
  <si>
    <t>QUANTIDADE</t>
  </si>
  <si>
    <t>UNIDADE</t>
  </si>
  <si>
    <t>CUSTO UNITÁRIO</t>
  </si>
  <si>
    <t xml:space="preserve">CUSTO TOTAL </t>
  </si>
  <si>
    <t>MÊS DE DESEMBOLSO</t>
  </si>
  <si>
    <t>PERCENTUAL DO CONTRATO</t>
  </si>
  <si>
    <t>ETAPA 01 – PLANEJAMENTO DA URBANIZAÇÃO E REGULARIZAÇÃO FUNDIÁRIA</t>
  </si>
  <si>
    <t>LEVANTAMENTO SITUACIONAL E PESQUISA DOMINIAL</t>
  </si>
  <si>
    <t>Relatório de Levantamento Situacional</t>
  </si>
  <si>
    <t>unidade</t>
  </si>
  <si>
    <t>Plano de Mobilização, Organização e Capacitação Social</t>
  </si>
  <si>
    <t>Relatório de Pesquisa Dominial e Cartorária</t>
  </si>
  <si>
    <t>ATUALIZAÇÃO DA BASE CARTOGRÁFICA</t>
  </si>
  <si>
    <t>Levantamento Planialtimétrico Cadastral</t>
  </si>
  <si>
    <t>m²</t>
  </si>
  <si>
    <t>Relatório da Base Cartográfica Atualizada</t>
  </si>
  <si>
    <t>SELAGEM E CADASTRO SOCIOECONÔMICO E FUNDIÁRIO</t>
  </si>
  <si>
    <t>Relatório da fase de Selagem e Cadastro Socioeconômico e Fundiário,  incluindo como anexo o arquivo digital do Banco de Dados Preliminar e os prontuários separados por selo</t>
  </si>
  <si>
    <t xml:space="preserve">DIAGNÓSTICOS </t>
  </si>
  <si>
    <t>Diagnóstico Setorial Jurídico</t>
  </si>
  <si>
    <t>Diagnóstico Setorial dos Aspectos Físico-Urbano-Ambientais</t>
  </si>
  <si>
    <t>Diagnóstico Setorial dos Aspectos Socioeconômico Organizativos</t>
  </si>
  <si>
    <t>Diagnóstico Integrado</t>
  </si>
  <si>
    <t>PROPOSTAS DE SOLUÇÃO DAS DESCONFORMIDADES</t>
  </si>
  <si>
    <t>Relatório de Cenário de Intervenção Integrada</t>
  </si>
  <si>
    <t>Propostas de Intervenção Físico-Urbano-Ambientais</t>
  </si>
  <si>
    <t>Propostas de Intervenção Socioeconômico-Organizativas</t>
  </si>
  <si>
    <t>Propostas de Intervenção Jurídico-Legais</t>
  </si>
  <si>
    <t>Estimativas de Custos de Urbanização</t>
  </si>
  <si>
    <t>Hierarquização de Ações e Obras</t>
  </si>
  <si>
    <t>ETAPA 02 – PROJETO DE REGULARIZAÇÃO FUNDIÁRIA SUSTENTÁVEL</t>
  </si>
  <si>
    <t xml:space="preserve">
 REGULARIZAÇÃO FUNDIÁRIA URBANA REURB</t>
  </si>
  <si>
    <t xml:space="preserve">Relatório elucidativo dos procedimentos técnicos e administrativos referentes à Demarcação Urbanística </t>
  </si>
  <si>
    <t>Projeto de Parcelamento preliminar</t>
  </si>
  <si>
    <t>Listagem preliminar das unidades e beneficiários</t>
  </si>
  <si>
    <t>Relatório demonstrativo  do Plantão de Conferência Documental e Parcelamento</t>
  </si>
  <si>
    <t>Projeto de Regularização Fundiária</t>
  </si>
  <si>
    <t>Relatório demonstrativo do Plantão Pré-Titulação</t>
  </si>
  <si>
    <t>Banco de Dados Consolidado</t>
  </si>
  <si>
    <t>TITULAÇÃO FUNCIONÁRIOS</t>
  </si>
  <si>
    <t>Registro da CRF no Cartório de Registro de Imóveis</t>
  </si>
  <si>
    <t xml:space="preserve"> Certidões de registro dos títulos individualizados</t>
  </si>
  <si>
    <t>Documentos finais sistematizados</t>
  </si>
  <si>
    <t>Relatório síntese do resultado das assembleias de entrega de títulos</t>
  </si>
  <si>
    <t>TOTAL</t>
  </si>
  <si>
    <t>-</t>
  </si>
  <si>
    <t>ANEXO 2 – CRONOGRAMA FÍSICO-FINANCEIRO: PLANO INTEGRADO DE URBANIZAÇÃO E REGULARIZAÇÃO FUNDIÁRIA FUNCIONÁRIOS</t>
  </si>
  <si>
    <t>ATIVIDADE</t>
  </si>
  <si>
    <t>Vistoria técnica multidisciplinar</t>
  </si>
  <si>
    <t>Sistematização das informações</t>
  </si>
  <si>
    <t>Trabalho Técnico Social</t>
  </si>
  <si>
    <t xml:space="preserve">Plano de Mobilização, Organização e Capacitação Social </t>
  </si>
  <si>
    <t>Pesquisa Cartorária</t>
  </si>
  <si>
    <t>Quadro dominial</t>
  </si>
  <si>
    <t>Atualização da Base</t>
  </si>
  <si>
    <t>Contagem de Domicílio e Selagem</t>
  </si>
  <si>
    <r>
      <rPr>
        <sz val="10"/>
        <color theme="1"/>
        <rFont val="Calibri"/>
      </rPr>
      <t xml:space="preserve">Relatório da fase de Selagem e Cadastro Socioeconômico e Fundiário,  incluindo como anexo o arquivo digital do </t>
    </r>
    <r>
      <rPr>
        <sz val="10"/>
        <color theme="1"/>
        <rFont val="Calibri"/>
      </rPr>
      <t>Banco de Dados Preliminar e os prontuários separados por selo</t>
    </r>
  </si>
  <si>
    <t>Aplicação de Cadastro</t>
  </si>
  <si>
    <t>Montagem de Banco de Dados</t>
  </si>
  <si>
    <t>DIAGNÓSTICO</t>
  </si>
  <si>
    <t>Jurídico</t>
  </si>
  <si>
    <t>Físico-Urbano-Ambiental</t>
  </si>
  <si>
    <t>Socioeconômico-Organizativo</t>
  </si>
  <si>
    <t>Integrado</t>
  </si>
  <si>
    <t>Estudo de Cenário de Intervenção Integrada</t>
  </si>
  <si>
    <t>Propostas de Intervenção Físico-Urbano-Ambiental</t>
  </si>
  <si>
    <t>Plano de Intervenção Integrada</t>
  </si>
  <si>
    <t>Propostas de Interevenção Socioeconômica-Organizativa</t>
  </si>
  <si>
    <t>Plano de Regularização Fundiária</t>
  </si>
  <si>
    <t>Estimativa de custos de Urbanização</t>
  </si>
  <si>
    <t>Auto de Demarcação Urbanística</t>
  </si>
  <si>
    <t xml:space="preserve">Notificações dos titulares de domínio e confrontantes </t>
  </si>
  <si>
    <t>Lavratura dos autos e averbação</t>
  </si>
  <si>
    <t>Elaboração do projeto de parcelamento preliminar e memorial descritivo da área a ser regularizada</t>
  </si>
  <si>
    <t>Elaboração da listagem preliminar das unidades e beneficiários</t>
  </si>
  <si>
    <t>Plantão de Conferência Documental e Parcelamento</t>
  </si>
  <si>
    <t>Consolidação do Projeto de Regularização Fundiária - PRF</t>
  </si>
  <si>
    <t>Plantão Pré-Titulação</t>
  </si>
  <si>
    <t>Consolidação do Banco de Dados</t>
  </si>
  <si>
    <t>Elaboração da CRF e protocolo no cartório de registro de imóveis</t>
  </si>
  <si>
    <t>Resolução das pendências cartorárias</t>
  </si>
  <si>
    <t>Atualização do Banco de Dados</t>
  </si>
  <si>
    <t>Consolidação dos dossiês individuais por domicílio</t>
  </si>
  <si>
    <t>Assembleia de Encerramento e Titulação</t>
  </si>
  <si>
    <t>DESEMBOLSOS TOTAIS</t>
  </si>
  <si>
    <t>REPASSE</t>
  </si>
  <si>
    <t>CONTRAPARTIDA</t>
  </si>
  <si>
    <t>DESEMBOLSO ACUMULADO</t>
  </si>
  <si>
    <t>PERCENTUAL ACUMULADO</t>
  </si>
  <si>
    <t>Anexo 3.1 - Composição de preço de hora técnica com base nos quantitativos 
e custos unitários dos insumos utilizados</t>
  </si>
  <si>
    <t>Profissional</t>
  </si>
  <si>
    <t>Fonte/ Código</t>
  </si>
  <si>
    <t>CUSTO TOTAL HORA</t>
  </si>
  <si>
    <t>CUSTO DIRETO MÃO DE OBRA</t>
  </si>
  <si>
    <t>CUSTO HORA-TÉCNICA</t>
  </si>
  <si>
    <t>Encargos e Tributos incidentes sobre os serviços</t>
  </si>
  <si>
    <t>%</t>
  </si>
  <si>
    <t>Engenheiro Intermediário (H)</t>
  </si>
  <si>
    <t>SUDECAP / 56.11.05</t>
  </si>
  <si>
    <t>ENCARGOS SOCIAIS</t>
  </si>
  <si>
    <t>Arquiteto Júnior (H)</t>
  </si>
  <si>
    <t>SINAPI / 33939</t>
  </si>
  <si>
    <t>Arquiteto Sênior (H)</t>
  </si>
  <si>
    <t>SINAPI / 33953</t>
  </si>
  <si>
    <t>PIS</t>
  </si>
  <si>
    <t>Técnico de Nível Superior Sênior (H)</t>
  </si>
  <si>
    <t>URBEL / 31.40.32</t>
  </si>
  <si>
    <t>COFINS</t>
  </si>
  <si>
    <t>Advogado Sênior (H)</t>
  </si>
  <si>
    <t>DNIT / P8003</t>
  </si>
  <si>
    <t>ISS</t>
  </si>
  <si>
    <t>Parâmetros adotados</t>
  </si>
  <si>
    <t>Identificação</t>
  </si>
  <si>
    <t>DD</t>
  </si>
  <si>
    <t>Despesas diretas</t>
  </si>
  <si>
    <t>TRDE* (1+k3)(1+k4)</t>
  </si>
  <si>
    <t>Taxa de ressarcimento de despesas e encargos</t>
  </si>
  <si>
    <t>K* (1+k1+k2)(1+k3)(1+k4)</t>
  </si>
  <si>
    <t>FATOR K</t>
  </si>
  <si>
    <t>K1</t>
  </si>
  <si>
    <t>Encargos sociais incidentes sobre a mão de obra</t>
  </si>
  <si>
    <t>K2</t>
  </si>
  <si>
    <t>Administração central da empresa de consultoria (ou overhead)</t>
  </si>
  <si>
    <t>K3</t>
  </si>
  <si>
    <t>Remuneração bruta da empresa de consultoria</t>
  </si>
  <si>
    <t>K4* 1/(1-I)</t>
  </si>
  <si>
    <t>Fator relativo aos tributos incidentes sobre o preço de venda</t>
  </si>
  <si>
    <t>QUANTIDADE*</t>
  </si>
  <si>
    <t>QUANTIDADE DE PROFISSIONAIS</t>
  </si>
  <si>
    <t>PROFISSIONAIS</t>
  </si>
  <si>
    <t>REFERÊNCIA</t>
  </si>
  <si>
    <t>CÓDIGO</t>
  </si>
  <si>
    <t>FATOR DE PREÇO</t>
  </si>
  <si>
    <t>CUSTO C/ FATOR DE PREÇO</t>
  </si>
  <si>
    <t>TOTAL S/ DESPESAS COMPLEMENTARES POR ATIVIDADE</t>
  </si>
  <si>
    <t>TOTAL S/ DESPESAS COMPLEMENTARES POR PRODUTO</t>
  </si>
  <si>
    <t>DESPESAS COMPLEMENTARES POR PRODUTO CONFORME ANEXO 3.2</t>
  </si>
  <si>
    <t>TOTAL C/ DESPESAS COMPLEMENTARES POR PRODUTO</t>
  </si>
  <si>
    <t>PERCENTUAL DO TOTAL S/ DESP. COMP. E SEM COORD.</t>
  </si>
  <si>
    <t>PERCENTUAL DA ETAPA</t>
  </si>
  <si>
    <t xml:space="preserve">LEVANTAMENTO SITUACIONAL E PESQUISA DOMINIAL
</t>
  </si>
  <si>
    <t>h</t>
  </si>
  <si>
    <t>Arquiteto Júnior</t>
  </si>
  <si>
    <t>SINAPI</t>
  </si>
  <si>
    <t>K</t>
  </si>
  <si>
    <t>Arquiteto  Sênior</t>
  </si>
  <si>
    <t>Advogado Sênior</t>
  </si>
  <si>
    <t>DNIT</t>
  </si>
  <si>
    <t>P8003</t>
  </si>
  <si>
    <t>Técnico de Nível Superior</t>
  </si>
  <si>
    <t>URBEL</t>
  </si>
  <si>
    <t>31.40.32</t>
  </si>
  <si>
    <t xml:space="preserve">m² </t>
  </si>
  <si>
    <t>18.17.01</t>
  </si>
  <si>
    <t>TRDE</t>
  </si>
  <si>
    <t>Atualização de Base</t>
  </si>
  <si>
    <t xml:space="preserve">SELAGEM E CADASTRO SOCIOECONÔMICO E FUNDIÁRIO
</t>
  </si>
  <si>
    <t>Engenheiro Intermediário</t>
  </si>
  <si>
    <t>SUDECAP</t>
  </si>
  <si>
    <t>56.11.05</t>
  </si>
  <si>
    <t>PROPOSTAS DE SOLUÇÃO DE DESCONFORMIDADES</t>
  </si>
  <si>
    <t>Propostas de Intervenção Socioeconômica-Organizativas</t>
  </si>
  <si>
    <t>unidades</t>
  </si>
  <si>
    <t>AR</t>
  </si>
  <si>
    <t>CORREIOS</t>
  </si>
  <si>
    <t xml:space="preserve">
TITULAÇÃO
FUNCIONÁRIOS</t>
  </si>
  <si>
    <t>SUBTOTAL S/ DESPESAS COMPLEMENTARES:</t>
  </si>
  <si>
    <t>TOTAL C/ DESPESAS COMPLEMENTARES</t>
  </si>
  <si>
    <t>*As horas técnicas dos profissionais foram calculadas com base na experiência prévia do setor técnico municipal em projetos de regularização fundiária similares.</t>
  </si>
  <si>
    <t>REFERÊNCIAS DE ORÇAMENTO:</t>
  </si>
  <si>
    <r>
      <t xml:space="preserve">SINAPI – </t>
    </r>
    <r>
      <rPr>
        <sz val="10"/>
        <color theme="1"/>
        <rFont val="Calibri"/>
        <family val="2"/>
      </rPr>
      <t>Preços de insumos não desonerada. Data: JANEIRO/2026. Minas Gerais (Belo Horizonte).</t>
    </r>
  </si>
  <si>
    <t>https://www.caixa.gov.br/site/Paginas/downloads.aspx#categoria_648</t>
  </si>
  <si>
    <r>
      <t xml:space="preserve">SUDECAP – </t>
    </r>
    <r>
      <rPr>
        <sz val="10"/>
        <color theme="1"/>
        <rFont val="Calibri"/>
        <family val="2"/>
      </rPr>
      <t xml:space="preserve">Tabela mensal de preço de insumos onerada. JANEIRO/2026. Belo Horizonte.                                                                                                            </t>
    </r>
  </si>
  <si>
    <t>https://prefeitura.pbh.gov.br/sudecap/tabela-de-precos</t>
  </si>
  <si>
    <r>
      <t xml:space="preserve">SUDECAP – </t>
    </r>
    <r>
      <rPr>
        <sz val="10"/>
        <color theme="1"/>
        <rFont val="Calibri"/>
        <family val="2"/>
      </rPr>
      <t xml:space="preserve">Tabela mensal de consultoria onerada. JANEIRO/2026. Belo Horizonte.                                                                                                            </t>
    </r>
  </si>
  <si>
    <r>
      <t>URBEL –</t>
    </r>
    <r>
      <rPr>
        <sz val="10"/>
        <color theme="1"/>
        <rFont val="Calibri"/>
        <family val="2"/>
      </rPr>
      <t xml:space="preserve"> Tabela mensal de preço de insumos onerada. Data: JANEIRO/2026. Belo Horizonte.</t>
    </r>
  </si>
  <si>
    <t>https://prefeitura.pbh.gov.br/urbel/informacoes/tabela-de-precos</t>
  </si>
  <si>
    <r>
      <t>URBEL –</t>
    </r>
    <r>
      <rPr>
        <sz val="10"/>
        <color theme="1"/>
        <rFont val="Calibri"/>
        <family val="2"/>
      </rPr>
      <t xml:space="preserve"> Tabela mensal de preço unitário – PTTS. Data: JANEIRO/2026. Belo Horizonte.</t>
    </r>
  </si>
  <si>
    <r>
      <t>URBEL –</t>
    </r>
    <r>
      <rPr>
        <sz val="10"/>
        <color theme="1"/>
        <rFont val="Calibri"/>
        <family val="2"/>
      </rPr>
      <t xml:space="preserve"> Tabela mensal de preço de serviços onerada. Data: JANEIRO/2026. Belo Horizonte.</t>
    </r>
  </si>
  <si>
    <r>
      <t>DNIT</t>
    </r>
    <r>
      <rPr>
        <sz val="10"/>
        <color theme="1"/>
        <rFont val="Calibri"/>
        <family val="2"/>
      </rPr>
      <t xml:space="preserve"> –  Relatório de Consolidação de Custos de Mão de Obra. Data: JANEIRO 2026</t>
    </r>
  </si>
  <si>
    <t>https://www.gov.br/dnit/pt-br/assuntos/planejamento-e-pesquisa/custos-referenciais/engenharia-consultiva-2/tabela-de-precos-de-consultoria-1/relatorios/2026/janeiro/janeiro-2026</t>
  </si>
  <si>
    <r>
      <t xml:space="preserve">PESQUISA DE PREÇO </t>
    </r>
    <r>
      <rPr>
        <sz val="10"/>
        <color theme="1"/>
        <rFont val="Calibri"/>
        <family val="2"/>
      </rPr>
      <t>- Conforme descrito no anexo 3.3</t>
    </r>
  </si>
  <si>
    <t>Vide Anexo 3.3</t>
  </si>
  <si>
    <r>
      <t xml:space="preserve">CORREIOS - </t>
    </r>
    <r>
      <rPr>
        <sz val="10"/>
        <color rgb="FF000000"/>
        <rFont val="Calibri"/>
        <family val="2"/>
      </rPr>
      <t>Correspondências. Data: ABRIL/2026.</t>
    </r>
  </si>
  <si>
    <t>https://www.correios.com.br/enviar/correspondencia/correspondencias</t>
  </si>
  <si>
    <t>ANEXO 3.2 - DESPESAS COMPLEMENTARES</t>
  </si>
  <si>
    <t>TIPO</t>
  </si>
  <si>
    <t>ITEM</t>
  </si>
  <si>
    <t>CUSTO UNITÁRIO C/ FATOR DE PREÇO</t>
  </si>
  <si>
    <t>CUSTO TOTAL POR ITEM</t>
  </si>
  <si>
    <t>CUSTO TOTAL DO PRODUTO</t>
  </si>
  <si>
    <t>percentual do contrato</t>
  </si>
  <si>
    <t>percentual da etapa</t>
  </si>
  <si>
    <t>PEÇAS GRÁFICAS</t>
  </si>
  <si>
    <t>Xerox preto/branco - Formato A4</t>
  </si>
  <si>
    <t>94.07.01</t>
  </si>
  <si>
    <t>Plotagem colorida sulfite - Formato A4</t>
  </si>
  <si>
    <t>94.15.01</t>
  </si>
  <si>
    <t>Plotagem colorida sulfite - Formato A2</t>
  </si>
  <si>
    <t>94.15.03</t>
  </si>
  <si>
    <t>Plotagem colorida sulfite - Formato A1</t>
  </si>
  <si>
    <t>94.15.04</t>
  </si>
  <si>
    <t>Papel couchê fosco 120 gramas 210 X 297 pacote 75 folhas</t>
  </si>
  <si>
    <t>71.20.98</t>
  </si>
  <si>
    <t>Pasta argola</t>
  </si>
  <si>
    <t>PESQUISA DE PREÇO</t>
  </si>
  <si>
    <t>TRABALHO TÉCNICO SOCIAL</t>
  </si>
  <si>
    <t>Caneta esferográfica azul 1mm cx 50 unid</t>
  </si>
  <si>
    <t>71.19.47</t>
  </si>
  <si>
    <t>Banner em lona 1,0x1,2m</t>
  </si>
  <si>
    <t>71.06.01</t>
  </si>
  <si>
    <t>Locação de imóvel (incluídos impostos e taxas)</t>
  </si>
  <si>
    <t>mês</t>
  </si>
  <si>
    <t>31.40.53</t>
  </si>
  <si>
    <t>Locação de mesa de plástico polipropileno - 04 lugares</t>
  </si>
  <si>
    <t>71.21.72</t>
  </si>
  <si>
    <t>Locação de cadeira de plástico em polipropileno, sem braços</t>
  </si>
  <si>
    <t>71.21.71</t>
  </si>
  <si>
    <t>INFORMÁTICA</t>
  </si>
  <si>
    <t>HD externo 1TB USB portátil</t>
  </si>
  <si>
    <t>31.42.99</t>
  </si>
  <si>
    <t>LOGÍSTICA</t>
  </si>
  <si>
    <t>Locação veículo popular motor 1.0 c/ ar e seguro</t>
  </si>
  <si>
    <t>54.40.06</t>
  </si>
  <si>
    <t>Gasolina comum</t>
  </si>
  <si>
    <t>litros</t>
  </si>
  <si>
    <t>Camiseta em malha</t>
  </si>
  <si>
    <t>71.21.59</t>
  </si>
  <si>
    <t>Pasta de plástico com elástico</t>
  </si>
  <si>
    <t>71.19.28</t>
  </si>
  <si>
    <t>Lanche</t>
  </si>
  <si>
    <t>71.06.13</t>
  </si>
  <si>
    <t>Base Cartográfica Atualizada</t>
  </si>
  <si>
    <t>Plotagem colorida sulfite - Formato A1 (estendido)</t>
  </si>
  <si>
    <t>94.15.07</t>
  </si>
  <si>
    <t>Etiqueta adesiva A4, cx com 100 folhas</t>
  </si>
  <si>
    <t>31.43.45</t>
  </si>
  <si>
    <t xml:space="preserve"> REGULARIZAÇÃO FUNDIÁRIA URBANA REURB</t>
  </si>
  <si>
    <t>Demarcação Urbanística</t>
  </si>
  <si>
    <t>Projeto de Parcelamento preliminar e memorial descritivo da área a ser regularizada</t>
  </si>
  <si>
    <t>Barraca desmontável com balcão superior</t>
  </si>
  <si>
    <t>71.21.69</t>
  </si>
  <si>
    <t>Estante de aço 0,92m de largura x 0,40m de profundidade</t>
  </si>
  <si>
    <t>71.19.02</t>
  </si>
  <si>
    <t>Plotagem colorida sulfite formato A3 mínimo 75g/m²</t>
  </si>
  <si>
    <t>94.15.02</t>
  </si>
  <si>
    <t>ITENS DO TRABALHO TÉCNICO SOCIAL</t>
  </si>
  <si>
    <t>ANEXO 3 – MEMÓRIA DE CÁLCULO: PLANO INTEGRADO DE URBANIZAÇÃO E REGULARIZAÇÃO FUNDIÁRIA FUNCIONÁRIOS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</si>
</sst>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164" formatCode="&quot; R$ &quot;* #,##0.00\ ;&quot;-R$ &quot;* #,##0.00\ ;&quot; R$ &quot;* \-#\ ;@\ "/>
    <numFmt numFmtId="165" formatCode="* #,##0.00\ ;\-* #,##0.00\ ;* \-#\ ;@\ "/>
    <numFmt numFmtId="166" formatCode="#,##0.00_ ;\-#,##0.00\ "/>
    <numFmt numFmtId="167" formatCode="0.000"/>
    <numFmt numFmtId="168" formatCode="0.0000"/>
    <numFmt numFmtId="169" formatCode="0.0"/>
  </numFmts>
  <fonts count="45">
    <font>
      <sz val="10"/>
      <color rgb="FF000000"/>
      <name val="Arial"/>
      <scheme val="minor"/>
    </font>
    <font>
      <b/>
      <sz val="16"/>
      <color theme="1"/>
      <name val="Calibri"/>
    </font>
    <font>
      <sz val="10"/>
      <name val="Arial"/>
    </font>
    <font>
      <b/>
      <sz val="12"/>
      <color theme="1"/>
      <name val="Calibri"/>
    </font>
    <font>
      <sz val="10"/>
      <color theme="1"/>
      <name val="Arial"/>
    </font>
    <font>
      <b/>
      <sz val="10"/>
      <color theme="1"/>
      <name val="Calibri"/>
    </font>
    <font>
      <sz val="10"/>
      <color theme="1"/>
      <name val="Calibri"/>
    </font>
    <font>
      <sz val="10"/>
      <color rgb="FF000000"/>
      <name val="Calibri"/>
    </font>
    <font>
      <b/>
      <sz val="10"/>
      <color theme="1"/>
      <name val="Arial"/>
    </font>
    <font>
      <b/>
      <sz val="11"/>
      <color rgb="FF000000"/>
      <name val="Calibri"/>
    </font>
    <font>
      <sz val="11"/>
      <color rgb="FF000000"/>
      <name val="Calibri"/>
    </font>
    <font>
      <b/>
      <sz val="14"/>
      <color theme="1"/>
      <name val="Calibri"/>
    </font>
    <font>
      <sz val="12"/>
      <color rgb="FFFF0000"/>
      <name val="Calibri"/>
    </font>
    <font>
      <sz val="12"/>
      <color theme="1"/>
      <name val="Calibri"/>
    </font>
    <font>
      <sz val="10"/>
      <color rgb="FFFF0000"/>
      <name val="Calibri"/>
    </font>
    <font>
      <b/>
      <sz val="10"/>
      <color theme="0"/>
      <name val="Calibri"/>
    </font>
    <font>
      <sz val="10"/>
      <color theme="0"/>
      <name val="Calibri"/>
    </font>
    <font>
      <sz val="10"/>
      <color rgb="FFFF0000"/>
      <name val="Arial"/>
    </font>
    <font>
      <b/>
      <sz val="12"/>
      <color rgb="FFFF0000"/>
      <name val="Calibri"/>
    </font>
    <font>
      <b/>
      <sz val="10"/>
      <color rgb="FFFF3333"/>
      <name val="Calibri"/>
    </font>
    <font>
      <b/>
      <sz val="12"/>
      <color rgb="FF000000"/>
      <name val="Calibri"/>
    </font>
    <font>
      <sz val="12"/>
      <color rgb="FF000000"/>
      <name val="Calibri"/>
    </font>
    <font>
      <b/>
      <sz val="11"/>
      <color theme="1"/>
      <name val="Calibri"/>
    </font>
    <font>
      <b/>
      <sz val="14"/>
      <color rgb="FF000000"/>
      <name val="Calibri"/>
    </font>
    <font>
      <sz val="11"/>
      <color theme="1"/>
      <name val="Calibri"/>
    </font>
    <font>
      <b/>
      <sz val="11"/>
      <color theme="1"/>
      <name val="Arial"/>
    </font>
    <font>
      <b/>
      <sz val="18"/>
      <color theme="1"/>
      <name val="Calibri"/>
    </font>
    <font>
      <u/>
      <sz val="10"/>
      <color theme="10"/>
      <name val="Arial"/>
    </font>
    <font>
      <b/>
      <sz val="11"/>
      <color rgb="FFFF0000"/>
      <name val="Calibri"/>
    </font>
    <font>
      <b/>
      <sz val="14"/>
      <color rgb="FFFF0000"/>
      <name val="Calibri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u/>
      <sz val="10"/>
      <color theme="10"/>
      <name val="Arial"/>
      <scheme val="minor"/>
    </font>
    <font>
      <b/>
      <sz val="10"/>
      <color theme="1"/>
      <name val="Calibri"/>
      <family val="2"/>
    </font>
    <font>
      <u/>
      <sz val="10"/>
      <color rgb="FF000000"/>
      <name val="Calibri"/>
      <family val="2"/>
    </font>
    <font>
      <sz val="10"/>
      <color rgb="FFFF0000"/>
      <name val="Calibri"/>
      <family val="2"/>
    </font>
    <font>
      <b/>
      <sz val="10"/>
      <color rgb="FF000000"/>
      <name val="Calibri"/>
      <family val="2"/>
    </font>
    <font>
      <sz val="11"/>
      <color rgb="FF000000"/>
      <name val="Calibri"/>
      <family val="2"/>
    </font>
    <font>
      <u/>
      <sz val="10"/>
      <color theme="10"/>
      <name val="Calibri"/>
      <family val="2"/>
    </font>
    <font>
      <b/>
      <sz val="11"/>
      <color rgb="FF000000"/>
      <name val="Calibri"/>
      <family val="2"/>
    </font>
    <font>
      <sz val="10"/>
      <color rgb="FF000000"/>
      <name val="Arial"/>
      <scheme val="minor"/>
    </font>
    <font>
      <b/>
      <sz val="10"/>
      <name val="Arial"/>
      <family val="2"/>
      <scheme val="minor"/>
    </font>
    <font>
      <b/>
      <sz val="14"/>
      <color theme="1"/>
      <name val="Calibri"/>
      <family val="2"/>
    </font>
    <font>
      <sz val="12"/>
      <color theme="1"/>
      <name val="Calibri"/>
      <family val="2"/>
    </font>
    <font>
      <b/>
      <sz val="12"/>
      <name val="Calibri "/>
    </font>
  </fonts>
  <fills count="21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DDDDDD"/>
        <bgColor rgb="FFDDDDDD"/>
      </patternFill>
    </fill>
    <fill>
      <patternFill patternType="solid">
        <fgColor rgb="FFF2F2F2"/>
        <bgColor rgb="FFF2F2F2"/>
      </patternFill>
    </fill>
    <fill>
      <patternFill patternType="solid">
        <fgColor rgb="FFADB9CA"/>
        <bgColor rgb="FFADB9CA"/>
      </patternFill>
    </fill>
    <fill>
      <patternFill patternType="solid">
        <fgColor rgb="FF7F7F7F"/>
        <bgColor rgb="FF7F7F7F"/>
      </patternFill>
    </fill>
    <fill>
      <patternFill patternType="solid">
        <fgColor rgb="FFCCFFCC"/>
        <bgColor rgb="FFCCFFCC"/>
      </patternFill>
    </fill>
    <fill>
      <patternFill patternType="solid">
        <fgColor rgb="FFF7CAAC"/>
        <bgColor rgb="FFF7CAAC"/>
      </patternFill>
    </fill>
    <fill>
      <patternFill patternType="solid">
        <fgColor rgb="FFBDD6EE"/>
        <bgColor rgb="FFBDD6EE"/>
      </patternFill>
    </fill>
    <fill>
      <patternFill patternType="solid">
        <fgColor rgb="FFCCCCFF"/>
        <bgColor rgb="FFCCCCFF"/>
      </patternFill>
    </fill>
    <fill>
      <patternFill patternType="solid">
        <fgColor rgb="FFFFE598"/>
        <bgColor rgb="FFFFE598"/>
      </patternFill>
    </fill>
    <fill>
      <patternFill patternType="solid">
        <fgColor rgb="FFF8CBAD"/>
        <bgColor rgb="FFF8CBAD"/>
      </patternFill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EEEEEE"/>
        <bgColor rgb="FFEEEEEE"/>
      </patternFill>
    </fill>
    <fill>
      <patternFill patternType="solid">
        <fgColor theme="2" tint="-4.9989318521683403E-2"/>
        <bgColor rgb="FFF2F2F2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6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3">
    <xf numFmtId="0" fontId="0" fillId="0" borderId="0"/>
    <xf numFmtId="0" fontId="32" fillId="0" borderId="0" applyNumberFormat="0" applyFill="0" applyBorder="0" applyAlignment="0" applyProtection="0"/>
    <xf numFmtId="44" fontId="40" fillId="0" borderId="0" applyFont="0" applyFill="0" applyBorder="0" applyAlignment="0" applyProtection="0"/>
  </cellStyleXfs>
  <cellXfs count="519">
    <xf numFmtId="0" fontId="0" fillId="0" borderId="0" xfId="0"/>
    <xf numFmtId="0" fontId="1" fillId="2" borderId="1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6" fillId="0" borderId="3" xfId="0" applyFont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4" fontId="6" fillId="0" borderId="3" xfId="0" applyNumberFormat="1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10" fontId="4" fillId="0" borderId="4" xfId="0" applyNumberFormat="1" applyFont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 wrapText="1"/>
    </xf>
    <xf numFmtId="2" fontId="6" fillId="0" borderId="3" xfId="0" applyNumberFormat="1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/>
    </xf>
    <xf numFmtId="0" fontId="6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/>
    </xf>
    <xf numFmtId="4" fontId="4" fillId="0" borderId="0" xfId="0" applyNumberFormat="1" applyFont="1"/>
    <xf numFmtId="164" fontId="8" fillId="4" borderId="8" xfId="0" applyNumberFormat="1" applyFont="1" applyFill="1" applyBorder="1" applyAlignment="1">
      <alignment horizontal="center" vertical="center" wrapText="1"/>
    </xf>
    <xf numFmtId="4" fontId="5" fillId="4" borderId="9" xfId="0" applyNumberFormat="1" applyFont="1" applyFill="1" applyBorder="1" applyAlignment="1">
      <alignment horizontal="center" vertical="center" wrapText="1"/>
    </xf>
    <xf numFmtId="9" fontId="5" fillId="4" borderId="8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/>
    <xf numFmtId="0" fontId="9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 vertical="top" wrapText="1"/>
    </xf>
    <xf numFmtId="0" fontId="5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4" fontId="14" fillId="0" borderId="3" xfId="0" applyNumberFormat="1" applyFont="1" applyBorder="1" applyAlignment="1">
      <alignment vertical="center"/>
    </xf>
    <xf numFmtId="4" fontId="14" fillId="0" borderId="3" xfId="0" applyNumberFormat="1" applyFont="1" applyBorder="1" applyAlignment="1">
      <alignment horizontal="center" vertical="center"/>
    </xf>
    <xf numFmtId="4" fontId="5" fillId="2" borderId="3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4" fontId="5" fillId="0" borderId="3" xfId="0" applyNumberFormat="1" applyFont="1" applyBorder="1" applyAlignment="1">
      <alignment vertical="center"/>
    </xf>
    <xf numFmtId="4" fontId="5" fillId="0" borderId="3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5" fillId="0" borderId="0" xfId="0" applyNumberFormat="1" applyFont="1" applyAlignment="1">
      <alignment vertical="center"/>
    </xf>
    <xf numFmtId="165" fontId="14" fillId="2" borderId="3" xfId="0" applyNumberFormat="1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4" fontId="5" fillId="2" borderId="11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right" vertical="center"/>
    </xf>
    <xf numFmtId="165" fontId="5" fillId="0" borderId="3" xfId="0" applyNumberFormat="1" applyFont="1" applyBorder="1" applyAlignment="1">
      <alignment horizontal="center" vertical="center"/>
    </xf>
    <xf numFmtId="0" fontId="14" fillId="0" borderId="3" xfId="0" applyFont="1" applyBorder="1" applyAlignment="1">
      <alignment horizontal="right" vertical="center"/>
    </xf>
    <xf numFmtId="165" fontId="14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left" vertical="center"/>
    </xf>
    <xf numFmtId="0" fontId="8" fillId="0" borderId="3" xfId="0" applyFont="1" applyBorder="1"/>
    <xf numFmtId="4" fontId="5" fillId="2" borderId="3" xfId="0" applyNumberFormat="1" applyFont="1" applyFill="1" applyBorder="1" applyAlignment="1">
      <alignment vertical="center"/>
    </xf>
    <xf numFmtId="4" fontId="5" fillId="0" borderId="10" xfId="0" applyNumberFormat="1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4" fontId="14" fillId="0" borderId="10" xfId="0" applyNumberFormat="1" applyFont="1" applyBorder="1" applyAlignment="1">
      <alignment horizontal="center" vertical="center"/>
    </xf>
    <xf numFmtId="4" fontId="14" fillId="0" borderId="10" xfId="0" applyNumberFormat="1" applyFont="1" applyBorder="1" applyAlignment="1">
      <alignment vertical="center"/>
    </xf>
    <xf numFmtId="0" fontId="8" fillId="0" borderId="0" xfId="0" applyFont="1"/>
    <xf numFmtId="0" fontId="6" fillId="0" borderId="3" xfId="0" applyFont="1" applyBorder="1" applyAlignment="1">
      <alignment horizontal="left" vertical="center" wrapText="1"/>
    </xf>
    <xf numFmtId="4" fontId="5" fillId="2" borderId="11" xfId="0" applyNumberFormat="1" applyFont="1" applyFill="1" applyBorder="1" applyAlignment="1">
      <alignment vertical="center"/>
    </xf>
    <xf numFmtId="4" fontId="5" fillId="6" borderId="12" xfId="0" applyNumberFormat="1" applyFont="1" applyFill="1" applyBorder="1" applyAlignment="1">
      <alignment horizontal="center" vertical="center"/>
    </xf>
    <xf numFmtId="4" fontId="5" fillId="6" borderId="12" xfId="0" applyNumberFormat="1" applyFont="1" applyFill="1" applyBorder="1" applyAlignment="1">
      <alignment vertical="center"/>
    </xf>
    <xf numFmtId="4" fontId="5" fillId="0" borderId="10" xfId="0" applyNumberFormat="1" applyFont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7" fillId="0" borderId="0" xfId="0" applyFont="1"/>
    <xf numFmtId="4" fontId="14" fillId="6" borderId="12" xfId="0" applyNumberFormat="1" applyFont="1" applyFill="1" applyBorder="1" applyAlignment="1">
      <alignment vertical="center"/>
    </xf>
    <xf numFmtId="0" fontId="14" fillId="6" borderId="12" xfId="0" applyFont="1" applyFill="1" applyBorder="1" applyAlignment="1">
      <alignment horizontal="center" vertical="center"/>
    </xf>
    <xf numFmtId="4" fontId="14" fillId="6" borderId="12" xfId="0" applyNumberFormat="1" applyFont="1" applyFill="1" applyBorder="1" applyAlignment="1">
      <alignment horizontal="center" vertical="center"/>
    </xf>
    <xf numFmtId="0" fontId="4" fillId="0" borderId="3" xfId="0" applyFont="1" applyBorder="1"/>
    <xf numFmtId="0" fontId="14" fillId="2" borderId="13" xfId="0" applyFont="1" applyFill="1" applyBorder="1" applyAlignment="1">
      <alignment horizontal="center" vertical="center"/>
    </xf>
    <xf numFmtId="0" fontId="17" fillId="0" borderId="3" xfId="0" applyFont="1" applyBorder="1"/>
    <xf numFmtId="0" fontId="14" fillId="2" borderId="14" xfId="0" applyFont="1" applyFill="1" applyBorder="1" applyAlignment="1">
      <alignment horizontal="center" vertical="center"/>
    </xf>
    <xf numFmtId="4" fontId="14" fillId="2" borderId="3" xfId="0" applyNumberFormat="1" applyFont="1" applyFill="1" applyBorder="1" applyAlignment="1">
      <alignment vertical="center"/>
    </xf>
    <xf numFmtId="4" fontId="14" fillId="2" borderId="15" xfId="0" applyNumberFormat="1" applyFont="1" applyFill="1" applyBorder="1" applyAlignment="1">
      <alignment horizontal="center" vertical="center"/>
    </xf>
    <xf numFmtId="0" fontId="17" fillId="2" borderId="3" xfId="0" applyFont="1" applyFill="1" applyBorder="1"/>
    <xf numFmtId="0" fontId="8" fillId="2" borderId="3" xfId="0" applyFont="1" applyFill="1" applyBorder="1"/>
    <xf numFmtId="4" fontId="5" fillId="2" borderId="14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4" fillId="6" borderId="16" xfId="0" applyFont="1" applyFill="1" applyBorder="1" applyAlignment="1">
      <alignment horizontal="center" vertical="center"/>
    </xf>
    <xf numFmtId="4" fontId="14" fillId="6" borderId="16" xfId="0" applyNumberFormat="1" applyFont="1" applyFill="1" applyBorder="1" applyAlignment="1">
      <alignment vertical="center"/>
    </xf>
    <xf numFmtId="4" fontId="14" fillId="6" borderId="16" xfId="0" applyNumberFormat="1" applyFont="1" applyFill="1" applyBorder="1" applyAlignment="1">
      <alignment horizontal="center" vertical="center"/>
    </xf>
    <xf numFmtId="4" fontId="5" fillId="6" borderId="16" xfId="0" applyNumberFormat="1" applyFont="1" applyFill="1" applyBorder="1" applyAlignment="1">
      <alignment vertical="center"/>
    </xf>
    <xf numFmtId="4" fontId="5" fillId="6" borderId="16" xfId="0" applyNumberFormat="1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4" fontId="6" fillId="0" borderId="0" xfId="0" applyNumberFormat="1" applyFont="1"/>
    <xf numFmtId="0" fontId="6" fillId="0" borderId="0" xfId="0" applyFont="1" applyAlignment="1">
      <alignment vertical="top"/>
    </xf>
    <xf numFmtId="0" fontId="3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vertical="center"/>
    </xf>
    <xf numFmtId="0" fontId="3" fillId="3" borderId="11" xfId="0" applyFont="1" applyFill="1" applyBorder="1" applyAlignment="1">
      <alignment vertical="center"/>
    </xf>
    <xf numFmtId="0" fontId="3" fillId="3" borderId="3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4" fontId="6" fillId="7" borderId="3" xfId="0" applyNumberFormat="1" applyFont="1" applyFill="1" applyBorder="1" applyAlignment="1">
      <alignment vertical="center"/>
    </xf>
    <xf numFmtId="4" fontId="6" fillId="7" borderId="3" xfId="0" applyNumberFormat="1" applyFont="1" applyFill="1" applyBorder="1" applyAlignment="1">
      <alignment horizontal="center" vertical="center"/>
    </xf>
    <xf numFmtId="10" fontId="4" fillId="0" borderId="3" xfId="0" applyNumberFormat="1" applyFont="1" applyBorder="1"/>
    <xf numFmtId="0" fontId="6" fillId="7" borderId="17" xfId="0" applyFont="1" applyFill="1" applyBorder="1" applyAlignment="1">
      <alignment horizontal="center" vertical="center"/>
    </xf>
    <xf numFmtId="3" fontId="6" fillId="7" borderId="11" xfId="0" applyNumberFormat="1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4" fontId="6" fillId="7" borderId="11" xfId="0" applyNumberFormat="1" applyFont="1" applyFill="1" applyBorder="1" applyAlignment="1">
      <alignment vertical="center"/>
    </xf>
    <xf numFmtId="4" fontId="6" fillId="7" borderId="11" xfId="0" applyNumberFormat="1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3" fontId="6" fillId="8" borderId="3" xfId="0" applyNumberFormat="1" applyFont="1" applyFill="1" applyBorder="1" applyAlignment="1">
      <alignment horizontal="center" vertical="center"/>
    </xf>
    <xf numFmtId="4" fontId="6" fillId="8" borderId="3" xfId="0" applyNumberFormat="1" applyFont="1" applyFill="1" applyBorder="1" applyAlignment="1">
      <alignment vertical="center"/>
    </xf>
    <xf numFmtId="4" fontId="6" fillId="8" borderId="3" xfId="0" applyNumberFormat="1" applyFont="1" applyFill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/>
    </xf>
    <xf numFmtId="3" fontId="6" fillId="7" borderId="3" xfId="0" applyNumberFormat="1" applyFont="1" applyFill="1" applyBorder="1" applyAlignment="1">
      <alignment horizontal="center" vertical="center"/>
    </xf>
    <xf numFmtId="0" fontId="6" fillId="9" borderId="14" xfId="0" applyFont="1" applyFill="1" applyBorder="1" applyAlignment="1">
      <alignment horizontal="center" vertical="center"/>
    </xf>
    <xf numFmtId="0" fontId="6" fillId="9" borderId="3" xfId="0" applyFont="1" applyFill="1" applyBorder="1" applyAlignment="1">
      <alignment horizontal="center" vertical="center"/>
    </xf>
    <xf numFmtId="4" fontId="6" fillId="9" borderId="3" xfId="0" applyNumberFormat="1" applyFont="1" applyFill="1" applyBorder="1" applyAlignment="1">
      <alignment horizontal="center" vertical="center"/>
    </xf>
    <xf numFmtId="4" fontId="6" fillId="9" borderId="3" xfId="0" applyNumberFormat="1" applyFont="1" applyFill="1" applyBorder="1" applyAlignment="1">
      <alignment vertical="center"/>
    </xf>
    <xf numFmtId="4" fontId="5" fillId="10" borderId="3" xfId="0" applyNumberFormat="1" applyFont="1" applyFill="1" applyBorder="1" applyAlignment="1">
      <alignment vertical="center"/>
    </xf>
    <xf numFmtId="4" fontId="5" fillId="10" borderId="3" xfId="0" applyNumberFormat="1" applyFont="1" applyFill="1" applyBorder="1" applyAlignment="1">
      <alignment horizontal="right" vertical="center"/>
    </xf>
    <xf numFmtId="10" fontId="4" fillId="10" borderId="15" xfId="0" applyNumberFormat="1" applyFont="1" applyFill="1" applyBorder="1" applyAlignment="1">
      <alignment vertical="center"/>
    </xf>
    <xf numFmtId="165" fontId="6" fillId="0" borderId="3" xfId="0" applyNumberFormat="1" applyFont="1" applyBorder="1" applyAlignment="1">
      <alignment horizontal="center" vertical="center"/>
    </xf>
    <xf numFmtId="4" fontId="6" fillId="0" borderId="3" xfId="0" applyNumberFormat="1" applyFont="1" applyBorder="1" applyAlignment="1">
      <alignment vertical="center"/>
    </xf>
    <xf numFmtId="10" fontId="17" fillId="0" borderId="3" xfId="0" applyNumberFormat="1" applyFont="1" applyBorder="1"/>
    <xf numFmtId="0" fontId="6" fillId="0" borderId="0" xfId="0" applyFont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9" borderId="14" xfId="0" applyFont="1" applyFill="1" applyBorder="1" applyAlignment="1">
      <alignment horizontal="center" vertical="center"/>
    </xf>
    <xf numFmtId="4" fontId="5" fillId="10" borderId="11" xfId="0" applyNumberFormat="1" applyFont="1" applyFill="1" applyBorder="1" applyAlignment="1">
      <alignment horizontal="right" vertical="center"/>
    </xf>
    <xf numFmtId="0" fontId="6" fillId="11" borderId="14" xfId="0" applyFont="1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2" fontId="6" fillId="11" borderId="3" xfId="0" applyNumberFormat="1" applyFont="1" applyFill="1" applyBorder="1" applyAlignment="1">
      <alignment horizontal="right" vertical="center"/>
    </xf>
    <xf numFmtId="4" fontId="6" fillId="11" borderId="3" xfId="0" applyNumberFormat="1" applyFont="1" applyFill="1" applyBorder="1" applyAlignment="1">
      <alignment horizontal="center" vertical="center"/>
    </xf>
    <xf numFmtId="4" fontId="6" fillId="11" borderId="3" xfId="0" applyNumberFormat="1" applyFont="1" applyFill="1" applyBorder="1" applyAlignment="1">
      <alignment vertical="center"/>
    </xf>
    <xf numFmtId="0" fontId="6" fillId="12" borderId="3" xfId="0" applyFont="1" applyFill="1" applyBorder="1" applyAlignment="1">
      <alignment horizontal="center" vertical="center"/>
    </xf>
    <xf numFmtId="3" fontId="6" fillId="12" borderId="14" xfId="0" applyNumberFormat="1" applyFont="1" applyFill="1" applyBorder="1" applyAlignment="1">
      <alignment horizontal="center" vertical="center"/>
    </xf>
    <xf numFmtId="0" fontId="6" fillId="12" borderId="14" xfId="0" applyFont="1" applyFill="1" applyBorder="1" applyAlignment="1">
      <alignment horizontal="center" vertical="center"/>
    </xf>
    <xf numFmtId="4" fontId="6" fillId="12" borderId="14" xfId="0" applyNumberFormat="1" applyFont="1" applyFill="1" applyBorder="1" applyAlignment="1">
      <alignment horizontal="center" vertical="center"/>
    </xf>
    <xf numFmtId="4" fontId="6" fillId="11" borderId="11" xfId="0" applyNumberFormat="1" applyFont="1" applyFill="1" applyBorder="1" applyAlignment="1">
      <alignment vertical="center"/>
    </xf>
    <xf numFmtId="4" fontId="6" fillId="9" borderId="15" xfId="0" applyNumberFormat="1" applyFont="1" applyFill="1" applyBorder="1" applyAlignment="1">
      <alignment vertical="center"/>
    </xf>
    <xf numFmtId="4" fontId="6" fillId="7" borderId="15" xfId="0" applyNumberFormat="1" applyFont="1" applyFill="1" applyBorder="1" applyAlignment="1">
      <alignment vertical="center"/>
    </xf>
    <xf numFmtId="4" fontId="6" fillId="11" borderId="15" xfId="0" applyNumberFormat="1" applyFont="1" applyFill="1" applyBorder="1" applyAlignment="1">
      <alignment vertical="center"/>
    </xf>
    <xf numFmtId="4" fontId="6" fillId="0" borderId="3" xfId="0" applyNumberFormat="1" applyFont="1" applyBorder="1" applyAlignment="1">
      <alignment horizontal="right" vertical="center"/>
    </xf>
    <xf numFmtId="4" fontId="5" fillId="10" borderId="19" xfId="0" applyNumberFormat="1" applyFont="1" applyFill="1" applyBorder="1" applyAlignment="1">
      <alignment vertical="center"/>
    </xf>
    <xf numFmtId="4" fontId="5" fillId="10" borderId="11" xfId="0" applyNumberFormat="1" applyFont="1" applyFill="1" applyBorder="1" applyAlignment="1">
      <alignment vertical="center"/>
    </xf>
    <xf numFmtId="10" fontId="4" fillId="10" borderId="16" xfId="0" applyNumberFormat="1" applyFont="1" applyFill="1" applyBorder="1" applyAlignment="1">
      <alignment vertical="center"/>
    </xf>
    <xf numFmtId="0" fontId="3" fillId="3" borderId="3" xfId="0" applyFont="1" applyFill="1" applyBorder="1" applyAlignment="1">
      <alignment vertical="center" wrapText="1"/>
    </xf>
    <xf numFmtId="0" fontId="6" fillId="7" borderId="13" xfId="0" applyFont="1" applyFill="1" applyBorder="1" applyAlignment="1">
      <alignment horizontal="center" vertical="center"/>
    </xf>
    <xf numFmtId="4" fontId="6" fillId="7" borderId="20" xfId="0" applyNumberFormat="1" applyFont="1" applyFill="1" applyBorder="1" applyAlignment="1">
      <alignment vertical="center"/>
    </xf>
    <xf numFmtId="10" fontId="4" fillId="0" borderId="10" xfId="0" applyNumberFormat="1" applyFont="1" applyBorder="1"/>
    <xf numFmtId="2" fontId="6" fillId="7" borderId="15" xfId="0" applyNumberFormat="1" applyFont="1" applyFill="1" applyBorder="1" applyAlignment="1">
      <alignment horizontal="right" vertical="center"/>
    </xf>
    <xf numFmtId="4" fontId="6" fillId="7" borderId="3" xfId="0" applyNumberFormat="1" applyFont="1" applyFill="1" applyBorder="1" applyAlignment="1">
      <alignment horizontal="right" vertical="center"/>
    </xf>
    <xf numFmtId="4" fontId="5" fillId="10" borderId="21" xfId="0" applyNumberFormat="1" applyFont="1" applyFill="1" applyBorder="1" applyAlignment="1">
      <alignment vertical="center"/>
    </xf>
    <xf numFmtId="10" fontId="4" fillId="10" borderId="19" xfId="0" applyNumberFormat="1" applyFont="1" applyFill="1" applyBorder="1" applyAlignment="1">
      <alignment vertical="center"/>
    </xf>
    <xf numFmtId="0" fontId="6" fillId="0" borderId="0" xfId="0" applyFont="1" applyAlignment="1">
      <alignment horizontal="center" vertical="center" wrapText="1"/>
    </xf>
    <xf numFmtId="10" fontId="4" fillId="0" borderId="0" xfId="0" applyNumberFormat="1" applyFont="1" applyAlignment="1">
      <alignment vertical="center"/>
    </xf>
    <xf numFmtId="4" fontId="3" fillId="13" borderId="3" xfId="0" applyNumberFormat="1" applyFont="1" applyFill="1" applyBorder="1" applyAlignment="1">
      <alignment vertical="center"/>
    </xf>
    <xf numFmtId="10" fontId="4" fillId="0" borderId="0" xfId="0" applyNumberFormat="1" applyFont="1"/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 wrapText="1"/>
    </xf>
    <xf numFmtId="0" fontId="18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vertical="center"/>
    </xf>
    <xf numFmtId="0" fontId="6" fillId="0" borderId="0" xfId="0" applyFont="1" applyAlignment="1">
      <alignment horizontal="left" vertical="center" wrapText="1"/>
    </xf>
    <xf numFmtId="3" fontId="14" fillId="0" borderId="0" xfId="0" applyNumberFormat="1" applyFont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vertical="center"/>
    </xf>
    <xf numFmtId="4" fontId="19" fillId="0" borderId="0" xfId="0" applyNumberFormat="1" applyFont="1" applyAlignment="1">
      <alignment vertical="center"/>
    </xf>
    <xf numFmtId="0" fontId="6" fillId="0" borderId="0" xfId="0" applyFont="1" applyAlignment="1">
      <alignment wrapText="1"/>
    </xf>
    <xf numFmtId="0" fontId="14" fillId="0" borderId="0" xfId="0" applyFont="1"/>
    <xf numFmtId="0" fontId="20" fillId="0" borderId="0" xfId="0" applyFont="1" applyAlignment="1">
      <alignment horizontal="left" vertical="center" wrapText="1"/>
    </xf>
    <xf numFmtId="0" fontId="21" fillId="0" borderId="0" xfId="0" applyFont="1"/>
    <xf numFmtId="2" fontId="21" fillId="0" borderId="0" xfId="0" applyNumberFormat="1" applyFont="1"/>
    <xf numFmtId="0" fontId="10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22" fillId="3" borderId="3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10" fillId="11" borderId="3" xfId="0" applyFont="1" applyFill="1" applyBorder="1" applyAlignment="1">
      <alignment wrapText="1"/>
    </xf>
    <xf numFmtId="0" fontId="6" fillId="14" borderId="3" xfId="0" applyFont="1" applyFill="1" applyBorder="1" applyAlignment="1">
      <alignment horizontal="center" vertical="center" wrapText="1"/>
    </xf>
    <xf numFmtId="2" fontId="6" fillId="15" borderId="3" xfId="0" applyNumberFormat="1" applyFont="1" applyFill="1" applyBorder="1" applyAlignment="1">
      <alignment horizontal="center"/>
    </xf>
    <xf numFmtId="2" fontId="6" fillId="14" borderId="3" xfId="0" applyNumberFormat="1" applyFont="1" applyFill="1" applyBorder="1"/>
    <xf numFmtId="0" fontId="10" fillId="7" borderId="3" xfId="0" applyFont="1" applyFill="1" applyBorder="1" applyAlignment="1">
      <alignment wrapText="1"/>
    </xf>
    <xf numFmtId="2" fontId="6" fillId="0" borderId="3" xfId="0" applyNumberFormat="1" applyFont="1" applyBorder="1"/>
    <xf numFmtId="167" fontId="4" fillId="0" borderId="0" xfId="0" applyNumberFormat="1" applyFont="1"/>
    <xf numFmtId="0" fontId="10" fillId="16" borderId="26" xfId="0" applyFont="1" applyFill="1" applyBorder="1"/>
    <xf numFmtId="2" fontId="6" fillId="14" borderId="27" xfId="0" applyNumberFormat="1" applyFont="1" applyFill="1" applyBorder="1"/>
    <xf numFmtId="0" fontId="24" fillId="9" borderId="3" xfId="0" applyFont="1" applyFill="1" applyBorder="1" applyAlignment="1">
      <alignment horizontal="left" vertical="center"/>
    </xf>
    <xf numFmtId="0" fontId="6" fillId="14" borderId="3" xfId="0" applyFont="1" applyFill="1" applyBorder="1" applyAlignment="1">
      <alignment horizontal="center" vertical="center"/>
    </xf>
    <xf numFmtId="168" fontId="4" fillId="0" borderId="0" xfId="0" applyNumberFormat="1" applyFont="1"/>
    <xf numFmtId="0" fontId="24" fillId="8" borderId="3" xfId="0" applyFont="1" applyFill="1" applyBorder="1" applyAlignment="1">
      <alignment horizontal="left" vertical="center"/>
    </xf>
    <xf numFmtId="0" fontId="10" fillId="16" borderId="28" xfId="0" applyFont="1" applyFill="1" applyBorder="1"/>
    <xf numFmtId="2" fontId="6" fillId="0" borderId="29" xfId="0" applyNumberFormat="1" applyFont="1" applyBorder="1"/>
    <xf numFmtId="0" fontId="6" fillId="0" borderId="0" xfId="0" applyFont="1" applyAlignment="1">
      <alignment horizontal="right" vertical="center"/>
    </xf>
    <xf numFmtId="2" fontId="6" fillId="0" borderId="0" xfId="0" applyNumberFormat="1" applyFont="1"/>
    <xf numFmtId="0" fontId="9" fillId="3" borderId="23" xfId="0" applyFont="1" applyFill="1" applyBorder="1" applyAlignment="1">
      <alignment vertical="center"/>
    </xf>
    <xf numFmtId="0" fontId="9" fillId="3" borderId="30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vertical="center"/>
    </xf>
    <xf numFmtId="0" fontId="9" fillId="3" borderId="31" xfId="0" applyFont="1" applyFill="1" applyBorder="1" applyAlignment="1">
      <alignment vertical="center" wrapText="1"/>
    </xf>
    <xf numFmtId="0" fontId="6" fillId="3" borderId="31" xfId="0" applyFont="1" applyFill="1" applyBorder="1"/>
    <xf numFmtId="0" fontId="6" fillId="3" borderId="32" xfId="0" applyFont="1" applyFill="1" applyBorder="1"/>
    <xf numFmtId="0" fontId="10" fillId="16" borderId="33" xfId="0" applyFont="1" applyFill="1" applyBorder="1"/>
    <xf numFmtId="2" fontId="6" fillId="14" borderId="34" xfId="0" applyNumberFormat="1" applyFont="1" applyFill="1" applyBorder="1"/>
    <xf numFmtId="0" fontId="10" fillId="14" borderId="35" xfId="0" applyFont="1" applyFill="1" applyBorder="1"/>
    <xf numFmtId="0" fontId="6" fillId="14" borderId="36" xfId="0" applyFont="1" applyFill="1" applyBorder="1"/>
    <xf numFmtId="0" fontId="6" fillId="14" borderId="37" xfId="0" applyFont="1" applyFill="1" applyBorder="1"/>
    <xf numFmtId="0" fontId="10" fillId="16" borderId="27" xfId="0" applyFont="1" applyFill="1" applyBorder="1"/>
    <xf numFmtId="2" fontId="6" fillId="14" borderId="38" xfId="0" applyNumberFormat="1" applyFont="1" applyFill="1" applyBorder="1"/>
    <xf numFmtId="0" fontId="10" fillId="14" borderId="26" xfId="0" applyFont="1" applyFill="1" applyBorder="1"/>
    <xf numFmtId="0" fontId="6" fillId="14" borderId="12" xfId="0" applyFont="1" applyFill="1" applyBorder="1"/>
    <xf numFmtId="0" fontId="6" fillId="14" borderId="38" xfId="0" applyFont="1" applyFill="1" applyBorder="1"/>
    <xf numFmtId="0" fontId="10" fillId="16" borderId="29" xfId="0" applyFont="1" applyFill="1" applyBorder="1"/>
    <xf numFmtId="2" fontId="6" fillId="14" borderId="39" xfId="0" applyNumberFormat="1" applyFont="1" applyFill="1" applyBorder="1"/>
    <xf numFmtId="0" fontId="10" fillId="14" borderId="28" xfId="0" applyFont="1" applyFill="1" applyBorder="1"/>
    <xf numFmtId="0" fontId="6" fillId="14" borderId="40" xfId="0" applyFont="1" applyFill="1" applyBorder="1"/>
    <xf numFmtId="0" fontId="6" fillId="14" borderId="39" xfId="0" applyFont="1" applyFill="1" applyBorder="1"/>
    <xf numFmtId="0" fontId="3" fillId="4" borderId="11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10" fontId="4" fillId="0" borderId="0" xfId="0" applyNumberFormat="1" applyFont="1" applyAlignment="1">
      <alignment wrapText="1"/>
    </xf>
    <xf numFmtId="1" fontId="6" fillId="0" borderId="3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right" vertical="center" wrapText="1"/>
    </xf>
    <xf numFmtId="2" fontId="6" fillId="0" borderId="3" xfId="0" applyNumberFormat="1" applyFont="1" applyBorder="1" applyAlignment="1">
      <alignment horizontal="center" vertical="center"/>
    </xf>
    <xf numFmtId="169" fontId="6" fillId="0" borderId="3" xfId="0" applyNumberFormat="1" applyFont="1" applyBorder="1" applyAlignment="1">
      <alignment horizontal="center" vertical="center"/>
    </xf>
    <xf numFmtId="10" fontId="4" fillId="0" borderId="10" xfId="0" applyNumberFormat="1" applyFont="1" applyBorder="1" applyAlignment="1">
      <alignment horizontal="center" vertical="center" wrapText="1"/>
    </xf>
    <xf numFmtId="1" fontId="6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10" fontId="4" fillId="0" borderId="0" xfId="0" applyNumberFormat="1" applyFont="1" applyAlignment="1">
      <alignment horizontal="center" vertical="center" wrapText="1"/>
    </xf>
    <xf numFmtId="4" fontId="6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 wrapText="1"/>
    </xf>
    <xf numFmtId="4" fontId="8" fillId="0" borderId="0" xfId="0" applyNumberFormat="1" applyFont="1"/>
    <xf numFmtId="49" fontId="6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27" fillId="0" borderId="0" xfId="0" applyFont="1"/>
    <xf numFmtId="0" fontId="30" fillId="14" borderId="3" xfId="0" applyFont="1" applyFill="1" applyBorder="1" applyAlignment="1">
      <alignment horizontal="center" vertical="center" wrapText="1"/>
    </xf>
    <xf numFmtId="0" fontId="31" fillId="11" borderId="3" xfId="0" applyFont="1" applyFill="1" applyBorder="1" applyAlignment="1">
      <alignment horizontal="center" wrapText="1"/>
    </xf>
    <xf numFmtId="0" fontId="6" fillId="0" borderId="3" xfId="0" applyFont="1" applyBorder="1" applyAlignment="1">
      <alignment horizontal="right" vertical="center"/>
    </xf>
    <xf numFmtId="0" fontId="33" fillId="0" borderId="0" xfId="0" applyFont="1" applyAlignment="1">
      <alignment horizontal="left" vertical="center" wrapText="1"/>
    </xf>
    <xf numFmtId="0" fontId="31" fillId="0" borderId="0" xfId="0" applyFont="1" applyAlignment="1">
      <alignment horizontal="right" vertical="center" wrapText="1"/>
    </xf>
    <xf numFmtId="0" fontId="33" fillId="0" borderId="0" xfId="0" applyFont="1" applyAlignment="1">
      <alignment horizontal="left" vertical="center"/>
    </xf>
    <xf numFmtId="0" fontId="35" fillId="0" borderId="0" xfId="0" applyFont="1" applyAlignment="1">
      <alignment horizontal="left" vertical="center" wrapText="1"/>
    </xf>
    <xf numFmtId="0" fontId="31" fillId="0" borderId="0" xfId="0" applyFont="1" applyAlignment="1">
      <alignment horizontal="center" vertical="center" wrapText="1"/>
    </xf>
    <xf numFmtId="0" fontId="31" fillId="0" borderId="0" xfId="0" applyFont="1" applyAlignment="1">
      <alignment horizontal="right" vertical="center"/>
    </xf>
    <xf numFmtId="2" fontId="31" fillId="0" borderId="0" xfId="0" applyNumberFormat="1" applyFont="1" applyAlignment="1">
      <alignment horizontal="center" vertical="center"/>
    </xf>
    <xf numFmtId="2" fontId="31" fillId="0" borderId="0" xfId="0" applyNumberFormat="1" applyFont="1" applyAlignment="1">
      <alignment horizontal="center"/>
    </xf>
    <xf numFmtId="2" fontId="31" fillId="0" borderId="0" xfId="0" applyNumberFormat="1" applyFont="1"/>
    <xf numFmtId="0" fontId="31" fillId="0" borderId="0" xfId="0" applyFont="1" applyAlignment="1">
      <alignment horizontal="center"/>
    </xf>
    <xf numFmtId="0" fontId="31" fillId="0" borderId="0" xfId="0" applyFont="1"/>
    <xf numFmtId="0" fontId="33" fillId="0" borderId="0" xfId="0" applyFont="1" applyAlignment="1">
      <alignment vertical="center"/>
    </xf>
    <xf numFmtId="0" fontId="30" fillId="0" borderId="0" xfId="0" applyFont="1" applyAlignment="1">
      <alignment wrapText="1"/>
    </xf>
    <xf numFmtId="0" fontId="35" fillId="0" borderId="0" xfId="0" applyFont="1"/>
    <xf numFmtId="0" fontId="30" fillId="0" borderId="0" xfId="0" applyFont="1" applyAlignment="1">
      <alignment horizontal="center" vertical="center"/>
    </xf>
    <xf numFmtId="0" fontId="2" fillId="18" borderId="12" xfId="0" applyFont="1" applyFill="1" applyBorder="1"/>
    <xf numFmtId="0" fontId="41" fillId="18" borderId="43" xfId="0" applyFont="1" applyFill="1" applyBorder="1" applyAlignment="1">
      <alignment horizontal="right" vertical="center"/>
    </xf>
    <xf numFmtId="4" fontId="6" fillId="18" borderId="3" xfId="0" applyNumberFormat="1" applyFont="1" applyFill="1" applyBorder="1"/>
    <xf numFmtId="0" fontId="6" fillId="17" borderId="16" xfId="0" applyFont="1" applyFill="1" applyBorder="1" applyAlignment="1">
      <alignment vertical="center" wrapText="1"/>
    </xf>
    <xf numFmtId="0" fontId="0" fillId="0" borderId="22" xfId="0" applyBorder="1"/>
    <xf numFmtId="0" fontId="4" fillId="0" borderId="22" xfId="0" applyFont="1" applyBorder="1" applyAlignment="1">
      <alignment horizontal="left"/>
    </xf>
    <xf numFmtId="0" fontId="6" fillId="0" borderId="22" xfId="0" applyFont="1" applyBorder="1" applyAlignment="1">
      <alignment vertical="center" wrapText="1"/>
    </xf>
    <xf numFmtId="4" fontId="4" fillId="0" borderId="22" xfId="0" applyNumberFormat="1" applyFont="1" applyBorder="1"/>
    <xf numFmtId="9" fontId="4" fillId="0" borderId="22" xfId="0" applyNumberFormat="1" applyFont="1" applyBorder="1"/>
    <xf numFmtId="166" fontId="8" fillId="18" borderId="14" xfId="2" applyNumberFormat="1" applyFont="1" applyFill="1" applyBorder="1"/>
    <xf numFmtId="0" fontId="3" fillId="3" borderId="48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49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left" vertical="center"/>
    </xf>
    <xf numFmtId="0" fontId="14" fillId="0" borderId="53" xfId="0" applyFont="1" applyBorder="1" applyAlignment="1">
      <alignment horizontal="center" vertical="center"/>
    </xf>
    <xf numFmtId="0" fontId="14" fillId="6" borderId="22" xfId="0" applyFont="1" applyFill="1" applyBorder="1" applyAlignment="1">
      <alignment horizontal="center" vertical="center"/>
    </xf>
    <xf numFmtId="4" fontId="14" fillId="6" borderId="22" xfId="0" applyNumberFormat="1" applyFont="1" applyFill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4" fontId="5" fillId="0" borderId="22" xfId="0" applyNumberFormat="1" applyFont="1" applyBorder="1" applyAlignment="1">
      <alignment vertical="center"/>
    </xf>
    <xf numFmtId="4" fontId="5" fillId="0" borderId="22" xfId="0" applyNumberFormat="1" applyFont="1" applyBorder="1" applyAlignment="1">
      <alignment horizontal="center" vertical="center"/>
    </xf>
    <xf numFmtId="4" fontId="14" fillId="0" borderId="22" xfId="0" applyNumberFormat="1" applyFont="1" applyBorder="1" applyAlignment="1">
      <alignment vertical="center"/>
    </xf>
    <xf numFmtId="4" fontId="14" fillId="0" borderId="22" xfId="0" applyNumberFormat="1" applyFont="1" applyBorder="1" applyAlignment="1">
      <alignment horizontal="center" vertical="center"/>
    </xf>
    <xf numFmtId="0" fontId="14" fillId="0" borderId="55" xfId="0" applyFont="1" applyBorder="1" applyAlignment="1">
      <alignment horizontal="center" vertical="center"/>
    </xf>
    <xf numFmtId="0" fontId="16" fillId="6" borderId="22" xfId="0" applyFont="1" applyFill="1" applyBorder="1" applyAlignment="1">
      <alignment horizontal="center" vertical="center"/>
    </xf>
    <xf numFmtId="4" fontId="5" fillId="6" borderId="22" xfId="0" applyNumberFormat="1" applyFont="1" applyFill="1" applyBorder="1" applyAlignment="1">
      <alignment horizontal="center" vertical="center"/>
    </xf>
    <xf numFmtId="0" fontId="14" fillId="0" borderId="51" xfId="0" applyFont="1" applyBorder="1" applyAlignment="1">
      <alignment horizontal="center" vertical="center"/>
    </xf>
    <xf numFmtId="4" fontId="5" fillId="0" borderId="14" xfId="0" applyNumberFormat="1" applyFont="1" applyBorder="1" applyAlignment="1">
      <alignment vertical="center"/>
    </xf>
    <xf numFmtId="4" fontId="5" fillId="0" borderId="13" xfId="0" applyNumberFormat="1" applyFont="1" applyBorder="1" applyAlignment="1">
      <alignment vertical="center"/>
    </xf>
    <xf numFmtId="0" fontId="14" fillId="0" borderId="49" xfId="0" applyFont="1" applyBorder="1" applyAlignment="1">
      <alignment horizontal="center" vertical="center"/>
    </xf>
    <xf numFmtId="4" fontId="5" fillId="0" borderId="17" xfId="0" applyNumberFormat="1" applyFont="1" applyBorder="1" applyAlignment="1">
      <alignment vertical="center"/>
    </xf>
    <xf numFmtId="4" fontId="5" fillId="0" borderId="11" xfId="0" applyNumberFormat="1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4" fontId="14" fillId="0" borderId="11" xfId="0" applyNumberFormat="1" applyFont="1" applyBorder="1" applyAlignment="1">
      <alignment horizontal="center" vertical="center"/>
    </xf>
    <xf numFmtId="4" fontId="14" fillId="0" borderId="11" xfId="0" applyNumberFormat="1" applyFont="1" applyBorder="1" applyAlignment="1">
      <alignment vertical="center"/>
    </xf>
    <xf numFmtId="0" fontId="14" fillId="0" borderId="56" xfId="0" applyFont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8" fillId="0" borderId="22" xfId="0" applyFont="1" applyBorder="1"/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4" fontId="5" fillId="2" borderId="10" xfId="0" applyNumberFormat="1" applyFont="1" applyFill="1" applyBorder="1" applyAlignment="1">
      <alignment vertical="center"/>
    </xf>
    <xf numFmtId="0" fontId="14" fillId="0" borderId="17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4" fontId="14" fillId="0" borderId="12" xfId="0" applyNumberFormat="1" applyFont="1" applyBorder="1" applyAlignment="1">
      <alignment horizontal="center" vertical="center"/>
    </xf>
    <xf numFmtId="4" fontId="14" fillId="0" borderId="12" xfId="0" applyNumberFormat="1" applyFont="1" applyBorder="1" applyAlignment="1">
      <alignment vertical="center"/>
    </xf>
    <xf numFmtId="4" fontId="5" fillId="0" borderId="11" xfId="0" applyNumberFormat="1" applyFont="1" applyBorder="1" applyAlignment="1">
      <alignment horizontal="center" vertical="center"/>
    </xf>
    <xf numFmtId="0" fontId="17" fillId="0" borderId="22" xfId="0" applyFont="1" applyBorder="1"/>
    <xf numFmtId="0" fontId="6" fillId="0" borderId="13" xfId="0" applyFont="1" applyBorder="1" applyAlignment="1">
      <alignment vertical="center"/>
    </xf>
    <xf numFmtId="4" fontId="14" fillId="0" borderId="20" xfId="0" applyNumberFormat="1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6" fillId="0" borderId="17" xfId="0" applyFont="1" applyBorder="1" applyAlignment="1">
      <alignment vertical="center"/>
    </xf>
    <xf numFmtId="0" fontId="5" fillId="0" borderId="53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4" fontId="14" fillId="0" borderId="15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left" vertical="center"/>
    </xf>
    <xf numFmtId="4" fontId="14" fillId="0" borderId="19" xfId="0" applyNumberFormat="1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7" fillId="6" borderId="22" xfId="0" applyFont="1" applyFill="1" applyBorder="1"/>
    <xf numFmtId="0" fontId="8" fillId="6" borderId="22" xfId="0" applyFont="1" applyFill="1" applyBorder="1"/>
    <xf numFmtId="0" fontId="5" fillId="0" borderId="1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12" xfId="0" applyFont="1" applyBorder="1"/>
    <xf numFmtId="0" fontId="6" fillId="0" borderId="41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/>
    </xf>
    <xf numFmtId="4" fontId="5" fillId="2" borderId="53" xfId="0" applyNumberFormat="1" applyFont="1" applyFill="1" applyBorder="1" applyAlignment="1">
      <alignment horizontal="center" vertical="center"/>
    </xf>
    <xf numFmtId="0" fontId="4" fillId="0" borderId="16" xfId="0" applyFont="1" applyBorder="1"/>
    <xf numFmtId="0" fontId="8" fillId="0" borderId="16" xfId="0" applyFont="1" applyBorder="1"/>
    <xf numFmtId="4" fontId="14" fillId="0" borderId="16" xfId="0" applyNumberFormat="1" applyFont="1" applyBorder="1" applyAlignment="1">
      <alignment vertical="center"/>
    </xf>
    <xf numFmtId="4" fontId="14" fillId="0" borderId="16" xfId="0" applyNumberFormat="1" applyFont="1" applyBorder="1" applyAlignment="1">
      <alignment horizontal="center" vertical="center"/>
    </xf>
    <xf numFmtId="0" fontId="17" fillId="0" borderId="16" xfId="0" applyFont="1" applyBorder="1"/>
    <xf numFmtId="4" fontId="5" fillId="0" borderId="16" xfId="0" applyNumberFormat="1" applyFont="1" applyBorder="1" applyAlignment="1">
      <alignment vertical="center"/>
    </xf>
    <xf numFmtId="4" fontId="5" fillId="0" borderId="16" xfId="0" applyNumberFormat="1" applyFont="1" applyBorder="1" applyAlignment="1">
      <alignment horizontal="center" vertical="center"/>
    </xf>
    <xf numFmtId="4" fontId="5" fillId="6" borderId="57" xfId="0" applyNumberFormat="1" applyFont="1" applyFill="1" applyBorder="1" applyAlignment="1">
      <alignment horizontal="center" vertical="center"/>
    </xf>
    <xf numFmtId="0" fontId="6" fillId="17" borderId="58" xfId="0" applyFont="1" applyFill="1" applyBorder="1" applyAlignment="1">
      <alignment vertical="center" wrapText="1"/>
    </xf>
    <xf numFmtId="0" fontId="5" fillId="17" borderId="57" xfId="0" applyFont="1" applyFill="1" applyBorder="1" applyAlignment="1">
      <alignment horizontal="center" vertical="center"/>
    </xf>
    <xf numFmtId="0" fontId="5" fillId="18" borderId="50" xfId="0" applyFont="1" applyFill="1" applyBorder="1" applyAlignment="1">
      <alignment horizontal="right" vertical="center"/>
    </xf>
    <xf numFmtId="4" fontId="6" fillId="18" borderId="53" xfId="0" applyNumberFormat="1" applyFont="1" applyFill="1" applyBorder="1"/>
    <xf numFmtId="10" fontId="4" fillId="18" borderId="65" xfId="0" applyNumberFormat="1" applyFont="1" applyFill="1" applyBorder="1"/>
    <xf numFmtId="10" fontId="4" fillId="18" borderId="66" xfId="0" applyNumberFormat="1" applyFont="1" applyFill="1" applyBorder="1"/>
    <xf numFmtId="4" fontId="5" fillId="18" borderId="44" xfId="0" applyNumberFormat="1" applyFont="1" applyFill="1" applyBorder="1" applyAlignment="1">
      <alignment horizontal="right"/>
    </xf>
    <xf numFmtId="4" fontId="5" fillId="18" borderId="60" xfId="0" applyNumberFormat="1" applyFont="1" applyFill="1" applyBorder="1" applyAlignment="1">
      <alignment horizontal="right"/>
    </xf>
    <xf numFmtId="10" fontId="8" fillId="18" borderId="10" xfId="0" applyNumberFormat="1" applyFont="1" applyFill="1" applyBorder="1" applyAlignment="1">
      <alignment horizontal="right"/>
    </xf>
    <xf numFmtId="10" fontId="8" fillId="18" borderId="49" xfId="0" applyNumberFormat="1" applyFont="1" applyFill="1" applyBorder="1" applyAlignment="1">
      <alignment horizontal="right"/>
    </xf>
    <xf numFmtId="166" fontId="8" fillId="18" borderId="3" xfId="2" applyNumberFormat="1" applyFont="1" applyFill="1" applyBorder="1" applyAlignment="1">
      <alignment horizontal="right"/>
    </xf>
    <xf numFmtId="166" fontId="8" fillId="18" borderId="53" xfId="2" applyNumberFormat="1" applyFont="1" applyFill="1" applyBorder="1" applyAlignment="1">
      <alignment horizontal="right"/>
    </xf>
    <xf numFmtId="4" fontId="8" fillId="18" borderId="3" xfId="0" applyNumberFormat="1" applyFont="1" applyFill="1" applyBorder="1" applyAlignment="1">
      <alignment horizontal="right"/>
    </xf>
    <xf numFmtId="4" fontId="8" fillId="18" borderId="53" xfId="0" applyNumberFormat="1" applyFont="1" applyFill="1" applyBorder="1" applyAlignment="1">
      <alignment horizontal="right"/>
    </xf>
    <xf numFmtId="0" fontId="6" fillId="0" borderId="22" xfId="0" applyFont="1" applyBorder="1"/>
    <xf numFmtId="0" fontId="43" fillId="0" borderId="0" xfId="0" applyFont="1" applyAlignment="1">
      <alignment horizontal="center" vertical="top" wrapText="1"/>
    </xf>
    <xf numFmtId="0" fontId="6" fillId="0" borderId="11" xfId="0" applyFont="1" applyBorder="1" applyAlignment="1">
      <alignment vertical="center" wrapText="1"/>
    </xf>
    <xf numFmtId="0" fontId="6" fillId="19" borderId="0" xfId="0" applyFont="1" applyFill="1"/>
    <xf numFmtId="0" fontId="7" fillId="19" borderId="0" xfId="0" applyFont="1" applyFill="1" applyAlignment="1">
      <alignment horizontal="center" vertical="center"/>
    </xf>
    <xf numFmtId="0" fontId="6" fillId="19" borderId="0" xfId="0" applyFont="1" applyFill="1" applyAlignment="1">
      <alignment horizontal="right" vertical="center"/>
    </xf>
    <xf numFmtId="2" fontId="6" fillId="19" borderId="0" xfId="0" applyNumberFormat="1" applyFont="1" applyFill="1"/>
    <xf numFmtId="0" fontId="6" fillId="19" borderId="0" xfId="0" applyFont="1" applyFill="1" applyAlignment="1">
      <alignment vertical="center" wrapText="1"/>
    </xf>
    <xf numFmtId="0" fontId="6" fillId="19" borderId="0" xfId="0" applyFont="1" applyFill="1" applyAlignment="1">
      <alignment horizontal="left" vertical="center" wrapText="1"/>
    </xf>
    <xf numFmtId="0" fontId="4" fillId="14" borderId="22" xfId="0" applyFont="1" applyFill="1" applyBorder="1"/>
    <xf numFmtId="0" fontId="23" fillId="14" borderId="22" xfId="0" applyFont="1" applyFill="1" applyBorder="1" applyAlignment="1">
      <alignment horizontal="center" wrapText="1"/>
    </xf>
    <xf numFmtId="17" fontId="4" fillId="14" borderId="22" xfId="0" applyNumberFormat="1" applyFont="1" applyFill="1" applyBorder="1" applyAlignment="1">
      <alignment horizontal="right"/>
    </xf>
    <xf numFmtId="0" fontId="6" fillId="14" borderId="22" xfId="0" applyFont="1" applyFill="1" applyBorder="1"/>
    <xf numFmtId="2" fontId="4" fillId="14" borderId="22" xfId="0" applyNumberFormat="1" applyFont="1" applyFill="1" applyBorder="1"/>
    <xf numFmtId="0" fontId="6" fillId="15" borderId="22" xfId="0" applyFont="1" applyFill="1" applyBorder="1"/>
    <xf numFmtId="0" fontId="4" fillId="15" borderId="22" xfId="0" applyFont="1" applyFill="1" applyBorder="1"/>
    <xf numFmtId="2" fontId="6" fillId="0" borderId="38" xfId="0" applyNumberFormat="1" applyFont="1" applyBorder="1"/>
    <xf numFmtId="0" fontId="4" fillId="14" borderId="22" xfId="0" applyFont="1" applyFill="1" applyBorder="1" applyAlignment="1">
      <alignment horizontal="right"/>
    </xf>
    <xf numFmtId="0" fontId="10" fillId="14" borderId="22" xfId="0" applyFont="1" applyFill="1" applyBorder="1" applyAlignment="1">
      <alignment horizontal="left"/>
    </xf>
    <xf numFmtId="0" fontId="4" fillId="20" borderId="22" xfId="0" applyFont="1" applyFill="1" applyBorder="1"/>
    <xf numFmtId="0" fontId="13" fillId="20" borderId="22" xfId="0" applyFont="1" applyFill="1" applyBorder="1" applyAlignment="1">
      <alignment vertical="top"/>
    </xf>
    <xf numFmtId="0" fontId="11" fillId="3" borderId="22" xfId="0" applyFont="1" applyFill="1" applyBorder="1" applyAlignment="1">
      <alignment horizontal="center" vertical="center" wrapText="1"/>
    </xf>
    <xf numFmtId="4" fontId="6" fillId="0" borderId="11" xfId="0" applyNumberFormat="1" applyFont="1" applyBorder="1" applyAlignment="1">
      <alignment horizontal="right" vertical="center"/>
    </xf>
    <xf numFmtId="0" fontId="6" fillId="9" borderId="10" xfId="0" applyFont="1" applyFill="1" applyBorder="1" applyAlignment="1">
      <alignment horizontal="center" vertical="center"/>
    </xf>
    <xf numFmtId="4" fontId="6" fillId="9" borderId="10" xfId="0" applyNumberFormat="1" applyFont="1" applyFill="1" applyBorder="1" applyAlignment="1">
      <alignment vertical="center"/>
    </xf>
    <xf numFmtId="4" fontId="6" fillId="9" borderId="10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6" fontId="6" fillId="0" borderId="14" xfId="0" applyNumberFormat="1" applyFont="1" applyBorder="1" applyAlignment="1">
      <alignment horizontal="center" vertical="center"/>
    </xf>
    <xf numFmtId="10" fontId="4" fillId="10" borderId="22" xfId="0" applyNumberFormat="1" applyFont="1" applyFill="1" applyBorder="1" applyAlignment="1">
      <alignment vertical="center"/>
    </xf>
    <xf numFmtId="10" fontId="4" fillId="0" borderId="14" xfId="0" applyNumberFormat="1" applyFont="1" applyBorder="1"/>
    <xf numFmtId="0" fontId="6" fillId="0" borderId="14" xfId="0" applyFont="1" applyBorder="1" applyAlignment="1">
      <alignment vertical="center" wrapText="1"/>
    </xf>
    <xf numFmtId="4" fontId="6" fillId="0" borderId="14" xfId="0" applyNumberFormat="1" applyFont="1" applyBorder="1" applyAlignment="1">
      <alignment horizontal="right" vertical="center"/>
    </xf>
    <xf numFmtId="0" fontId="6" fillId="7" borderId="10" xfId="0" applyFont="1" applyFill="1" applyBorder="1" applyAlignment="1">
      <alignment horizontal="center" vertical="center"/>
    </xf>
    <xf numFmtId="4" fontId="6" fillId="7" borderId="10" xfId="0" applyNumberFormat="1" applyFont="1" applyFill="1" applyBorder="1" applyAlignment="1">
      <alignment horizontal="center" vertical="center"/>
    </xf>
    <xf numFmtId="4" fontId="6" fillId="7" borderId="10" xfId="0" applyNumberFormat="1" applyFont="1" applyFill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4" fontId="6" fillId="0" borderId="15" xfId="0" applyNumberFormat="1" applyFont="1" applyBorder="1" applyAlignment="1">
      <alignment vertical="center"/>
    </xf>
    <xf numFmtId="4" fontId="5" fillId="10" borderId="10" xfId="0" applyNumberFormat="1" applyFont="1" applyFill="1" applyBorder="1" applyAlignment="1">
      <alignment vertical="center"/>
    </xf>
    <xf numFmtId="4" fontId="3" fillId="0" borderId="41" xfId="0" applyNumberFormat="1" applyFont="1" applyBorder="1" applyAlignment="1">
      <alignment horizontal="center" vertical="center" wrapText="1"/>
    </xf>
    <xf numFmtId="10" fontId="4" fillId="0" borderId="13" xfId="0" applyNumberFormat="1" applyFont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/>
    </xf>
    <xf numFmtId="49" fontId="6" fillId="0" borderId="11" xfId="0" applyNumberFormat="1" applyFont="1" applyBorder="1" applyAlignment="1">
      <alignment horizontal="center" vertical="center" wrapText="1"/>
    </xf>
    <xf numFmtId="4" fontId="6" fillId="0" borderId="11" xfId="0" applyNumberFormat="1" applyFont="1" applyBorder="1" applyAlignment="1">
      <alignment horizontal="right" vertical="center" wrapText="1"/>
    </xf>
    <xf numFmtId="4" fontId="6" fillId="0" borderId="11" xfId="0" applyNumberFormat="1" applyFont="1" applyBorder="1" applyAlignment="1">
      <alignment horizontal="center" vertical="center"/>
    </xf>
    <xf numFmtId="0" fontId="44" fillId="0" borderId="0" xfId="0" applyFont="1" applyAlignment="1">
      <alignment horizontal="center"/>
    </xf>
    <xf numFmtId="4" fontId="0" fillId="0" borderId="0" xfId="0" applyNumberFormat="1"/>
    <xf numFmtId="4" fontId="3" fillId="0" borderId="0" xfId="0" applyNumberFormat="1" applyFont="1" applyAlignment="1">
      <alignment horizontal="right" vertical="center"/>
    </xf>
    <xf numFmtId="0" fontId="43" fillId="0" borderId="22" xfId="0" applyFont="1" applyBorder="1" applyAlignment="1">
      <alignment horizontal="center" vertical="top" wrapText="1"/>
    </xf>
    <xf numFmtId="4" fontId="6" fillId="0" borderId="22" xfId="0" applyNumberFormat="1" applyFont="1" applyBorder="1"/>
    <xf numFmtId="0" fontId="42" fillId="0" borderId="22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28" fillId="0" borderId="22" xfId="0" applyFont="1" applyBorder="1" applyAlignment="1">
      <alignment horizontal="left" vertical="center" wrapText="1"/>
    </xf>
    <xf numFmtId="0" fontId="4" fillId="0" borderId="22" xfId="0" applyFont="1" applyBorder="1"/>
    <xf numFmtId="0" fontId="14" fillId="0" borderId="22" xfId="0" applyFont="1" applyBorder="1"/>
    <xf numFmtId="0" fontId="29" fillId="0" borderId="2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0" fillId="0" borderId="0" xfId="0"/>
    <xf numFmtId="0" fontId="1" fillId="2" borderId="36" xfId="0" applyFont="1" applyFill="1" applyBorder="1" applyAlignment="1">
      <alignment horizontal="center" vertical="center" wrapText="1"/>
    </xf>
    <xf numFmtId="0" fontId="2" fillId="0" borderId="36" xfId="0" applyFont="1" applyBorder="1"/>
    <xf numFmtId="0" fontId="2" fillId="0" borderId="37" xfId="0" applyFont="1" applyBorder="1"/>
    <xf numFmtId="0" fontId="3" fillId="2" borderId="26" xfId="0" applyFont="1" applyFill="1" applyBorder="1" applyAlignment="1">
      <alignment horizontal="center" vertical="center"/>
    </xf>
    <xf numFmtId="0" fontId="2" fillId="0" borderId="12" xfId="0" applyFont="1" applyBorder="1"/>
    <xf numFmtId="0" fontId="2" fillId="0" borderId="38" xfId="0" applyFont="1" applyBorder="1"/>
    <xf numFmtId="0" fontId="5" fillId="4" borderId="7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6" xfId="0" applyFont="1" applyBorder="1"/>
    <xf numFmtId="0" fontId="3" fillId="2" borderId="26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right" vertical="center" wrapText="1"/>
    </xf>
    <xf numFmtId="0" fontId="2" fillId="0" borderId="40" xfId="0" applyFont="1" applyBorder="1"/>
    <xf numFmtId="0" fontId="2" fillId="0" borderId="9" xfId="0" applyFont="1" applyBorder="1"/>
    <xf numFmtId="0" fontId="10" fillId="0" borderId="22" xfId="0" applyFont="1" applyBorder="1" applyAlignment="1">
      <alignment horizontal="center" vertical="center" wrapText="1"/>
    </xf>
    <xf numFmtId="0" fontId="2" fillId="0" borderId="22" xfId="0" applyFont="1" applyBorder="1"/>
    <xf numFmtId="0" fontId="11" fillId="0" borderId="22" xfId="0" applyFont="1" applyBorder="1" applyAlignment="1">
      <alignment horizontal="center" vertical="center"/>
    </xf>
    <xf numFmtId="2" fontId="6" fillId="0" borderId="11" xfId="0" applyNumberFormat="1" applyFont="1" applyBorder="1" applyAlignment="1">
      <alignment horizontal="left" vertical="center" wrapText="1"/>
    </xf>
    <xf numFmtId="0" fontId="2" fillId="0" borderId="42" xfId="0" applyFont="1" applyBorder="1"/>
    <xf numFmtId="0" fontId="2" fillId="0" borderId="10" xfId="0" applyFont="1" applyBorder="1"/>
    <xf numFmtId="4" fontId="15" fillId="6" borderId="15" xfId="0" applyNumberFormat="1" applyFont="1" applyFill="1" applyBorder="1" applyAlignment="1">
      <alignment horizontal="right" vertical="center"/>
    </xf>
    <xf numFmtId="0" fontId="2" fillId="0" borderId="14" xfId="0" applyFont="1" applyBorder="1"/>
    <xf numFmtId="0" fontId="5" fillId="4" borderId="52" xfId="0" applyFont="1" applyFill="1" applyBorder="1" applyAlignment="1">
      <alignment horizontal="center" vertical="center" wrapText="1"/>
    </xf>
    <xf numFmtId="0" fontId="2" fillId="0" borderId="54" xfId="0" applyFont="1" applyBorder="1"/>
    <xf numFmtId="0" fontId="2" fillId="0" borderId="48" xfId="0" applyFont="1" applyBorder="1"/>
    <xf numFmtId="0" fontId="6" fillId="0" borderId="11" xfId="0" applyFont="1" applyBorder="1" applyAlignment="1">
      <alignment horizontal="left" vertical="center"/>
    </xf>
    <xf numFmtId="0" fontId="5" fillId="18" borderId="50" xfId="0" applyFont="1" applyFill="1" applyBorder="1" applyAlignment="1">
      <alignment horizontal="right" vertical="center"/>
    </xf>
    <xf numFmtId="0" fontId="2" fillId="18" borderId="12" xfId="0" applyFont="1" applyFill="1" applyBorder="1"/>
    <xf numFmtId="0" fontId="2" fillId="18" borderId="14" xfId="0" applyFont="1" applyFill="1" applyBorder="1"/>
    <xf numFmtId="0" fontId="5" fillId="18" borderId="62" xfId="0" applyFont="1" applyFill="1" applyBorder="1" applyAlignment="1">
      <alignment horizontal="right" vertical="center"/>
    </xf>
    <xf numFmtId="0" fontId="2" fillId="18" borderId="63" xfId="0" applyFont="1" applyFill="1" applyBorder="1"/>
    <xf numFmtId="0" fontId="2" fillId="18" borderId="64" xfId="0" applyFont="1" applyFill="1" applyBorder="1"/>
    <xf numFmtId="4" fontId="15" fillId="6" borderId="19" xfId="0" applyNumberFormat="1" applyFont="1" applyFill="1" applyBorder="1" applyAlignment="1">
      <alignment horizontal="right" vertical="center"/>
    </xf>
    <xf numFmtId="0" fontId="2" fillId="0" borderId="17" xfId="0" applyFont="1" applyBorder="1"/>
    <xf numFmtId="0" fontId="5" fillId="18" borderId="59" xfId="0" applyFont="1" applyFill="1" applyBorder="1" applyAlignment="1">
      <alignment horizontal="right" vertical="center"/>
    </xf>
    <xf numFmtId="0" fontId="2" fillId="18" borderId="44" xfId="0" applyFont="1" applyFill="1" applyBorder="1"/>
    <xf numFmtId="0" fontId="5" fillId="18" borderId="61" xfId="0" applyFont="1" applyFill="1" applyBorder="1" applyAlignment="1">
      <alignment horizontal="right" vertical="center"/>
    </xf>
    <xf numFmtId="0" fontId="2" fillId="18" borderId="41" xfId="0" applyFont="1" applyFill="1" applyBorder="1"/>
    <xf numFmtId="0" fontId="2" fillId="18" borderId="13" xfId="0" applyFont="1" applyFill="1" applyBorder="1"/>
    <xf numFmtId="4" fontId="5" fillId="2" borderId="11" xfId="0" applyNumberFormat="1" applyFont="1" applyFill="1" applyBorder="1" applyAlignment="1">
      <alignment horizontal="center" vertical="center"/>
    </xf>
    <xf numFmtId="0" fontId="1" fillId="2" borderId="45" xfId="0" applyFont="1" applyFill="1" applyBorder="1" applyAlignment="1">
      <alignment horizontal="center" vertical="center"/>
    </xf>
    <xf numFmtId="0" fontId="2" fillId="0" borderId="46" xfId="0" applyFont="1" applyBorder="1"/>
    <xf numFmtId="0" fontId="2" fillId="0" borderId="47" xfId="0" applyFont="1" applyBorder="1"/>
    <xf numFmtId="0" fontId="3" fillId="5" borderId="50" xfId="0" applyFont="1" applyFill="1" applyBorder="1" applyAlignment="1">
      <alignment horizontal="left" vertical="center"/>
    </xf>
    <xf numFmtId="0" fontId="2" fillId="0" borderId="51" xfId="0" applyFont="1" applyBorder="1"/>
    <xf numFmtId="0" fontId="6" fillId="0" borderId="11" xfId="0" applyFont="1" applyBorder="1" applyAlignment="1">
      <alignment vertical="center" wrapText="1"/>
    </xf>
    <xf numFmtId="4" fontId="15" fillId="6" borderId="20" xfId="0" applyNumberFormat="1" applyFont="1" applyFill="1" applyBorder="1" applyAlignment="1">
      <alignment horizontal="right" vertical="center"/>
    </xf>
    <xf numFmtId="0" fontId="2" fillId="0" borderId="41" xfId="0" applyFont="1" applyBorder="1"/>
    <xf numFmtId="0" fontId="3" fillId="5" borderId="50" xfId="0" applyFont="1" applyFill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4" fontId="8" fillId="2" borderId="11" xfId="0" applyNumberFormat="1" applyFont="1" applyFill="1" applyBorder="1" applyAlignment="1">
      <alignment horizontal="center" vertical="center"/>
    </xf>
    <xf numFmtId="4" fontId="5" fillId="2" borderId="16" xfId="0" applyNumberFormat="1" applyFont="1" applyFill="1" applyBorder="1" applyAlignment="1">
      <alignment horizontal="center" vertical="center"/>
    </xf>
    <xf numFmtId="0" fontId="43" fillId="0" borderId="22" xfId="0" applyFont="1" applyBorder="1" applyAlignment="1">
      <alignment horizontal="center" vertical="top"/>
    </xf>
    <xf numFmtId="4" fontId="5" fillId="2" borderId="56" xfId="0" applyNumberFormat="1" applyFont="1" applyFill="1" applyBorder="1" applyAlignment="1">
      <alignment horizontal="center" vertical="center"/>
    </xf>
    <xf numFmtId="0" fontId="2" fillId="0" borderId="49" xfId="0" applyFont="1" applyBorder="1"/>
    <xf numFmtId="0" fontId="0" fillId="0" borderId="22" xfId="0" applyBorder="1"/>
    <xf numFmtId="0" fontId="43" fillId="0" borderId="22" xfId="0" applyFont="1" applyBorder="1" applyAlignment="1">
      <alignment horizontal="center" vertical="top" wrapText="1"/>
    </xf>
    <xf numFmtId="0" fontId="43" fillId="19" borderId="22" xfId="0" applyFont="1" applyFill="1" applyBorder="1" applyAlignment="1">
      <alignment horizontal="center" vertical="top" wrapText="1"/>
    </xf>
    <xf numFmtId="0" fontId="0" fillId="19" borderId="22" xfId="0" applyFill="1" applyBorder="1"/>
    <xf numFmtId="0" fontId="13" fillId="19" borderId="22" xfId="0" applyFont="1" applyFill="1" applyBorder="1" applyAlignment="1">
      <alignment horizontal="center" vertical="top" wrapText="1"/>
    </xf>
    <xf numFmtId="0" fontId="23" fillId="14" borderId="22" xfId="0" applyFont="1" applyFill="1" applyBorder="1" applyAlignment="1">
      <alignment horizontal="center" wrapText="1"/>
    </xf>
    <xf numFmtId="0" fontId="10" fillId="16" borderId="25" xfId="0" applyFont="1" applyFill="1" applyBorder="1" applyAlignment="1">
      <alignment horizontal="left" vertical="center" wrapText="1"/>
    </xf>
    <xf numFmtId="0" fontId="2" fillId="0" borderId="33" xfId="0" applyFont="1" applyBorder="1"/>
    <xf numFmtId="2" fontId="6" fillId="0" borderId="25" xfId="0" applyNumberFormat="1" applyFont="1" applyBorder="1" applyAlignment="1">
      <alignment horizontal="right" vertical="center" wrapText="1"/>
    </xf>
    <xf numFmtId="0" fontId="42" fillId="19" borderId="22" xfId="0" applyFont="1" applyFill="1" applyBorder="1" applyAlignment="1">
      <alignment horizontal="center" vertical="center"/>
    </xf>
    <xf numFmtId="0" fontId="2" fillId="19" borderId="22" xfId="0" applyFont="1" applyFill="1" applyBorder="1"/>
    <xf numFmtId="0" fontId="20" fillId="20" borderId="22" xfId="0" applyFont="1" applyFill="1" applyBorder="1" applyAlignment="1">
      <alignment horizontal="center" vertical="center"/>
    </xf>
    <xf numFmtId="0" fontId="11" fillId="19" borderId="22" xfId="0" applyFont="1" applyFill="1" applyBorder="1" applyAlignment="1">
      <alignment horizontal="center" vertical="center"/>
    </xf>
    <xf numFmtId="4" fontId="6" fillId="0" borderId="17" xfId="0" applyNumberFormat="1" applyFont="1" applyBorder="1" applyAlignment="1">
      <alignment horizontal="right" vertical="center"/>
    </xf>
    <xf numFmtId="0" fontId="2" fillId="0" borderId="18" xfId="0" applyFont="1" applyBorder="1"/>
    <xf numFmtId="0" fontId="2" fillId="0" borderId="13" xfId="0" applyFont="1" applyBorder="1"/>
    <xf numFmtId="4" fontId="6" fillId="0" borderId="11" xfId="0" applyNumberFormat="1" applyFont="1" applyBorder="1" applyAlignment="1">
      <alignment horizontal="right" vertical="center"/>
    </xf>
    <xf numFmtId="4" fontId="2" fillId="0" borderId="42" xfId="0" applyNumberFormat="1" applyFont="1" applyBorder="1"/>
    <xf numFmtId="4" fontId="2" fillId="0" borderId="10" xfId="0" applyNumberFormat="1" applyFont="1" applyBorder="1"/>
    <xf numFmtId="0" fontId="5" fillId="4" borderId="1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2" fillId="0" borderId="21" xfId="0" applyFont="1" applyBorder="1"/>
    <xf numFmtId="0" fontId="2" fillId="0" borderId="20" xfId="0" applyFont="1" applyBorder="1"/>
    <xf numFmtId="4" fontId="6" fillId="0" borderId="19" xfId="0" applyNumberFormat="1" applyFont="1" applyBorder="1" applyAlignment="1">
      <alignment horizontal="right" vertical="center"/>
    </xf>
    <xf numFmtId="0" fontId="11" fillId="3" borderId="15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42" xfId="0" applyFont="1" applyBorder="1" applyAlignment="1">
      <alignment vertical="center" wrapText="1"/>
    </xf>
    <xf numFmtId="0" fontId="5" fillId="0" borderId="20" xfId="0" applyFont="1" applyBorder="1" applyAlignment="1">
      <alignment horizontal="center" vertical="center" wrapText="1"/>
    </xf>
    <xf numFmtId="0" fontId="39" fillId="0" borderId="0" xfId="0" applyFont="1" applyAlignment="1">
      <alignment horizontal="left" vertical="center" wrapText="1"/>
    </xf>
    <xf numFmtId="0" fontId="37" fillId="0" borderId="0" xfId="0" applyFont="1"/>
    <xf numFmtId="0" fontId="3" fillId="0" borderId="15" xfId="0" applyFont="1" applyBorder="1" applyAlignment="1">
      <alignment horizontal="right" vertical="center"/>
    </xf>
    <xf numFmtId="0" fontId="4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 vertical="top" wrapText="1"/>
    </xf>
    <xf numFmtId="4" fontId="3" fillId="13" borderId="15" xfId="0" applyNumberFormat="1" applyFont="1" applyFill="1" applyBorder="1" applyAlignment="1">
      <alignment horizontal="center" vertical="center"/>
    </xf>
    <xf numFmtId="0" fontId="33" fillId="0" borderId="0" xfId="0" applyFont="1" applyAlignment="1">
      <alignment horizontal="left" vertical="center" wrapText="1"/>
    </xf>
    <xf numFmtId="0" fontId="31" fillId="0" borderId="0" xfId="0" applyFont="1"/>
    <xf numFmtId="0" fontId="38" fillId="0" borderId="0" xfId="0" applyFont="1" applyAlignment="1">
      <alignment horizontal="right" vertical="center" wrapText="1"/>
    </xf>
    <xf numFmtId="0" fontId="36" fillId="0" borderId="0" xfId="0" applyFont="1" applyAlignment="1">
      <alignment horizontal="left" vertical="center" wrapText="1"/>
    </xf>
    <xf numFmtId="0" fontId="38" fillId="0" borderId="0" xfId="0" applyFont="1" applyAlignment="1">
      <alignment horizontal="right" vertical="center"/>
    </xf>
    <xf numFmtId="0" fontId="34" fillId="0" borderId="0" xfId="0" applyFont="1" applyAlignment="1">
      <alignment horizontal="right" vertical="center" wrapText="1"/>
    </xf>
    <xf numFmtId="0" fontId="31" fillId="0" borderId="0" xfId="0" applyFont="1" applyAlignment="1">
      <alignment horizontal="right" vertical="center" wrapText="1"/>
    </xf>
    <xf numFmtId="0" fontId="38" fillId="0" borderId="22" xfId="1" applyFont="1" applyBorder="1" applyAlignment="1">
      <alignment horizontal="right"/>
    </xf>
    <xf numFmtId="4" fontId="6" fillId="0" borderId="42" xfId="0" applyNumberFormat="1" applyFont="1" applyBorder="1" applyAlignment="1">
      <alignment horizontal="right" vertical="center"/>
    </xf>
    <xf numFmtId="4" fontId="7" fillId="0" borderId="42" xfId="0" applyNumberFormat="1" applyFont="1" applyBorder="1" applyAlignment="1">
      <alignment horizontal="right" vertical="center"/>
    </xf>
    <xf numFmtId="4" fontId="7" fillId="0" borderId="18" xfId="0" applyNumberFormat="1" applyFont="1" applyBorder="1" applyAlignment="1">
      <alignment horizontal="right" vertical="center"/>
    </xf>
    <xf numFmtId="0" fontId="3" fillId="3" borderId="15" xfId="0" applyFont="1" applyFill="1" applyBorder="1" applyAlignment="1">
      <alignment horizontal="left" vertical="center" wrapText="1"/>
    </xf>
    <xf numFmtId="0" fontId="6" fillId="0" borderId="42" xfId="0" applyFont="1" applyBorder="1" applyAlignment="1">
      <alignment horizontal="left" vertical="center" wrapText="1"/>
    </xf>
    <xf numFmtId="4" fontId="5" fillId="0" borderId="11" xfId="0" applyNumberFormat="1" applyFont="1" applyBorder="1" applyAlignment="1">
      <alignment horizontal="center" vertical="center" wrapText="1"/>
    </xf>
    <xf numFmtId="4" fontId="5" fillId="0" borderId="11" xfId="0" applyNumberFormat="1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top" wrapText="1"/>
    </xf>
    <xf numFmtId="0" fontId="25" fillId="13" borderId="41" xfId="0" applyFont="1" applyFill="1" applyBorder="1" applyAlignment="1">
      <alignment horizontal="center" vertical="center"/>
    </xf>
    <xf numFmtId="10" fontId="4" fillId="0" borderId="17" xfId="0" applyNumberFormat="1" applyFont="1" applyBorder="1" applyAlignment="1">
      <alignment horizontal="center" vertical="center" wrapText="1"/>
    </xf>
    <xf numFmtId="10" fontId="4" fillId="0" borderId="11" xfId="0" applyNumberFormat="1" applyFont="1" applyBorder="1" applyAlignment="1">
      <alignment horizontal="center" vertical="center" wrapText="1"/>
    </xf>
    <xf numFmtId="10" fontId="4" fillId="0" borderId="42" xfId="0" applyNumberFormat="1" applyFont="1" applyBorder="1" applyAlignment="1">
      <alignment horizontal="center" vertical="center" wrapText="1"/>
    </xf>
    <xf numFmtId="10" fontId="4" fillId="0" borderId="18" xfId="0" applyNumberFormat="1" applyFont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/>
    </xf>
  </cellXfs>
  <cellStyles count="3">
    <cellStyle name="Hiperlink" xfId="1" builtinId="8"/>
    <cellStyle name="Mo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152400</xdr:colOff>
      <xdr:row>0</xdr:row>
      <xdr:rowOff>123825</xdr:rowOff>
    </xdr:from>
    <xdr:ext cx="2428875" cy="8286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152400</xdr:colOff>
      <xdr:row>0</xdr:row>
      <xdr:rowOff>123825</xdr:rowOff>
    </xdr:from>
    <xdr:ext cx="2600325" cy="8286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247650</xdr:colOff>
      <xdr:row>0</xdr:row>
      <xdr:rowOff>171450</xdr:rowOff>
    </xdr:from>
    <xdr:ext cx="1899805" cy="5524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7650" y="171450"/>
          <a:ext cx="1899805" cy="552450"/>
        </a:xfrm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.bin"/><Relationship Id="rId3" Type="http://schemas.openxmlformats.org/officeDocument/2006/relationships/hyperlink" Target="https://prefeitura.pbh.gov.br/sudecap/tabela-de-precos" TargetMode="External"/><Relationship Id="rId7" Type="http://schemas.openxmlformats.org/officeDocument/2006/relationships/hyperlink" Target="https://prefeitura.pbh.gov.br/urbel/informacoes/tabela-de-precos" TargetMode="External"/><Relationship Id="rId2" Type="http://schemas.openxmlformats.org/officeDocument/2006/relationships/hyperlink" Target="https://prefeitura.pbh.gov.br/sudecap/tabela-de-precos" TargetMode="External"/><Relationship Id="rId1" Type="http://schemas.openxmlformats.org/officeDocument/2006/relationships/hyperlink" Target="https://www.caixa.gov.br/site/Paginas/downloads.aspx" TargetMode="External"/><Relationship Id="rId6" Type="http://schemas.openxmlformats.org/officeDocument/2006/relationships/hyperlink" Target="https://www.correios.com.br/enviar/correspondencia/correspondencias" TargetMode="External"/><Relationship Id="rId5" Type="http://schemas.openxmlformats.org/officeDocument/2006/relationships/hyperlink" Target="https://www.gov.br/dnit/pt-br/assuntos/planejamento-e-pesquisa/custos-referenciais/engenharia-consultiva-2/tabela-de-precos-de-consultoria-1/relatorios/2026/janeiro/janeiro-2026" TargetMode="External"/><Relationship Id="rId4" Type="http://schemas.openxmlformats.org/officeDocument/2006/relationships/hyperlink" Target="https://prefeitura.pbh.gov.br/urbel/informacoes/tabela-de-precos" TargetMode="External"/><Relationship Id="rId9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tabSelected="1" zoomScale="85" zoomScaleNormal="85" workbookViewId="0"/>
  </sheetViews>
  <sheetFormatPr defaultColWidth="12.5546875" defaultRowHeight="15" customHeight="1"/>
  <cols>
    <col min="1" max="1" width="45.109375" customWidth="1"/>
    <col min="2" max="2" width="59" customWidth="1"/>
    <col min="3" max="3" width="14.44140625" customWidth="1"/>
    <col min="4" max="4" width="10.109375" customWidth="1"/>
    <col min="5" max="5" width="17.88671875" customWidth="1"/>
    <col min="6" max="6" width="20.44140625" customWidth="1"/>
    <col min="7" max="7" width="14.5546875" customWidth="1"/>
    <col min="8" max="8" width="17.44140625" customWidth="1"/>
    <col min="9" max="9" width="15.44140625" customWidth="1"/>
    <col min="10" max="10" width="14.33203125" customWidth="1"/>
    <col min="11" max="11" width="10.44140625" customWidth="1"/>
    <col min="12" max="26" width="8.88671875" customWidth="1"/>
  </cols>
  <sheetData>
    <row r="1" spans="1:26" ht="86.25" customHeight="1">
      <c r="A1" s="1"/>
      <c r="B1" s="402" t="s">
        <v>0</v>
      </c>
      <c r="C1" s="403"/>
      <c r="D1" s="403"/>
      <c r="E1" s="403"/>
      <c r="F1" s="403"/>
      <c r="G1" s="403"/>
      <c r="H1" s="404"/>
    </row>
    <row r="2" spans="1:26" ht="79.5" customHeight="1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</row>
    <row r="3" spans="1:26" ht="21.75" customHeight="1">
      <c r="A3" s="405" t="s">
        <v>9</v>
      </c>
      <c r="B3" s="406"/>
      <c r="C3" s="406"/>
      <c r="D3" s="406"/>
      <c r="E3" s="406"/>
      <c r="F3" s="406"/>
      <c r="G3" s="406"/>
      <c r="H3" s="407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" customHeight="1">
      <c r="A4" s="408" t="s">
        <v>10</v>
      </c>
      <c r="B4" s="6" t="s">
        <v>11</v>
      </c>
      <c r="C4" s="7">
        <v>1</v>
      </c>
      <c r="D4" s="7" t="s">
        <v>12</v>
      </c>
      <c r="E4" s="8">
        <f t="shared" ref="E4:E6" si="0">F4</f>
        <v>43064.84</v>
      </c>
      <c r="F4" s="8">
        <f>'MEMÓRIA DE CÁLCULO'!P4</f>
        <v>43064.84</v>
      </c>
      <c r="G4" s="9">
        <v>1</v>
      </c>
      <c r="H4" s="10">
        <f t="shared" ref="H4:H19" si="1">F4/$F$32</f>
        <v>1.236359954896135E-2</v>
      </c>
    </row>
    <row r="5" spans="1:26" ht="15" customHeight="1">
      <c r="A5" s="409"/>
      <c r="B5" s="6" t="s">
        <v>13</v>
      </c>
      <c r="C5" s="7">
        <v>1</v>
      </c>
      <c r="D5" s="7" t="s">
        <v>12</v>
      </c>
      <c r="E5" s="8">
        <f t="shared" si="0"/>
        <v>19793.09</v>
      </c>
      <c r="F5" s="8">
        <f>'MEMÓRIA DE CÁLCULO'!P13</f>
        <v>19793.09</v>
      </c>
      <c r="G5" s="9">
        <v>1</v>
      </c>
      <c r="H5" s="10">
        <f t="shared" si="1"/>
        <v>5.6824508948959624E-3</v>
      </c>
    </row>
    <row r="6" spans="1:26" ht="15" customHeight="1">
      <c r="A6" s="410"/>
      <c r="B6" s="6" t="s">
        <v>14</v>
      </c>
      <c r="C6" s="7">
        <v>1</v>
      </c>
      <c r="D6" s="7" t="s">
        <v>12</v>
      </c>
      <c r="E6" s="8">
        <f t="shared" si="0"/>
        <v>61278.03</v>
      </c>
      <c r="F6" s="8">
        <f>'MEMÓRIA DE CÁLCULO'!P16</f>
        <v>61278.03</v>
      </c>
      <c r="G6" s="9">
        <v>2</v>
      </c>
      <c r="H6" s="10">
        <f t="shared" si="1"/>
        <v>1.7592472747355852E-2</v>
      </c>
    </row>
    <row r="7" spans="1:26" ht="15" customHeight="1">
      <c r="A7" s="408" t="s">
        <v>15</v>
      </c>
      <c r="B7" s="6" t="s">
        <v>16</v>
      </c>
      <c r="C7" s="8">
        <f>'MEMÓRIA DE CÁLCULO'!D23</f>
        <v>453749</v>
      </c>
      <c r="D7" s="8" t="s">
        <v>17</v>
      </c>
      <c r="E7" s="8">
        <f>'MEMÓRIA DE CÁLCULO'!L23</f>
        <v>2.84</v>
      </c>
      <c r="F7" s="8">
        <f>'MEMÓRIA DE CÁLCULO'!P23</f>
        <v>1288647.1599999999</v>
      </c>
      <c r="G7" s="9">
        <v>4</v>
      </c>
      <c r="H7" s="10">
        <f t="shared" si="1"/>
        <v>0.36996114338625952</v>
      </c>
    </row>
    <row r="8" spans="1:26" ht="15" customHeight="1">
      <c r="A8" s="410"/>
      <c r="B8" s="6" t="s">
        <v>18</v>
      </c>
      <c r="C8" s="7">
        <v>1</v>
      </c>
      <c r="D8" s="7" t="s">
        <v>12</v>
      </c>
      <c r="E8" s="8">
        <f t="shared" ref="E8:E19" si="2">F8</f>
        <v>88269.63</v>
      </c>
      <c r="F8" s="8">
        <f>'MEMÓRIA DE CÁLCULO'!P24</f>
        <v>88269.63</v>
      </c>
      <c r="G8" s="9">
        <v>4</v>
      </c>
      <c r="H8" s="10">
        <f t="shared" si="1"/>
        <v>2.5341563039709084E-2</v>
      </c>
    </row>
    <row r="9" spans="1:26" ht="12.75" customHeight="1">
      <c r="A9" s="11" t="s">
        <v>19</v>
      </c>
      <c r="B9" s="12" t="s">
        <v>20</v>
      </c>
      <c r="C9" s="7">
        <v>1</v>
      </c>
      <c r="D9" s="7" t="s">
        <v>12</v>
      </c>
      <c r="E9" s="8">
        <f t="shared" si="2"/>
        <v>413037.67</v>
      </c>
      <c r="F9" s="8">
        <f>'MEMÓRIA DE CÁLCULO'!P28</f>
        <v>413037.67</v>
      </c>
      <c r="G9" s="9">
        <v>8</v>
      </c>
      <c r="H9" s="10">
        <f t="shared" si="1"/>
        <v>0.11858008413629419</v>
      </c>
    </row>
    <row r="10" spans="1:26" ht="15" customHeight="1">
      <c r="A10" s="408" t="s">
        <v>21</v>
      </c>
      <c r="B10" s="6" t="s">
        <v>22</v>
      </c>
      <c r="C10" s="7">
        <v>1</v>
      </c>
      <c r="D10" s="7" t="s">
        <v>12</v>
      </c>
      <c r="E10" s="8">
        <f t="shared" si="2"/>
        <v>50495.51</v>
      </c>
      <c r="F10" s="8">
        <f>'MEMÓRIA DE CÁLCULO'!P35</f>
        <v>50495.51</v>
      </c>
      <c r="G10" s="9">
        <v>10</v>
      </c>
      <c r="H10" s="10">
        <f t="shared" si="1"/>
        <v>1.4496890378800279E-2</v>
      </c>
    </row>
    <row r="11" spans="1:26" ht="15" customHeight="1">
      <c r="A11" s="409"/>
      <c r="B11" s="13" t="s">
        <v>23</v>
      </c>
      <c r="C11" s="7">
        <v>1</v>
      </c>
      <c r="D11" s="7" t="s">
        <v>12</v>
      </c>
      <c r="E11" s="8">
        <f t="shared" si="2"/>
        <v>160655.67000000001</v>
      </c>
      <c r="F11" s="8">
        <f>'MEMÓRIA DE CÁLCULO'!P38</f>
        <v>160655.67000000001</v>
      </c>
      <c r="G11" s="9">
        <v>10</v>
      </c>
      <c r="H11" s="10">
        <f t="shared" si="1"/>
        <v>4.6123063946135266E-2</v>
      </c>
    </row>
    <row r="12" spans="1:26" ht="15" customHeight="1">
      <c r="A12" s="409"/>
      <c r="B12" s="6" t="s">
        <v>24</v>
      </c>
      <c r="C12" s="7">
        <v>1</v>
      </c>
      <c r="D12" s="7" t="s">
        <v>12</v>
      </c>
      <c r="E12" s="8">
        <f t="shared" si="2"/>
        <v>15890.71</v>
      </c>
      <c r="F12" s="8">
        <f>'MEMÓRIA DE CÁLCULO'!P42</f>
        <v>15890.71</v>
      </c>
      <c r="G12" s="9">
        <v>10</v>
      </c>
      <c r="H12" s="10">
        <f t="shared" si="1"/>
        <v>4.5621062330354787E-3</v>
      </c>
    </row>
    <row r="13" spans="1:26" ht="15" customHeight="1">
      <c r="A13" s="410"/>
      <c r="B13" s="13" t="s">
        <v>25</v>
      </c>
      <c r="C13" s="7">
        <v>1</v>
      </c>
      <c r="D13" s="7" t="s">
        <v>12</v>
      </c>
      <c r="E13" s="8">
        <f t="shared" si="2"/>
        <v>108137.83</v>
      </c>
      <c r="F13" s="8">
        <f>'MEMÓRIA DE CÁLCULO'!P44</f>
        <v>108137.83</v>
      </c>
      <c r="G13" s="9">
        <v>11</v>
      </c>
      <c r="H13" s="10">
        <f t="shared" si="1"/>
        <v>3.1045577464438721E-2</v>
      </c>
    </row>
    <row r="14" spans="1:26" ht="15" customHeight="1">
      <c r="A14" s="408" t="s">
        <v>26</v>
      </c>
      <c r="B14" s="6" t="s">
        <v>27</v>
      </c>
      <c r="C14" s="7">
        <v>1</v>
      </c>
      <c r="D14" s="7" t="s">
        <v>12</v>
      </c>
      <c r="E14" s="8">
        <f t="shared" si="2"/>
        <v>46896.12</v>
      </c>
      <c r="F14" s="8">
        <f>'MEMÓRIA DE CÁLCULO'!P51</f>
        <v>46896.12</v>
      </c>
      <c r="G14" s="9">
        <v>12</v>
      </c>
      <c r="H14" s="10">
        <f t="shared" si="1"/>
        <v>1.3463531922562291E-2</v>
      </c>
    </row>
    <row r="15" spans="1:26" ht="15" customHeight="1">
      <c r="A15" s="409"/>
      <c r="B15" s="13" t="s">
        <v>28</v>
      </c>
      <c r="C15" s="7">
        <v>1</v>
      </c>
      <c r="D15" s="7" t="s">
        <v>12</v>
      </c>
      <c r="E15" s="8">
        <f t="shared" si="2"/>
        <v>179810.91</v>
      </c>
      <c r="F15" s="8">
        <f>'MEMÓRIA DE CÁLCULO'!P57</f>
        <v>179810.91</v>
      </c>
      <c r="G15" s="9">
        <v>13</v>
      </c>
      <c r="H15" s="10">
        <f t="shared" si="1"/>
        <v>5.1622392786652177E-2</v>
      </c>
    </row>
    <row r="16" spans="1:26" ht="15" customHeight="1">
      <c r="A16" s="409"/>
      <c r="B16" s="6" t="s">
        <v>29</v>
      </c>
      <c r="C16" s="7">
        <v>1</v>
      </c>
      <c r="D16" s="7" t="s">
        <v>12</v>
      </c>
      <c r="E16" s="8">
        <f t="shared" si="2"/>
        <v>11977.44</v>
      </c>
      <c r="F16" s="8">
        <f>'MEMÓRIA DE CÁLCULO'!P64</f>
        <v>11977.44</v>
      </c>
      <c r="G16" s="9">
        <v>13</v>
      </c>
      <c r="H16" s="10">
        <f t="shared" si="1"/>
        <v>3.4386351320871422E-3</v>
      </c>
    </row>
    <row r="17" spans="1:11" ht="15" customHeight="1">
      <c r="A17" s="409"/>
      <c r="B17" s="13" t="s">
        <v>30</v>
      </c>
      <c r="C17" s="7">
        <v>1</v>
      </c>
      <c r="D17" s="7" t="s">
        <v>12</v>
      </c>
      <c r="E17" s="8">
        <f t="shared" si="2"/>
        <v>51013.7</v>
      </c>
      <c r="F17" s="8">
        <f>'MEMÓRIA DE CÁLCULO'!P66</f>
        <v>51013.7</v>
      </c>
      <c r="G17" s="9">
        <v>13</v>
      </c>
      <c r="H17" s="10">
        <f t="shared" si="1"/>
        <v>1.4645658925258973E-2</v>
      </c>
    </row>
    <row r="18" spans="1:11" ht="15" customHeight="1">
      <c r="A18" s="409"/>
      <c r="B18" s="6" t="s">
        <v>31</v>
      </c>
      <c r="C18" s="7">
        <v>1</v>
      </c>
      <c r="D18" s="7" t="s">
        <v>12</v>
      </c>
      <c r="E18" s="8">
        <f t="shared" si="2"/>
        <v>43444.34</v>
      </c>
      <c r="F18" s="8">
        <f>'MEMÓRIA DE CÁLCULO'!P72</f>
        <v>43444.34</v>
      </c>
      <c r="G18" s="9">
        <v>14</v>
      </c>
      <c r="H18" s="10">
        <f t="shared" si="1"/>
        <v>1.247255121414415E-2</v>
      </c>
    </row>
    <row r="19" spans="1:11" ht="15" customHeight="1">
      <c r="A19" s="410"/>
      <c r="B19" s="6" t="s">
        <v>32</v>
      </c>
      <c r="C19" s="7">
        <v>1</v>
      </c>
      <c r="D19" s="7" t="s">
        <v>12</v>
      </c>
      <c r="E19" s="8">
        <f t="shared" si="2"/>
        <v>80699.44</v>
      </c>
      <c r="F19" s="8">
        <f>'MEMÓRIA DE CÁLCULO'!P73</f>
        <v>80699.44</v>
      </c>
      <c r="G19" s="9">
        <v>15</v>
      </c>
      <c r="H19" s="10">
        <f t="shared" si="1"/>
        <v>2.3168217041684903E-2</v>
      </c>
    </row>
    <row r="20" spans="1:11" ht="21.75" customHeight="1">
      <c r="A20" s="411" t="s">
        <v>33</v>
      </c>
      <c r="B20" s="406"/>
      <c r="C20" s="406"/>
      <c r="D20" s="406"/>
      <c r="E20" s="406"/>
      <c r="F20" s="406"/>
      <c r="G20" s="406"/>
      <c r="H20" s="407"/>
    </row>
    <row r="21" spans="1:11" ht="12.75" customHeight="1">
      <c r="A21" s="408" t="s">
        <v>34</v>
      </c>
      <c r="B21" s="14" t="s">
        <v>35</v>
      </c>
      <c r="C21" s="15">
        <v>1</v>
      </c>
      <c r="D21" s="15" t="s">
        <v>12</v>
      </c>
      <c r="E21" s="16">
        <f t="shared" ref="E21:E31" si="3">F21</f>
        <v>101566.13</v>
      </c>
      <c r="F21" s="8">
        <f>'MEMÓRIA DE CÁLCULO'!P79</f>
        <v>101566.13</v>
      </c>
      <c r="G21" s="9">
        <v>17</v>
      </c>
      <c r="H21" s="10">
        <f t="shared" ref="H21:H31" si="4">F21/$F$32</f>
        <v>2.9158890618373366E-2</v>
      </c>
    </row>
    <row r="22" spans="1:11" ht="15" customHeight="1">
      <c r="A22" s="409"/>
      <c r="B22" s="6" t="s">
        <v>36</v>
      </c>
      <c r="C22" s="15">
        <v>1</v>
      </c>
      <c r="D22" s="15" t="s">
        <v>12</v>
      </c>
      <c r="E22" s="16">
        <f t="shared" si="3"/>
        <v>54484.76</v>
      </c>
      <c r="F22" s="8">
        <f>'MEMÓRIA DE CÁLCULO'!P92</f>
        <v>54484.76</v>
      </c>
      <c r="G22" s="9">
        <v>18</v>
      </c>
      <c r="H22" s="10">
        <f t="shared" si="4"/>
        <v>1.5642174780198127E-2</v>
      </c>
    </row>
    <row r="23" spans="1:11" ht="15" customHeight="1">
      <c r="A23" s="409"/>
      <c r="B23" s="6" t="s">
        <v>37</v>
      </c>
      <c r="C23" s="15">
        <v>1</v>
      </c>
      <c r="D23" s="15" t="s">
        <v>12</v>
      </c>
      <c r="E23" s="16">
        <f t="shared" si="3"/>
        <v>11851.73</v>
      </c>
      <c r="F23" s="8">
        <f>'MEMÓRIA DE CÁLCULO'!P94</f>
        <v>11851.73</v>
      </c>
      <c r="G23" s="9">
        <v>18</v>
      </c>
      <c r="H23" s="10">
        <f t="shared" si="4"/>
        <v>3.4025447135624261E-3</v>
      </c>
    </row>
    <row r="24" spans="1:11" ht="12.75" customHeight="1">
      <c r="A24" s="409"/>
      <c r="B24" s="14" t="s">
        <v>38</v>
      </c>
      <c r="C24" s="15">
        <v>1</v>
      </c>
      <c r="D24" s="15" t="s">
        <v>12</v>
      </c>
      <c r="E24" s="16">
        <f t="shared" si="3"/>
        <v>258033.73</v>
      </c>
      <c r="F24" s="8">
        <f>'MEMÓRIA DE CÁLCULO'!P96</f>
        <v>258033.73</v>
      </c>
      <c r="G24" s="9">
        <v>20</v>
      </c>
      <c r="H24" s="10">
        <f t="shared" si="4"/>
        <v>7.407959040007614E-2</v>
      </c>
    </row>
    <row r="25" spans="1:11" ht="15" customHeight="1">
      <c r="A25" s="409"/>
      <c r="B25" s="17" t="s">
        <v>39</v>
      </c>
      <c r="C25" s="15">
        <v>1</v>
      </c>
      <c r="D25" s="15" t="s">
        <v>12</v>
      </c>
      <c r="E25" s="16">
        <f t="shared" si="3"/>
        <v>48867.01</v>
      </c>
      <c r="F25" s="8">
        <f>'MEMÓRIA DE CÁLCULO'!P100</f>
        <v>48867.01</v>
      </c>
      <c r="G25" s="9">
        <v>20</v>
      </c>
      <c r="H25" s="10">
        <f t="shared" si="4"/>
        <v>1.4029359978931533E-2</v>
      </c>
    </row>
    <row r="26" spans="1:11" ht="15" customHeight="1">
      <c r="A26" s="409"/>
      <c r="B26" s="17" t="s">
        <v>40</v>
      </c>
      <c r="C26" s="15">
        <v>1</v>
      </c>
      <c r="D26" s="15" t="s">
        <v>12</v>
      </c>
      <c r="E26" s="16">
        <f t="shared" si="3"/>
        <v>141980.79</v>
      </c>
      <c r="F26" s="8">
        <f>'MEMÓRIA DE CÁLCULO'!P102</f>
        <v>141980.79</v>
      </c>
      <c r="G26" s="9">
        <v>21</v>
      </c>
      <c r="H26" s="10">
        <f t="shared" si="4"/>
        <v>4.0761642936678194E-2</v>
      </c>
    </row>
    <row r="27" spans="1:11" ht="15" customHeight="1">
      <c r="A27" s="410"/>
      <c r="B27" s="6" t="s">
        <v>41</v>
      </c>
      <c r="C27" s="15">
        <v>1</v>
      </c>
      <c r="D27" s="15" t="s">
        <v>12</v>
      </c>
      <c r="E27" s="16">
        <f t="shared" si="3"/>
        <v>13290.87</v>
      </c>
      <c r="F27" s="8">
        <f>'MEMÓRIA DE CÁLCULO'!P106</f>
        <v>13290.87</v>
      </c>
      <c r="G27" s="9">
        <v>22</v>
      </c>
      <c r="H27" s="10">
        <f t="shared" si="4"/>
        <v>3.815711246977905E-3</v>
      </c>
    </row>
    <row r="28" spans="1:11" ht="15" customHeight="1">
      <c r="A28" s="408" t="s">
        <v>42</v>
      </c>
      <c r="B28" s="6" t="s">
        <v>43</v>
      </c>
      <c r="C28" s="15">
        <v>1</v>
      </c>
      <c r="D28" s="15" t="s">
        <v>12</v>
      </c>
      <c r="E28" s="16">
        <f t="shared" si="3"/>
        <v>24828.959999999999</v>
      </c>
      <c r="F28" s="8">
        <f>'MEMÓRIA DE CÁLCULO'!P109</f>
        <v>24828.959999999999</v>
      </c>
      <c r="G28" s="9">
        <v>22</v>
      </c>
      <c r="H28" s="10">
        <f t="shared" si="4"/>
        <v>7.128212218068833E-3</v>
      </c>
      <c r="K28" s="18"/>
    </row>
    <row r="29" spans="1:11" ht="15" customHeight="1">
      <c r="A29" s="409"/>
      <c r="B29" s="6" t="s">
        <v>44</v>
      </c>
      <c r="C29" s="15">
        <v>1</v>
      </c>
      <c r="D29" s="15" t="s">
        <v>12</v>
      </c>
      <c r="E29" s="16">
        <f t="shared" si="3"/>
        <v>71376.820000000007</v>
      </c>
      <c r="F29" s="8">
        <f>'MEMÓRIA DE CÁLCULO'!P112</f>
        <v>71376.820000000007</v>
      </c>
      <c r="G29" s="9">
        <v>23</v>
      </c>
      <c r="H29" s="10">
        <f t="shared" si="4"/>
        <v>2.0491761250205402E-2</v>
      </c>
      <c r="K29" s="18"/>
    </row>
    <row r="30" spans="1:11" ht="15" customHeight="1">
      <c r="A30" s="409"/>
      <c r="B30" s="6" t="s">
        <v>45</v>
      </c>
      <c r="C30" s="15">
        <v>1</v>
      </c>
      <c r="D30" s="15" t="s">
        <v>12</v>
      </c>
      <c r="E30" s="16">
        <f t="shared" si="3"/>
        <v>15200.39</v>
      </c>
      <c r="F30" s="8">
        <f>'MEMÓRIA DE CÁLCULO'!P117</f>
        <v>15200.39</v>
      </c>
      <c r="G30" s="9">
        <v>24</v>
      </c>
      <c r="H30" s="10">
        <f t="shared" si="4"/>
        <v>4.3639204266876785E-3</v>
      </c>
      <c r="K30" s="18"/>
    </row>
    <row r="31" spans="1:11" ht="15" customHeight="1">
      <c r="A31" s="410"/>
      <c r="B31" s="6" t="s">
        <v>46</v>
      </c>
      <c r="C31" s="15">
        <v>1</v>
      </c>
      <c r="D31" s="15" t="s">
        <v>12</v>
      </c>
      <c r="E31" s="16">
        <f t="shared" si="3"/>
        <v>78602.679999999993</v>
      </c>
      <c r="F31" s="8">
        <f>'MEMÓRIA DE CÁLCULO'!P121</f>
        <v>78602.679999999993</v>
      </c>
      <c r="G31" s="9">
        <v>24</v>
      </c>
      <c r="H31" s="10">
        <f t="shared" si="4"/>
        <v>2.2566252631965041E-2</v>
      </c>
      <c r="K31" s="18"/>
    </row>
    <row r="32" spans="1:11" ht="23.25" customHeight="1">
      <c r="A32" s="412" t="s">
        <v>47</v>
      </c>
      <c r="B32" s="413"/>
      <c r="C32" s="413"/>
      <c r="D32" s="413"/>
      <c r="E32" s="414"/>
      <c r="F32" s="19">
        <f>SUM(F21:F31,F4:F19)</f>
        <v>3483195.96</v>
      </c>
      <c r="G32" s="20" t="s">
        <v>48</v>
      </c>
      <c r="H32" s="21">
        <v>1</v>
      </c>
    </row>
    <row r="33" spans="1:8" ht="23.25" customHeight="1">
      <c r="A33" s="22"/>
      <c r="B33" s="22"/>
      <c r="C33" s="22"/>
      <c r="D33" s="22"/>
      <c r="E33" s="22"/>
      <c r="F33" s="23"/>
      <c r="G33" s="23"/>
      <c r="H33" s="23"/>
    </row>
    <row r="34" spans="1:8" ht="25.5" hidden="1" customHeight="1">
      <c r="A34" s="24"/>
      <c r="B34" s="24"/>
      <c r="C34" s="24"/>
      <c r="D34" s="24"/>
      <c r="E34" s="24"/>
      <c r="F34" s="24"/>
      <c r="G34" s="24"/>
      <c r="H34" s="24"/>
    </row>
    <row r="35" spans="1:8" ht="66" customHeight="1">
      <c r="A35" s="25"/>
      <c r="B35" s="25"/>
      <c r="C35" s="25"/>
      <c r="D35" s="25"/>
      <c r="E35" s="25"/>
      <c r="F35" s="415"/>
      <c r="G35" s="416"/>
      <c r="H35" s="416"/>
    </row>
    <row r="36" spans="1:8" ht="18">
      <c r="A36" s="26"/>
      <c r="B36" s="389"/>
      <c r="C36" s="26"/>
      <c r="D36" s="26"/>
      <c r="E36" s="26"/>
      <c r="F36" s="417"/>
      <c r="G36" s="416"/>
      <c r="H36" s="416"/>
    </row>
    <row r="37" spans="1:8" ht="60.75" customHeight="1">
      <c r="A37" s="27"/>
      <c r="B37" s="345"/>
      <c r="C37" s="28"/>
      <c r="D37" s="28"/>
      <c r="E37" s="28"/>
      <c r="F37" s="400"/>
      <c r="G37" s="401"/>
      <c r="H37" s="401"/>
    </row>
    <row r="38" spans="1:8" ht="23.25" customHeight="1"/>
    <row r="39" spans="1:8" ht="42.75" customHeight="1"/>
    <row r="40" spans="1:8" ht="12.75" customHeight="1"/>
    <row r="41" spans="1:8" ht="12.75" customHeight="1"/>
    <row r="42" spans="1:8" ht="12.75" customHeight="1"/>
    <row r="43" spans="1:8" ht="12.75" customHeight="1"/>
    <row r="44" spans="1:8" ht="12.75" customHeight="1"/>
    <row r="45" spans="1:8" ht="12.75" customHeight="1"/>
    <row r="46" spans="1:8" ht="12.75" customHeight="1"/>
    <row r="47" spans="1:8" ht="12.75" customHeight="1"/>
    <row r="48" spans="1: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13">
    <mergeCell ref="F37:H37"/>
    <mergeCell ref="B1:H1"/>
    <mergeCell ref="A3:H3"/>
    <mergeCell ref="A4:A6"/>
    <mergeCell ref="A7:A8"/>
    <mergeCell ref="A10:A13"/>
    <mergeCell ref="A14:A19"/>
    <mergeCell ref="A20:H20"/>
    <mergeCell ref="A21:A27"/>
    <mergeCell ref="A28:A31"/>
    <mergeCell ref="A32:E32"/>
    <mergeCell ref="F35:H35"/>
    <mergeCell ref="F36:H36"/>
  </mergeCells>
  <printOptions horizontalCentered="1" verticalCentered="1"/>
  <pageMargins left="0.23622047244094491" right="0.23622047244094491" top="0.15748031496062992" bottom="0.15748031496062992" header="0" footer="0"/>
  <pageSetup paperSize="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D1002"/>
  <sheetViews>
    <sheetView zoomScale="40" zoomScaleNormal="40" workbookViewId="0">
      <pane ySplit="2" topLeftCell="A3" activePane="bottomLeft" state="frozen"/>
      <selection pane="bottomLeft" sqref="A1:AA1"/>
    </sheetView>
  </sheetViews>
  <sheetFormatPr defaultColWidth="12.5546875" defaultRowHeight="15" customHeight="1"/>
  <cols>
    <col min="1" max="1" width="45.109375" customWidth="1"/>
    <col min="2" max="2" width="64.44140625" customWidth="1"/>
    <col min="3" max="3" width="72.44140625" customWidth="1"/>
    <col min="4" max="4" width="12.88671875" bestFit="1" customWidth="1"/>
    <col min="5" max="6" width="12.6640625" customWidth="1"/>
    <col min="7" max="7" width="14" customWidth="1"/>
    <col min="8" max="10" width="12.6640625" customWidth="1"/>
    <col min="11" max="11" width="13.88671875" customWidth="1"/>
    <col min="12" max="12" width="12.6640625" customWidth="1"/>
    <col min="13" max="13" width="14.109375" customWidth="1"/>
    <col min="14" max="15" width="12.6640625" customWidth="1"/>
    <col min="16" max="16" width="13.88671875" customWidth="1"/>
    <col min="17" max="22" width="12.6640625" customWidth="1"/>
    <col min="23" max="23" width="14.109375" customWidth="1"/>
    <col min="24" max="24" width="13.6640625" customWidth="1"/>
    <col min="25" max="26" width="12.6640625" customWidth="1"/>
    <col min="27" max="27" width="13.33203125" customWidth="1"/>
    <col min="28" max="28" width="15.44140625" hidden="1" customWidth="1"/>
    <col min="29" max="29" width="14.33203125" customWidth="1"/>
    <col min="30" max="30" width="11.33203125" bestFit="1" customWidth="1"/>
  </cols>
  <sheetData>
    <row r="1" spans="1:30" ht="86.25" customHeight="1">
      <c r="A1" s="441" t="s">
        <v>49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3"/>
      <c r="AB1" s="250"/>
    </row>
    <row r="2" spans="1:30" ht="21.75" customHeight="1">
      <c r="A2" s="256" t="s">
        <v>1</v>
      </c>
      <c r="B2" s="257" t="s">
        <v>50</v>
      </c>
      <c r="C2" s="257" t="s">
        <v>2</v>
      </c>
      <c r="D2" s="257">
        <v>1</v>
      </c>
      <c r="E2" s="257">
        <v>2</v>
      </c>
      <c r="F2" s="257">
        <v>3</v>
      </c>
      <c r="G2" s="257">
        <v>4</v>
      </c>
      <c r="H2" s="257">
        <v>5</v>
      </c>
      <c r="I2" s="257">
        <v>6</v>
      </c>
      <c r="J2" s="257">
        <v>7</v>
      </c>
      <c r="K2" s="257">
        <v>8</v>
      </c>
      <c r="L2" s="257">
        <v>9</v>
      </c>
      <c r="M2" s="257">
        <v>10</v>
      </c>
      <c r="N2" s="257">
        <v>11</v>
      </c>
      <c r="O2" s="257">
        <v>12</v>
      </c>
      <c r="P2" s="257">
        <v>13</v>
      </c>
      <c r="Q2" s="257">
        <v>14</v>
      </c>
      <c r="R2" s="257">
        <v>15</v>
      </c>
      <c r="S2" s="257">
        <v>16</v>
      </c>
      <c r="T2" s="257">
        <v>17</v>
      </c>
      <c r="U2" s="257">
        <v>18</v>
      </c>
      <c r="V2" s="257">
        <v>19</v>
      </c>
      <c r="W2" s="257">
        <v>20</v>
      </c>
      <c r="X2" s="257">
        <v>21</v>
      </c>
      <c r="Y2" s="257">
        <v>22</v>
      </c>
      <c r="Z2" s="257">
        <v>23</v>
      </c>
      <c r="AA2" s="258">
        <v>24</v>
      </c>
      <c r="AB2" s="250"/>
    </row>
    <row r="3" spans="1:30" ht="21.75" customHeight="1">
      <c r="A3" s="444" t="s">
        <v>9</v>
      </c>
      <c r="B3" s="406"/>
      <c r="C3" s="406"/>
      <c r="D3" s="406"/>
      <c r="E3" s="406"/>
      <c r="F3" s="406"/>
      <c r="G3" s="406"/>
      <c r="H3" s="406"/>
      <c r="I3" s="406"/>
      <c r="J3" s="406"/>
      <c r="K3" s="406"/>
      <c r="L3" s="406"/>
      <c r="M3" s="406"/>
      <c r="N3" s="406"/>
      <c r="O3" s="406"/>
      <c r="P3" s="406"/>
      <c r="Q3" s="406"/>
      <c r="R3" s="406"/>
      <c r="S3" s="406"/>
      <c r="T3" s="406"/>
      <c r="U3" s="406"/>
      <c r="V3" s="406"/>
      <c r="W3" s="406"/>
      <c r="X3" s="406"/>
      <c r="Y3" s="406"/>
      <c r="Z3" s="406"/>
      <c r="AA3" s="445"/>
      <c r="AB3" s="251"/>
      <c r="AC3" s="5"/>
      <c r="AD3" s="5"/>
    </row>
    <row r="4" spans="1:30" ht="12.75" customHeight="1">
      <c r="A4" s="423" t="s">
        <v>10</v>
      </c>
      <c r="B4" s="446" t="s">
        <v>51</v>
      </c>
      <c r="C4" s="426" t="s">
        <v>11</v>
      </c>
      <c r="D4" s="440">
        <f>ORÇAMENTO!F4</f>
        <v>43064.84</v>
      </c>
      <c r="E4" s="29"/>
      <c r="F4" s="30"/>
      <c r="G4" s="30"/>
      <c r="H4" s="30"/>
      <c r="I4" s="30"/>
      <c r="J4" s="31"/>
      <c r="K4" s="32"/>
      <c r="L4" s="31"/>
      <c r="M4" s="31"/>
      <c r="N4" s="30"/>
      <c r="O4" s="30"/>
      <c r="P4" s="30"/>
      <c r="Q4" s="30"/>
      <c r="R4" s="30"/>
      <c r="S4" s="30"/>
      <c r="T4" s="31"/>
      <c r="U4" s="32"/>
      <c r="V4" s="31"/>
      <c r="W4" s="31"/>
      <c r="X4" s="30"/>
      <c r="Y4" s="30"/>
      <c r="Z4" s="30"/>
      <c r="AA4" s="260"/>
      <c r="AB4" s="250"/>
    </row>
    <row r="5" spans="1:30" ht="12.75" customHeight="1">
      <c r="A5" s="424"/>
      <c r="B5" s="420"/>
      <c r="C5" s="419"/>
      <c r="D5" s="419"/>
      <c r="E5" s="29"/>
      <c r="F5" s="30"/>
      <c r="G5" s="30"/>
      <c r="H5" s="30"/>
      <c r="I5" s="30"/>
      <c r="J5" s="31"/>
      <c r="K5" s="32"/>
      <c r="L5" s="31"/>
      <c r="M5" s="31"/>
      <c r="N5" s="30"/>
      <c r="O5" s="30"/>
      <c r="P5" s="30"/>
      <c r="Q5" s="30"/>
      <c r="R5" s="30"/>
      <c r="S5" s="30"/>
      <c r="T5" s="31"/>
      <c r="U5" s="32"/>
      <c r="V5" s="31"/>
      <c r="W5" s="31"/>
      <c r="X5" s="30"/>
      <c r="Y5" s="30"/>
      <c r="Z5" s="30"/>
      <c r="AA5" s="260"/>
      <c r="AB5" s="250"/>
    </row>
    <row r="6" spans="1:30" ht="12.75" customHeight="1">
      <c r="A6" s="424"/>
      <c r="B6" s="446" t="s">
        <v>52</v>
      </c>
      <c r="C6" s="419"/>
      <c r="D6" s="419"/>
      <c r="E6" s="29"/>
      <c r="F6" s="30"/>
      <c r="G6" s="30"/>
      <c r="H6" s="30"/>
      <c r="I6" s="30"/>
      <c r="J6" s="31"/>
      <c r="K6" s="32"/>
      <c r="L6" s="31"/>
      <c r="M6" s="31"/>
      <c r="N6" s="30"/>
      <c r="O6" s="30"/>
      <c r="P6" s="30"/>
      <c r="Q6" s="30"/>
      <c r="R6" s="30"/>
      <c r="S6" s="30"/>
      <c r="T6" s="31"/>
      <c r="U6" s="32"/>
      <c r="V6" s="31"/>
      <c r="W6" s="31"/>
      <c r="X6" s="30"/>
      <c r="Y6" s="30"/>
      <c r="Z6" s="30"/>
      <c r="AA6" s="260"/>
      <c r="AB6" s="250"/>
    </row>
    <row r="7" spans="1:30" ht="12.75" customHeight="1">
      <c r="A7" s="424"/>
      <c r="B7" s="420"/>
      <c r="C7" s="419"/>
      <c r="D7" s="419"/>
      <c r="E7" s="29"/>
      <c r="F7" s="30"/>
      <c r="G7" s="30"/>
      <c r="H7" s="30"/>
      <c r="I7" s="30"/>
      <c r="J7" s="31"/>
      <c r="K7" s="32"/>
      <c r="L7" s="31"/>
      <c r="M7" s="31"/>
      <c r="N7" s="30"/>
      <c r="O7" s="30"/>
      <c r="P7" s="30"/>
      <c r="Q7" s="30"/>
      <c r="R7" s="30"/>
      <c r="S7" s="30"/>
      <c r="T7" s="31"/>
      <c r="U7" s="32"/>
      <c r="V7" s="31"/>
      <c r="W7" s="31"/>
      <c r="X7" s="30"/>
      <c r="Y7" s="30"/>
      <c r="Z7" s="30"/>
      <c r="AA7" s="260"/>
      <c r="AB7" s="250"/>
    </row>
    <row r="8" spans="1:30" ht="12.75" customHeight="1">
      <c r="A8" s="424"/>
      <c r="B8" s="14" t="s">
        <v>53</v>
      </c>
      <c r="C8" s="420"/>
      <c r="D8" s="420"/>
      <c r="E8" s="29"/>
      <c r="F8" s="30"/>
      <c r="G8" s="30"/>
      <c r="H8" s="30"/>
      <c r="I8" s="30"/>
      <c r="J8" s="31"/>
      <c r="K8" s="32"/>
      <c r="L8" s="31"/>
      <c r="M8" s="31"/>
      <c r="N8" s="30"/>
      <c r="O8" s="30"/>
      <c r="P8" s="30"/>
      <c r="Q8" s="30"/>
      <c r="R8" s="30"/>
      <c r="S8" s="30"/>
      <c r="T8" s="31"/>
      <c r="U8" s="32"/>
      <c r="V8" s="31"/>
      <c r="W8" s="31"/>
      <c r="X8" s="30"/>
      <c r="Y8" s="30"/>
      <c r="Z8" s="30"/>
      <c r="AA8" s="260"/>
      <c r="AB8" s="250"/>
    </row>
    <row r="9" spans="1:30" ht="12.75" customHeight="1">
      <c r="A9" s="424"/>
      <c r="B9" s="14" t="s">
        <v>54</v>
      </c>
      <c r="C9" s="426" t="s">
        <v>13</v>
      </c>
      <c r="D9" s="440">
        <f>ORÇAMENTO!F5</f>
        <v>19793.09</v>
      </c>
      <c r="E9" s="29"/>
      <c r="F9" s="30"/>
      <c r="G9" s="30"/>
      <c r="H9" s="30"/>
      <c r="I9" s="30"/>
      <c r="J9" s="31"/>
      <c r="K9" s="32"/>
      <c r="L9" s="31"/>
      <c r="M9" s="31"/>
      <c r="N9" s="30"/>
      <c r="O9" s="30"/>
      <c r="P9" s="30"/>
      <c r="Q9" s="30"/>
      <c r="R9" s="30"/>
      <c r="S9" s="30"/>
      <c r="T9" s="31"/>
      <c r="U9" s="32"/>
      <c r="V9" s="31"/>
      <c r="W9" s="31"/>
      <c r="X9" s="30"/>
      <c r="Y9" s="30"/>
      <c r="Z9" s="30"/>
      <c r="AA9" s="260"/>
      <c r="AB9" s="250"/>
    </row>
    <row r="10" spans="1:30" ht="12.75" customHeight="1">
      <c r="A10" s="424"/>
      <c r="B10" s="14" t="s">
        <v>53</v>
      </c>
      <c r="C10" s="420"/>
      <c r="D10" s="420"/>
      <c r="E10" s="29"/>
      <c r="F10" s="30"/>
      <c r="G10" s="30"/>
      <c r="H10" s="30"/>
      <c r="I10" s="30"/>
      <c r="J10" s="31"/>
      <c r="K10" s="32"/>
      <c r="L10" s="31"/>
      <c r="M10" s="31"/>
      <c r="N10" s="30"/>
      <c r="O10" s="30"/>
      <c r="P10" s="30"/>
      <c r="Q10" s="30"/>
      <c r="R10" s="30"/>
      <c r="S10" s="30"/>
      <c r="T10" s="31"/>
      <c r="U10" s="32"/>
      <c r="V10" s="31"/>
      <c r="W10" s="31"/>
      <c r="X10" s="30"/>
      <c r="Y10" s="30"/>
      <c r="Z10" s="30"/>
      <c r="AA10" s="260"/>
      <c r="AB10" s="250"/>
    </row>
    <row r="11" spans="1:30" ht="12.75" customHeight="1">
      <c r="A11" s="424"/>
      <c r="B11" s="14" t="s">
        <v>55</v>
      </c>
      <c r="C11" s="426" t="s">
        <v>14</v>
      </c>
      <c r="D11" s="33"/>
      <c r="E11" s="440">
        <f>ORÇAMENTO!F6</f>
        <v>61278.03</v>
      </c>
      <c r="F11" s="30"/>
      <c r="G11" s="30"/>
      <c r="H11" s="30"/>
      <c r="I11" s="30"/>
      <c r="J11" s="31"/>
      <c r="K11" s="32"/>
      <c r="L11" s="31"/>
      <c r="M11" s="31"/>
      <c r="N11" s="30"/>
      <c r="O11" s="30"/>
      <c r="P11" s="30"/>
      <c r="Q11" s="30"/>
      <c r="R11" s="30"/>
      <c r="S11" s="30"/>
      <c r="T11" s="31"/>
      <c r="U11" s="32"/>
      <c r="V11" s="31"/>
      <c r="W11" s="31"/>
      <c r="X11" s="30"/>
      <c r="Y11" s="30"/>
      <c r="Z11" s="30"/>
      <c r="AA11" s="260"/>
      <c r="AB11" s="250"/>
    </row>
    <row r="12" spans="1:30" ht="12.75" customHeight="1">
      <c r="A12" s="424"/>
      <c r="B12" s="446" t="s">
        <v>56</v>
      </c>
      <c r="C12" s="419"/>
      <c r="D12" s="34"/>
      <c r="E12" s="419"/>
      <c r="F12" s="30"/>
      <c r="G12" s="29"/>
      <c r="H12" s="29"/>
      <c r="I12" s="29"/>
      <c r="J12" s="35"/>
      <c r="K12" s="36"/>
      <c r="L12" s="35"/>
      <c r="M12" s="35"/>
      <c r="N12" s="29"/>
      <c r="O12" s="29"/>
      <c r="P12" s="29"/>
      <c r="Q12" s="29"/>
      <c r="R12" s="29"/>
      <c r="S12" s="29"/>
      <c r="T12" s="31"/>
      <c r="U12" s="32"/>
      <c r="V12" s="31"/>
      <c r="W12" s="31"/>
      <c r="X12" s="30"/>
      <c r="Y12" s="30"/>
      <c r="Z12" s="30"/>
      <c r="AA12" s="260"/>
      <c r="AB12" s="250"/>
    </row>
    <row r="13" spans="1:30" ht="12.75" customHeight="1">
      <c r="A13" s="424"/>
      <c r="B13" s="420"/>
      <c r="C13" s="420"/>
      <c r="D13" s="34"/>
      <c r="E13" s="420"/>
      <c r="F13" s="30"/>
      <c r="G13" s="29"/>
      <c r="H13" s="29"/>
      <c r="I13" s="29"/>
      <c r="J13" s="35"/>
      <c r="K13" s="36"/>
      <c r="L13" s="35"/>
      <c r="M13" s="35"/>
      <c r="N13" s="29"/>
      <c r="O13" s="29"/>
      <c r="P13" s="29"/>
      <c r="Q13" s="29"/>
      <c r="R13" s="29"/>
      <c r="S13" s="29"/>
      <c r="T13" s="31"/>
      <c r="U13" s="32"/>
      <c r="V13" s="31"/>
      <c r="W13" s="31"/>
      <c r="X13" s="30"/>
      <c r="Y13" s="30"/>
      <c r="Z13" s="30"/>
      <c r="AA13" s="260"/>
      <c r="AB13" s="250"/>
    </row>
    <row r="14" spans="1:30" ht="15" customHeight="1">
      <c r="A14" s="425"/>
      <c r="B14" s="447">
        <f>SUM(D4,D9,E11)</f>
        <v>124135.95999999999</v>
      </c>
      <c r="C14" s="448"/>
      <c r="D14" s="261"/>
      <c r="E14" s="262"/>
      <c r="F14" s="263"/>
      <c r="G14" s="264"/>
      <c r="H14" s="264"/>
      <c r="I14" s="264"/>
      <c r="J14" s="265"/>
      <c r="K14" s="266"/>
      <c r="L14" s="265"/>
      <c r="M14" s="265"/>
      <c r="N14" s="264"/>
      <c r="O14" s="264"/>
      <c r="P14" s="264"/>
      <c r="Q14" s="264"/>
      <c r="R14" s="264"/>
      <c r="S14" s="264"/>
      <c r="T14" s="267"/>
      <c r="U14" s="268"/>
      <c r="V14" s="267"/>
      <c r="W14" s="267"/>
      <c r="X14" s="263"/>
      <c r="Y14" s="263"/>
      <c r="Z14" s="263"/>
      <c r="AA14" s="269"/>
      <c r="AB14" s="250"/>
    </row>
    <row r="15" spans="1:30" ht="15" customHeight="1">
      <c r="A15" s="423" t="s">
        <v>15</v>
      </c>
      <c r="B15" s="6" t="s">
        <v>16</v>
      </c>
      <c r="C15" s="6" t="s">
        <v>16</v>
      </c>
      <c r="D15" s="40"/>
      <c r="E15" s="40"/>
      <c r="F15" s="41"/>
      <c r="G15" s="42">
        <f>ORÇAMENTO!F7</f>
        <v>1288647.1599999999</v>
      </c>
      <c r="H15" s="29"/>
      <c r="I15" s="29"/>
      <c r="J15" s="43"/>
      <c r="K15" s="29"/>
      <c r="L15" s="35"/>
      <c r="M15" s="35"/>
      <c r="N15" s="44"/>
      <c r="O15" s="44"/>
      <c r="P15" s="29"/>
      <c r="Q15" s="29"/>
      <c r="R15" s="29"/>
      <c r="S15" s="29"/>
      <c r="T15" s="45"/>
      <c r="U15" s="30"/>
      <c r="V15" s="31"/>
      <c r="W15" s="31"/>
      <c r="X15" s="46"/>
      <c r="Y15" s="46"/>
      <c r="Z15" s="30"/>
      <c r="AA15" s="260"/>
      <c r="AB15" s="250"/>
    </row>
    <row r="16" spans="1:30" ht="15" customHeight="1">
      <c r="A16" s="424"/>
      <c r="B16" s="6" t="s">
        <v>57</v>
      </c>
      <c r="C16" s="426" t="s">
        <v>18</v>
      </c>
      <c r="D16" s="30"/>
      <c r="E16" s="30"/>
      <c r="F16" s="30"/>
      <c r="G16" s="440">
        <f>ORÇAMENTO!F8</f>
        <v>88269.63</v>
      </c>
      <c r="H16" s="29"/>
      <c r="I16" s="29"/>
      <c r="J16" s="35"/>
      <c r="K16" s="36"/>
      <c r="L16" s="35"/>
      <c r="M16" s="35"/>
      <c r="N16" s="29"/>
      <c r="O16" s="29"/>
      <c r="P16" s="29"/>
      <c r="Q16" s="29"/>
      <c r="R16" s="29"/>
      <c r="S16" s="29"/>
      <c r="T16" s="31"/>
      <c r="U16" s="32"/>
      <c r="V16" s="31"/>
      <c r="W16" s="31"/>
      <c r="X16" s="30"/>
      <c r="Y16" s="30"/>
      <c r="Z16" s="30"/>
      <c r="AA16" s="260"/>
      <c r="AB16" s="250"/>
    </row>
    <row r="17" spans="1:28" ht="15" customHeight="1">
      <c r="A17" s="424"/>
      <c r="B17" s="6" t="s">
        <v>53</v>
      </c>
      <c r="C17" s="420"/>
      <c r="D17" s="41"/>
      <c r="E17" s="41"/>
      <c r="F17" s="41"/>
      <c r="G17" s="420"/>
      <c r="H17" s="29"/>
      <c r="I17" s="29"/>
      <c r="J17" s="35"/>
      <c r="K17" s="36"/>
      <c r="L17" s="35"/>
      <c r="M17" s="35"/>
      <c r="N17" s="29"/>
      <c r="O17" s="29"/>
      <c r="P17" s="29"/>
      <c r="Q17" s="29"/>
      <c r="R17" s="29"/>
      <c r="S17" s="29"/>
      <c r="T17" s="31"/>
      <c r="U17" s="32"/>
      <c r="V17" s="31"/>
      <c r="W17" s="31"/>
      <c r="X17" s="30"/>
      <c r="Y17" s="30"/>
      <c r="Z17" s="30"/>
      <c r="AA17" s="260"/>
      <c r="AB17" s="250"/>
    </row>
    <row r="18" spans="1:28" ht="15" customHeight="1">
      <c r="A18" s="425"/>
      <c r="B18" s="421">
        <f>SUM(G15,G16)</f>
        <v>1376916.79</v>
      </c>
      <c r="C18" s="422"/>
      <c r="D18" s="270"/>
      <c r="E18" s="270"/>
      <c r="F18" s="270"/>
      <c r="G18" s="271"/>
      <c r="H18" s="264"/>
      <c r="I18" s="266"/>
      <c r="J18" s="265"/>
      <c r="K18" s="266"/>
      <c r="L18" s="265"/>
      <c r="M18" s="265"/>
      <c r="N18" s="264"/>
      <c r="O18" s="264"/>
      <c r="P18" s="264"/>
      <c r="Q18" s="264"/>
      <c r="R18" s="264"/>
      <c r="S18" s="264"/>
      <c r="T18" s="267"/>
      <c r="U18" s="268"/>
      <c r="V18" s="267"/>
      <c r="W18" s="267"/>
      <c r="X18" s="263"/>
      <c r="Y18" s="263"/>
      <c r="Z18" s="263"/>
      <c r="AA18" s="272"/>
      <c r="AB18" s="250"/>
    </row>
    <row r="19" spans="1:28" ht="15.75" customHeight="1">
      <c r="A19" s="423" t="s">
        <v>19</v>
      </c>
      <c r="B19" s="47" t="s">
        <v>58</v>
      </c>
      <c r="C19" s="418" t="s">
        <v>59</v>
      </c>
      <c r="D19" s="30"/>
      <c r="E19" s="30"/>
      <c r="F19" s="30"/>
      <c r="G19" s="34"/>
      <c r="H19" s="34"/>
      <c r="I19" s="34"/>
      <c r="J19" s="35"/>
      <c r="K19" s="440">
        <f>ORÇAMENTO!F9</f>
        <v>413037.67</v>
      </c>
      <c r="L19" s="48"/>
      <c r="M19" s="273"/>
      <c r="N19" s="35"/>
      <c r="O19" s="29"/>
      <c r="P19" s="29"/>
      <c r="Q19" s="29"/>
      <c r="R19" s="29"/>
      <c r="S19" s="29"/>
      <c r="T19" s="30"/>
      <c r="U19" s="32"/>
      <c r="V19" s="31"/>
      <c r="W19" s="31"/>
      <c r="X19" s="30"/>
      <c r="Y19" s="30"/>
      <c r="Z19" s="30"/>
      <c r="AA19" s="260"/>
      <c r="AB19" s="250"/>
    </row>
    <row r="20" spans="1:28" ht="17.25" customHeight="1">
      <c r="A20" s="424"/>
      <c r="B20" s="13" t="s">
        <v>60</v>
      </c>
      <c r="C20" s="419"/>
      <c r="D20" s="30"/>
      <c r="E20" s="30"/>
      <c r="F20" s="30"/>
      <c r="G20" s="29"/>
      <c r="H20" s="34"/>
      <c r="I20" s="34"/>
      <c r="J20" s="49"/>
      <c r="K20" s="419"/>
      <c r="L20" s="48"/>
      <c r="M20" s="274"/>
      <c r="N20" s="50"/>
      <c r="O20" s="51"/>
      <c r="P20" s="51"/>
      <c r="Q20" s="51"/>
      <c r="R20" s="51"/>
      <c r="S20" s="51"/>
      <c r="T20" s="52"/>
      <c r="U20" s="53"/>
      <c r="V20" s="54"/>
      <c r="W20" s="54"/>
      <c r="X20" s="52"/>
      <c r="Y20" s="52"/>
      <c r="Z20" s="52"/>
      <c r="AA20" s="275"/>
      <c r="AB20" s="250"/>
    </row>
    <row r="21" spans="1:28" ht="17.25" customHeight="1">
      <c r="A21" s="424"/>
      <c r="B21" s="13" t="s">
        <v>61</v>
      </c>
      <c r="C21" s="419"/>
      <c r="D21" s="30"/>
      <c r="E21" s="30"/>
      <c r="F21" s="30"/>
      <c r="G21" s="29"/>
      <c r="H21" s="29"/>
      <c r="I21" s="34"/>
      <c r="J21" s="49"/>
      <c r="K21" s="419"/>
      <c r="L21" s="48"/>
      <c r="M21" s="276"/>
      <c r="N21" s="277"/>
      <c r="O21" s="278"/>
      <c r="P21" s="278"/>
      <c r="Q21" s="278"/>
      <c r="R21" s="278"/>
      <c r="S21" s="278"/>
      <c r="T21" s="279"/>
      <c r="U21" s="280"/>
      <c r="V21" s="281"/>
      <c r="W21" s="281"/>
      <c r="X21" s="279"/>
      <c r="Y21" s="279"/>
      <c r="Z21" s="279"/>
      <c r="AA21" s="282"/>
      <c r="AB21" s="250"/>
    </row>
    <row r="22" spans="1:28" ht="17.25" customHeight="1">
      <c r="A22" s="424"/>
      <c r="B22" s="6" t="s">
        <v>53</v>
      </c>
      <c r="C22" s="420"/>
      <c r="D22" s="30"/>
      <c r="E22" s="30"/>
      <c r="F22" s="30"/>
      <c r="G22" s="34"/>
      <c r="H22" s="34"/>
      <c r="I22" s="34"/>
      <c r="J22" s="34"/>
      <c r="K22" s="420"/>
      <c r="L22" s="48"/>
      <c r="M22" s="273"/>
      <c r="N22" s="35"/>
      <c r="O22" s="29"/>
      <c r="P22" s="29"/>
      <c r="Q22" s="29"/>
      <c r="R22" s="29"/>
      <c r="S22" s="29"/>
      <c r="T22" s="30"/>
      <c r="U22" s="32"/>
      <c r="V22" s="31"/>
      <c r="W22" s="31"/>
      <c r="X22" s="30"/>
      <c r="Y22" s="30"/>
      <c r="Z22" s="30"/>
      <c r="AA22" s="260"/>
      <c r="AB22" s="250"/>
    </row>
    <row r="23" spans="1:28" ht="17.25" customHeight="1">
      <c r="A23" s="425"/>
      <c r="B23" s="421">
        <f>SUM(K19)</f>
        <v>413037.67</v>
      </c>
      <c r="C23" s="422"/>
      <c r="D23" s="263"/>
      <c r="E23" s="263"/>
      <c r="F23" s="263"/>
      <c r="G23" s="283"/>
      <c r="H23" s="283"/>
      <c r="I23" s="283"/>
      <c r="J23" s="283"/>
      <c r="K23" s="271"/>
      <c r="L23" s="284"/>
      <c r="M23" s="265"/>
      <c r="N23" s="265"/>
      <c r="O23" s="264"/>
      <c r="P23" s="264"/>
      <c r="Q23" s="264"/>
      <c r="R23" s="264"/>
      <c r="S23" s="264"/>
      <c r="T23" s="263"/>
      <c r="U23" s="268"/>
      <c r="V23" s="267"/>
      <c r="W23" s="267"/>
      <c r="X23" s="263"/>
      <c r="Y23" s="263"/>
      <c r="Z23" s="263"/>
      <c r="AA23" s="272"/>
      <c r="AB23" s="250"/>
    </row>
    <row r="24" spans="1:28" ht="12.75" customHeight="1">
      <c r="A24" s="423" t="s">
        <v>62</v>
      </c>
      <c r="B24" s="14" t="s">
        <v>63</v>
      </c>
      <c r="C24" s="426" t="s">
        <v>22</v>
      </c>
      <c r="D24" s="285"/>
      <c r="E24" s="30"/>
      <c r="F24" s="286"/>
      <c r="G24" s="48"/>
      <c r="H24" s="287"/>
      <c r="I24" s="29"/>
      <c r="J24" s="29"/>
      <c r="K24" s="49"/>
      <c r="L24" s="49"/>
      <c r="M24" s="452">
        <f>ORÇAMENTO!F10</f>
        <v>50495.51</v>
      </c>
      <c r="N24" s="35"/>
      <c r="O24" s="29"/>
      <c r="P24" s="29"/>
      <c r="Q24" s="29"/>
      <c r="R24" s="29"/>
      <c r="S24" s="29"/>
      <c r="T24" s="30"/>
      <c r="U24" s="32"/>
      <c r="V24" s="31"/>
      <c r="W24" s="31"/>
      <c r="X24" s="30"/>
      <c r="Y24" s="30"/>
      <c r="Z24" s="30"/>
      <c r="AA24" s="260"/>
      <c r="AB24" s="250"/>
    </row>
    <row r="25" spans="1:28" ht="12.75" customHeight="1">
      <c r="A25" s="424"/>
      <c r="B25" s="14" t="s">
        <v>53</v>
      </c>
      <c r="C25" s="420"/>
      <c r="D25" s="288"/>
      <c r="E25" s="52"/>
      <c r="F25" s="289"/>
      <c r="G25" s="48"/>
      <c r="H25" s="290"/>
      <c r="I25" s="51"/>
      <c r="J25" s="51"/>
      <c r="K25" s="291"/>
      <c r="L25" s="291"/>
      <c r="M25" s="448"/>
      <c r="N25" s="50"/>
      <c r="O25" s="51"/>
      <c r="P25" s="284"/>
      <c r="Q25" s="51"/>
      <c r="R25" s="51"/>
      <c r="S25" s="51"/>
      <c r="T25" s="52"/>
      <c r="U25" s="53"/>
      <c r="V25" s="54"/>
      <c r="W25" s="54"/>
      <c r="X25" s="52"/>
      <c r="Y25" s="52"/>
      <c r="Z25" s="52"/>
      <c r="AA25" s="275"/>
      <c r="AB25" s="250"/>
    </row>
    <row r="26" spans="1:28" ht="12.75" customHeight="1">
      <c r="A26" s="424"/>
      <c r="B26" s="56" t="s">
        <v>64</v>
      </c>
      <c r="C26" s="426" t="s">
        <v>23</v>
      </c>
      <c r="D26" s="285"/>
      <c r="E26" s="30"/>
      <c r="F26" s="286"/>
      <c r="G26" s="48"/>
      <c r="H26" s="287"/>
      <c r="I26" s="29"/>
      <c r="J26" s="29"/>
      <c r="K26" s="49"/>
      <c r="L26" s="49"/>
      <c r="M26" s="440">
        <f>ORÇAMENTO!F11</f>
        <v>160655.67000000001</v>
      </c>
      <c r="N26" s="35"/>
      <c r="O26" s="29"/>
      <c r="P26" s="29"/>
      <c r="Q26" s="29"/>
      <c r="R26" s="29"/>
      <c r="S26" s="29"/>
      <c r="T26" s="30"/>
      <c r="U26" s="32"/>
      <c r="V26" s="31"/>
      <c r="W26" s="31"/>
      <c r="X26" s="30"/>
      <c r="Y26" s="30"/>
      <c r="Z26" s="30"/>
      <c r="AA26" s="260"/>
      <c r="AB26" s="250"/>
    </row>
    <row r="27" spans="1:28" ht="12.75" customHeight="1">
      <c r="A27" s="424"/>
      <c r="B27" s="14" t="s">
        <v>53</v>
      </c>
      <c r="C27" s="420"/>
      <c r="D27" s="285"/>
      <c r="E27" s="30"/>
      <c r="F27" s="286"/>
      <c r="G27" s="48"/>
      <c r="H27" s="287"/>
      <c r="I27" s="29"/>
      <c r="J27" s="29"/>
      <c r="K27" s="49"/>
      <c r="L27" s="49"/>
      <c r="M27" s="420"/>
      <c r="N27" s="35"/>
      <c r="O27" s="29"/>
      <c r="P27" s="29"/>
      <c r="Q27" s="29"/>
      <c r="R27" s="29"/>
      <c r="S27" s="29"/>
      <c r="T27" s="30"/>
      <c r="U27" s="32"/>
      <c r="V27" s="31"/>
      <c r="W27" s="31"/>
      <c r="X27" s="30"/>
      <c r="Y27" s="30"/>
      <c r="Z27" s="30"/>
      <c r="AA27" s="260"/>
      <c r="AB27" s="250"/>
    </row>
    <row r="28" spans="1:28" ht="12.75" customHeight="1">
      <c r="A28" s="424"/>
      <c r="B28" s="14" t="s">
        <v>65</v>
      </c>
      <c r="C28" s="426" t="s">
        <v>24</v>
      </c>
      <c r="D28" s="285"/>
      <c r="E28" s="30"/>
      <c r="F28" s="286"/>
      <c r="G28" s="48"/>
      <c r="H28" s="287"/>
      <c r="I28" s="29"/>
      <c r="J28" s="29"/>
      <c r="K28" s="49"/>
      <c r="L28" s="49"/>
      <c r="M28" s="440">
        <f>ORÇAMENTO!F12</f>
        <v>15890.71</v>
      </c>
      <c r="N28" s="35"/>
      <c r="O28" s="29"/>
      <c r="P28" s="29"/>
      <c r="Q28" s="29"/>
      <c r="R28" s="29"/>
      <c r="S28" s="29"/>
      <c r="T28" s="30"/>
      <c r="U28" s="32"/>
      <c r="V28" s="31"/>
      <c r="W28" s="31"/>
      <c r="X28" s="30"/>
      <c r="Y28" s="30"/>
      <c r="Z28" s="30"/>
      <c r="AA28" s="260"/>
      <c r="AB28" s="250"/>
    </row>
    <row r="29" spans="1:28" ht="12.75" customHeight="1">
      <c r="A29" s="424"/>
      <c r="B29" s="14" t="s">
        <v>53</v>
      </c>
      <c r="C29" s="420"/>
      <c r="D29" s="285"/>
      <c r="E29" s="30"/>
      <c r="F29" s="286"/>
      <c r="G29" s="48"/>
      <c r="H29" s="287"/>
      <c r="I29" s="29"/>
      <c r="J29" s="29"/>
      <c r="K29" s="49"/>
      <c r="L29" s="49"/>
      <c r="M29" s="420"/>
      <c r="N29" s="35"/>
      <c r="O29" s="29"/>
      <c r="P29" s="29"/>
      <c r="Q29" s="29"/>
      <c r="R29" s="29"/>
      <c r="S29" s="29"/>
      <c r="T29" s="30"/>
      <c r="U29" s="32"/>
      <c r="V29" s="31"/>
      <c r="W29" s="31"/>
      <c r="X29" s="30"/>
      <c r="Y29" s="30"/>
      <c r="Z29" s="30"/>
      <c r="AA29" s="260"/>
      <c r="AB29" s="250"/>
    </row>
    <row r="30" spans="1:28" ht="12.75" customHeight="1">
      <c r="A30" s="424"/>
      <c r="B30" s="14" t="s">
        <v>66</v>
      </c>
      <c r="C30" s="426" t="s">
        <v>25</v>
      </c>
      <c r="D30" s="285"/>
      <c r="E30" s="30"/>
      <c r="F30" s="286"/>
      <c r="G30" s="48"/>
      <c r="H30" s="287"/>
      <c r="I30" s="29"/>
      <c r="J30" s="29"/>
      <c r="K30" s="49"/>
      <c r="L30" s="49"/>
      <c r="M30" s="49"/>
      <c r="N30" s="35"/>
      <c r="O30" s="29"/>
      <c r="P30" s="29"/>
      <c r="Q30" s="29"/>
      <c r="R30" s="29"/>
      <c r="S30" s="29"/>
      <c r="T30" s="30"/>
      <c r="U30" s="32"/>
      <c r="V30" s="31"/>
      <c r="W30" s="31"/>
      <c r="X30" s="30"/>
      <c r="Y30" s="30"/>
      <c r="Z30" s="30"/>
      <c r="AA30" s="260"/>
      <c r="AB30" s="250"/>
    </row>
    <row r="31" spans="1:28" ht="12.75" customHeight="1">
      <c r="A31" s="424"/>
      <c r="B31" s="14" t="s">
        <v>53</v>
      </c>
      <c r="C31" s="420"/>
      <c r="D31" s="292"/>
      <c r="E31" s="279"/>
      <c r="F31" s="293"/>
      <c r="G31" s="48"/>
      <c r="H31" s="294"/>
      <c r="I31" s="278"/>
      <c r="J31" s="278"/>
      <c r="K31" s="42"/>
      <c r="L31" s="42"/>
      <c r="M31" s="57"/>
      <c r="N31" s="57">
        <f>ORÇAMENTO!F13</f>
        <v>108137.83</v>
      </c>
      <c r="O31" s="278"/>
      <c r="P31" s="278"/>
      <c r="Q31" s="278"/>
      <c r="R31" s="278"/>
      <c r="S31" s="278"/>
      <c r="T31" s="279"/>
      <c r="U31" s="280"/>
      <c r="V31" s="281"/>
      <c r="W31" s="281"/>
      <c r="X31" s="279"/>
      <c r="Y31" s="279"/>
      <c r="Z31" s="279"/>
      <c r="AA31" s="282"/>
      <c r="AB31" s="250"/>
    </row>
    <row r="32" spans="1:28" ht="15" customHeight="1">
      <c r="A32" s="425"/>
      <c r="B32" s="421">
        <f>SUM(M24,M26,M28,M30,N31)</f>
        <v>335179.72000000003</v>
      </c>
      <c r="C32" s="422"/>
      <c r="D32" s="295"/>
      <c r="E32" s="295"/>
      <c r="F32" s="295"/>
      <c r="G32" s="284"/>
      <c r="H32" s="296"/>
      <c r="I32" s="296"/>
      <c r="J32" s="296"/>
      <c r="K32" s="58"/>
      <c r="L32" s="58"/>
      <c r="M32" s="59"/>
      <c r="N32" s="59"/>
      <c r="O32" s="296"/>
      <c r="P32" s="296"/>
      <c r="Q32" s="296"/>
      <c r="R32" s="296"/>
      <c r="S32" s="296"/>
      <c r="T32" s="295"/>
      <c r="U32" s="297"/>
      <c r="V32" s="298"/>
      <c r="W32" s="298"/>
      <c r="X32" s="295"/>
      <c r="Y32" s="295"/>
      <c r="Z32" s="295"/>
      <c r="AA32" s="272"/>
      <c r="AB32" s="250"/>
    </row>
    <row r="33" spans="1:28" ht="15" customHeight="1">
      <c r="A33" s="423" t="s">
        <v>26</v>
      </c>
      <c r="B33" s="6" t="s">
        <v>67</v>
      </c>
      <c r="C33" s="426" t="s">
        <v>27</v>
      </c>
      <c r="D33" s="288"/>
      <c r="E33" s="52"/>
      <c r="F33" s="289"/>
      <c r="G33" s="48"/>
      <c r="H33" s="290"/>
      <c r="I33" s="51"/>
      <c r="J33" s="51"/>
      <c r="K33" s="50"/>
      <c r="L33" s="60"/>
      <c r="M33" s="50"/>
      <c r="N33" s="291"/>
      <c r="O33" s="440">
        <f>ORÇAMENTO!F14</f>
        <v>46896.12</v>
      </c>
      <c r="P33" s="51"/>
      <c r="Q33" s="51"/>
      <c r="R33" s="51"/>
      <c r="S33" s="51"/>
      <c r="T33" s="52"/>
      <c r="U33" s="53"/>
      <c r="V33" s="54"/>
      <c r="W33" s="54"/>
      <c r="X33" s="52"/>
      <c r="Y33" s="52"/>
      <c r="Z33" s="52"/>
      <c r="AA33" s="275"/>
      <c r="AB33" s="250"/>
    </row>
    <row r="34" spans="1:28" ht="15" customHeight="1">
      <c r="A34" s="424"/>
      <c r="B34" s="14" t="s">
        <v>53</v>
      </c>
      <c r="C34" s="420"/>
      <c r="D34" s="288"/>
      <c r="E34" s="52"/>
      <c r="F34" s="289"/>
      <c r="G34" s="48"/>
      <c r="H34" s="290"/>
      <c r="I34" s="51"/>
      <c r="J34" s="51"/>
      <c r="K34" s="50"/>
      <c r="L34" s="60"/>
      <c r="M34" s="50"/>
      <c r="N34" s="291"/>
      <c r="O34" s="420"/>
      <c r="P34" s="51"/>
      <c r="Q34" s="51"/>
      <c r="R34" s="51"/>
      <c r="S34" s="51"/>
      <c r="T34" s="52"/>
      <c r="U34" s="53"/>
      <c r="V34" s="54"/>
      <c r="W34" s="54"/>
      <c r="X34" s="52"/>
      <c r="Y34" s="52"/>
      <c r="Z34" s="52"/>
      <c r="AA34" s="275"/>
      <c r="AB34" s="250"/>
    </row>
    <row r="35" spans="1:28" ht="15" customHeight="1">
      <c r="A35" s="424"/>
      <c r="B35" s="13" t="s">
        <v>68</v>
      </c>
      <c r="C35" s="426" t="s">
        <v>68</v>
      </c>
      <c r="D35" s="285"/>
      <c r="E35" s="30"/>
      <c r="F35" s="286"/>
      <c r="G35" s="48"/>
      <c r="H35" s="287"/>
      <c r="I35" s="29"/>
      <c r="J35" s="29"/>
      <c r="K35" s="35"/>
      <c r="L35" s="36"/>
      <c r="M35" s="35"/>
      <c r="N35" s="35"/>
      <c r="O35" s="34"/>
      <c r="P35" s="440">
        <f>ORÇAMENTO!F15</f>
        <v>179810.91</v>
      </c>
      <c r="Q35" s="29"/>
      <c r="R35" s="29"/>
      <c r="S35" s="29"/>
      <c r="T35" s="30"/>
      <c r="U35" s="32"/>
      <c r="V35" s="31"/>
      <c r="W35" s="31"/>
      <c r="X35" s="30"/>
      <c r="Y35" s="30"/>
      <c r="Z35" s="30"/>
      <c r="AA35" s="260"/>
      <c r="AB35" s="250"/>
    </row>
    <row r="36" spans="1:28" ht="15" customHeight="1">
      <c r="A36" s="424"/>
      <c r="B36" s="13" t="s">
        <v>69</v>
      </c>
      <c r="C36" s="419"/>
      <c r="D36" s="285"/>
      <c r="E36" s="30"/>
      <c r="F36" s="286"/>
      <c r="G36" s="48"/>
      <c r="H36" s="287"/>
      <c r="I36" s="29"/>
      <c r="J36" s="29"/>
      <c r="K36" s="35"/>
      <c r="L36" s="36"/>
      <c r="M36" s="35"/>
      <c r="N36" s="35"/>
      <c r="O36" s="34"/>
      <c r="P36" s="419"/>
      <c r="Q36" s="29"/>
      <c r="R36" s="29"/>
      <c r="S36" s="29"/>
      <c r="T36" s="30"/>
      <c r="U36" s="32"/>
      <c r="V36" s="31"/>
      <c r="W36" s="31"/>
      <c r="X36" s="30"/>
      <c r="Y36" s="30"/>
      <c r="Z36" s="30"/>
      <c r="AA36" s="260"/>
      <c r="AB36" s="250"/>
    </row>
    <row r="37" spans="1:28" ht="15" customHeight="1">
      <c r="A37" s="424"/>
      <c r="B37" s="14" t="s">
        <v>53</v>
      </c>
      <c r="C37" s="420"/>
      <c r="D37" s="285"/>
      <c r="E37" s="30"/>
      <c r="F37" s="286"/>
      <c r="G37" s="48"/>
      <c r="H37" s="287"/>
      <c r="I37" s="29"/>
      <c r="J37" s="29"/>
      <c r="K37" s="35"/>
      <c r="L37" s="36"/>
      <c r="M37" s="35"/>
      <c r="N37" s="35"/>
      <c r="O37" s="34"/>
      <c r="P37" s="420"/>
      <c r="Q37" s="29"/>
      <c r="R37" s="29"/>
      <c r="S37" s="29"/>
      <c r="T37" s="30"/>
      <c r="U37" s="32"/>
      <c r="V37" s="31"/>
      <c r="W37" s="31"/>
      <c r="X37" s="30"/>
      <c r="Y37" s="30"/>
      <c r="Z37" s="30"/>
      <c r="AA37" s="260"/>
      <c r="AB37" s="250"/>
    </row>
    <row r="38" spans="1:28" ht="15" customHeight="1">
      <c r="A38" s="424"/>
      <c r="B38" s="6" t="s">
        <v>70</v>
      </c>
      <c r="C38" s="426" t="s">
        <v>70</v>
      </c>
      <c r="D38" s="285"/>
      <c r="E38" s="30"/>
      <c r="F38" s="286"/>
      <c r="G38" s="48"/>
      <c r="H38" s="287"/>
      <c r="I38" s="29"/>
      <c r="J38" s="29"/>
      <c r="K38" s="35"/>
      <c r="L38" s="36"/>
      <c r="M38" s="35"/>
      <c r="N38" s="35"/>
      <c r="O38" s="34"/>
      <c r="P38" s="440">
        <f>ORÇAMENTO!F16</f>
        <v>11977.44</v>
      </c>
      <c r="Q38" s="29"/>
      <c r="R38" s="29"/>
      <c r="S38" s="29"/>
      <c r="T38" s="30"/>
      <c r="U38" s="32"/>
      <c r="V38" s="31"/>
      <c r="W38" s="31"/>
      <c r="X38" s="30"/>
      <c r="Y38" s="30"/>
      <c r="Z38" s="30"/>
      <c r="AA38" s="260"/>
      <c r="AB38" s="250"/>
    </row>
    <row r="39" spans="1:28" ht="15" customHeight="1">
      <c r="A39" s="424"/>
      <c r="B39" s="14" t="s">
        <v>53</v>
      </c>
      <c r="C39" s="420"/>
      <c r="D39" s="285"/>
      <c r="E39" s="30"/>
      <c r="F39" s="286"/>
      <c r="G39" s="48"/>
      <c r="H39" s="287"/>
      <c r="I39" s="29"/>
      <c r="J39" s="29"/>
      <c r="K39" s="35"/>
      <c r="L39" s="36"/>
      <c r="M39" s="35"/>
      <c r="N39" s="35"/>
      <c r="O39" s="34"/>
      <c r="P39" s="420"/>
      <c r="Q39" s="29"/>
      <c r="R39" s="29"/>
      <c r="S39" s="29"/>
      <c r="T39" s="30"/>
      <c r="U39" s="32"/>
      <c r="V39" s="31"/>
      <c r="W39" s="31"/>
      <c r="X39" s="30"/>
      <c r="Y39" s="30"/>
      <c r="Z39" s="30"/>
      <c r="AA39" s="260"/>
      <c r="AB39" s="250"/>
    </row>
    <row r="40" spans="1:28" ht="15" customHeight="1">
      <c r="A40" s="424"/>
      <c r="B40" s="13" t="s">
        <v>30</v>
      </c>
      <c r="C40" s="426" t="s">
        <v>30</v>
      </c>
      <c r="D40" s="285"/>
      <c r="E40" s="30"/>
      <c r="F40" s="286"/>
      <c r="G40" s="48"/>
      <c r="H40" s="287"/>
      <c r="I40" s="29"/>
      <c r="J40" s="29"/>
      <c r="K40" s="35"/>
      <c r="L40" s="36"/>
      <c r="M40" s="35"/>
      <c r="N40" s="35"/>
      <c r="O40" s="34"/>
      <c r="P40" s="440">
        <f>ORÇAMENTO!F17</f>
        <v>51013.7</v>
      </c>
      <c r="Q40" s="29"/>
      <c r="R40" s="29"/>
      <c r="S40" s="29"/>
      <c r="T40" s="30"/>
      <c r="U40" s="32"/>
      <c r="V40" s="31"/>
      <c r="W40" s="31"/>
      <c r="X40" s="30"/>
      <c r="Y40" s="30"/>
      <c r="Z40" s="30"/>
      <c r="AA40" s="260"/>
      <c r="AB40" s="250"/>
    </row>
    <row r="41" spans="1:28" ht="15" customHeight="1">
      <c r="A41" s="424"/>
      <c r="B41" s="13" t="s">
        <v>71</v>
      </c>
      <c r="C41" s="419"/>
      <c r="D41" s="285"/>
      <c r="E41" s="30"/>
      <c r="F41" s="286"/>
      <c r="G41" s="48"/>
      <c r="H41" s="287"/>
      <c r="I41" s="29"/>
      <c r="J41" s="29"/>
      <c r="K41" s="35"/>
      <c r="L41" s="36"/>
      <c r="M41" s="35"/>
      <c r="N41" s="35"/>
      <c r="O41" s="34"/>
      <c r="P41" s="419"/>
      <c r="Q41" s="29"/>
      <c r="R41" s="29"/>
      <c r="S41" s="29"/>
      <c r="T41" s="30"/>
      <c r="U41" s="32"/>
      <c r="V41" s="31"/>
      <c r="W41" s="31"/>
      <c r="X41" s="30"/>
      <c r="Y41" s="30"/>
      <c r="Z41" s="30"/>
      <c r="AA41" s="260"/>
      <c r="AB41" s="250"/>
    </row>
    <row r="42" spans="1:28" ht="15" customHeight="1">
      <c r="A42" s="424"/>
      <c r="B42" s="14" t="s">
        <v>53</v>
      </c>
      <c r="C42" s="420"/>
      <c r="D42" s="285"/>
      <c r="E42" s="30"/>
      <c r="F42" s="286"/>
      <c r="G42" s="48"/>
      <c r="H42" s="287"/>
      <c r="I42" s="29"/>
      <c r="J42" s="29"/>
      <c r="K42" s="35"/>
      <c r="L42" s="36"/>
      <c r="M42" s="35"/>
      <c r="N42" s="35"/>
      <c r="O42" s="34"/>
      <c r="P42" s="420"/>
      <c r="Q42" s="29"/>
      <c r="R42" s="29"/>
      <c r="S42" s="29"/>
      <c r="T42" s="30"/>
      <c r="U42" s="32"/>
      <c r="V42" s="31"/>
      <c r="W42" s="31"/>
      <c r="X42" s="30"/>
      <c r="Y42" s="30"/>
      <c r="Z42" s="30"/>
      <c r="AA42" s="260"/>
      <c r="AB42" s="250"/>
    </row>
    <row r="43" spans="1:28" ht="15" customHeight="1">
      <c r="A43" s="424"/>
      <c r="B43" s="6" t="s">
        <v>72</v>
      </c>
      <c r="C43" s="6" t="s">
        <v>72</v>
      </c>
      <c r="D43" s="285"/>
      <c r="E43" s="30"/>
      <c r="F43" s="286"/>
      <c r="G43" s="48"/>
      <c r="H43" s="287"/>
      <c r="I43" s="29"/>
      <c r="J43" s="29"/>
      <c r="K43" s="35"/>
      <c r="L43" s="36"/>
      <c r="M43" s="35"/>
      <c r="N43" s="35"/>
      <c r="O43" s="29"/>
      <c r="P43" s="34"/>
      <c r="Q43" s="33">
        <f>ORÇAMENTO!F18</f>
        <v>43444.34</v>
      </c>
      <c r="R43" s="29"/>
      <c r="S43" s="29"/>
      <c r="T43" s="30"/>
      <c r="U43" s="32"/>
      <c r="V43" s="31"/>
      <c r="W43" s="31"/>
      <c r="X43" s="30"/>
      <c r="Y43" s="30"/>
      <c r="Z43" s="30"/>
      <c r="AA43" s="260"/>
      <c r="AB43" s="250"/>
    </row>
    <row r="44" spans="1:28" ht="15" customHeight="1">
      <c r="A44" s="424"/>
      <c r="B44" s="13" t="s">
        <v>32</v>
      </c>
      <c r="C44" s="426" t="s">
        <v>32</v>
      </c>
      <c r="D44" s="285"/>
      <c r="E44" s="30"/>
      <c r="F44" s="286"/>
      <c r="G44" s="48"/>
      <c r="H44" s="287"/>
      <c r="I44" s="29"/>
      <c r="J44" s="29"/>
      <c r="K44" s="35"/>
      <c r="L44" s="36"/>
      <c r="M44" s="35"/>
      <c r="N44" s="35"/>
      <c r="O44" s="29"/>
      <c r="P44" s="29"/>
      <c r="Q44" s="34"/>
      <c r="R44" s="440">
        <f>ORÇAMENTO!F19</f>
        <v>80699.44</v>
      </c>
      <c r="S44" s="29"/>
      <c r="T44" s="30"/>
      <c r="U44" s="32"/>
      <c r="V44" s="31"/>
      <c r="W44" s="31"/>
      <c r="X44" s="30"/>
      <c r="Y44" s="30"/>
      <c r="Z44" s="30"/>
      <c r="AA44" s="260"/>
      <c r="AB44" s="250"/>
    </row>
    <row r="45" spans="1:28" ht="15" customHeight="1">
      <c r="A45" s="424"/>
      <c r="B45" s="14" t="s">
        <v>53</v>
      </c>
      <c r="C45" s="420"/>
      <c r="D45" s="292"/>
      <c r="E45" s="279"/>
      <c r="F45" s="293"/>
      <c r="G45" s="48"/>
      <c r="H45" s="294"/>
      <c r="I45" s="278"/>
      <c r="J45" s="278"/>
      <c r="K45" s="277"/>
      <c r="L45" s="299"/>
      <c r="M45" s="277"/>
      <c r="N45" s="57"/>
      <c r="O45" s="61"/>
      <c r="P45" s="61"/>
      <c r="Q45" s="61"/>
      <c r="R45" s="420"/>
      <c r="S45" s="278"/>
      <c r="T45" s="279"/>
      <c r="U45" s="280"/>
      <c r="V45" s="281"/>
      <c r="W45" s="281"/>
      <c r="X45" s="279"/>
      <c r="Y45" s="279"/>
      <c r="Z45" s="279"/>
      <c r="AA45" s="282"/>
      <c r="AB45" s="250"/>
    </row>
    <row r="46" spans="1:28" ht="15" customHeight="1">
      <c r="A46" s="425"/>
      <c r="B46" s="421">
        <f>SUM(O33,P35,P38,P40,Q43,R44)</f>
        <v>413841.95</v>
      </c>
      <c r="C46" s="422"/>
      <c r="D46" s="295"/>
      <c r="E46" s="295"/>
      <c r="F46" s="295"/>
      <c r="G46" s="300"/>
      <c r="H46" s="295"/>
      <c r="I46" s="295"/>
      <c r="J46" s="295"/>
      <c r="K46" s="298"/>
      <c r="L46" s="297"/>
      <c r="M46" s="298"/>
      <c r="N46" s="63"/>
      <c r="O46" s="64"/>
      <c r="P46" s="64"/>
      <c r="Q46" s="64"/>
      <c r="R46" s="65"/>
      <c r="S46" s="295"/>
      <c r="T46" s="295"/>
      <c r="U46" s="297"/>
      <c r="V46" s="298"/>
      <c r="W46" s="298"/>
      <c r="X46" s="295"/>
      <c r="Y46" s="295"/>
      <c r="Z46" s="295"/>
      <c r="AA46" s="272"/>
      <c r="AB46" s="250"/>
    </row>
    <row r="47" spans="1:28" ht="21.75" customHeight="1">
      <c r="A47" s="449" t="s">
        <v>33</v>
      </c>
      <c r="B47" s="406"/>
      <c r="C47" s="406"/>
      <c r="D47" s="406"/>
      <c r="E47" s="406"/>
      <c r="F47" s="406"/>
      <c r="G47" s="406"/>
      <c r="H47" s="406"/>
      <c r="I47" s="406"/>
      <c r="J47" s="406"/>
      <c r="K47" s="406"/>
      <c r="L47" s="406"/>
      <c r="M47" s="406"/>
      <c r="N47" s="406"/>
      <c r="O47" s="406"/>
      <c r="P47" s="406"/>
      <c r="Q47" s="406"/>
      <c r="R47" s="406"/>
      <c r="S47" s="406"/>
      <c r="T47" s="406"/>
      <c r="U47" s="406"/>
      <c r="V47" s="406"/>
      <c r="W47" s="406"/>
      <c r="X47" s="406"/>
      <c r="Y47" s="406"/>
      <c r="Z47" s="406"/>
      <c r="AA47" s="445"/>
      <c r="AB47" s="250"/>
    </row>
    <row r="48" spans="1:28" ht="15" customHeight="1">
      <c r="A48" s="423" t="s">
        <v>34</v>
      </c>
      <c r="B48" s="301" t="s">
        <v>73</v>
      </c>
      <c r="C48" s="450" t="s">
        <v>35</v>
      </c>
      <c r="D48" s="52"/>
      <c r="E48" s="52"/>
      <c r="F48" s="52"/>
      <c r="G48" s="289"/>
      <c r="H48" s="66"/>
      <c r="I48" s="66"/>
      <c r="J48" s="66"/>
      <c r="K48" s="66"/>
      <c r="L48" s="66"/>
      <c r="M48" s="66"/>
      <c r="N48" s="66"/>
      <c r="O48" s="67"/>
      <c r="P48" s="52"/>
      <c r="Q48" s="54"/>
      <c r="R48" s="302"/>
      <c r="S48" s="68"/>
      <c r="T48" s="451">
        <f>ORÇAMENTO!F21</f>
        <v>101566.13</v>
      </c>
      <c r="U48" s="290"/>
      <c r="V48" s="50"/>
      <c r="W48" s="60"/>
      <c r="X48" s="50"/>
      <c r="Y48" s="50"/>
      <c r="Z48" s="51"/>
      <c r="AA48" s="303"/>
      <c r="AB48" s="250"/>
    </row>
    <row r="49" spans="1:30" ht="15" customHeight="1">
      <c r="A49" s="424"/>
      <c r="B49" s="304" t="s">
        <v>74</v>
      </c>
      <c r="C49" s="419"/>
      <c r="D49" s="30"/>
      <c r="E49" s="30"/>
      <c r="F49" s="30"/>
      <c r="G49" s="286"/>
      <c r="H49" s="66"/>
      <c r="I49" s="66"/>
      <c r="J49" s="66"/>
      <c r="K49" s="66"/>
      <c r="L49" s="66"/>
      <c r="M49" s="66"/>
      <c r="N49" s="66"/>
      <c r="O49" s="69"/>
      <c r="P49" s="41"/>
      <c r="Q49" s="70"/>
      <c r="R49" s="31"/>
      <c r="S49" s="68"/>
      <c r="T49" s="419"/>
      <c r="U49" s="287"/>
      <c r="V49" s="29"/>
      <c r="W49" s="36"/>
      <c r="X49" s="35"/>
      <c r="Y49" s="35"/>
      <c r="Z49" s="29"/>
      <c r="AA49" s="305"/>
      <c r="AB49" s="250"/>
    </row>
    <row r="50" spans="1:30" ht="15" customHeight="1">
      <c r="A50" s="424"/>
      <c r="B50" s="306" t="s">
        <v>75</v>
      </c>
      <c r="C50" s="419"/>
      <c r="D50" s="30"/>
      <c r="E50" s="30"/>
      <c r="F50" s="30"/>
      <c r="G50" s="286"/>
      <c r="H50" s="66"/>
      <c r="I50" s="66"/>
      <c r="J50" s="66"/>
      <c r="K50" s="66"/>
      <c r="L50" s="66"/>
      <c r="M50" s="66"/>
      <c r="N50" s="66"/>
      <c r="O50" s="285"/>
      <c r="P50" s="30"/>
      <c r="Q50" s="31"/>
      <c r="R50" s="71"/>
      <c r="S50" s="72"/>
      <c r="T50" s="419"/>
      <c r="U50" s="287"/>
      <c r="V50" s="29"/>
      <c r="W50" s="36"/>
      <c r="X50" s="35"/>
      <c r="Y50" s="35"/>
      <c r="Z50" s="29"/>
      <c r="AA50" s="305"/>
      <c r="AB50" s="250"/>
    </row>
    <row r="51" spans="1:30" ht="15" customHeight="1">
      <c r="A51" s="424"/>
      <c r="B51" s="14" t="s">
        <v>53</v>
      </c>
      <c r="C51" s="420"/>
      <c r="D51" s="30"/>
      <c r="E51" s="30"/>
      <c r="F51" s="30"/>
      <c r="G51" s="286"/>
      <c r="H51" s="66"/>
      <c r="I51" s="66"/>
      <c r="J51" s="66"/>
      <c r="K51" s="66"/>
      <c r="L51" s="66"/>
      <c r="M51" s="66"/>
      <c r="N51" s="66"/>
      <c r="O51" s="285"/>
      <c r="P51" s="30"/>
      <c r="Q51" s="31"/>
      <c r="R51" s="71"/>
      <c r="S51" s="72"/>
      <c r="T51" s="420"/>
      <c r="U51" s="287"/>
      <c r="V51" s="29"/>
      <c r="W51" s="36"/>
      <c r="X51" s="35"/>
      <c r="Y51" s="35"/>
      <c r="Z51" s="29"/>
      <c r="AA51" s="305"/>
      <c r="AB51" s="250"/>
    </row>
    <row r="52" spans="1:30" ht="15" customHeight="1">
      <c r="A52" s="424"/>
      <c r="B52" s="304" t="s">
        <v>76</v>
      </c>
      <c r="C52" s="304" t="s">
        <v>36</v>
      </c>
      <c r="D52" s="30"/>
      <c r="E52" s="30"/>
      <c r="F52" s="30"/>
      <c r="G52" s="286"/>
      <c r="H52" s="66"/>
      <c r="I52" s="66"/>
      <c r="J52" s="66"/>
      <c r="K52" s="66"/>
      <c r="L52" s="66"/>
      <c r="M52" s="66"/>
      <c r="N52" s="66"/>
      <c r="O52" s="285"/>
      <c r="P52" s="30"/>
      <c r="Q52" s="31"/>
      <c r="R52" s="307"/>
      <c r="S52" s="68"/>
      <c r="T52" s="73"/>
      <c r="U52" s="74">
        <f>ORÇAMENTO!F22</f>
        <v>54484.76</v>
      </c>
      <c r="V52" s="35"/>
      <c r="W52" s="36"/>
      <c r="X52" s="35"/>
      <c r="Y52" s="35"/>
      <c r="Z52" s="29"/>
      <c r="AA52" s="305"/>
      <c r="AB52" s="250"/>
    </row>
    <row r="53" spans="1:30" ht="15" customHeight="1">
      <c r="A53" s="424"/>
      <c r="B53" s="308" t="s">
        <v>77</v>
      </c>
      <c r="C53" s="308" t="s">
        <v>37</v>
      </c>
      <c r="D53" s="30"/>
      <c r="E53" s="30"/>
      <c r="F53" s="30"/>
      <c r="G53" s="286"/>
      <c r="H53" s="66"/>
      <c r="I53" s="66"/>
      <c r="J53" s="66"/>
      <c r="K53" s="66"/>
      <c r="L53" s="66"/>
      <c r="M53" s="66"/>
      <c r="N53" s="66"/>
      <c r="O53" s="285"/>
      <c r="P53" s="30"/>
      <c r="Q53" s="31"/>
      <c r="R53" s="307"/>
      <c r="S53" s="68"/>
      <c r="T53" s="48"/>
      <c r="U53" s="74">
        <f>ORÇAMENTO!F23</f>
        <v>11851.73</v>
      </c>
      <c r="V53" s="35"/>
      <c r="W53" s="36"/>
      <c r="X53" s="35"/>
      <c r="Y53" s="35"/>
      <c r="Z53" s="29"/>
      <c r="AA53" s="305"/>
      <c r="AB53" s="250"/>
    </row>
    <row r="54" spans="1:30" ht="15" customHeight="1">
      <c r="A54" s="424"/>
      <c r="B54" s="308" t="s">
        <v>78</v>
      </c>
      <c r="C54" s="308" t="s">
        <v>38</v>
      </c>
      <c r="D54" s="30"/>
      <c r="E54" s="30"/>
      <c r="F54" s="30"/>
      <c r="G54" s="286"/>
      <c r="H54" s="66"/>
      <c r="I54" s="66"/>
      <c r="J54" s="66"/>
      <c r="K54" s="66"/>
      <c r="L54" s="66"/>
      <c r="M54" s="66"/>
      <c r="N54" s="66"/>
      <c r="O54" s="285"/>
      <c r="P54" s="30"/>
      <c r="Q54" s="31"/>
      <c r="R54" s="307"/>
      <c r="S54" s="68"/>
      <c r="T54" s="48"/>
      <c r="U54" s="287"/>
      <c r="V54" s="49"/>
      <c r="W54" s="33">
        <f>ORÇAMENTO!F24</f>
        <v>258033.73</v>
      </c>
      <c r="X54" s="35"/>
      <c r="Y54" s="35"/>
      <c r="Z54" s="29"/>
      <c r="AA54" s="305"/>
      <c r="AB54" s="250"/>
    </row>
    <row r="55" spans="1:30" ht="15" customHeight="1">
      <c r="A55" s="424"/>
      <c r="B55" s="306" t="s">
        <v>79</v>
      </c>
      <c r="C55" s="426" t="s">
        <v>39</v>
      </c>
      <c r="D55" s="30"/>
      <c r="E55" s="30"/>
      <c r="F55" s="30"/>
      <c r="G55" s="286"/>
      <c r="H55" s="66"/>
      <c r="I55" s="66"/>
      <c r="J55" s="66"/>
      <c r="K55" s="66"/>
      <c r="L55" s="66"/>
      <c r="M55" s="66"/>
      <c r="N55" s="66"/>
      <c r="O55" s="285"/>
      <c r="P55" s="30"/>
      <c r="Q55" s="31"/>
      <c r="R55" s="307"/>
      <c r="S55" s="68"/>
      <c r="T55" s="48"/>
      <c r="U55" s="287"/>
      <c r="V55" s="35"/>
      <c r="W55" s="440">
        <f>ORÇAMENTO!F25</f>
        <v>48867.01</v>
      </c>
      <c r="X55" s="35"/>
      <c r="Y55" s="35"/>
      <c r="Z55" s="29"/>
      <c r="AA55" s="305"/>
      <c r="AB55" s="250"/>
    </row>
    <row r="56" spans="1:30" ht="15" customHeight="1">
      <c r="A56" s="424"/>
      <c r="B56" s="14" t="s">
        <v>53</v>
      </c>
      <c r="C56" s="420"/>
      <c r="D56" s="30"/>
      <c r="E56" s="30"/>
      <c r="F56" s="30"/>
      <c r="G56" s="286"/>
      <c r="H56" s="66"/>
      <c r="I56" s="66"/>
      <c r="J56" s="66"/>
      <c r="K56" s="66"/>
      <c r="L56" s="66"/>
      <c r="M56" s="66"/>
      <c r="N56" s="66"/>
      <c r="O56" s="285"/>
      <c r="P56" s="30"/>
      <c r="Q56" s="31"/>
      <c r="R56" s="307"/>
      <c r="S56" s="68"/>
      <c r="T56" s="48"/>
      <c r="U56" s="287"/>
      <c r="V56" s="35"/>
      <c r="W56" s="420"/>
      <c r="X56" s="35"/>
      <c r="Y56" s="35"/>
      <c r="Z56" s="29"/>
      <c r="AA56" s="305"/>
      <c r="AB56" s="250"/>
    </row>
    <row r="57" spans="1:30" ht="15" customHeight="1">
      <c r="A57" s="424"/>
      <c r="B57" s="308" t="s">
        <v>80</v>
      </c>
      <c r="C57" s="308" t="s">
        <v>40</v>
      </c>
      <c r="D57" s="30"/>
      <c r="E57" s="30"/>
      <c r="F57" s="30"/>
      <c r="G57" s="286"/>
      <c r="H57" s="66"/>
      <c r="I57" s="66"/>
      <c r="J57" s="66"/>
      <c r="K57" s="66"/>
      <c r="L57" s="66"/>
      <c r="M57" s="66"/>
      <c r="N57" s="66"/>
      <c r="O57" s="285"/>
      <c r="P57" s="30"/>
      <c r="Q57" s="31"/>
      <c r="R57" s="307"/>
      <c r="S57" s="68"/>
      <c r="T57" s="48"/>
      <c r="U57" s="287"/>
      <c r="V57" s="35"/>
      <c r="W57" s="36"/>
      <c r="X57" s="49">
        <f>ORÇAMENTO!F26</f>
        <v>141980.79</v>
      </c>
      <c r="Y57" s="35"/>
      <c r="Z57" s="29"/>
      <c r="AA57" s="305"/>
      <c r="AB57" s="250"/>
    </row>
    <row r="58" spans="1:30" ht="15" customHeight="1">
      <c r="A58" s="424"/>
      <c r="B58" s="308" t="s">
        <v>81</v>
      </c>
      <c r="C58" s="308" t="s">
        <v>41</v>
      </c>
      <c r="D58" s="279"/>
      <c r="E58" s="279"/>
      <c r="F58" s="279"/>
      <c r="G58" s="293"/>
      <c r="H58" s="66"/>
      <c r="I58" s="66"/>
      <c r="J58" s="66"/>
      <c r="K58" s="66"/>
      <c r="L58" s="66"/>
      <c r="M58" s="66"/>
      <c r="N58" s="66"/>
      <c r="O58" s="292"/>
      <c r="P58" s="279"/>
      <c r="Q58" s="281"/>
      <c r="R58" s="309"/>
      <c r="S58" s="68"/>
      <c r="T58" s="48"/>
      <c r="U58" s="294"/>
      <c r="V58" s="277"/>
      <c r="W58" s="299"/>
      <c r="X58" s="277"/>
      <c r="Y58" s="57">
        <f>ORÇAMENTO!F27</f>
        <v>13290.87</v>
      </c>
      <c r="Z58" s="278"/>
      <c r="AA58" s="310"/>
      <c r="AB58" s="250"/>
      <c r="AC58" s="75"/>
      <c r="AD58" s="75"/>
    </row>
    <row r="59" spans="1:30" ht="15" customHeight="1">
      <c r="A59" s="425"/>
      <c r="B59" s="421">
        <f>SUM(T48,U52:Y58)</f>
        <v>630075.02</v>
      </c>
      <c r="C59" s="422"/>
      <c r="D59" s="293"/>
      <c r="E59" s="311"/>
      <c r="F59" s="311"/>
      <c r="G59" s="311"/>
      <c r="H59" s="250"/>
      <c r="I59" s="250"/>
      <c r="J59" s="250"/>
      <c r="K59" s="250"/>
      <c r="L59" s="250"/>
      <c r="M59" s="250"/>
      <c r="N59" s="250"/>
      <c r="O59" s="76"/>
      <c r="P59" s="76"/>
      <c r="Q59" s="77"/>
      <c r="R59" s="78"/>
      <c r="S59" s="312"/>
      <c r="T59" s="313"/>
      <c r="U59" s="79"/>
      <c r="V59" s="79"/>
      <c r="W59" s="80"/>
      <c r="X59" s="79"/>
      <c r="Y59" s="79"/>
      <c r="Z59" s="314"/>
      <c r="AA59" s="315"/>
      <c r="AB59" s="250"/>
      <c r="AD59" s="18"/>
    </row>
    <row r="60" spans="1:30" ht="15" customHeight="1">
      <c r="A60" s="423" t="s">
        <v>42</v>
      </c>
      <c r="B60" s="316" t="s">
        <v>82</v>
      </c>
      <c r="C60" s="426" t="s">
        <v>43</v>
      </c>
      <c r="D60" s="30"/>
      <c r="E60" s="30"/>
      <c r="F60" s="30"/>
      <c r="G60" s="30"/>
      <c r="H60" s="66"/>
      <c r="I60" s="66"/>
      <c r="J60" s="66"/>
      <c r="K60" s="66"/>
      <c r="L60" s="66"/>
      <c r="M60" s="66"/>
      <c r="N60" s="66"/>
      <c r="O60" s="30"/>
      <c r="P60" s="30"/>
      <c r="Q60" s="31"/>
      <c r="R60" s="32"/>
      <c r="S60" s="68"/>
      <c r="T60" s="48"/>
      <c r="U60" s="35"/>
      <c r="V60" s="35"/>
      <c r="W60" s="36"/>
      <c r="X60" s="35"/>
      <c r="Y60" s="440">
        <f>ORÇAMENTO!F28</f>
        <v>24828.959999999999</v>
      </c>
      <c r="Z60" s="29"/>
      <c r="AA60" s="305"/>
      <c r="AB60" s="250"/>
      <c r="AD60" s="18"/>
    </row>
    <row r="61" spans="1:30" ht="15" customHeight="1">
      <c r="A61" s="424"/>
      <c r="B61" s="14" t="s">
        <v>53</v>
      </c>
      <c r="C61" s="420"/>
      <c r="D61" s="30"/>
      <c r="E61" s="30"/>
      <c r="F61" s="30"/>
      <c r="G61" s="30"/>
      <c r="H61" s="66"/>
      <c r="I61" s="66"/>
      <c r="J61" s="66"/>
      <c r="K61" s="66"/>
      <c r="L61" s="66"/>
      <c r="M61" s="66"/>
      <c r="N61" s="66"/>
      <c r="O61" s="30"/>
      <c r="P61" s="30"/>
      <c r="Q61" s="31"/>
      <c r="R61" s="32"/>
      <c r="S61" s="68"/>
      <c r="T61" s="48"/>
      <c r="U61" s="35"/>
      <c r="V61" s="35"/>
      <c r="W61" s="36"/>
      <c r="X61" s="35"/>
      <c r="Y61" s="420"/>
      <c r="Z61" s="29"/>
      <c r="AA61" s="305"/>
      <c r="AB61" s="250"/>
      <c r="AD61" s="18"/>
    </row>
    <row r="62" spans="1:30" ht="15" customHeight="1">
      <c r="A62" s="424"/>
      <c r="B62" s="317" t="s">
        <v>83</v>
      </c>
      <c r="C62" s="426" t="s">
        <v>44</v>
      </c>
      <c r="D62" s="30"/>
      <c r="E62" s="30"/>
      <c r="F62" s="30"/>
      <c r="G62" s="30"/>
      <c r="H62" s="66"/>
      <c r="I62" s="66"/>
      <c r="J62" s="66"/>
      <c r="K62" s="66"/>
      <c r="L62" s="66"/>
      <c r="M62" s="66"/>
      <c r="N62" s="66"/>
      <c r="O62" s="30"/>
      <c r="P62" s="30"/>
      <c r="Q62" s="31"/>
      <c r="R62" s="32"/>
      <c r="S62" s="68"/>
      <c r="T62" s="48"/>
      <c r="U62" s="35"/>
      <c r="V62" s="35"/>
      <c r="W62" s="36"/>
      <c r="X62" s="35"/>
      <c r="Y62" s="34"/>
      <c r="Z62" s="440">
        <f>ORÇAMENTO!F29</f>
        <v>71376.820000000007</v>
      </c>
      <c r="AA62" s="305"/>
      <c r="AB62" s="250"/>
      <c r="AD62" s="18"/>
    </row>
    <row r="63" spans="1:30" ht="15" customHeight="1">
      <c r="A63" s="424"/>
      <c r="B63" s="14" t="s">
        <v>53</v>
      </c>
      <c r="C63" s="420"/>
      <c r="D63" s="30"/>
      <c r="E63" s="30"/>
      <c r="F63" s="30"/>
      <c r="G63" s="30"/>
      <c r="H63" s="66"/>
      <c r="I63" s="66"/>
      <c r="J63" s="66"/>
      <c r="K63" s="66"/>
      <c r="L63" s="66"/>
      <c r="M63" s="66"/>
      <c r="N63" s="66"/>
      <c r="O63" s="30"/>
      <c r="P63" s="30"/>
      <c r="Q63" s="31"/>
      <c r="R63" s="32"/>
      <c r="S63" s="68"/>
      <c r="T63" s="48"/>
      <c r="U63" s="35"/>
      <c r="V63" s="35"/>
      <c r="W63" s="36"/>
      <c r="X63" s="35"/>
      <c r="Y63" s="34"/>
      <c r="Z63" s="420"/>
      <c r="AA63" s="305"/>
      <c r="AB63" s="250"/>
      <c r="AD63" s="18"/>
    </row>
    <row r="64" spans="1:30" ht="15" customHeight="1">
      <c r="A64" s="424"/>
      <c r="B64" s="318" t="s">
        <v>84</v>
      </c>
      <c r="C64" s="426" t="s">
        <v>45</v>
      </c>
      <c r="D64" s="30"/>
      <c r="E64" s="30"/>
      <c r="F64" s="30"/>
      <c r="G64" s="30"/>
      <c r="H64" s="66"/>
      <c r="I64" s="66"/>
      <c r="J64" s="48"/>
      <c r="K64" s="48"/>
      <c r="L64" s="48"/>
      <c r="M64" s="48"/>
      <c r="N64" s="48"/>
      <c r="O64" s="30"/>
      <c r="P64" s="30"/>
      <c r="Q64" s="31"/>
      <c r="R64" s="32"/>
      <c r="S64" s="68"/>
      <c r="T64" s="48"/>
      <c r="U64" s="35"/>
      <c r="V64" s="35"/>
      <c r="W64" s="36"/>
      <c r="X64" s="35"/>
      <c r="Y64" s="29"/>
      <c r="Z64" s="34"/>
      <c r="AA64" s="454">
        <f>ORÇAMENTO!F30</f>
        <v>15200.39</v>
      </c>
      <c r="AB64" s="250"/>
      <c r="AD64" s="18"/>
    </row>
    <row r="65" spans="1:30" ht="15" customHeight="1">
      <c r="A65" s="424"/>
      <c r="B65" s="319" t="s">
        <v>85</v>
      </c>
      <c r="C65" s="420"/>
      <c r="D65" s="30"/>
      <c r="E65" s="30"/>
      <c r="F65" s="30"/>
      <c r="G65" s="30"/>
      <c r="H65" s="66"/>
      <c r="I65" s="66"/>
      <c r="J65" s="48"/>
      <c r="K65" s="48"/>
      <c r="L65" s="48"/>
      <c r="M65" s="48"/>
      <c r="N65" s="48"/>
      <c r="O65" s="30"/>
      <c r="P65" s="30"/>
      <c r="Q65" s="31"/>
      <c r="R65" s="32"/>
      <c r="S65" s="68"/>
      <c r="T65" s="48"/>
      <c r="U65" s="35"/>
      <c r="V65" s="35"/>
      <c r="W65" s="36"/>
      <c r="X65" s="35"/>
      <c r="Y65" s="29"/>
      <c r="Z65" s="34"/>
      <c r="AA65" s="455"/>
      <c r="AB65" s="250"/>
      <c r="AD65" s="18"/>
    </row>
    <row r="66" spans="1:30" ht="15" customHeight="1">
      <c r="A66" s="424"/>
      <c r="B66" s="320" t="s">
        <v>86</v>
      </c>
      <c r="C66" s="259" t="s">
        <v>46</v>
      </c>
      <c r="D66" s="30"/>
      <c r="E66" s="30"/>
      <c r="F66" s="30"/>
      <c r="G66" s="30"/>
      <c r="H66" s="66"/>
      <c r="I66" s="66"/>
      <c r="J66" s="48"/>
      <c r="K66" s="48"/>
      <c r="L66" s="48"/>
      <c r="M66" s="48"/>
      <c r="N66" s="48"/>
      <c r="O66" s="30"/>
      <c r="P66" s="30"/>
      <c r="Q66" s="31"/>
      <c r="R66" s="32"/>
      <c r="S66" s="68"/>
      <c r="T66" s="48"/>
      <c r="U66" s="35"/>
      <c r="V66" s="35"/>
      <c r="W66" s="36"/>
      <c r="X66" s="35"/>
      <c r="Y66" s="29"/>
      <c r="Z66" s="29"/>
      <c r="AA66" s="321">
        <f>ORÇAMENTO!F31</f>
        <v>78602.679999999993</v>
      </c>
      <c r="AB66" s="250"/>
      <c r="AD66" s="18"/>
    </row>
    <row r="67" spans="1:30" ht="15" customHeight="1">
      <c r="A67" s="424"/>
      <c r="B67" s="433">
        <f>SUM(Y59:AA66)</f>
        <v>190008.84999999998</v>
      </c>
      <c r="C67" s="434"/>
      <c r="D67" s="293"/>
      <c r="E67" s="311"/>
      <c r="F67" s="311"/>
      <c r="G67" s="311"/>
      <c r="H67" s="322"/>
      <c r="I67" s="322"/>
      <c r="J67" s="323"/>
      <c r="K67" s="323"/>
      <c r="L67" s="323"/>
      <c r="M67" s="323"/>
      <c r="N67" s="323"/>
      <c r="O67" s="311"/>
      <c r="P67" s="311"/>
      <c r="Q67" s="324"/>
      <c r="R67" s="325"/>
      <c r="S67" s="326"/>
      <c r="T67" s="323"/>
      <c r="U67" s="327"/>
      <c r="V67" s="327"/>
      <c r="W67" s="328"/>
      <c r="X67" s="327"/>
      <c r="Y67" s="81"/>
      <c r="Z67" s="81"/>
      <c r="AA67" s="329"/>
      <c r="AB67" s="250"/>
      <c r="AD67" s="18"/>
    </row>
    <row r="68" spans="1:30" ht="15" hidden="1" customHeight="1">
      <c r="A68" s="330"/>
      <c r="B68" s="249"/>
      <c r="C68" s="249"/>
      <c r="D68" s="249"/>
      <c r="E68" s="249"/>
      <c r="F68" s="249"/>
      <c r="G68" s="249"/>
      <c r="H68" s="249"/>
      <c r="I68" s="249"/>
      <c r="J68" s="249"/>
      <c r="K68" s="249"/>
      <c r="L68" s="249"/>
      <c r="M68" s="249"/>
      <c r="N68" s="249"/>
      <c r="O68" s="249"/>
      <c r="P68" s="249"/>
      <c r="Q68" s="249"/>
      <c r="R68" s="249"/>
      <c r="S68" s="249"/>
      <c r="T68" s="249"/>
      <c r="U68" s="249"/>
      <c r="V68" s="249"/>
      <c r="W68" s="249"/>
      <c r="X68" s="249"/>
      <c r="Y68" s="249"/>
      <c r="Z68" s="249"/>
      <c r="AA68" s="331"/>
      <c r="AB68" s="252"/>
      <c r="AC68" s="82"/>
      <c r="AD68" s="82"/>
    </row>
    <row r="69" spans="1:30" ht="15" customHeight="1">
      <c r="A69" s="435" t="s">
        <v>87</v>
      </c>
      <c r="B69" s="436"/>
      <c r="C69" s="436"/>
      <c r="D69" s="336">
        <f t="shared" ref="D69:E69" si="0">SUM(D4:D46,D48:D67)</f>
        <v>62857.929999999993</v>
      </c>
      <c r="E69" s="336">
        <f t="shared" si="0"/>
        <v>61278.03</v>
      </c>
      <c r="F69" s="336"/>
      <c r="G69" s="336">
        <f>SUM(G4:G46,G48:G67)</f>
        <v>1376916.79</v>
      </c>
      <c r="H69" s="336"/>
      <c r="I69" s="336"/>
      <c r="J69" s="336"/>
      <c r="K69" s="336">
        <f t="shared" ref="K69:U69" si="1">SUM(K4:K46,K48:K67)</f>
        <v>413037.67</v>
      </c>
      <c r="L69" s="336"/>
      <c r="M69" s="336">
        <f t="shared" si="1"/>
        <v>227041.89</v>
      </c>
      <c r="N69" s="336">
        <f t="shared" si="1"/>
        <v>108137.83</v>
      </c>
      <c r="O69" s="336">
        <f t="shared" si="1"/>
        <v>46896.12</v>
      </c>
      <c r="P69" s="336">
        <f t="shared" si="1"/>
        <v>242802.05</v>
      </c>
      <c r="Q69" s="336">
        <f t="shared" si="1"/>
        <v>43444.34</v>
      </c>
      <c r="R69" s="336">
        <f t="shared" si="1"/>
        <v>80699.44</v>
      </c>
      <c r="S69" s="336"/>
      <c r="T69" s="336">
        <f t="shared" si="1"/>
        <v>101566.13</v>
      </c>
      <c r="U69" s="336">
        <f t="shared" si="1"/>
        <v>66336.490000000005</v>
      </c>
      <c r="V69" s="336"/>
      <c r="W69" s="336">
        <f t="shared" ref="W69:AA69" si="2">SUM(W4:W46,W48:W67)</f>
        <v>306900.74</v>
      </c>
      <c r="X69" s="336">
        <f t="shared" si="2"/>
        <v>141980.79</v>
      </c>
      <c r="Y69" s="336">
        <f t="shared" si="2"/>
        <v>38119.83</v>
      </c>
      <c r="Z69" s="336">
        <f t="shared" si="2"/>
        <v>71376.820000000007</v>
      </c>
      <c r="AA69" s="337">
        <f t="shared" si="2"/>
        <v>93803.069999999992</v>
      </c>
      <c r="AB69" s="253">
        <f t="shared" ref="AB69:AB70" si="3">SUM(D69:AA69)</f>
        <v>3483195.96</v>
      </c>
      <c r="AC69" s="18"/>
      <c r="AD69" s="18"/>
    </row>
    <row r="70" spans="1:30" ht="15" customHeight="1">
      <c r="A70" s="437" t="s">
        <v>8</v>
      </c>
      <c r="B70" s="438"/>
      <c r="C70" s="439"/>
      <c r="D70" s="338">
        <f>D69/$AB$69</f>
        <v>1.8046050443857313E-2</v>
      </c>
      <c r="E70" s="338">
        <f>E69/$AB$69</f>
        <v>1.7592472747355852E-2</v>
      </c>
      <c r="F70" s="338"/>
      <c r="G70" s="338">
        <f>G69/$AB$69</f>
        <v>0.39530270642596865</v>
      </c>
      <c r="H70" s="338"/>
      <c r="I70" s="338"/>
      <c r="J70" s="338"/>
      <c r="K70" s="338">
        <f>K69/$AB$69</f>
        <v>0.11858008413629419</v>
      </c>
      <c r="L70" s="338"/>
      <c r="M70" s="338">
        <f t="shared" ref="M70:R70" si="4">M69/$AB$69</f>
        <v>6.518206055797103E-2</v>
      </c>
      <c r="N70" s="338">
        <f t="shared" si="4"/>
        <v>3.1045577464438721E-2</v>
      </c>
      <c r="O70" s="338">
        <f t="shared" si="4"/>
        <v>1.3463531922562291E-2</v>
      </c>
      <c r="P70" s="338">
        <f t="shared" si="4"/>
        <v>6.9706686843998292E-2</v>
      </c>
      <c r="Q70" s="338">
        <f t="shared" si="4"/>
        <v>1.247255121414415E-2</v>
      </c>
      <c r="R70" s="338">
        <f t="shared" si="4"/>
        <v>2.3168217041684903E-2</v>
      </c>
      <c r="S70" s="338"/>
      <c r="T70" s="338">
        <f>T69/$AB$69</f>
        <v>2.9158890618373366E-2</v>
      </c>
      <c r="U70" s="338">
        <f>U69/$AB$69</f>
        <v>1.9044719493760555E-2</v>
      </c>
      <c r="V70" s="338"/>
      <c r="W70" s="338">
        <f>W69/$AB$69</f>
        <v>8.8108950379007678E-2</v>
      </c>
      <c r="X70" s="338">
        <f>X69/$AB$69</f>
        <v>4.0761642936678194E-2</v>
      </c>
      <c r="Y70" s="338">
        <f>Y69/$AB$69</f>
        <v>1.0943923465046738E-2</v>
      </c>
      <c r="Z70" s="338">
        <f>Z69/$AB$69</f>
        <v>2.0491761250205402E-2</v>
      </c>
      <c r="AA70" s="339">
        <f>AA69/$AB$69</f>
        <v>2.693017305865272E-2</v>
      </c>
      <c r="AB70" s="254">
        <f t="shared" si="3"/>
        <v>1</v>
      </c>
      <c r="AC70" s="18"/>
      <c r="AD70" s="18"/>
    </row>
    <row r="71" spans="1:30" ht="15" customHeight="1">
      <c r="A71" s="332"/>
      <c r="B71" s="246"/>
      <c r="C71" s="247" t="s">
        <v>88</v>
      </c>
      <c r="D71" s="342">
        <f>D69-D72</f>
        <v>62857.929999999993</v>
      </c>
      <c r="E71" s="342">
        <f>E69-E72</f>
        <v>61278.03</v>
      </c>
      <c r="F71" s="342"/>
      <c r="G71" s="342">
        <f>G69-G72</f>
        <v>1307965.08</v>
      </c>
      <c r="H71" s="342"/>
      <c r="I71" s="342"/>
      <c r="J71" s="342"/>
      <c r="K71" s="342">
        <f>K69-K72</f>
        <v>64.499999999941792</v>
      </c>
      <c r="L71" s="342"/>
      <c r="M71" s="342">
        <f t="shared" ref="M71:R71" si="5">M69-M72</f>
        <v>227041.89</v>
      </c>
      <c r="N71" s="342">
        <f t="shared" si="5"/>
        <v>108137.83</v>
      </c>
      <c r="O71" s="342">
        <f t="shared" si="5"/>
        <v>46896.12</v>
      </c>
      <c r="P71" s="342">
        <f t="shared" si="5"/>
        <v>242802.05</v>
      </c>
      <c r="Q71" s="342">
        <f t="shared" si="5"/>
        <v>43444.34</v>
      </c>
      <c r="R71" s="342">
        <f t="shared" si="5"/>
        <v>80699.44</v>
      </c>
      <c r="S71" s="342"/>
      <c r="T71" s="342">
        <f>T69-T72</f>
        <v>101566.13</v>
      </c>
      <c r="U71" s="342">
        <f>U69-U72</f>
        <v>66336.490000000005</v>
      </c>
      <c r="V71" s="342"/>
      <c r="W71" s="342">
        <f>W69-W72</f>
        <v>306900.74</v>
      </c>
      <c r="X71" s="342">
        <f>X69-X72</f>
        <v>141980.79</v>
      </c>
      <c r="Y71" s="342">
        <f>Y69-Y72</f>
        <v>38119.83</v>
      </c>
      <c r="Z71" s="342">
        <f>Z69-Z72</f>
        <v>71376.820000000007</v>
      </c>
      <c r="AA71" s="343">
        <f>AA69-AA72</f>
        <v>93803.069999999992</v>
      </c>
      <c r="AB71" s="254"/>
      <c r="AC71" s="18"/>
      <c r="AD71" s="18"/>
    </row>
    <row r="72" spans="1:30" ht="15" customHeight="1">
      <c r="A72" s="332"/>
      <c r="B72" s="246"/>
      <c r="C72" s="247" t="s">
        <v>89</v>
      </c>
      <c r="D72" s="340">
        <v>0</v>
      </c>
      <c r="E72" s="340">
        <v>0</v>
      </c>
      <c r="F72" s="340"/>
      <c r="G72" s="340">
        <v>68951.710000000006</v>
      </c>
      <c r="H72" s="340"/>
      <c r="I72" s="340"/>
      <c r="J72" s="340"/>
      <c r="K72" s="340">
        <v>412973.17000000004</v>
      </c>
      <c r="L72" s="340"/>
      <c r="M72" s="340">
        <v>0</v>
      </c>
      <c r="N72" s="340">
        <v>0</v>
      </c>
      <c r="O72" s="340">
        <v>0</v>
      </c>
      <c r="P72" s="340">
        <v>0</v>
      </c>
      <c r="Q72" s="340">
        <v>0</v>
      </c>
      <c r="R72" s="340">
        <v>0</v>
      </c>
      <c r="S72" s="340"/>
      <c r="T72" s="340">
        <v>0</v>
      </c>
      <c r="U72" s="340">
        <v>0</v>
      </c>
      <c r="V72" s="340"/>
      <c r="W72" s="340">
        <v>0</v>
      </c>
      <c r="X72" s="340">
        <v>0</v>
      </c>
      <c r="Y72" s="340">
        <v>0</v>
      </c>
      <c r="Z72" s="340">
        <v>0</v>
      </c>
      <c r="AA72" s="341">
        <v>0</v>
      </c>
      <c r="AB72" s="255">
        <f t="shared" ref="AB72" si="6">AB69-AB71</f>
        <v>3483195.96</v>
      </c>
      <c r="AC72" s="18"/>
      <c r="AD72" s="18"/>
    </row>
    <row r="73" spans="1:30" ht="15" customHeight="1">
      <c r="A73" s="427" t="s">
        <v>90</v>
      </c>
      <c r="B73" s="428"/>
      <c r="C73" s="429"/>
      <c r="D73" s="248">
        <f>D69</f>
        <v>62857.929999999993</v>
      </c>
      <c r="E73" s="248">
        <f t="shared" ref="E73:AA73" si="7">D73+E69</f>
        <v>124135.95999999999</v>
      </c>
      <c r="F73" s="248">
        <f t="shared" si="7"/>
        <v>124135.95999999999</v>
      </c>
      <c r="G73" s="248">
        <f t="shared" si="7"/>
        <v>1501052.75</v>
      </c>
      <c r="H73" s="248">
        <f t="shared" si="7"/>
        <v>1501052.75</v>
      </c>
      <c r="I73" s="248">
        <f t="shared" si="7"/>
        <v>1501052.75</v>
      </c>
      <c r="J73" s="248">
        <f t="shared" si="7"/>
        <v>1501052.75</v>
      </c>
      <c r="K73" s="248">
        <f t="shared" si="7"/>
        <v>1914090.42</v>
      </c>
      <c r="L73" s="248">
        <f t="shared" si="7"/>
        <v>1914090.42</v>
      </c>
      <c r="M73" s="248">
        <f t="shared" si="7"/>
        <v>2141132.31</v>
      </c>
      <c r="N73" s="248">
        <f t="shared" si="7"/>
        <v>2249270.14</v>
      </c>
      <c r="O73" s="248">
        <f t="shared" si="7"/>
        <v>2296166.2600000002</v>
      </c>
      <c r="P73" s="248">
        <f t="shared" si="7"/>
        <v>2538968.31</v>
      </c>
      <c r="Q73" s="248">
        <f t="shared" si="7"/>
        <v>2582412.65</v>
      </c>
      <c r="R73" s="248">
        <f t="shared" si="7"/>
        <v>2663112.09</v>
      </c>
      <c r="S73" s="248">
        <f t="shared" si="7"/>
        <v>2663112.09</v>
      </c>
      <c r="T73" s="248">
        <f t="shared" si="7"/>
        <v>2764678.2199999997</v>
      </c>
      <c r="U73" s="248">
        <f t="shared" si="7"/>
        <v>2831014.71</v>
      </c>
      <c r="V73" s="248">
        <f t="shared" si="7"/>
        <v>2831014.71</v>
      </c>
      <c r="W73" s="248">
        <f t="shared" si="7"/>
        <v>3137915.45</v>
      </c>
      <c r="X73" s="248">
        <f t="shared" si="7"/>
        <v>3279896.24</v>
      </c>
      <c r="Y73" s="248">
        <f t="shared" si="7"/>
        <v>3318016.0700000003</v>
      </c>
      <c r="Z73" s="248">
        <f t="shared" si="7"/>
        <v>3389392.89</v>
      </c>
      <c r="AA73" s="333">
        <f t="shared" si="7"/>
        <v>3483195.96</v>
      </c>
      <c r="AB73" s="253"/>
      <c r="AC73" s="18"/>
      <c r="AD73" s="18"/>
    </row>
    <row r="74" spans="1:30" ht="15" customHeight="1">
      <c r="A74" s="430" t="s">
        <v>91</v>
      </c>
      <c r="B74" s="431"/>
      <c r="C74" s="432"/>
      <c r="D74" s="334">
        <f t="shared" ref="D74" si="8">D70</f>
        <v>1.8046050443857313E-2</v>
      </c>
      <c r="E74" s="334">
        <f t="shared" ref="E74:AA74" si="9">D74+E70</f>
        <v>3.5638523191213162E-2</v>
      </c>
      <c r="F74" s="334">
        <f t="shared" si="9"/>
        <v>3.5638523191213162E-2</v>
      </c>
      <c r="G74" s="334">
        <f t="shared" si="9"/>
        <v>0.43094122961718184</v>
      </c>
      <c r="H74" s="334">
        <f t="shared" si="9"/>
        <v>0.43094122961718184</v>
      </c>
      <c r="I74" s="334">
        <f t="shared" si="9"/>
        <v>0.43094122961718184</v>
      </c>
      <c r="J74" s="334">
        <f t="shared" si="9"/>
        <v>0.43094122961718184</v>
      </c>
      <c r="K74" s="334">
        <f t="shared" si="9"/>
        <v>0.54952131375347602</v>
      </c>
      <c r="L74" s="334">
        <f t="shared" si="9"/>
        <v>0.54952131375347602</v>
      </c>
      <c r="M74" s="334">
        <f t="shared" si="9"/>
        <v>0.61470337431144706</v>
      </c>
      <c r="N74" s="334">
        <f t="shared" si="9"/>
        <v>0.64574895177588576</v>
      </c>
      <c r="O74" s="334">
        <f t="shared" si="9"/>
        <v>0.65921248369844809</v>
      </c>
      <c r="P74" s="334">
        <f t="shared" si="9"/>
        <v>0.72891917054244637</v>
      </c>
      <c r="Q74" s="334">
        <f t="shared" si="9"/>
        <v>0.74139172175659052</v>
      </c>
      <c r="R74" s="334">
        <f t="shared" si="9"/>
        <v>0.76455993879827544</v>
      </c>
      <c r="S74" s="334">
        <f t="shared" si="9"/>
        <v>0.76455993879827544</v>
      </c>
      <c r="T74" s="334">
        <f t="shared" si="9"/>
        <v>0.79371882941664884</v>
      </c>
      <c r="U74" s="334">
        <f t="shared" si="9"/>
        <v>0.81276354891040936</v>
      </c>
      <c r="V74" s="334">
        <f t="shared" si="9"/>
        <v>0.81276354891040936</v>
      </c>
      <c r="W74" s="334">
        <f t="shared" si="9"/>
        <v>0.90087249928941704</v>
      </c>
      <c r="X74" s="334">
        <f t="shared" si="9"/>
        <v>0.94163414222609521</v>
      </c>
      <c r="Y74" s="334">
        <f t="shared" si="9"/>
        <v>0.9525780656911419</v>
      </c>
      <c r="Z74" s="334">
        <f t="shared" si="9"/>
        <v>0.97306982694134725</v>
      </c>
      <c r="AA74" s="335">
        <f t="shared" si="9"/>
        <v>1</v>
      </c>
      <c r="AB74" s="250"/>
    </row>
    <row r="75" spans="1:30" ht="12.75" customHeight="1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</row>
    <row r="76" spans="1:30" ht="108" customHeight="1">
      <c r="A76" s="24"/>
      <c r="B76" s="83"/>
      <c r="C76" s="393"/>
      <c r="D76" s="344"/>
      <c r="E76" s="344"/>
      <c r="F76" s="344"/>
      <c r="G76" s="344"/>
      <c r="H76" s="344"/>
      <c r="I76" s="344"/>
      <c r="J76" s="344"/>
      <c r="K76" s="344"/>
      <c r="L76" s="24"/>
      <c r="M76" s="24"/>
      <c r="N76" s="24"/>
      <c r="O76" s="24"/>
      <c r="P76" s="24"/>
      <c r="Q76" s="24"/>
      <c r="R76" s="24"/>
      <c r="S76" s="344"/>
      <c r="T76" s="344"/>
      <c r="U76" s="344"/>
      <c r="V76" s="344"/>
      <c r="W76" s="344"/>
      <c r="X76" s="344"/>
      <c r="Y76" s="24"/>
      <c r="Z76" s="24"/>
      <c r="AA76" s="24"/>
    </row>
    <row r="77" spans="1:30" ht="25.5" customHeight="1">
      <c r="A77" s="24"/>
      <c r="B77" s="24"/>
      <c r="C77" s="344"/>
      <c r="D77" s="344"/>
      <c r="E77" s="344"/>
      <c r="F77" s="344"/>
      <c r="G77" s="394"/>
      <c r="H77" s="344"/>
      <c r="I77" s="344"/>
      <c r="J77" s="344"/>
      <c r="K77" s="344"/>
      <c r="L77" s="24"/>
      <c r="M77" s="24"/>
      <c r="N77" s="24"/>
      <c r="O77" s="24"/>
      <c r="P77" s="24"/>
      <c r="Q77" s="24"/>
      <c r="R77" s="24"/>
      <c r="S77" s="417"/>
      <c r="T77" s="456"/>
      <c r="U77" s="456"/>
      <c r="V77" s="456"/>
      <c r="W77" s="456"/>
      <c r="X77" s="456"/>
      <c r="Y77" s="24"/>
      <c r="Z77" s="24"/>
      <c r="AA77" s="24"/>
    </row>
    <row r="78" spans="1:30" ht="60" customHeight="1">
      <c r="A78" s="24"/>
      <c r="B78" s="24"/>
      <c r="C78" s="344"/>
      <c r="D78" s="453"/>
      <c r="E78" s="453"/>
      <c r="F78" s="453"/>
      <c r="G78" s="453"/>
      <c r="H78" s="453"/>
      <c r="I78" s="453"/>
      <c r="J78" s="453"/>
      <c r="K78" s="344"/>
      <c r="L78" s="24"/>
      <c r="M78" s="24"/>
      <c r="N78" s="84"/>
      <c r="O78" s="84"/>
      <c r="P78" s="84"/>
      <c r="Q78" s="84"/>
      <c r="R78" s="84"/>
      <c r="S78" s="457"/>
      <c r="T78" s="456"/>
      <c r="U78" s="456"/>
      <c r="V78" s="456"/>
      <c r="W78" s="456"/>
      <c r="X78" s="456"/>
      <c r="Y78" s="24"/>
      <c r="Z78" s="24"/>
      <c r="AA78" s="24"/>
    </row>
    <row r="79" spans="1:30" ht="12.75" customHeight="1"/>
    <row r="80" spans="1:30" ht="50.25" customHeight="1">
      <c r="B80" s="18"/>
      <c r="C80" s="18"/>
      <c r="S80" s="18"/>
    </row>
    <row r="81" ht="23.25" customHeight="1"/>
    <row r="82" ht="4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  <row r="1002" ht="12.75" customHeight="1"/>
  </sheetData>
  <mergeCells count="64">
    <mergeCell ref="D78:J78"/>
    <mergeCell ref="Z62:Z63"/>
    <mergeCell ref="AA64:AA65"/>
    <mergeCell ref="S77:X77"/>
    <mergeCell ref="S78:X78"/>
    <mergeCell ref="P40:P42"/>
    <mergeCell ref="R44:R45"/>
    <mergeCell ref="T48:T51"/>
    <mergeCell ref="W55:W56"/>
    <mergeCell ref="K19:K22"/>
    <mergeCell ref="M24:M25"/>
    <mergeCell ref="M26:M27"/>
    <mergeCell ref="M28:M29"/>
    <mergeCell ref="Y60:Y61"/>
    <mergeCell ref="A24:A32"/>
    <mergeCell ref="A33:A46"/>
    <mergeCell ref="A48:A59"/>
    <mergeCell ref="C11:C13"/>
    <mergeCell ref="C38:C39"/>
    <mergeCell ref="C40:C42"/>
    <mergeCell ref="C44:C45"/>
    <mergeCell ref="B46:C46"/>
    <mergeCell ref="A47:AA47"/>
    <mergeCell ref="C48:C51"/>
    <mergeCell ref="C55:C56"/>
    <mergeCell ref="B59:C59"/>
    <mergeCell ref="O33:O34"/>
    <mergeCell ref="P35:P37"/>
    <mergeCell ref="P38:P39"/>
    <mergeCell ref="G16:G17"/>
    <mergeCell ref="C9:C10"/>
    <mergeCell ref="D9:D10"/>
    <mergeCell ref="A1:AA1"/>
    <mergeCell ref="A3:AA3"/>
    <mergeCell ref="A4:A14"/>
    <mergeCell ref="B4:B5"/>
    <mergeCell ref="C4:C8"/>
    <mergeCell ref="D4:D8"/>
    <mergeCell ref="B6:B7"/>
    <mergeCell ref="E11:E13"/>
    <mergeCell ref="B12:B13"/>
    <mergeCell ref="B14:C14"/>
    <mergeCell ref="A15:A18"/>
    <mergeCell ref="C16:C17"/>
    <mergeCell ref="B18:C18"/>
    <mergeCell ref="A73:C73"/>
    <mergeCell ref="A74:C74"/>
    <mergeCell ref="A60:A67"/>
    <mergeCell ref="C60:C61"/>
    <mergeCell ref="C62:C63"/>
    <mergeCell ref="C64:C65"/>
    <mergeCell ref="B67:C67"/>
    <mergeCell ref="A69:C69"/>
    <mergeCell ref="A70:C70"/>
    <mergeCell ref="C28:C29"/>
    <mergeCell ref="C30:C31"/>
    <mergeCell ref="B32:C32"/>
    <mergeCell ref="C33:C34"/>
    <mergeCell ref="C35:C37"/>
    <mergeCell ref="C19:C22"/>
    <mergeCell ref="B23:C23"/>
    <mergeCell ref="A19:A23"/>
    <mergeCell ref="C24:C25"/>
    <mergeCell ref="C26:C27"/>
  </mergeCells>
  <printOptions horizontalCentered="1" verticalCentered="1"/>
  <pageMargins left="0.19685039370078741" right="0.19685039370078741" top="0.78740157480314965" bottom="0.78740157480314965" header="0" footer="0"/>
  <pageSetup paperSize="8" scale="4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1000"/>
  <sheetViews>
    <sheetView zoomScale="85" zoomScaleNormal="85" workbookViewId="0">
      <selection activeCell="O23" sqref="O23"/>
    </sheetView>
  </sheetViews>
  <sheetFormatPr defaultColWidth="12.5546875" defaultRowHeight="15" customHeight="1"/>
  <cols>
    <col min="1" max="1" width="11.44140625" customWidth="1"/>
    <col min="2" max="2" width="32" customWidth="1"/>
    <col min="3" max="3" width="16.44140625" customWidth="1"/>
    <col min="4" max="5" width="12.33203125" customWidth="1"/>
    <col min="6" max="6" width="13.33203125" customWidth="1"/>
    <col min="7" max="7" width="11.44140625" customWidth="1"/>
    <col min="8" max="8" width="19.44140625" customWidth="1"/>
    <col min="9" max="9" width="12.33203125" customWidth="1"/>
    <col min="10" max="26" width="11.44140625" customWidth="1"/>
  </cols>
  <sheetData>
    <row r="1" spans="1:14" ht="54" customHeight="1">
      <c r="A1" s="353"/>
      <c r="B1" s="461" t="s">
        <v>92</v>
      </c>
      <c r="C1" s="416"/>
      <c r="D1" s="416"/>
      <c r="E1" s="416"/>
      <c r="F1" s="416"/>
      <c r="G1" s="416"/>
      <c r="H1" s="416"/>
      <c r="I1" s="416"/>
      <c r="J1" s="353"/>
    </row>
    <row r="2" spans="1:14" ht="12" customHeight="1">
      <c r="A2" s="353"/>
      <c r="B2" s="354"/>
      <c r="C2" s="354"/>
      <c r="D2" s="354"/>
      <c r="E2" s="354"/>
      <c r="F2" s="354"/>
      <c r="G2" s="354"/>
      <c r="H2" s="354"/>
      <c r="I2" s="354"/>
      <c r="J2" s="353"/>
    </row>
    <row r="3" spans="1:14" ht="14.25" customHeight="1">
      <c r="A3" s="353"/>
      <c r="B3" s="353"/>
      <c r="C3" s="353"/>
      <c r="D3" s="353"/>
      <c r="E3" s="353"/>
      <c r="F3" s="353"/>
      <c r="G3" s="353"/>
      <c r="H3" s="353"/>
      <c r="I3" s="355"/>
      <c r="J3" s="353"/>
    </row>
    <row r="4" spans="1:14" ht="61.5" customHeight="1">
      <c r="A4" s="353"/>
      <c r="B4" s="168" t="s">
        <v>93</v>
      </c>
      <c r="C4" s="168" t="s">
        <v>94</v>
      </c>
      <c r="D4" s="168" t="s">
        <v>95</v>
      </c>
      <c r="E4" s="168" t="s">
        <v>96</v>
      </c>
      <c r="F4" s="168" t="s">
        <v>97</v>
      </c>
      <c r="G4" s="356"/>
      <c r="H4" s="169" t="s">
        <v>98</v>
      </c>
      <c r="I4" s="170" t="s">
        <v>99</v>
      </c>
      <c r="J4" s="353"/>
    </row>
    <row r="5" spans="1:14" ht="15.75" customHeight="1">
      <c r="A5" s="353"/>
      <c r="B5" s="171" t="s">
        <v>100</v>
      </c>
      <c r="C5" s="228" t="s">
        <v>101</v>
      </c>
      <c r="D5" s="173" t="s">
        <v>48</v>
      </c>
      <c r="E5" s="174">
        <v>72.64</v>
      </c>
      <c r="F5" s="174">
        <f t="shared" ref="F5:F9" si="0">ROUND(E5*$C$16,2)</f>
        <v>172.09</v>
      </c>
      <c r="G5" s="356"/>
      <c r="H5" s="462" t="s">
        <v>102</v>
      </c>
      <c r="I5" s="464">
        <v>73.66</v>
      </c>
      <c r="J5" s="353"/>
    </row>
    <row r="6" spans="1:14" ht="15.75" customHeight="1">
      <c r="A6" s="353"/>
      <c r="B6" s="175" t="s">
        <v>103</v>
      </c>
      <c r="C6" s="172" t="s">
        <v>104</v>
      </c>
      <c r="D6" s="176">
        <v>131.18</v>
      </c>
      <c r="E6" s="174">
        <f>ROUND(D6/2.167,2)</f>
        <v>60.54</v>
      </c>
      <c r="F6" s="174">
        <f t="shared" si="0"/>
        <v>143.41999999999999</v>
      </c>
      <c r="G6" s="356"/>
      <c r="H6" s="463"/>
      <c r="I6" s="463"/>
      <c r="J6" s="353"/>
      <c r="L6" s="177"/>
    </row>
    <row r="7" spans="1:14" ht="15.75" customHeight="1">
      <c r="A7" s="353"/>
      <c r="B7" s="175" t="s">
        <v>105</v>
      </c>
      <c r="C7" s="172" t="s">
        <v>106</v>
      </c>
      <c r="D7" s="176">
        <v>142.77000000000001</v>
      </c>
      <c r="E7" s="174">
        <f>ROUND(D7/2.1679,2)</f>
        <v>65.86</v>
      </c>
      <c r="F7" s="174">
        <f t="shared" si="0"/>
        <v>156.02000000000001</v>
      </c>
      <c r="G7" s="356"/>
      <c r="H7" s="178" t="s">
        <v>107</v>
      </c>
      <c r="I7" s="179">
        <v>1.32</v>
      </c>
      <c r="J7" s="353"/>
      <c r="L7" s="177"/>
    </row>
    <row r="8" spans="1:14" ht="15.75" customHeight="1">
      <c r="A8" s="353"/>
      <c r="B8" s="180" t="s">
        <v>108</v>
      </c>
      <c r="C8" s="181" t="s">
        <v>109</v>
      </c>
      <c r="D8" s="173" t="s">
        <v>48</v>
      </c>
      <c r="E8" s="176">
        <v>31.83</v>
      </c>
      <c r="F8" s="176">
        <f t="shared" si="0"/>
        <v>75.41</v>
      </c>
      <c r="G8" s="356"/>
      <c r="H8" s="178" t="s">
        <v>110</v>
      </c>
      <c r="I8" s="179">
        <v>6.08</v>
      </c>
      <c r="J8" s="353"/>
      <c r="L8" s="182"/>
    </row>
    <row r="9" spans="1:14" ht="15.75" customHeight="1">
      <c r="A9" s="353"/>
      <c r="B9" s="183" t="s">
        <v>111</v>
      </c>
      <c r="C9" s="181" t="s">
        <v>112</v>
      </c>
      <c r="D9" s="173" t="s">
        <v>48</v>
      </c>
      <c r="E9" s="176">
        <v>54.21</v>
      </c>
      <c r="F9" s="174">
        <f t="shared" si="0"/>
        <v>128.41999999999999</v>
      </c>
      <c r="G9" s="356"/>
      <c r="H9" s="184" t="s">
        <v>113</v>
      </c>
      <c r="I9" s="185">
        <v>5</v>
      </c>
      <c r="J9" s="357"/>
    </row>
    <row r="10" spans="1:14" ht="15.75" customHeight="1">
      <c r="A10" s="353"/>
      <c r="B10" s="347"/>
      <c r="C10" s="348"/>
      <c r="D10" s="349"/>
      <c r="E10" s="350"/>
      <c r="F10" s="350"/>
      <c r="G10" s="356"/>
      <c r="H10" s="358"/>
      <c r="I10" s="358"/>
      <c r="J10" s="359"/>
    </row>
    <row r="11" spans="1:14" ht="14.25" customHeight="1">
      <c r="A11" s="353"/>
      <c r="B11" s="347"/>
      <c r="C11" s="348"/>
      <c r="D11" s="349"/>
      <c r="E11" s="350"/>
      <c r="F11" s="350"/>
      <c r="G11" s="356"/>
      <c r="H11" s="356"/>
      <c r="I11" s="356"/>
      <c r="J11" s="353"/>
    </row>
    <row r="12" spans="1:14" ht="14.25" customHeight="1">
      <c r="A12" s="353"/>
      <c r="B12" s="351"/>
      <c r="C12" s="352"/>
      <c r="D12" s="352"/>
      <c r="E12" s="347"/>
      <c r="F12" s="347"/>
      <c r="G12" s="356"/>
      <c r="H12" s="356"/>
      <c r="I12" s="356"/>
      <c r="J12" s="353"/>
      <c r="L12" s="186"/>
      <c r="M12" s="187"/>
      <c r="N12" s="187"/>
    </row>
    <row r="13" spans="1:14" ht="15.75" customHeight="1">
      <c r="A13" s="353"/>
      <c r="B13" s="188" t="s">
        <v>114</v>
      </c>
      <c r="C13" s="189"/>
      <c r="D13" s="190" t="s">
        <v>115</v>
      </c>
      <c r="E13" s="191"/>
      <c r="F13" s="192"/>
      <c r="G13" s="192"/>
      <c r="H13" s="192"/>
      <c r="I13" s="193"/>
      <c r="J13" s="353"/>
    </row>
    <row r="14" spans="1:14" ht="15.75" customHeight="1">
      <c r="A14" s="353"/>
      <c r="B14" s="194" t="s">
        <v>116</v>
      </c>
      <c r="C14" s="195">
        <v>0</v>
      </c>
      <c r="D14" s="196" t="s">
        <v>117</v>
      </c>
      <c r="E14" s="197"/>
      <c r="F14" s="197"/>
      <c r="G14" s="197"/>
      <c r="H14" s="197"/>
      <c r="I14" s="198"/>
      <c r="J14" s="353"/>
    </row>
    <row r="15" spans="1:14" ht="15.75" customHeight="1">
      <c r="A15" s="353"/>
      <c r="B15" s="199" t="s">
        <v>118</v>
      </c>
      <c r="C15" s="200">
        <f>(1+C19/100)*(1+C20/100)</f>
        <v>1.2557077625570778</v>
      </c>
      <c r="D15" s="201" t="s">
        <v>119</v>
      </c>
      <c r="E15" s="202"/>
      <c r="F15" s="202"/>
      <c r="G15" s="202"/>
      <c r="H15" s="202"/>
      <c r="I15" s="203"/>
      <c r="J15" s="353"/>
    </row>
    <row r="16" spans="1:14" ht="15.75" customHeight="1">
      <c r="A16" s="353"/>
      <c r="B16" s="199" t="s">
        <v>120</v>
      </c>
      <c r="C16" s="200">
        <f>((1+C17/100+C18/100)*(1+C19/100)*(1+C20/100))</f>
        <v>2.3690182648401827</v>
      </c>
      <c r="D16" s="201" t="s">
        <v>121</v>
      </c>
      <c r="E16" s="202"/>
      <c r="F16" s="202"/>
      <c r="G16" s="202"/>
      <c r="H16" s="202"/>
      <c r="I16" s="203"/>
      <c r="J16" s="353"/>
    </row>
    <row r="17" spans="1:10" ht="15.75" customHeight="1">
      <c r="A17" s="353"/>
      <c r="B17" s="199" t="s">
        <v>122</v>
      </c>
      <c r="C17" s="200">
        <f>I5</f>
        <v>73.66</v>
      </c>
      <c r="D17" s="201" t="s">
        <v>123</v>
      </c>
      <c r="E17" s="202"/>
      <c r="F17" s="202"/>
      <c r="G17" s="202"/>
      <c r="H17" s="202"/>
      <c r="I17" s="203"/>
      <c r="J17" s="353"/>
    </row>
    <row r="18" spans="1:10" ht="15.75" customHeight="1">
      <c r="A18" s="353"/>
      <c r="B18" s="199" t="s">
        <v>124</v>
      </c>
      <c r="C18" s="360">
        <v>15</v>
      </c>
      <c r="D18" s="201" t="s">
        <v>125</v>
      </c>
      <c r="E18" s="202"/>
      <c r="F18" s="202"/>
      <c r="G18" s="202"/>
      <c r="H18" s="202"/>
      <c r="I18" s="203"/>
      <c r="J18" s="353"/>
    </row>
    <row r="19" spans="1:10" ht="15.75" customHeight="1">
      <c r="A19" s="353"/>
      <c r="B19" s="199" t="s">
        <v>126</v>
      </c>
      <c r="C19" s="360">
        <v>10</v>
      </c>
      <c r="D19" s="201" t="s">
        <v>127</v>
      </c>
      <c r="E19" s="202"/>
      <c r="F19" s="202"/>
      <c r="G19" s="202"/>
      <c r="H19" s="202"/>
      <c r="I19" s="203"/>
      <c r="J19" s="353"/>
    </row>
    <row r="20" spans="1:10" ht="15.75" customHeight="1">
      <c r="A20" s="353"/>
      <c r="B20" s="204" t="s">
        <v>128</v>
      </c>
      <c r="C20" s="205">
        <f>((1/(1-SUM(I7:I9)/100))-1)*100</f>
        <v>14.155251141552515</v>
      </c>
      <c r="D20" s="206" t="s">
        <v>129</v>
      </c>
      <c r="E20" s="207"/>
      <c r="F20" s="207"/>
      <c r="G20" s="207"/>
      <c r="H20" s="207"/>
      <c r="I20" s="208"/>
      <c r="J20" s="353"/>
    </row>
    <row r="21" spans="1:10" ht="14.25" customHeight="1">
      <c r="A21" s="353"/>
      <c r="B21" s="353"/>
      <c r="C21" s="353"/>
      <c r="D21" s="353"/>
      <c r="E21" s="353"/>
      <c r="F21" s="353"/>
      <c r="G21" s="353"/>
      <c r="H21" s="353"/>
      <c r="I21" s="353"/>
      <c r="J21" s="353"/>
    </row>
    <row r="22" spans="1:10" ht="14.25" customHeight="1">
      <c r="A22" s="353"/>
      <c r="B22" s="353"/>
      <c r="C22" s="353"/>
      <c r="D22" s="353"/>
      <c r="E22" s="353"/>
      <c r="F22" s="353"/>
      <c r="G22" s="353"/>
      <c r="H22" s="353"/>
      <c r="I22" s="353"/>
      <c r="J22" s="353"/>
    </row>
    <row r="23" spans="1:10" ht="14.25" customHeight="1">
      <c r="A23" s="353"/>
      <c r="B23" s="353"/>
      <c r="C23" s="353"/>
      <c r="D23" s="353"/>
      <c r="E23" s="353"/>
      <c r="F23" s="353"/>
      <c r="G23" s="353"/>
      <c r="H23" s="353"/>
      <c r="I23" s="353"/>
      <c r="J23" s="353"/>
    </row>
    <row r="24" spans="1:10" ht="14.25" customHeight="1">
      <c r="A24" s="353"/>
      <c r="B24" s="353"/>
      <c r="C24" s="353"/>
      <c r="D24" s="353"/>
      <c r="E24" s="353"/>
      <c r="F24" s="353"/>
      <c r="G24" s="353"/>
      <c r="H24" s="353"/>
      <c r="I24" s="353"/>
      <c r="J24" s="353"/>
    </row>
    <row r="25" spans="1:10" ht="14.25" customHeight="1">
      <c r="A25" s="353"/>
      <c r="B25" s="353"/>
      <c r="C25" s="353"/>
      <c r="D25" s="353"/>
      <c r="E25" s="353"/>
      <c r="F25" s="353"/>
      <c r="G25" s="353"/>
      <c r="H25" s="353"/>
      <c r="I25" s="353"/>
      <c r="J25" s="353"/>
    </row>
    <row r="26" spans="1:10" ht="15.75" customHeight="1">
      <c r="A26" s="353"/>
      <c r="B26" s="353"/>
      <c r="C26" s="353"/>
      <c r="D26" s="353"/>
      <c r="E26" s="353"/>
      <c r="F26" s="250"/>
      <c r="G26" s="361"/>
      <c r="H26" s="361"/>
      <c r="I26" s="362"/>
      <c r="J26" s="353"/>
    </row>
    <row r="27" spans="1:10" ht="14.25" customHeight="1">
      <c r="A27" s="353"/>
      <c r="B27" s="353"/>
      <c r="C27" s="353"/>
      <c r="D27" s="353"/>
      <c r="E27" s="353"/>
      <c r="F27" s="353"/>
      <c r="G27" s="353"/>
      <c r="H27" s="353"/>
      <c r="I27" s="353"/>
      <c r="J27" s="353"/>
    </row>
    <row r="28" spans="1:10" ht="14.25" customHeight="1">
      <c r="A28" s="353"/>
      <c r="B28" s="353"/>
      <c r="C28" s="353"/>
      <c r="D28" s="353"/>
      <c r="E28" s="353"/>
      <c r="F28" s="353"/>
      <c r="G28" s="353"/>
      <c r="H28" s="353"/>
      <c r="I28" s="353"/>
      <c r="J28" s="353"/>
    </row>
    <row r="29" spans="1:10" ht="19.5" customHeight="1">
      <c r="A29" s="353"/>
      <c r="B29" s="465"/>
      <c r="C29" s="466"/>
      <c r="D29" s="467"/>
      <c r="E29" s="466"/>
      <c r="F29" s="468"/>
      <c r="G29" s="459"/>
      <c r="H29" s="459"/>
      <c r="I29" s="363"/>
      <c r="J29" s="353"/>
    </row>
    <row r="30" spans="1:10" ht="47.25" customHeight="1">
      <c r="A30" s="353"/>
      <c r="B30" s="458"/>
      <c r="C30" s="459"/>
      <c r="D30" s="364"/>
      <c r="E30" s="460"/>
      <c r="F30" s="459"/>
      <c r="G30" s="459"/>
      <c r="H30" s="459"/>
      <c r="I30" s="459"/>
      <c r="J30" s="353"/>
    </row>
    <row r="31" spans="1:10" ht="14.25" customHeight="1"/>
    <row r="32" spans="1:10" ht="14.25" customHeight="1"/>
    <row r="33" ht="14.25" customHeight="1"/>
    <row r="34" ht="14.25" customHeight="1"/>
    <row r="35" ht="14.25" customHeight="1"/>
    <row r="36" ht="12.75" customHeight="1"/>
    <row r="37" ht="12.75" customHeight="1"/>
    <row r="38" ht="14.2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4.2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4.2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8">
    <mergeCell ref="B30:C30"/>
    <mergeCell ref="E30:I30"/>
    <mergeCell ref="B1:I1"/>
    <mergeCell ref="H5:H6"/>
    <mergeCell ref="I5:I6"/>
    <mergeCell ref="B29:C29"/>
    <mergeCell ref="D29:E29"/>
    <mergeCell ref="F29:H29"/>
  </mergeCells>
  <printOptions horizontalCentered="1" verticalCentered="1"/>
  <pageMargins left="0.78740157480314965" right="0.78740157480314965" top="0.59055118110236227" bottom="0.78740157480314965" header="0" footer="0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1000"/>
  <sheetViews>
    <sheetView zoomScale="70" zoomScaleNormal="70" workbookViewId="0">
      <selection sqref="A1:Q1"/>
    </sheetView>
  </sheetViews>
  <sheetFormatPr defaultColWidth="12.5546875" defaultRowHeight="15" customHeight="1"/>
  <cols>
    <col min="1" max="1" width="26.44140625" customWidth="1"/>
    <col min="2" max="2" width="52.88671875" customWidth="1"/>
    <col min="3" max="3" width="51.6640625" customWidth="1"/>
    <col min="4" max="4" width="16" customWidth="1"/>
    <col min="5" max="5" width="11.44140625" customWidth="1"/>
    <col min="6" max="6" width="13.44140625" customWidth="1"/>
    <col min="7" max="7" width="25" customWidth="1"/>
    <col min="8" max="8" width="21.109375" customWidth="1"/>
    <col min="9" max="9" width="17" customWidth="1"/>
    <col min="10" max="11" width="13" customWidth="1"/>
    <col min="12" max="12" width="12.6640625" customWidth="1"/>
    <col min="13" max="13" width="19" customWidth="1"/>
    <col min="14" max="14" width="25.88671875" customWidth="1"/>
    <col min="15" max="15" width="24.44140625" customWidth="1"/>
    <col min="16" max="16" width="19.6640625" customWidth="1"/>
    <col min="17" max="18" width="18.44140625" hidden="1" customWidth="1"/>
    <col min="19" max="19" width="17.109375" customWidth="1"/>
    <col min="20" max="26" width="11.44140625" customWidth="1"/>
  </cols>
  <sheetData>
    <row r="1" spans="1:18" ht="67.5" customHeight="1">
      <c r="A1" s="480" t="s">
        <v>250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22"/>
      <c r="R1" s="365"/>
    </row>
    <row r="2" spans="1:18" ht="78" customHeight="1">
      <c r="A2" s="85" t="s">
        <v>1</v>
      </c>
      <c r="B2" s="85" t="s">
        <v>2</v>
      </c>
      <c r="C2" s="86" t="s">
        <v>50</v>
      </c>
      <c r="D2" s="87" t="s">
        <v>130</v>
      </c>
      <c r="E2" s="87" t="s">
        <v>4</v>
      </c>
      <c r="F2" s="87" t="s">
        <v>131</v>
      </c>
      <c r="G2" s="87" t="s">
        <v>132</v>
      </c>
      <c r="H2" s="87" t="s">
        <v>133</v>
      </c>
      <c r="I2" s="87" t="s">
        <v>134</v>
      </c>
      <c r="J2" s="87" t="s">
        <v>5</v>
      </c>
      <c r="K2" s="87" t="s">
        <v>135</v>
      </c>
      <c r="L2" s="87" t="s">
        <v>136</v>
      </c>
      <c r="M2" s="87" t="s">
        <v>137</v>
      </c>
      <c r="N2" s="87" t="s">
        <v>138</v>
      </c>
      <c r="O2" s="87" t="s">
        <v>139</v>
      </c>
      <c r="P2" s="86" t="s">
        <v>140</v>
      </c>
      <c r="Q2" s="86" t="s">
        <v>141</v>
      </c>
      <c r="R2" s="86" t="s">
        <v>142</v>
      </c>
    </row>
    <row r="3" spans="1:18" ht="17.25" customHeight="1">
      <c r="A3" s="88" t="s">
        <v>9</v>
      </c>
      <c r="B3" s="89"/>
      <c r="C3" s="89"/>
      <c r="D3" s="88"/>
      <c r="E3" s="88"/>
      <c r="F3" s="88"/>
      <c r="G3" s="90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</row>
    <row r="4" spans="1:18" ht="15" customHeight="1">
      <c r="A4" s="476" t="s">
        <v>143</v>
      </c>
      <c r="B4" s="426" t="s">
        <v>11</v>
      </c>
      <c r="C4" s="446" t="s">
        <v>51</v>
      </c>
      <c r="D4" s="91">
        <v>15</v>
      </c>
      <c r="E4" s="92" t="s">
        <v>144</v>
      </c>
      <c r="F4" s="92">
        <v>1</v>
      </c>
      <c r="G4" s="92" t="s">
        <v>145</v>
      </c>
      <c r="H4" s="92" t="s">
        <v>146</v>
      </c>
      <c r="I4" s="92">
        <v>33939</v>
      </c>
      <c r="J4" s="93">
        <f>'COMPOSIÇÃO HORA TÉCNICA'!$E$6</f>
        <v>60.54</v>
      </c>
      <c r="K4" s="94" t="s">
        <v>147</v>
      </c>
      <c r="L4" s="93">
        <f>'COMPOSIÇÃO HORA TÉCNICA'!F6</f>
        <v>143.41999999999999</v>
      </c>
      <c r="M4" s="93">
        <f t="shared" ref="M4:M21" si="0">ROUND(D4*F4*L4,2)</f>
        <v>2151.3000000000002</v>
      </c>
      <c r="N4" s="469">
        <f>SUM(M4:M12)</f>
        <v>28629</v>
      </c>
      <c r="O4" s="472">
        <f>'DESPESAS COMPLEMENTARES'!M3</f>
        <v>14435.840000000002</v>
      </c>
      <c r="P4" s="472">
        <f>ROUND(N4+O4,2)</f>
        <v>43064.84</v>
      </c>
      <c r="Q4" s="95" t="e">
        <f>M4/($M$22+$M$27+$M$34+$M$50+$M$77+$M$108+$M$126+#REF!)</f>
        <v>#REF!</v>
      </c>
      <c r="R4" s="95">
        <f t="shared" ref="R4:R5" si="1">M4/$M$22</f>
        <v>2.1485176696178453E-2</v>
      </c>
    </row>
    <row r="5" spans="1:18" ht="15" customHeight="1">
      <c r="A5" s="477"/>
      <c r="B5" s="419"/>
      <c r="C5" s="419"/>
      <c r="D5" s="96">
        <v>10</v>
      </c>
      <c r="E5" s="97" t="s">
        <v>144</v>
      </c>
      <c r="F5" s="98">
        <v>1</v>
      </c>
      <c r="G5" s="98" t="s">
        <v>148</v>
      </c>
      <c r="H5" s="98" t="s">
        <v>146</v>
      </c>
      <c r="I5" s="98">
        <v>33953</v>
      </c>
      <c r="J5" s="99">
        <f>'COMPOSIÇÃO HORA TÉCNICA'!$E$7</f>
        <v>65.86</v>
      </c>
      <c r="K5" s="100" t="s">
        <v>147</v>
      </c>
      <c r="L5" s="99">
        <f>'COMPOSIÇÃO HORA TÉCNICA'!$F$7</f>
        <v>156.02000000000001</v>
      </c>
      <c r="M5" s="99">
        <f t="shared" si="0"/>
        <v>1560.2</v>
      </c>
      <c r="N5" s="470"/>
      <c r="O5" s="419"/>
      <c r="P5" s="473"/>
      <c r="Q5" s="95" t="e">
        <f>M5/($M$22+$M$27+$M$34+$M$50+$M$77+$M$108+$M$126+#REF!)</f>
        <v>#REF!</v>
      </c>
      <c r="R5" s="95">
        <f t="shared" si="1"/>
        <v>1.5581821541104273E-2</v>
      </c>
    </row>
    <row r="6" spans="1:18" ht="15" customHeight="1">
      <c r="A6" s="477"/>
      <c r="B6" s="419"/>
      <c r="C6" s="419"/>
      <c r="D6" s="101">
        <v>15</v>
      </c>
      <c r="E6" s="102" t="s">
        <v>144</v>
      </c>
      <c r="F6" s="101">
        <v>1</v>
      </c>
      <c r="G6" s="101" t="s">
        <v>149</v>
      </c>
      <c r="H6" s="101" t="s">
        <v>150</v>
      </c>
      <c r="I6" s="101" t="s">
        <v>151</v>
      </c>
      <c r="J6" s="103">
        <f>'COMPOSIÇÃO HORA TÉCNICA'!$E$9</f>
        <v>54.21</v>
      </c>
      <c r="K6" s="104" t="s">
        <v>147</v>
      </c>
      <c r="L6" s="103">
        <f>'COMPOSIÇÃO HORA TÉCNICA'!$F$9</f>
        <v>128.41999999999999</v>
      </c>
      <c r="M6" s="103">
        <f t="shared" si="0"/>
        <v>1926.3</v>
      </c>
      <c r="N6" s="470"/>
      <c r="O6" s="419"/>
      <c r="P6" s="473"/>
      <c r="Q6" s="95"/>
      <c r="R6" s="95"/>
    </row>
    <row r="7" spans="1:18" ht="15" customHeight="1">
      <c r="A7" s="477"/>
      <c r="B7" s="419"/>
      <c r="C7" s="420"/>
      <c r="D7" s="105">
        <v>15</v>
      </c>
      <c r="E7" s="367" t="s">
        <v>144</v>
      </c>
      <c r="F7" s="367">
        <v>2</v>
      </c>
      <c r="G7" s="367" t="s">
        <v>152</v>
      </c>
      <c r="H7" s="367" t="s">
        <v>153</v>
      </c>
      <c r="I7" s="367" t="s">
        <v>154</v>
      </c>
      <c r="J7" s="368">
        <f>'COMPOSIÇÃO HORA TÉCNICA'!$E$8</f>
        <v>31.83</v>
      </c>
      <c r="K7" s="369" t="s">
        <v>147</v>
      </c>
      <c r="L7" s="368">
        <f>'COMPOSIÇÃO HORA TÉCNICA'!$F$8</f>
        <v>75.41</v>
      </c>
      <c r="M7" s="368">
        <f t="shared" si="0"/>
        <v>2262.3000000000002</v>
      </c>
      <c r="N7" s="470"/>
      <c r="O7" s="419"/>
      <c r="P7" s="473"/>
      <c r="Q7" s="95" t="e">
        <f>M7/($M$22+$M$27+$M$34+$M$50+$M$77+$M$108+$M$126+#REF!)</f>
        <v>#REF!</v>
      </c>
      <c r="R7" s="95">
        <f t="shared" ref="R7:R9" si="2">M7/$M$22</f>
        <v>2.2593741105268683E-2</v>
      </c>
    </row>
    <row r="8" spans="1:18" ht="15" customHeight="1">
      <c r="A8" s="477"/>
      <c r="B8" s="419"/>
      <c r="C8" s="446" t="s">
        <v>52</v>
      </c>
      <c r="D8" s="91">
        <v>40</v>
      </c>
      <c r="E8" s="92" t="s">
        <v>144</v>
      </c>
      <c r="F8" s="92">
        <v>1</v>
      </c>
      <c r="G8" s="92" t="s">
        <v>145</v>
      </c>
      <c r="H8" s="92" t="s">
        <v>146</v>
      </c>
      <c r="I8" s="92">
        <v>33939</v>
      </c>
      <c r="J8" s="93">
        <f>'COMPOSIÇÃO HORA TÉCNICA'!$E$6</f>
        <v>60.54</v>
      </c>
      <c r="K8" s="94" t="s">
        <v>147</v>
      </c>
      <c r="L8" s="93">
        <f>'COMPOSIÇÃO HORA TÉCNICA'!F6</f>
        <v>143.41999999999999</v>
      </c>
      <c r="M8" s="93">
        <f t="shared" si="0"/>
        <v>5736.8</v>
      </c>
      <c r="N8" s="470"/>
      <c r="O8" s="419"/>
      <c r="P8" s="473"/>
      <c r="Q8" s="95" t="e">
        <f>M8/($M$22+$M$27+$M$34+$M$50+$M$77+$M$108+$M$126+#REF!)</f>
        <v>#REF!</v>
      </c>
      <c r="R8" s="95">
        <f t="shared" si="2"/>
        <v>5.729380452314254E-2</v>
      </c>
    </row>
    <row r="9" spans="1:18" ht="15" customHeight="1">
      <c r="A9" s="477"/>
      <c r="B9" s="419"/>
      <c r="C9" s="419"/>
      <c r="D9" s="91">
        <v>10</v>
      </c>
      <c r="E9" s="106" t="s">
        <v>144</v>
      </c>
      <c r="F9" s="92">
        <v>1</v>
      </c>
      <c r="G9" s="92" t="s">
        <v>148</v>
      </c>
      <c r="H9" s="92" t="s">
        <v>146</v>
      </c>
      <c r="I9" s="92">
        <v>33953</v>
      </c>
      <c r="J9" s="99">
        <f>'COMPOSIÇÃO HORA TÉCNICA'!$E$7</f>
        <v>65.86</v>
      </c>
      <c r="K9" s="94" t="s">
        <v>147</v>
      </c>
      <c r="L9" s="93">
        <f>'COMPOSIÇÃO HORA TÉCNICA'!$F$7</f>
        <v>156.02000000000001</v>
      </c>
      <c r="M9" s="93">
        <f t="shared" si="0"/>
        <v>1560.2</v>
      </c>
      <c r="N9" s="470"/>
      <c r="O9" s="419"/>
      <c r="P9" s="473"/>
      <c r="Q9" s="95" t="e">
        <f>M9/($M$22+$M$27+$M$34+$M$50+$M$77+$M$108+$M$126+#REF!)</f>
        <v>#REF!</v>
      </c>
      <c r="R9" s="95">
        <f t="shared" si="2"/>
        <v>1.5581821541104273E-2</v>
      </c>
    </row>
    <row r="10" spans="1:18" ht="15" customHeight="1">
      <c r="A10" s="477"/>
      <c r="B10" s="419"/>
      <c r="C10" s="419"/>
      <c r="D10" s="101">
        <v>40</v>
      </c>
      <c r="E10" s="102" t="s">
        <v>144</v>
      </c>
      <c r="F10" s="101">
        <v>1</v>
      </c>
      <c r="G10" s="101" t="s">
        <v>149</v>
      </c>
      <c r="H10" s="101" t="s">
        <v>150</v>
      </c>
      <c r="I10" s="101" t="s">
        <v>151</v>
      </c>
      <c r="J10" s="103">
        <f>'COMPOSIÇÃO HORA TÉCNICA'!$E$9</f>
        <v>54.21</v>
      </c>
      <c r="K10" s="104" t="s">
        <v>147</v>
      </c>
      <c r="L10" s="103">
        <f>'COMPOSIÇÃO HORA TÉCNICA'!$F$9</f>
        <v>128.41999999999999</v>
      </c>
      <c r="M10" s="103">
        <f t="shared" si="0"/>
        <v>5136.8</v>
      </c>
      <c r="N10" s="470"/>
      <c r="O10" s="419"/>
      <c r="P10" s="473"/>
      <c r="Q10" s="95"/>
      <c r="R10" s="95"/>
    </row>
    <row r="11" spans="1:18" ht="15" customHeight="1">
      <c r="A11" s="477"/>
      <c r="B11" s="419"/>
      <c r="C11" s="420"/>
      <c r="D11" s="107">
        <v>40</v>
      </c>
      <c r="E11" s="108" t="s">
        <v>144</v>
      </c>
      <c r="F11" s="108">
        <v>2</v>
      </c>
      <c r="G11" s="108" t="s">
        <v>152</v>
      </c>
      <c r="H11" s="108" t="s">
        <v>153</v>
      </c>
      <c r="I11" s="108" t="s">
        <v>154</v>
      </c>
      <c r="J11" s="368">
        <f>'COMPOSIÇÃO HORA TÉCNICA'!$E$8</f>
        <v>31.83</v>
      </c>
      <c r="K11" s="109" t="s">
        <v>147</v>
      </c>
      <c r="L11" s="110">
        <f>'COMPOSIÇÃO HORA TÉCNICA'!$F$8</f>
        <v>75.41</v>
      </c>
      <c r="M11" s="110">
        <f t="shared" si="0"/>
        <v>6032.8</v>
      </c>
      <c r="N11" s="470"/>
      <c r="O11" s="419"/>
      <c r="P11" s="473"/>
      <c r="Q11" s="95" t="e">
        <f>M11/($M$22+$M$27+$M$34+$M$50+$M$77+$M$108+$M$126+#REF!)</f>
        <v>#REF!</v>
      </c>
      <c r="R11" s="95">
        <f t="shared" ref="R11:R12" si="3">M11/$M$22</f>
        <v>6.0249976280716482E-2</v>
      </c>
    </row>
    <row r="12" spans="1:18" ht="12.75" customHeight="1">
      <c r="A12" s="477"/>
      <c r="B12" s="420"/>
      <c r="C12" s="14" t="s">
        <v>53</v>
      </c>
      <c r="D12" s="107">
        <v>30</v>
      </c>
      <c r="E12" s="108" t="s">
        <v>144</v>
      </c>
      <c r="F12" s="108">
        <v>1</v>
      </c>
      <c r="G12" s="108" t="s">
        <v>152</v>
      </c>
      <c r="H12" s="108" t="s">
        <v>153</v>
      </c>
      <c r="I12" s="108" t="s">
        <v>154</v>
      </c>
      <c r="J12" s="368">
        <f>'COMPOSIÇÃO HORA TÉCNICA'!$E$8</f>
        <v>31.83</v>
      </c>
      <c r="K12" s="109" t="s">
        <v>147</v>
      </c>
      <c r="L12" s="110">
        <f>'COMPOSIÇÃO HORA TÉCNICA'!$F$8</f>
        <v>75.41</v>
      </c>
      <c r="M12" s="110">
        <f t="shared" si="0"/>
        <v>2262.3000000000002</v>
      </c>
      <c r="N12" s="471"/>
      <c r="O12" s="420"/>
      <c r="P12" s="474"/>
      <c r="Q12" s="95" t="e">
        <f>M12/($M$22+$M$27+$M$34+$M$50+$M$77+$M$108+$M$126+#REF!)</f>
        <v>#REF!</v>
      </c>
      <c r="R12" s="95">
        <f t="shared" si="3"/>
        <v>2.2593741105268683E-2</v>
      </c>
    </row>
    <row r="13" spans="1:18" ht="13.5" customHeight="1">
      <c r="A13" s="477"/>
      <c r="B13" s="426" t="s">
        <v>13</v>
      </c>
      <c r="C13" s="450" t="s">
        <v>54</v>
      </c>
      <c r="D13" s="101">
        <v>60</v>
      </c>
      <c r="E13" s="102" t="s">
        <v>144</v>
      </c>
      <c r="F13" s="101">
        <v>1</v>
      </c>
      <c r="G13" s="101" t="s">
        <v>149</v>
      </c>
      <c r="H13" s="101" t="s">
        <v>150</v>
      </c>
      <c r="I13" s="101" t="s">
        <v>151</v>
      </c>
      <c r="J13" s="103">
        <f>'COMPOSIÇÃO HORA TÉCNICA'!$E$9</f>
        <v>54.21</v>
      </c>
      <c r="K13" s="104" t="s">
        <v>147</v>
      </c>
      <c r="L13" s="103">
        <f>'COMPOSIÇÃO HORA TÉCNICA'!$F$9</f>
        <v>128.41999999999999</v>
      </c>
      <c r="M13" s="103">
        <f t="shared" si="0"/>
        <v>7705.2</v>
      </c>
      <c r="N13" s="469">
        <f>SUM(M13:M15)</f>
        <v>14492.099999999999</v>
      </c>
      <c r="O13" s="472">
        <f>'DESPESAS COMPLEMENTARES'!M17</f>
        <v>5300.9900000000007</v>
      </c>
      <c r="P13" s="472">
        <f>ROUND(N13+O13,2)</f>
        <v>19793.09</v>
      </c>
      <c r="Q13" s="95"/>
      <c r="R13" s="95"/>
    </row>
    <row r="14" spans="1:18" ht="15" customHeight="1">
      <c r="A14" s="477"/>
      <c r="B14" s="419"/>
      <c r="C14" s="420"/>
      <c r="D14" s="107">
        <v>60</v>
      </c>
      <c r="E14" s="108" t="s">
        <v>144</v>
      </c>
      <c r="F14" s="108">
        <v>1</v>
      </c>
      <c r="G14" s="108" t="s">
        <v>152</v>
      </c>
      <c r="H14" s="108" t="s">
        <v>153</v>
      </c>
      <c r="I14" s="108" t="s">
        <v>154</v>
      </c>
      <c r="J14" s="368">
        <f>'COMPOSIÇÃO HORA TÉCNICA'!$E$8</f>
        <v>31.83</v>
      </c>
      <c r="K14" s="109" t="s">
        <v>147</v>
      </c>
      <c r="L14" s="110">
        <f>'COMPOSIÇÃO HORA TÉCNICA'!$F$8</f>
        <v>75.41</v>
      </c>
      <c r="M14" s="110">
        <f t="shared" si="0"/>
        <v>4524.6000000000004</v>
      </c>
      <c r="N14" s="470"/>
      <c r="O14" s="419"/>
      <c r="P14" s="473"/>
      <c r="Q14" s="95" t="e">
        <f>M14/($M$22+$M$27+$M$34+$M$50+$M$77+$M$108+$M$126+#REF!)</f>
        <v>#REF!</v>
      </c>
      <c r="R14" s="95">
        <f t="shared" ref="R14:R15" si="4">M14/$M$22</f>
        <v>4.5187482210537366E-2</v>
      </c>
    </row>
    <row r="15" spans="1:18" ht="12.75" customHeight="1">
      <c r="A15" s="477"/>
      <c r="B15" s="420"/>
      <c r="C15" s="14" t="s">
        <v>53</v>
      </c>
      <c r="D15" s="107">
        <v>30</v>
      </c>
      <c r="E15" s="108" t="s">
        <v>144</v>
      </c>
      <c r="F15" s="108">
        <v>1</v>
      </c>
      <c r="G15" s="108" t="s">
        <v>152</v>
      </c>
      <c r="H15" s="108" t="s">
        <v>153</v>
      </c>
      <c r="I15" s="108" t="s">
        <v>154</v>
      </c>
      <c r="J15" s="368">
        <f>'COMPOSIÇÃO HORA TÉCNICA'!$E$8</f>
        <v>31.83</v>
      </c>
      <c r="K15" s="109" t="s">
        <v>147</v>
      </c>
      <c r="L15" s="110">
        <f>'COMPOSIÇÃO HORA TÉCNICA'!$F$8</f>
        <v>75.41</v>
      </c>
      <c r="M15" s="110">
        <f t="shared" si="0"/>
        <v>2262.3000000000002</v>
      </c>
      <c r="N15" s="471"/>
      <c r="O15" s="420"/>
      <c r="P15" s="474"/>
      <c r="Q15" s="95" t="e">
        <f>M15/($M$22+$M$27+$M$34+$M$50+$M$77+$M$108+$M$126+#REF!)</f>
        <v>#REF!</v>
      </c>
      <c r="R15" s="95">
        <f t="shared" si="4"/>
        <v>2.2593741105268683E-2</v>
      </c>
    </row>
    <row r="16" spans="1:18" ht="13.5" customHeight="1">
      <c r="A16" s="477"/>
      <c r="B16" s="484" t="s">
        <v>14</v>
      </c>
      <c r="C16" s="450" t="s">
        <v>55</v>
      </c>
      <c r="D16" s="101">
        <v>150</v>
      </c>
      <c r="E16" s="102" t="s">
        <v>144</v>
      </c>
      <c r="F16" s="101">
        <v>1</v>
      </c>
      <c r="G16" s="101" t="s">
        <v>149</v>
      </c>
      <c r="H16" s="101" t="s">
        <v>150</v>
      </c>
      <c r="I16" s="101" t="s">
        <v>151</v>
      </c>
      <c r="J16" s="103">
        <f>'COMPOSIÇÃO HORA TÉCNICA'!$E$9</f>
        <v>54.21</v>
      </c>
      <c r="K16" s="104" t="s">
        <v>147</v>
      </c>
      <c r="L16" s="103">
        <f>'COMPOSIÇÃO HORA TÉCNICA'!$F$9</f>
        <v>128.41999999999999</v>
      </c>
      <c r="M16" s="103">
        <f t="shared" si="0"/>
        <v>19263</v>
      </c>
      <c r="N16" s="469">
        <f>SUM(M16:M21)</f>
        <v>57008.4</v>
      </c>
      <c r="O16" s="472">
        <f>'DESPESAS COMPLEMENTARES'!M30</f>
        <v>4269.6299999999992</v>
      </c>
      <c r="P16" s="472">
        <f>ROUND(N16+O16,2)</f>
        <v>61278.03</v>
      </c>
      <c r="Q16" s="95"/>
      <c r="R16" s="95"/>
    </row>
    <row r="17" spans="1:26" ht="15" customHeight="1">
      <c r="A17" s="477"/>
      <c r="B17" s="419"/>
      <c r="C17" s="420"/>
      <c r="D17" s="107">
        <v>80</v>
      </c>
      <c r="E17" s="108" t="s">
        <v>144</v>
      </c>
      <c r="F17" s="108">
        <v>1</v>
      </c>
      <c r="G17" s="108" t="s">
        <v>152</v>
      </c>
      <c r="H17" s="108" t="s">
        <v>153</v>
      </c>
      <c r="I17" s="108" t="s">
        <v>154</v>
      </c>
      <c r="J17" s="368">
        <f>'COMPOSIÇÃO HORA TÉCNICA'!$E$8</f>
        <v>31.83</v>
      </c>
      <c r="K17" s="109" t="s">
        <v>147</v>
      </c>
      <c r="L17" s="110">
        <f>'COMPOSIÇÃO HORA TÉCNICA'!$F$8</f>
        <v>75.41</v>
      </c>
      <c r="M17" s="110">
        <f t="shared" si="0"/>
        <v>6032.8</v>
      </c>
      <c r="N17" s="470"/>
      <c r="O17" s="419"/>
      <c r="P17" s="473"/>
      <c r="Q17" s="95" t="e">
        <f>M17/($M$22+$M$27+$M$34+$M$50+$M$77+$M$108+$M$126+#REF!)</f>
        <v>#REF!</v>
      </c>
      <c r="R17" s="95">
        <f t="shared" ref="R17:R19" si="5">M17/$M$22</f>
        <v>6.0249976280716482E-2</v>
      </c>
    </row>
    <row r="18" spans="1:26" ht="15" customHeight="1">
      <c r="A18" s="477"/>
      <c r="B18" s="419"/>
      <c r="C18" s="446" t="s">
        <v>56</v>
      </c>
      <c r="D18" s="91">
        <v>60</v>
      </c>
      <c r="E18" s="92" t="s">
        <v>144</v>
      </c>
      <c r="F18" s="92">
        <v>1</v>
      </c>
      <c r="G18" s="92" t="s">
        <v>145</v>
      </c>
      <c r="H18" s="92" t="s">
        <v>146</v>
      </c>
      <c r="I18" s="92">
        <v>33939</v>
      </c>
      <c r="J18" s="93">
        <f>'COMPOSIÇÃO HORA TÉCNICA'!$E$6</f>
        <v>60.54</v>
      </c>
      <c r="K18" s="94" t="s">
        <v>147</v>
      </c>
      <c r="L18" s="93">
        <f>'COMPOSIÇÃO HORA TÉCNICA'!F6</f>
        <v>143.41999999999999</v>
      </c>
      <c r="M18" s="93">
        <f t="shared" si="0"/>
        <v>8605.2000000000007</v>
      </c>
      <c r="N18" s="470"/>
      <c r="O18" s="419"/>
      <c r="P18" s="473"/>
      <c r="Q18" s="95" t="e">
        <f>M18/($M$22+$M$27+$M$34+$M$50+$M$77+$M$108+$M$126+#REF!)</f>
        <v>#REF!</v>
      </c>
      <c r="R18" s="95">
        <f t="shared" si="5"/>
        <v>8.5940706784713813E-2</v>
      </c>
    </row>
    <row r="19" spans="1:26" ht="15" customHeight="1">
      <c r="A19" s="477"/>
      <c r="B19" s="419"/>
      <c r="C19" s="419"/>
      <c r="D19" s="91">
        <v>30</v>
      </c>
      <c r="E19" s="106" t="s">
        <v>144</v>
      </c>
      <c r="F19" s="92">
        <v>1</v>
      </c>
      <c r="G19" s="92" t="s">
        <v>148</v>
      </c>
      <c r="H19" s="92" t="s">
        <v>146</v>
      </c>
      <c r="I19" s="92">
        <v>33953</v>
      </c>
      <c r="J19" s="99">
        <f>'COMPOSIÇÃO HORA TÉCNICA'!$E$7</f>
        <v>65.86</v>
      </c>
      <c r="K19" s="94" t="s">
        <v>147</v>
      </c>
      <c r="L19" s="93">
        <f>'COMPOSIÇÃO HORA TÉCNICA'!$F$7</f>
        <v>156.02000000000001</v>
      </c>
      <c r="M19" s="93">
        <f t="shared" si="0"/>
        <v>4680.6000000000004</v>
      </c>
      <c r="N19" s="470"/>
      <c r="O19" s="419"/>
      <c r="P19" s="473"/>
      <c r="Q19" s="95" t="e">
        <f>M19/($M$22+$M$27+$M$34+$M$50+$M$77+$M$108+$M$126+#REF!)</f>
        <v>#REF!</v>
      </c>
      <c r="R19" s="95">
        <f t="shared" si="5"/>
        <v>4.6745464623312818E-2</v>
      </c>
    </row>
    <row r="20" spans="1:26" ht="15" customHeight="1">
      <c r="A20" s="477"/>
      <c r="B20" s="419"/>
      <c r="C20" s="419"/>
      <c r="D20" s="101">
        <v>120</v>
      </c>
      <c r="E20" s="102" t="s">
        <v>144</v>
      </c>
      <c r="F20" s="101">
        <v>1</v>
      </c>
      <c r="G20" s="101" t="s">
        <v>149</v>
      </c>
      <c r="H20" s="101" t="s">
        <v>150</v>
      </c>
      <c r="I20" s="101" t="s">
        <v>151</v>
      </c>
      <c r="J20" s="103">
        <f>'COMPOSIÇÃO HORA TÉCNICA'!$E$9</f>
        <v>54.21</v>
      </c>
      <c r="K20" s="104" t="s">
        <v>147</v>
      </c>
      <c r="L20" s="103">
        <f>'COMPOSIÇÃO HORA TÉCNICA'!$F$9</f>
        <v>128.41999999999999</v>
      </c>
      <c r="M20" s="103">
        <f t="shared" si="0"/>
        <v>15410.4</v>
      </c>
      <c r="N20" s="470"/>
      <c r="O20" s="419"/>
      <c r="P20" s="473"/>
      <c r="Q20" s="95"/>
      <c r="R20" s="95"/>
    </row>
    <row r="21" spans="1:26" ht="15" customHeight="1">
      <c r="A21" s="477"/>
      <c r="B21" s="420"/>
      <c r="C21" s="420"/>
      <c r="D21" s="107">
        <v>40</v>
      </c>
      <c r="E21" s="108" t="s">
        <v>144</v>
      </c>
      <c r="F21" s="108">
        <v>1</v>
      </c>
      <c r="G21" s="108" t="s">
        <v>152</v>
      </c>
      <c r="H21" s="108" t="s">
        <v>153</v>
      </c>
      <c r="I21" s="108" t="s">
        <v>154</v>
      </c>
      <c r="J21" s="368">
        <f>'COMPOSIÇÃO HORA TÉCNICA'!$E$8</f>
        <v>31.83</v>
      </c>
      <c r="K21" s="109" t="s">
        <v>147</v>
      </c>
      <c r="L21" s="110">
        <f>'COMPOSIÇÃO HORA TÉCNICA'!$F$8</f>
        <v>75.41</v>
      </c>
      <c r="M21" s="110">
        <f t="shared" si="0"/>
        <v>3016.4</v>
      </c>
      <c r="N21" s="471"/>
      <c r="O21" s="420"/>
      <c r="P21" s="474"/>
      <c r="Q21" s="95" t="e">
        <f>M21/($M$22+$M$27+$M$34+$M$50+$M$77+$M$108+$M$126+#REF!)</f>
        <v>#REF!</v>
      </c>
      <c r="R21" s="95">
        <f>M21/$M$22</f>
        <v>3.0124988140358241E-2</v>
      </c>
    </row>
    <row r="22" spans="1:26" ht="15" customHeight="1">
      <c r="A22" s="485"/>
      <c r="B22" s="406"/>
      <c r="C22" s="406"/>
      <c r="D22" s="406"/>
      <c r="E22" s="406"/>
      <c r="F22" s="406"/>
      <c r="G22" s="406"/>
      <c r="H22" s="406"/>
      <c r="I22" s="406"/>
      <c r="J22" s="406"/>
      <c r="K22" s="406"/>
      <c r="L22" s="422"/>
      <c r="M22" s="111">
        <f>SUM(M4:M21)</f>
        <v>100129.49999999999</v>
      </c>
      <c r="N22" s="111"/>
      <c r="O22" s="112"/>
      <c r="P22" s="112"/>
      <c r="Q22" s="113"/>
      <c r="R22" s="113"/>
    </row>
    <row r="23" spans="1:26" ht="15" customHeight="1">
      <c r="A23" s="475" t="s">
        <v>15</v>
      </c>
      <c r="B23" s="259" t="s">
        <v>16</v>
      </c>
      <c r="C23" s="14" t="s">
        <v>16</v>
      </c>
      <c r="D23" s="371">
        <v>453749</v>
      </c>
      <c r="E23" s="114" t="s">
        <v>155</v>
      </c>
      <c r="F23" s="7" t="s">
        <v>48</v>
      </c>
      <c r="G23" s="7" t="s">
        <v>48</v>
      </c>
      <c r="H23" s="7" t="s">
        <v>153</v>
      </c>
      <c r="I23" s="7" t="s">
        <v>156</v>
      </c>
      <c r="J23" s="230">
        <v>2.2599999999999998</v>
      </c>
      <c r="K23" s="7" t="s">
        <v>157</v>
      </c>
      <c r="L23" s="115">
        <f>ROUND(J23*'COMPOSIÇÃO HORA TÉCNICA'!C15,2)</f>
        <v>2.84</v>
      </c>
      <c r="M23" s="115">
        <f>ROUND(D23*L23,2)</f>
        <v>1288647.1599999999</v>
      </c>
      <c r="N23" s="366">
        <f>SUM(M23:M23)</f>
        <v>1288647.1599999999</v>
      </c>
      <c r="O23" s="366">
        <v>0</v>
      </c>
      <c r="P23" s="366">
        <f>ROUND(N23+O23,2)</f>
        <v>1288647.1599999999</v>
      </c>
      <c r="Q23" s="95" t="e">
        <f>M23/($M$22+$M$27+$M$34+$M$50+$M$77+$M$108+$M$126+#REF!)</f>
        <v>#REF!</v>
      </c>
      <c r="R23" s="116">
        <f>M23/$M$27</f>
        <v>0.95168988044757719</v>
      </c>
      <c r="S23" s="62"/>
      <c r="T23" s="62"/>
      <c r="U23" s="62"/>
      <c r="V23" s="62"/>
      <c r="W23" s="62"/>
      <c r="X23" s="62"/>
      <c r="Y23" s="62"/>
      <c r="Z23" s="62"/>
    </row>
    <row r="24" spans="1:26" ht="15" customHeight="1">
      <c r="A24" s="419"/>
      <c r="B24" s="426" t="s">
        <v>18</v>
      </c>
      <c r="C24" s="450" t="s">
        <v>158</v>
      </c>
      <c r="D24" s="91">
        <v>150</v>
      </c>
      <c r="E24" s="92" t="s">
        <v>144</v>
      </c>
      <c r="F24" s="92">
        <v>2</v>
      </c>
      <c r="G24" s="92" t="s">
        <v>145</v>
      </c>
      <c r="H24" s="92" t="s">
        <v>146</v>
      </c>
      <c r="I24" s="92">
        <v>33939</v>
      </c>
      <c r="J24" s="93">
        <f>'COMPOSIÇÃO HORA TÉCNICA'!$E$6</f>
        <v>60.54</v>
      </c>
      <c r="K24" s="94" t="s">
        <v>147</v>
      </c>
      <c r="L24" s="93">
        <f>'COMPOSIÇÃO HORA TÉCNICA'!F6</f>
        <v>143.41999999999999</v>
      </c>
      <c r="M24" s="93">
        <f t="shared" ref="M24:M26" si="6">ROUND(D24*F24*L24,2)</f>
        <v>43026</v>
      </c>
      <c r="N24" s="469">
        <f>SUM(M24:M26)</f>
        <v>65414.9</v>
      </c>
      <c r="O24" s="472">
        <f>'DESPESAS COMPLEMENTARES'!M39</f>
        <v>22854.730000000007</v>
      </c>
      <c r="P24" s="472">
        <f>ROUND(N24+O24,2)</f>
        <v>88269.63</v>
      </c>
      <c r="Q24" s="95" t="e">
        <f>M24/($M$22+$M$27+$M$34+$M$50+$M$77+$M$108+$M$126+#REF!)</f>
        <v>#REF!</v>
      </c>
      <c r="R24" s="95">
        <f>M24/$M$27</f>
        <v>3.1775500747727919E-2</v>
      </c>
    </row>
    <row r="25" spans="1:26" ht="15" customHeight="1">
      <c r="A25" s="419"/>
      <c r="B25" s="419"/>
      <c r="C25" s="420"/>
      <c r="D25" s="91">
        <v>100</v>
      </c>
      <c r="E25" s="106" t="s">
        <v>144</v>
      </c>
      <c r="F25" s="92">
        <v>1</v>
      </c>
      <c r="G25" s="92" t="s">
        <v>148</v>
      </c>
      <c r="H25" s="92" t="s">
        <v>146</v>
      </c>
      <c r="I25" s="92">
        <v>33953</v>
      </c>
      <c r="J25" s="99">
        <f>'COMPOSIÇÃO HORA TÉCNICA'!$E$7</f>
        <v>65.86</v>
      </c>
      <c r="K25" s="94" t="s">
        <v>147</v>
      </c>
      <c r="L25" s="93">
        <f>'COMPOSIÇÃO HORA TÉCNICA'!$F$7</f>
        <v>156.02000000000001</v>
      </c>
      <c r="M25" s="93">
        <f t="shared" si="6"/>
        <v>15602</v>
      </c>
      <c r="N25" s="470"/>
      <c r="O25" s="419"/>
      <c r="P25" s="473"/>
      <c r="Q25" s="95" t="e">
        <f>M25/($M$22+$M$27+$M$34+$M$50+$M$77+$M$108+$M$126+#REF!)</f>
        <v>#REF!</v>
      </c>
      <c r="R25" s="95">
        <f>M25/$M$22</f>
        <v>0.15581821541104271</v>
      </c>
    </row>
    <row r="26" spans="1:26" ht="15" customHeight="1">
      <c r="A26" s="420"/>
      <c r="B26" s="420"/>
      <c r="C26" s="14" t="s">
        <v>53</v>
      </c>
      <c r="D26" s="107">
        <v>90</v>
      </c>
      <c r="E26" s="108" t="s">
        <v>144</v>
      </c>
      <c r="F26" s="108">
        <v>1</v>
      </c>
      <c r="G26" s="108" t="s">
        <v>152</v>
      </c>
      <c r="H26" s="108" t="s">
        <v>153</v>
      </c>
      <c r="I26" s="108" t="s">
        <v>154</v>
      </c>
      <c r="J26" s="368">
        <f>'COMPOSIÇÃO HORA TÉCNICA'!$E$8</f>
        <v>31.83</v>
      </c>
      <c r="K26" s="109" t="s">
        <v>147</v>
      </c>
      <c r="L26" s="110">
        <f>'COMPOSIÇÃO HORA TÉCNICA'!$F$8</f>
        <v>75.41</v>
      </c>
      <c r="M26" s="110">
        <f t="shared" si="6"/>
        <v>6786.9</v>
      </c>
      <c r="N26" s="471"/>
      <c r="O26" s="420"/>
      <c r="P26" s="474"/>
      <c r="Q26" s="95" t="e">
        <f>M26/($M$22+$M$27+$M$34+$M$50+$M$77+$M$108+$M$126+#REF!)</f>
        <v>#REF!</v>
      </c>
      <c r="R26" s="95">
        <f>M26/$M$27</f>
        <v>5.0122518018118024E-3</v>
      </c>
    </row>
    <row r="27" spans="1:26" ht="15" customHeight="1">
      <c r="A27" s="481"/>
      <c r="B27" s="448"/>
      <c r="C27" s="448"/>
      <c r="D27" s="448"/>
      <c r="E27" s="448"/>
      <c r="F27" s="448"/>
      <c r="G27" s="448"/>
      <c r="H27" s="448"/>
      <c r="I27" s="448"/>
      <c r="J27" s="448"/>
      <c r="K27" s="448"/>
      <c r="L27" s="471"/>
      <c r="M27" s="111">
        <f>SUM(M23:M26)</f>
        <v>1354062.0599999998</v>
      </c>
      <c r="N27" s="111"/>
      <c r="O27" s="112"/>
      <c r="P27" s="112"/>
      <c r="Q27" s="113"/>
      <c r="R27" s="113"/>
    </row>
    <row r="28" spans="1:26" ht="15" customHeight="1">
      <c r="A28" s="475" t="s">
        <v>159</v>
      </c>
      <c r="B28" s="450" t="s">
        <v>20</v>
      </c>
      <c r="C28" s="418" t="s">
        <v>58</v>
      </c>
      <c r="D28" s="118">
        <v>300</v>
      </c>
      <c r="E28" s="92" t="s">
        <v>144</v>
      </c>
      <c r="F28" s="92">
        <v>3</v>
      </c>
      <c r="G28" s="92" t="s">
        <v>145</v>
      </c>
      <c r="H28" s="92" t="s">
        <v>146</v>
      </c>
      <c r="I28" s="92">
        <v>33939</v>
      </c>
      <c r="J28" s="93">
        <f>'COMPOSIÇÃO HORA TÉCNICA'!$E$6</f>
        <v>60.54</v>
      </c>
      <c r="K28" s="94" t="s">
        <v>147</v>
      </c>
      <c r="L28" s="93">
        <f>'COMPOSIÇÃO HORA TÉCNICA'!F6</f>
        <v>143.41999999999999</v>
      </c>
      <c r="M28" s="93">
        <f t="shared" ref="M28:M33" si="7">ROUND(D28*F28*L28,2)</f>
        <v>129078</v>
      </c>
      <c r="N28" s="469">
        <f>SUM(M28:M33)</f>
        <v>393038.9</v>
      </c>
      <c r="O28" s="472">
        <f>'DESPESAS COMPLEMENTARES'!M52</f>
        <v>19998.77</v>
      </c>
      <c r="P28" s="472">
        <f>ROUND(N28+O28,2)</f>
        <v>413037.67</v>
      </c>
      <c r="Q28" s="95" t="e">
        <f>M28/($M$22+$M$27+$M$34+$M$50+$M$77+$M$108+$M$126+#REF!)</f>
        <v>#REF!</v>
      </c>
      <c r="R28" s="95">
        <f>M28/$M$34</f>
        <v>0.32841024132725793</v>
      </c>
    </row>
    <row r="29" spans="1:26" ht="15" customHeight="1">
      <c r="A29" s="419"/>
      <c r="B29" s="419"/>
      <c r="C29" s="419"/>
      <c r="D29" s="91">
        <v>150</v>
      </c>
      <c r="E29" s="106" t="s">
        <v>144</v>
      </c>
      <c r="F29" s="92">
        <v>1</v>
      </c>
      <c r="G29" s="92" t="s">
        <v>148</v>
      </c>
      <c r="H29" s="92" t="s">
        <v>146</v>
      </c>
      <c r="I29" s="92">
        <v>33953</v>
      </c>
      <c r="J29" s="99">
        <f>'COMPOSIÇÃO HORA TÉCNICA'!$E$7</f>
        <v>65.86</v>
      </c>
      <c r="K29" s="94" t="s">
        <v>147</v>
      </c>
      <c r="L29" s="93">
        <f>'COMPOSIÇÃO HORA TÉCNICA'!$F$7</f>
        <v>156.02000000000001</v>
      </c>
      <c r="M29" s="93">
        <f t="shared" si="7"/>
        <v>23403</v>
      </c>
      <c r="N29" s="470"/>
      <c r="O29" s="419"/>
      <c r="P29" s="473"/>
      <c r="Q29" s="95" t="e">
        <f>M29/($M$22+$M$27+$M$34+$M$50+$M$77+$M$108+$M$126+#REF!)</f>
        <v>#REF!</v>
      </c>
      <c r="R29" s="95">
        <f>M29/$M$22</f>
        <v>0.23372732311656408</v>
      </c>
    </row>
    <row r="30" spans="1:26" ht="15" customHeight="1">
      <c r="A30" s="419"/>
      <c r="B30" s="419"/>
      <c r="C30" s="420"/>
      <c r="D30" s="119">
        <v>300</v>
      </c>
      <c r="E30" s="108" t="s">
        <v>144</v>
      </c>
      <c r="F30" s="108">
        <v>4</v>
      </c>
      <c r="G30" s="108" t="s">
        <v>152</v>
      </c>
      <c r="H30" s="108" t="s">
        <v>153</v>
      </c>
      <c r="I30" s="108" t="s">
        <v>154</v>
      </c>
      <c r="J30" s="368">
        <f>'COMPOSIÇÃO HORA TÉCNICA'!$E$8</f>
        <v>31.83</v>
      </c>
      <c r="K30" s="109" t="s">
        <v>147</v>
      </c>
      <c r="L30" s="110">
        <f>'COMPOSIÇÃO HORA TÉCNICA'!$F$8</f>
        <v>75.41</v>
      </c>
      <c r="M30" s="110">
        <f t="shared" si="7"/>
        <v>90492</v>
      </c>
      <c r="N30" s="470"/>
      <c r="O30" s="419"/>
      <c r="P30" s="473"/>
      <c r="Q30" s="95" t="e">
        <f>M30/($M$22+$M$27+$M$34+$M$50+$M$77+$M$108+$M$126+#REF!)</f>
        <v>#REF!</v>
      </c>
      <c r="R30" s="95">
        <f t="shared" ref="R30:R33" si="8">M30/$M$34</f>
        <v>0.23023675264712984</v>
      </c>
    </row>
    <row r="31" spans="1:26" ht="15" customHeight="1">
      <c r="A31" s="419"/>
      <c r="B31" s="419"/>
      <c r="C31" s="56" t="s">
        <v>60</v>
      </c>
      <c r="D31" s="119">
        <v>450</v>
      </c>
      <c r="E31" s="108" t="s">
        <v>144</v>
      </c>
      <c r="F31" s="108">
        <v>4</v>
      </c>
      <c r="G31" s="108" t="s">
        <v>152</v>
      </c>
      <c r="H31" s="108" t="s">
        <v>153</v>
      </c>
      <c r="I31" s="108" t="s">
        <v>154</v>
      </c>
      <c r="J31" s="368">
        <f>'COMPOSIÇÃO HORA TÉCNICA'!$E$8</f>
        <v>31.83</v>
      </c>
      <c r="K31" s="109" t="s">
        <v>147</v>
      </c>
      <c r="L31" s="110">
        <f>'COMPOSIÇÃO HORA TÉCNICA'!$F$8</f>
        <v>75.41</v>
      </c>
      <c r="M31" s="110">
        <f t="shared" si="7"/>
        <v>135738</v>
      </c>
      <c r="N31" s="470"/>
      <c r="O31" s="419"/>
      <c r="P31" s="473"/>
      <c r="Q31" s="95" t="e">
        <f>M31/($M$22+$M$27+$M$34+$M$50+$M$77+$M$108+$M$126+#REF!)</f>
        <v>#REF!</v>
      </c>
      <c r="R31" s="95">
        <f t="shared" si="8"/>
        <v>0.34535512897069476</v>
      </c>
    </row>
    <row r="32" spans="1:26" ht="15" customHeight="1">
      <c r="A32" s="419"/>
      <c r="B32" s="419"/>
      <c r="C32" s="346" t="s">
        <v>61</v>
      </c>
      <c r="D32" s="119">
        <v>60</v>
      </c>
      <c r="E32" s="108" t="s">
        <v>144</v>
      </c>
      <c r="F32" s="108">
        <v>2</v>
      </c>
      <c r="G32" s="108" t="s">
        <v>152</v>
      </c>
      <c r="H32" s="108" t="s">
        <v>153</v>
      </c>
      <c r="I32" s="108" t="s">
        <v>154</v>
      </c>
      <c r="J32" s="368">
        <f>'COMPOSIÇÃO HORA TÉCNICA'!$E$8</f>
        <v>31.83</v>
      </c>
      <c r="K32" s="109" t="s">
        <v>147</v>
      </c>
      <c r="L32" s="110">
        <f>'COMPOSIÇÃO HORA TÉCNICA'!$F$8</f>
        <v>75.41</v>
      </c>
      <c r="M32" s="110">
        <f t="shared" si="7"/>
        <v>9049.2000000000007</v>
      </c>
      <c r="N32" s="470"/>
      <c r="O32" s="419"/>
      <c r="P32" s="473"/>
      <c r="Q32" s="95" t="e">
        <f>M32/($M$22+$M$27+$M$34+$M$50+$M$77+$M$108+$M$126+#REF!)</f>
        <v>#REF!</v>
      </c>
      <c r="R32" s="95">
        <f t="shared" si="8"/>
        <v>2.3023675264712985E-2</v>
      </c>
    </row>
    <row r="33" spans="1:18" ht="15" customHeight="1">
      <c r="A33" s="420"/>
      <c r="B33" s="420"/>
      <c r="C33" s="14" t="s">
        <v>53</v>
      </c>
      <c r="D33" s="119">
        <v>70</v>
      </c>
      <c r="E33" s="108" t="s">
        <v>144</v>
      </c>
      <c r="F33" s="108">
        <v>1</v>
      </c>
      <c r="G33" s="108" t="s">
        <v>152</v>
      </c>
      <c r="H33" s="108" t="s">
        <v>153</v>
      </c>
      <c r="I33" s="108" t="s">
        <v>154</v>
      </c>
      <c r="J33" s="368">
        <f>'COMPOSIÇÃO HORA TÉCNICA'!$E$8</f>
        <v>31.83</v>
      </c>
      <c r="K33" s="109" t="s">
        <v>147</v>
      </c>
      <c r="L33" s="110">
        <f>'COMPOSIÇÃO HORA TÉCNICA'!$F$8</f>
        <v>75.41</v>
      </c>
      <c r="M33" s="110">
        <f t="shared" si="7"/>
        <v>5278.7</v>
      </c>
      <c r="N33" s="471"/>
      <c r="O33" s="420"/>
      <c r="P33" s="474"/>
      <c r="Q33" s="95" t="e">
        <f>M33/($M$22+$M$27+$M$34+$M$50+$M$77+$M$108+$M$126+#REF!)</f>
        <v>#REF!</v>
      </c>
      <c r="R33" s="95">
        <f t="shared" si="8"/>
        <v>1.343047723774924E-2</v>
      </c>
    </row>
    <row r="34" spans="1:18" ht="15" customHeight="1">
      <c r="A34" s="486"/>
      <c r="B34" s="401"/>
      <c r="C34" s="401"/>
      <c r="D34" s="401"/>
      <c r="E34" s="401"/>
      <c r="F34" s="401"/>
      <c r="G34" s="401"/>
      <c r="H34" s="401"/>
      <c r="I34" s="401"/>
      <c r="J34" s="401"/>
      <c r="K34" s="401"/>
      <c r="L34" s="470"/>
      <c r="M34" s="111">
        <f>SUM(M28:M33)</f>
        <v>393038.9</v>
      </c>
      <c r="N34" s="111"/>
      <c r="O34" s="111"/>
      <c r="P34" s="120"/>
      <c r="Q34" s="113"/>
      <c r="R34" s="113"/>
    </row>
    <row r="35" spans="1:18" ht="15" customHeight="1">
      <c r="A35" s="476" t="s">
        <v>62</v>
      </c>
      <c r="B35" s="426" t="s">
        <v>22</v>
      </c>
      <c r="C35" s="450" t="s">
        <v>63</v>
      </c>
      <c r="D35" s="101">
        <v>240</v>
      </c>
      <c r="E35" s="102" t="s">
        <v>144</v>
      </c>
      <c r="F35" s="101">
        <v>1</v>
      </c>
      <c r="G35" s="101" t="s">
        <v>149</v>
      </c>
      <c r="H35" s="101" t="s">
        <v>150</v>
      </c>
      <c r="I35" s="101" t="s">
        <v>151</v>
      </c>
      <c r="J35" s="103">
        <f>'COMPOSIÇÃO HORA TÉCNICA'!$E$9</f>
        <v>54.21</v>
      </c>
      <c r="K35" s="104" t="s">
        <v>147</v>
      </c>
      <c r="L35" s="103">
        <f>'COMPOSIÇÃO HORA TÉCNICA'!$F$9</f>
        <v>128.41999999999999</v>
      </c>
      <c r="M35" s="103">
        <f t="shared" ref="M35:M49" si="9">ROUND(D35*F35*L35,2)</f>
        <v>30820.799999999999</v>
      </c>
      <c r="N35" s="472">
        <f>SUM(M35:M37)</f>
        <v>47411</v>
      </c>
      <c r="O35" s="479">
        <f>'DESPESAS COMPLEMENTARES'!M66</f>
        <v>3084.5099999999998</v>
      </c>
      <c r="P35" s="472">
        <f>ROUND(N35+O35,2)</f>
        <v>50495.51</v>
      </c>
      <c r="Q35" s="372"/>
      <c r="R35" s="372"/>
    </row>
    <row r="36" spans="1:18" ht="15" customHeight="1">
      <c r="A36" s="477"/>
      <c r="B36" s="419"/>
      <c r="C36" s="420"/>
      <c r="D36" s="107">
        <v>180</v>
      </c>
      <c r="E36" s="108" t="s">
        <v>144</v>
      </c>
      <c r="F36" s="108">
        <v>1</v>
      </c>
      <c r="G36" s="108" t="s">
        <v>152</v>
      </c>
      <c r="H36" s="108" t="s">
        <v>153</v>
      </c>
      <c r="I36" s="108" t="s">
        <v>154</v>
      </c>
      <c r="J36" s="368">
        <f>'COMPOSIÇÃO HORA TÉCNICA'!$E$8</f>
        <v>31.83</v>
      </c>
      <c r="K36" s="109" t="s">
        <v>147</v>
      </c>
      <c r="L36" s="110">
        <f>'COMPOSIÇÃO HORA TÉCNICA'!$F$8</f>
        <v>75.41</v>
      </c>
      <c r="M36" s="110">
        <f t="shared" si="9"/>
        <v>13573.8</v>
      </c>
      <c r="N36" s="419"/>
      <c r="O36" s="477"/>
      <c r="P36" s="473"/>
      <c r="Q36" s="373" t="e">
        <f>M36/($M$22+$M$27+$M$34+$M$50+$M$77+$M$108+$M$126+#REF!)</f>
        <v>#REF!</v>
      </c>
      <c r="R36" s="95">
        <f t="shared" ref="R36:R38" si="10">M36/$M$50</f>
        <v>4.2734709066604037E-2</v>
      </c>
    </row>
    <row r="37" spans="1:18" ht="15" customHeight="1">
      <c r="A37" s="477"/>
      <c r="B37" s="420"/>
      <c r="C37" s="374" t="s">
        <v>53</v>
      </c>
      <c r="D37" s="107">
        <v>40</v>
      </c>
      <c r="E37" s="108" t="s">
        <v>144</v>
      </c>
      <c r="F37" s="108">
        <v>1</v>
      </c>
      <c r="G37" s="108" t="s">
        <v>152</v>
      </c>
      <c r="H37" s="108" t="s">
        <v>153</v>
      </c>
      <c r="I37" s="108" t="s">
        <v>154</v>
      </c>
      <c r="J37" s="368">
        <f>'COMPOSIÇÃO HORA TÉCNICA'!$E$8</f>
        <v>31.83</v>
      </c>
      <c r="K37" s="109" t="s">
        <v>147</v>
      </c>
      <c r="L37" s="110">
        <f>'COMPOSIÇÃO HORA TÉCNICA'!$F$8</f>
        <v>75.41</v>
      </c>
      <c r="M37" s="110">
        <f t="shared" si="9"/>
        <v>3016.4</v>
      </c>
      <c r="N37" s="420"/>
      <c r="O37" s="478"/>
      <c r="P37" s="474"/>
      <c r="Q37" s="373" t="e">
        <f>M37/($M$22+$M$27+$M$34+$M$50+$M$77+$M$108+$M$126+#REF!)</f>
        <v>#REF!</v>
      </c>
      <c r="R37" s="95">
        <f t="shared" si="10"/>
        <v>9.4966020148008982E-3</v>
      </c>
    </row>
    <row r="38" spans="1:18" ht="15" customHeight="1">
      <c r="A38" s="477"/>
      <c r="B38" s="426" t="s">
        <v>23</v>
      </c>
      <c r="C38" s="450" t="s">
        <v>64</v>
      </c>
      <c r="D38" s="91">
        <v>150</v>
      </c>
      <c r="E38" s="92" t="s">
        <v>144</v>
      </c>
      <c r="F38" s="92">
        <v>3</v>
      </c>
      <c r="G38" s="92" t="s">
        <v>145</v>
      </c>
      <c r="H38" s="92" t="s">
        <v>146</v>
      </c>
      <c r="I38" s="92">
        <v>33939</v>
      </c>
      <c r="J38" s="93">
        <f>'COMPOSIÇÃO HORA TÉCNICA'!$E$6</f>
        <v>60.54</v>
      </c>
      <c r="K38" s="94" t="s">
        <v>147</v>
      </c>
      <c r="L38" s="93">
        <f>'COMPOSIÇÃO HORA TÉCNICA'!F6</f>
        <v>143.41999999999999</v>
      </c>
      <c r="M38" s="93">
        <f t="shared" si="9"/>
        <v>64539</v>
      </c>
      <c r="N38" s="469">
        <f>SUM(M38:M41)</f>
        <v>154976.5</v>
      </c>
      <c r="O38" s="472">
        <f>'DESPESAS COMPLEMENTARES'!M72</f>
        <v>5679.1699999999992</v>
      </c>
      <c r="P38" s="505">
        <f>ROUND(N38+O38,2)</f>
        <v>160655.67000000001</v>
      </c>
      <c r="Q38" s="95" t="e">
        <f>M38/($M$22+$M$27+$M$34+$M$50+$M$77+$M$108+$M$126+#REF!)</f>
        <v>#REF!</v>
      </c>
      <c r="R38" s="95">
        <f t="shared" si="10"/>
        <v>0.20318962917160693</v>
      </c>
    </row>
    <row r="39" spans="1:18" ht="15" customHeight="1">
      <c r="A39" s="477"/>
      <c r="B39" s="419"/>
      <c r="C39" s="419"/>
      <c r="D39" s="91">
        <v>75</v>
      </c>
      <c r="E39" s="106" t="s">
        <v>144</v>
      </c>
      <c r="F39" s="92">
        <v>1</v>
      </c>
      <c r="G39" s="92" t="s">
        <v>148</v>
      </c>
      <c r="H39" s="92" t="s">
        <v>146</v>
      </c>
      <c r="I39" s="92">
        <v>33953</v>
      </c>
      <c r="J39" s="99">
        <f>'COMPOSIÇÃO HORA TÉCNICA'!$E$7</f>
        <v>65.86</v>
      </c>
      <c r="K39" s="94" t="s">
        <v>147</v>
      </c>
      <c r="L39" s="93">
        <f>'COMPOSIÇÃO HORA TÉCNICA'!$F$7</f>
        <v>156.02000000000001</v>
      </c>
      <c r="M39" s="93">
        <f t="shared" si="9"/>
        <v>11701.5</v>
      </c>
      <c r="N39" s="470"/>
      <c r="O39" s="419"/>
      <c r="P39" s="473"/>
      <c r="Q39" s="95" t="e">
        <f>M39/($M$22+$M$27+$M$34+$M$50+$M$77+$M$108+$M$126+#REF!)</f>
        <v>#REF!</v>
      </c>
      <c r="R39" s="95">
        <f>M39/$M$22</f>
        <v>0.11686366155828204</v>
      </c>
    </row>
    <row r="40" spans="1:18" ht="15" customHeight="1">
      <c r="A40" s="477"/>
      <c r="B40" s="419"/>
      <c r="C40" s="420"/>
      <c r="D40" s="121">
        <v>220</v>
      </c>
      <c r="E40" s="122" t="s">
        <v>144</v>
      </c>
      <c r="F40" s="122">
        <v>2</v>
      </c>
      <c r="G40" s="229" t="s">
        <v>160</v>
      </c>
      <c r="H40" s="122" t="s">
        <v>161</v>
      </c>
      <c r="I40" s="122" t="s">
        <v>162</v>
      </c>
      <c r="J40" s="123">
        <f>'COMPOSIÇÃO HORA TÉCNICA'!$E$5</f>
        <v>72.64</v>
      </c>
      <c r="K40" s="124" t="s">
        <v>147</v>
      </c>
      <c r="L40" s="125">
        <f>'COMPOSIÇÃO HORA TÉCNICA'!F5</f>
        <v>172.09</v>
      </c>
      <c r="M40" s="125">
        <f t="shared" si="9"/>
        <v>75719.600000000006</v>
      </c>
      <c r="N40" s="470"/>
      <c r="O40" s="419"/>
      <c r="P40" s="473"/>
      <c r="Q40" s="95" t="e">
        <f>M40/($M$22+$M$27+$M$34+$M$50+$M$77+$M$108+$M$126+#REF!)</f>
        <v>#REF!</v>
      </c>
      <c r="R40" s="95">
        <f t="shared" ref="R40:R44" si="11">M40/$M$50</f>
        <v>0.23838977122394847</v>
      </c>
    </row>
    <row r="41" spans="1:18" ht="15" customHeight="1">
      <c r="A41" s="477"/>
      <c r="B41" s="420"/>
      <c r="C41" s="14" t="s">
        <v>53</v>
      </c>
      <c r="D41" s="107">
        <v>40</v>
      </c>
      <c r="E41" s="108" t="s">
        <v>144</v>
      </c>
      <c r="F41" s="108">
        <v>1</v>
      </c>
      <c r="G41" s="108" t="s">
        <v>152</v>
      </c>
      <c r="H41" s="108" t="s">
        <v>153</v>
      </c>
      <c r="I41" s="108" t="s">
        <v>154</v>
      </c>
      <c r="J41" s="368">
        <f>'COMPOSIÇÃO HORA TÉCNICA'!$E$8</f>
        <v>31.83</v>
      </c>
      <c r="K41" s="109" t="s">
        <v>147</v>
      </c>
      <c r="L41" s="110">
        <f>'COMPOSIÇÃO HORA TÉCNICA'!$F$8</f>
        <v>75.41</v>
      </c>
      <c r="M41" s="110">
        <f t="shared" si="9"/>
        <v>3016.4</v>
      </c>
      <c r="N41" s="471"/>
      <c r="O41" s="420"/>
      <c r="P41" s="474"/>
      <c r="Q41" s="95" t="e">
        <f>M41/($M$22+$M$27+$M$34+$M$50+$M$77+$M$108+$M$126+#REF!)</f>
        <v>#REF!</v>
      </c>
      <c r="R41" s="95">
        <f t="shared" si="11"/>
        <v>9.4966020148008982E-3</v>
      </c>
    </row>
    <row r="42" spans="1:18" ht="15" customHeight="1">
      <c r="A42" s="477"/>
      <c r="B42" s="450" t="s">
        <v>24</v>
      </c>
      <c r="C42" s="346" t="s">
        <v>65</v>
      </c>
      <c r="D42" s="107">
        <v>120</v>
      </c>
      <c r="E42" s="108" t="s">
        <v>144</v>
      </c>
      <c r="F42" s="108">
        <v>1</v>
      </c>
      <c r="G42" s="108" t="s">
        <v>152</v>
      </c>
      <c r="H42" s="108" t="s">
        <v>153</v>
      </c>
      <c r="I42" s="108" t="s">
        <v>154</v>
      </c>
      <c r="J42" s="368">
        <f>'COMPOSIÇÃO HORA TÉCNICA'!$E$8</f>
        <v>31.83</v>
      </c>
      <c r="K42" s="109" t="s">
        <v>147</v>
      </c>
      <c r="L42" s="110">
        <f>'COMPOSIÇÃO HORA TÉCNICA'!$F$8</f>
        <v>75.41</v>
      </c>
      <c r="M42" s="110">
        <f t="shared" si="9"/>
        <v>9049.2000000000007</v>
      </c>
      <c r="N42" s="472">
        <f>SUM(M42:M43)</f>
        <v>12065.6</v>
      </c>
      <c r="O42" s="472">
        <f>'DESPESAS COMPLEMENTARES'!M80</f>
        <v>3825.1099999999997</v>
      </c>
      <c r="P42" s="472">
        <f>ROUND(N42+O42,2)</f>
        <v>15890.71</v>
      </c>
      <c r="Q42" s="95" t="e">
        <f>M42/($M$22+$M$27+$M$34+$M$50+$M$77+$M$108+$M$126+#REF!)</f>
        <v>#REF!</v>
      </c>
      <c r="R42" s="95">
        <f t="shared" si="11"/>
        <v>2.8489806044402696E-2</v>
      </c>
    </row>
    <row r="43" spans="1:18" ht="15" customHeight="1">
      <c r="A43" s="477"/>
      <c r="B43" s="420"/>
      <c r="C43" s="14" t="s">
        <v>53</v>
      </c>
      <c r="D43" s="107">
        <v>40</v>
      </c>
      <c r="E43" s="108" t="s">
        <v>144</v>
      </c>
      <c r="F43" s="108">
        <v>1</v>
      </c>
      <c r="G43" s="108" t="s">
        <v>152</v>
      </c>
      <c r="H43" s="108" t="s">
        <v>153</v>
      </c>
      <c r="I43" s="108" t="s">
        <v>154</v>
      </c>
      <c r="J43" s="368">
        <f>'COMPOSIÇÃO HORA TÉCNICA'!$E$8</f>
        <v>31.83</v>
      </c>
      <c r="K43" s="109" t="s">
        <v>147</v>
      </c>
      <c r="L43" s="110">
        <f>'COMPOSIÇÃO HORA TÉCNICA'!$F$8</f>
        <v>75.41</v>
      </c>
      <c r="M43" s="110">
        <f t="shared" si="9"/>
        <v>3016.4</v>
      </c>
      <c r="N43" s="420"/>
      <c r="O43" s="420"/>
      <c r="P43" s="474"/>
      <c r="Q43" s="95" t="e">
        <f>M43/($M$22+$M$27+$M$34+$M$50+$M$77+$M$108+$M$126+#REF!)</f>
        <v>#REF!</v>
      </c>
      <c r="R43" s="95">
        <f t="shared" si="11"/>
        <v>9.4966020148008982E-3</v>
      </c>
    </row>
    <row r="44" spans="1:18" ht="15" customHeight="1">
      <c r="A44" s="477"/>
      <c r="B44" s="426" t="s">
        <v>25</v>
      </c>
      <c r="C44" s="450" t="s">
        <v>66</v>
      </c>
      <c r="D44" s="91">
        <v>150</v>
      </c>
      <c r="E44" s="92" t="s">
        <v>144</v>
      </c>
      <c r="F44" s="92">
        <v>1</v>
      </c>
      <c r="G44" s="92" t="s">
        <v>145</v>
      </c>
      <c r="H44" s="92" t="s">
        <v>146</v>
      </c>
      <c r="I44" s="92">
        <v>33939</v>
      </c>
      <c r="J44" s="93">
        <f>'COMPOSIÇÃO HORA TÉCNICA'!$E$6</f>
        <v>60.54</v>
      </c>
      <c r="K44" s="94" t="s">
        <v>147</v>
      </c>
      <c r="L44" s="93">
        <f>'COMPOSIÇÃO HORA TÉCNICA'!F6</f>
        <v>143.41999999999999</v>
      </c>
      <c r="M44" s="93">
        <f t="shared" si="9"/>
        <v>21513</v>
      </c>
      <c r="N44" s="469">
        <f>SUM(M44:M49)</f>
        <v>103176.3</v>
      </c>
      <c r="O44" s="472">
        <f>'DESPESAS COMPLEMENTARES'!M89</f>
        <v>4961.5300000000007</v>
      </c>
      <c r="P44" s="472">
        <f>ROUND(N44+O44,2)</f>
        <v>108137.83</v>
      </c>
      <c r="Q44" s="95" t="e">
        <f>M44/($M$22+$M$27+$M$34+$M$50+$M$77+$M$108+$M$126+#REF!)</f>
        <v>#REF!</v>
      </c>
      <c r="R44" s="95">
        <f t="shared" si="11"/>
        <v>6.772987639053564E-2</v>
      </c>
    </row>
    <row r="45" spans="1:18" ht="15" customHeight="1">
      <c r="A45" s="477"/>
      <c r="B45" s="419"/>
      <c r="C45" s="419"/>
      <c r="D45" s="91">
        <v>75</v>
      </c>
      <c r="E45" s="92" t="s">
        <v>144</v>
      </c>
      <c r="F45" s="92">
        <v>1</v>
      </c>
      <c r="G45" s="92" t="s">
        <v>148</v>
      </c>
      <c r="H45" s="92" t="s">
        <v>146</v>
      </c>
      <c r="I45" s="92">
        <v>33953</v>
      </c>
      <c r="J45" s="99">
        <f>'COMPOSIÇÃO HORA TÉCNICA'!$E$7</f>
        <v>65.86</v>
      </c>
      <c r="K45" s="94" t="s">
        <v>147</v>
      </c>
      <c r="L45" s="93">
        <f>'COMPOSIÇÃO HORA TÉCNICA'!$F$7</f>
        <v>156.02000000000001</v>
      </c>
      <c r="M45" s="93">
        <f t="shared" si="9"/>
        <v>11701.5</v>
      </c>
      <c r="N45" s="470"/>
      <c r="O45" s="419"/>
      <c r="P45" s="473"/>
      <c r="Q45" s="95" t="e">
        <f>M45/($M$22+$M$27+$M$34+$M$50+$M$77+$M$108+$M$126+#REF!)</f>
        <v>#REF!</v>
      </c>
      <c r="R45" s="95">
        <f>M45/$M$22</f>
        <v>0.11686366155828204</v>
      </c>
    </row>
    <row r="46" spans="1:18" ht="15" customHeight="1">
      <c r="A46" s="477"/>
      <c r="B46" s="419"/>
      <c r="C46" s="419"/>
      <c r="D46" s="101">
        <v>150</v>
      </c>
      <c r="E46" s="102" t="s">
        <v>144</v>
      </c>
      <c r="F46" s="101">
        <v>1</v>
      </c>
      <c r="G46" s="101" t="s">
        <v>149</v>
      </c>
      <c r="H46" s="101" t="s">
        <v>150</v>
      </c>
      <c r="I46" s="101" t="s">
        <v>151</v>
      </c>
      <c r="J46" s="103">
        <f>'COMPOSIÇÃO HORA TÉCNICA'!$E$9</f>
        <v>54.21</v>
      </c>
      <c r="K46" s="104" t="s">
        <v>147</v>
      </c>
      <c r="L46" s="103">
        <f>'COMPOSIÇÃO HORA TÉCNICA'!$F$9</f>
        <v>128.41999999999999</v>
      </c>
      <c r="M46" s="103">
        <f t="shared" si="9"/>
        <v>19263</v>
      </c>
      <c r="N46" s="470"/>
      <c r="O46" s="419"/>
      <c r="P46" s="473"/>
      <c r="Q46" s="95"/>
      <c r="R46" s="95"/>
    </row>
    <row r="47" spans="1:18" ht="15" customHeight="1">
      <c r="A47" s="477"/>
      <c r="B47" s="419"/>
      <c r="C47" s="419"/>
      <c r="D47" s="107">
        <v>150</v>
      </c>
      <c r="E47" s="108" t="s">
        <v>144</v>
      </c>
      <c r="F47" s="108">
        <v>2</v>
      </c>
      <c r="G47" s="108" t="s">
        <v>152</v>
      </c>
      <c r="H47" s="108" t="s">
        <v>153</v>
      </c>
      <c r="I47" s="108" t="s">
        <v>154</v>
      </c>
      <c r="J47" s="368">
        <f>'COMPOSIÇÃO HORA TÉCNICA'!$E$8</f>
        <v>31.83</v>
      </c>
      <c r="K47" s="109" t="s">
        <v>147</v>
      </c>
      <c r="L47" s="110">
        <f>'COMPOSIÇÃO HORA TÉCNICA'!$F$8</f>
        <v>75.41</v>
      </c>
      <c r="M47" s="110">
        <f t="shared" si="9"/>
        <v>22623</v>
      </c>
      <c r="N47" s="470"/>
      <c r="O47" s="419"/>
      <c r="P47" s="473"/>
      <c r="Q47" s="95" t="e">
        <f>M47/($M$22+$M$27+$M$34+$M$50+$M$77+$M$108+$M$126+#REF!)</f>
        <v>#REF!</v>
      </c>
      <c r="R47" s="95">
        <f t="shared" ref="R47:R49" si="12">M47/$M$50</f>
        <v>7.1224515111006734E-2</v>
      </c>
    </row>
    <row r="48" spans="1:18" ht="15" customHeight="1">
      <c r="A48" s="477"/>
      <c r="B48" s="419"/>
      <c r="C48" s="420"/>
      <c r="D48" s="121">
        <v>150</v>
      </c>
      <c r="E48" s="122" t="s">
        <v>144</v>
      </c>
      <c r="F48" s="122">
        <v>1</v>
      </c>
      <c r="G48" s="229" t="s">
        <v>160</v>
      </c>
      <c r="H48" s="122" t="s">
        <v>161</v>
      </c>
      <c r="I48" s="122" t="s">
        <v>162</v>
      </c>
      <c r="J48" s="123">
        <f>'COMPOSIÇÃO HORA TÉCNICA'!$E$5</f>
        <v>72.64</v>
      </c>
      <c r="K48" s="124" t="s">
        <v>147</v>
      </c>
      <c r="L48" s="125">
        <f>'COMPOSIÇÃO HORA TÉCNICA'!F5</f>
        <v>172.09</v>
      </c>
      <c r="M48" s="125">
        <f t="shared" si="9"/>
        <v>25813.5</v>
      </c>
      <c r="N48" s="470"/>
      <c r="O48" s="419"/>
      <c r="P48" s="473"/>
      <c r="Q48" s="95" t="e">
        <f>M48/($M$22+$M$27+$M$34+$M$50+$M$77+$M$108+$M$126+#REF!)</f>
        <v>#REF!</v>
      </c>
      <c r="R48" s="95">
        <f t="shared" si="12"/>
        <v>8.1269240189982425E-2</v>
      </c>
    </row>
    <row r="49" spans="1:18" ht="15" customHeight="1">
      <c r="A49" s="478"/>
      <c r="B49" s="420"/>
      <c r="C49" s="14" t="s">
        <v>53</v>
      </c>
      <c r="D49" s="107">
        <v>30</v>
      </c>
      <c r="E49" s="108" t="s">
        <v>144</v>
      </c>
      <c r="F49" s="108">
        <v>1</v>
      </c>
      <c r="G49" s="108" t="s">
        <v>152</v>
      </c>
      <c r="H49" s="108" t="s">
        <v>153</v>
      </c>
      <c r="I49" s="108" t="s">
        <v>154</v>
      </c>
      <c r="J49" s="368">
        <f>'COMPOSIÇÃO HORA TÉCNICA'!$E$8</f>
        <v>31.83</v>
      </c>
      <c r="K49" s="109" t="s">
        <v>147</v>
      </c>
      <c r="L49" s="110">
        <f>'COMPOSIÇÃO HORA TÉCNICA'!$F$8</f>
        <v>75.41</v>
      </c>
      <c r="M49" s="110">
        <f t="shared" si="9"/>
        <v>2262.3000000000002</v>
      </c>
      <c r="N49" s="471"/>
      <c r="O49" s="420"/>
      <c r="P49" s="474"/>
      <c r="Q49" s="95" t="e">
        <f>M49/($M$22+$M$27+$M$34+$M$50+$M$77+$M$108+$M$126+#REF!)</f>
        <v>#REF!</v>
      </c>
      <c r="R49" s="95">
        <f t="shared" si="12"/>
        <v>7.1224515111006741E-3</v>
      </c>
    </row>
    <row r="50" spans="1:18" ht="15" customHeight="1">
      <c r="A50" s="486"/>
      <c r="B50" s="401"/>
      <c r="C50" s="401"/>
      <c r="D50" s="401"/>
      <c r="E50" s="401"/>
      <c r="F50" s="401"/>
      <c r="G50" s="401"/>
      <c r="H50" s="401"/>
      <c r="I50" s="401"/>
      <c r="J50" s="401"/>
      <c r="K50" s="401"/>
      <c r="L50" s="470"/>
      <c r="M50" s="111">
        <f>SUM(M35:M49)</f>
        <v>317629.39999999997</v>
      </c>
      <c r="N50" s="111"/>
      <c r="O50" s="111"/>
      <c r="P50" s="112"/>
      <c r="Q50" s="113"/>
      <c r="R50" s="113"/>
    </row>
    <row r="51" spans="1:18" ht="15" customHeight="1">
      <c r="A51" s="476" t="s">
        <v>163</v>
      </c>
      <c r="B51" s="450" t="s">
        <v>27</v>
      </c>
      <c r="C51" s="450" t="s">
        <v>67</v>
      </c>
      <c r="D51" s="91">
        <v>80</v>
      </c>
      <c r="E51" s="92" t="s">
        <v>144</v>
      </c>
      <c r="F51" s="92">
        <v>1</v>
      </c>
      <c r="G51" s="92" t="s">
        <v>145</v>
      </c>
      <c r="H51" s="92" t="s">
        <v>146</v>
      </c>
      <c r="I51" s="92">
        <v>33939</v>
      </c>
      <c r="J51" s="93">
        <f>'COMPOSIÇÃO HORA TÉCNICA'!$E$6</f>
        <v>60.54</v>
      </c>
      <c r="K51" s="94" t="s">
        <v>147</v>
      </c>
      <c r="L51" s="93">
        <f>'COMPOSIÇÃO HORA TÉCNICA'!F6</f>
        <v>143.41999999999999</v>
      </c>
      <c r="M51" s="93">
        <f t="shared" ref="M51:M76" si="13">ROUND(D51*F51*L51,2)</f>
        <v>11473.6</v>
      </c>
      <c r="N51" s="469">
        <f>SUM(M51:M56)</f>
        <v>43830.700000000004</v>
      </c>
      <c r="O51" s="472">
        <f>'DESPESAS COMPLEMENTARES'!M100</f>
        <v>3065.4199999999992</v>
      </c>
      <c r="P51" s="472">
        <f>ROUND(N51+O51,2)</f>
        <v>46896.12</v>
      </c>
      <c r="Q51" s="95" t="e">
        <f>M51/($M$22+$M$27+$M$34+$M$50+$M$77+$M$108+$M$126+#REF!)</f>
        <v>#REF!</v>
      </c>
      <c r="R51" s="95">
        <f>M51/$M$77</f>
        <v>2.8964192355801943E-2</v>
      </c>
    </row>
    <row r="52" spans="1:18" ht="15" customHeight="1">
      <c r="A52" s="477"/>
      <c r="B52" s="419"/>
      <c r="C52" s="419"/>
      <c r="D52" s="91">
        <v>40</v>
      </c>
      <c r="E52" s="106" t="s">
        <v>144</v>
      </c>
      <c r="F52" s="92">
        <v>1</v>
      </c>
      <c r="G52" s="92" t="s">
        <v>148</v>
      </c>
      <c r="H52" s="92" t="s">
        <v>146</v>
      </c>
      <c r="I52" s="92">
        <v>33953</v>
      </c>
      <c r="J52" s="99">
        <f>'COMPOSIÇÃO HORA TÉCNICA'!$E$7</f>
        <v>65.86</v>
      </c>
      <c r="K52" s="94" t="s">
        <v>147</v>
      </c>
      <c r="L52" s="93">
        <f>'COMPOSIÇÃO HORA TÉCNICA'!$F$7</f>
        <v>156.02000000000001</v>
      </c>
      <c r="M52" s="93">
        <f t="shared" si="13"/>
        <v>6240.8</v>
      </c>
      <c r="N52" s="470"/>
      <c r="O52" s="419"/>
      <c r="P52" s="473"/>
      <c r="Q52" s="95" t="e">
        <f>M52/($M$22+$M$27+$M$34+$M$50+$M$77+$M$108+$M$126+#REF!)</f>
        <v>#REF!</v>
      </c>
      <c r="R52" s="95">
        <f>M52/$M$22</f>
        <v>6.2327286164417094E-2</v>
      </c>
    </row>
    <row r="53" spans="1:18" ht="15" customHeight="1">
      <c r="A53" s="477"/>
      <c r="B53" s="419"/>
      <c r="C53" s="419"/>
      <c r="D53" s="126">
        <v>40</v>
      </c>
      <c r="E53" s="127" t="s">
        <v>144</v>
      </c>
      <c r="F53" s="128">
        <v>1</v>
      </c>
      <c r="G53" s="128" t="s">
        <v>149</v>
      </c>
      <c r="H53" s="128" t="s">
        <v>150</v>
      </c>
      <c r="I53" s="128" t="s">
        <v>151</v>
      </c>
      <c r="J53" s="103">
        <f>'COMPOSIÇÃO HORA TÉCNICA'!$E$9</f>
        <v>54.21</v>
      </c>
      <c r="K53" s="129" t="s">
        <v>147</v>
      </c>
      <c r="L53" s="103">
        <f>'COMPOSIÇÃO HORA TÉCNICA'!$F$9</f>
        <v>128.41999999999999</v>
      </c>
      <c r="M53" s="103">
        <f t="shared" si="13"/>
        <v>5136.8</v>
      </c>
      <c r="N53" s="470"/>
      <c r="O53" s="419"/>
      <c r="P53" s="473"/>
      <c r="Q53" s="95"/>
      <c r="R53" s="95"/>
    </row>
    <row r="54" spans="1:18" ht="15" customHeight="1">
      <c r="A54" s="477"/>
      <c r="B54" s="419"/>
      <c r="C54" s="419"/>
      <c r="D54" s="107">
        <v>20</v>
      </c>
      <c r="E54" s="108" t="s">
        <v>144</v>
      </c>
      <c r="F54" s="108">
        <v>1</v>
      </c>
      <c r="G54" s="108" t="s">
        <v>152</v>
      </c>
      <c r="H54" s="108" t="s">
        <v>153</v>
      </c>
      <c r="I54" s="108" t="s">
        <v>154</v>
      </c>
      <c r="J54" s="368">
        <f>'COMPOSIÇÃO HORA TÉCNICA'!$E$8</f>
        <v>31.83</v>
      </c>
      <c r="K54" s="109" t="s">
        <v>147</v>
      </c>
      <c r="L54" s="110">
        <f>'COMPOSIÇÃO HORA TÉCNICA'!$F$8</f>
        <v>75.41</v>
      </c>
      <c r="M54" s="110">
        <f t="shared" si="13"/>
        <v>1508.2</v>
      </c>
      <c r="N54" s="470"/>
      <c r="O54" s="419"/>
      <c r="P54" s="473"/>
      <c r="Q54" s="95" t="e">
        <f>M54/($M$22+$M$27+$M$34+$M$50+$M$77+$M$108+$M$126+#REF!)</f>
        <v>#REF!</v>
      </c>
      <c r="R54" s="95">
        <f t="shared" ref="R54:R55" si="14">M54/$M$77</f>
        <v>3.8073311699048677E-3</v>
      </c>
    </row>
    <row r="55" spans="1:18" ht="15" customHeight="1">
      <c r="A55" s="477"/>
      <c r="B55" s="419"/>
      <c r="C55" s="420"/>
      <c r="D55" s="121">
        <v>100</v>
      </c>
      <c r="E55" s="122" t="s">
        <v>144</v>
      </c>
      <c r="F55" s="122">
        <v>1</v>
      </c>
      <c r="G55" s="229" t="s">
        <v>160</v>
      </c>
      <c r="H55" s="122" t="s">
        <v>161</v>
      </c>
      <c r="I55" s="122" t="s">
        <v>162</v>
      </c>
      <c r="J55" s="123">
        <f>'COMPOSIÇÃO HORA TÉCNICA'!$E$5</f>
        <v>72.64</v>
      </c>
      <c r="K55" s="124" t="s">
        <v>147</v>
      </c>
      <c r="L55" s="125">
        <f>'COMPOSIÇÃO HORA TÉCNICA'!F5</f>
        <v>172.09</v>
      </c>
      <c r="M55" s="130">
        <f t="shared" si="13"/>
        <v>17209</v>
      </c>
      <c r="N55" s="470"/>
      <c r="O55" s="419"/>
      <c r="P55" s="473"/>
      <c r="Q55" s="95" t="e">
        <f>M55/($M$22+$M$27+$M$34+$M$50+$M$77+$M$108+$M$126+#REF!)</f>
        <v>#REF!</v>
      </c>
      <c r="R55" s="95">
        <f t="shared" si="14"/>
        <v>4.3442754344843439E-2</v>
      </c>
    </row>
    <row r="56" spans="1:18" ht="15" customHeight="1">
      <c r="A56" s="477"/>
      <c r="B56" s="420"/>
      <c r="C56" s="14" t="s">
        <v>53</v>
      </c>
      <c r="D56" s="107">
        <v>30</v>
      </c>
      <c r="E56" s="108" t="s">
        <v>144</v>
      </c>
      <c r="F56" s="108">
        <v>1</v>
      </c>
      <c r="G56" s="108" t="s">
        <v>152</v>
      </c>
      <c r="H56" s="108" t="s">
        <v>153</v>
      </c>
      <c r="I56" s="108" t="s">
        <v>154</v>
      </c>
      <c r="J56" s="368">
        <f>'COMPOSIÇÃO HORA TÉCNICA'!$E$8</f>
        <v>31.83</v>
      </c>
      <c r="K56" s="109" t="s">
        <v>147</v>
      </c>
      <c r="L56" s="131">
        <f>'COMPOSIÇÃO HORA TÉCNICA'!$F$8</f>
        <v>75.41</v>
      </c>
      <c r="M56" s="110">
        <f t="shared" si="13"/>
        <v>2262.3000000000002</v>
      </c>
      <c r="N56" s="471"/>
      <c r="O56" s="419"/>
      <c r="P56" s="473"/>
      <c r="Q56" s="95" t="e">
        <f>M56/($M$22+$M$27+$M$34+$M$50+$M$77+$M$108+$M$126+#REF!)</f>
        <v>#REF!</v>
      </c>
      <c r="R56" s="95">
        <f>M56/$M$50</f>
        <v>7.1224515111006741E-3</v>
      </c>
    </row>
    <row r="57" spans="1:18" ht="15" customHeight="1">
      <c r="A57" s="477"/>
      <c r="B57" s="426" t="s">
        <v>28</v>
      </c>
      <c r="C57" s="450" t="s">
        <v>68</v>
      </c>
      <c r="D57" s="91">
        <v>240</v>
      </c>
      <c r="E57" s="92" t="s">
        <v>144</v>
      </c>
      <c r="F57" s="92">
        <v>2</v>
      </c>
      <c r="G57" s="92" t="s">
        <v>145</v>
      </c>
      <c r="H57" s="92" t="s">
        <v>146</v>
      </c>
      <c r="I57" s="92">
        <v>33939</v>
      </c>
      <c r="J57" s="93">
        <f>'COMPOSIÇÃO HORA TÉCNICA'!$E$6</f>
        <v>60.54</v>
      </c>
      <c r="K57" s="94" t="s">
        <v>147</v>
      </c>
      <c r="L57" s="132">
        <f>'COMPOSIÇÃO HORA TÉCNICA'!F6</f>
        <v>143.41999999999999</v>
      </c>
      <c r="M57" s="93">
        <f t="shared" si="13"/>
        <v>68841.600000000006</v>
      </c>
      <c r="N57" s="469">
        <f>SUM(M57:M63)</f>
        <v>175229.9</v>
      </c>
      <c r="O57" s="472">
        <f>'DESPESAS COMPLEMENTARES'!M109</f>
        <v>4581.0099999999993</v>
      </c>
      <c r="P57" s="472">
        <f>ROUND(N57+O57,2)</f>
        <v>179810.91</v>
      </c>
      <c r="Q57" s="95" t="e">
        <f>M57/($M$22+$M$27+$M$34+$M$50+$M$77+$M$108+$M$126+#REF!)</f>
        <v>#REF!</v>
      </c>
      <c r="R57" s="95">
        <f>M57/$M$77</f>
        <v>0.17378515413481169</v>
      </c>
    </row>
    <row r="58" spans="1:18" ht="15" customHeight="1">
      <c r="A58" s="477"/>
      <c r="B58" s="419"/>
      <c r="C58" s="419"/>
      <c r="D58" s="91">
        <v>100</v>
      </c>
      <c r="E58" s="106" t="s">
        <v>144</v>
      </c>
      <c r="F58" s="92">
        <v>1</v>
      </c>
      <c r="G58" s="92" t="s">
        <v>148</v>
      </c>
      <c r="H58" s="92" t="s">
        <v>146</v>
      </c>
      <c r="I58" s="92">
        <v>33953</v>
      </c>
      <c r="J58" s="99">
        <f>'COMPOSIÇÃO HORA TÉCNICA'!$E$7</f>
        <v>65.86</v>
      </c>
      <c r="K58" s="94" t="s">
        <v>147</v>
      </c>
      <c r="L58" s="132">
        <f>'COMPOSIÇÃO HORA TÉCNICA'!$F$7</f>
        <v>156.02000000000001</v>
      </c>
      <c r="M58" s="93">
        <f t="shared" si="13"/>
        <v>15602</v>
      </c>
      <c r="N58" s="470"/>
      <c r="O58" s="419"/>
      <c r="P58" s="473"/>
      <c r="Q58" s="95" t="e">
        <f>M58/($M$22+$M$27+$M$34+$M$50+$M$77+$M$108+$M$126+#REF!)</f>
        <v>#REF!</v>
      </c>
      <c r="R58" s="95">
        <f>M58/$M$22</f>
        <v>0.15581821541104271</v>
      </c>
    </row>
    <row r="59" spans="1:18" ht="15" customHeight="1">
      <c r="A59" s="477"/>
      <c r="B59" s="419"/>
      <c r="C59" s="420"/>
      <c r="D59" s="121">
        <v>240</v>
      </c>
      <c r="E59" s="122" t="s">
        <v>144</v>
      </c>
      <c r="F59" s="122">
        <v>1</v>
      </c>
      <c r="G59" s="229" t="s">
        <v>160</v>
      </c>
      <c r="H59" s="122" t="s">
        <v>161</v>
      </c>
      <c r="I59" s="122" t="s">
        <v>162</v>
      </c>
      <c r="J59" s="123">
        <f>'COMPOSIÇÃO HORA TÉCNICA'!$E$5</f>
        <v>72.64</v>
      </c>
      <c r="K59" s="124" t="s">
        <v>147</v>
      </c>
      <c r="L59" s="133">
        <f>'COMPOSIÇÃO HORA TÉCNICA'!F5</f>
        <v>172.09</v>
      </c>
      <c r="M59" s="125">
        <f t="shared" si="13"/>
        <v>41301.599999999999</v>
      </c>
      <c r="N59" s="470"/>
      <c r="O59" s="419"/>
      <c r="P59" s="473"/>
      <c r="Q59" s="95" t="e">
        <f>M59/($M$22+$M$27+$M$34+$M$50+$M$77+$M$108+$M$126+#REF!)</f>
        <v>#REF!</v>
      </c>
      <c r="R59" s="95">
        <f t="shared" ref="R59:R60" si="15">M59/$M$77</f>
        <v>0.10426261042762425</v>
      </c>
    </row>
    <row r="60" spans="1:18" ht="15" customHeight="1">
      <c r="A60" s="477"/>
      <c r="B60" s="419"/>
      <c r="C60" s="450" t="s">
        <v>69</v>
      </c>
      <c r="D60" s="121">
        <v>120</v>
      </c>
      <c r="E60" s="122" t="s">
        <v>144</v>
      </c>
      <c r="F60" s="122">
        <v>1</v>
      </c>
      <c r="G60" s="229" t="s">
        <v>160</v>
      </c>
      <c r="H60" s="122" t="s">
        <v>161</v>
      </c>
      <c r="I60" s="122" t="s">
        <v>162</v>
      </c>
      <c r="J60" s="123">
        <f>'COMPOSIÇÃO HORA TÉCNICA'!$E$5</f>
        <v>72.64</v>
      </c>
      <c r="K60" s="124" t="s">
        <v>147</v>
      </c>
      <c r="L60" s="133">
        <f>'COMPOSIÇÃO HORA TÉCNICA'!F5</f>
        <v>172.09</v>
      </c>
      <c r="M60" s="125">
        <f t="shared" si="13"/>
        <v>20650.8</v>
      </c>
      <c r="N60" s="470"/>
      <c r="O60" s="419"/>
      <c r="P60" s="473"/>
      <c r="Q60" s="95" t="e">
        <f>M60/($M$22+$M$27+$M$34+$M$50+$M$77+$M$108+$M$126+#REF!)</f>
        <v>#REF!</v>
      </c>
      <c r="R60" s="95">
        <f t="shared" si="15"/>
        <v>5.2131305213812124E-2</v>
      </c>
    </row>
    <row r="61" spans="1:18" ht="15" customHeight="1">
      <c r="A61" s="477"/>
      <c r="B61" s="419"/>
      <c r="C61" s="419"/>
      <c r="D61" s="91">
        <v>60</v>
      </c>
      <c r="E61" s="106" t="s">
        <v>144</v>
      </c>
      <c r="F61" s="92">
        <v>1</v>
      </c>
      <c r="G61" s="92" t="s">
        <v>148</v>
      </c>
      <c r="H61" s="92" t="s">
        <v>146</v>
      </c>
      <c r="I61" s="92">
        <v>33953</v>
      </c>
      <c r="J61" s="99">
        <f>'COMPOSIÇÃO HORA TÉCNICA'!$E$7</f>
        <v>65.86</v>
      </c>
      <c r="K61" s="94" t="s">
        <v>147</v>
      </c>
      <c r="L61" s="132">
        <f>'COMPOSIÇÃO HORA TÉCNICA'!$F$7</f>
        <v>156.02000000000001</v>
      </c>
      <c r="M61" s="93">
        <f t="shared" si="13"/>
        <v>9361.2000000000007</v>
      </c>
      <c r="N61" s="470"/>
      <c r="O61" s="419"/>
      <c r="P61" s="473"/>
      <c r="Q61" s="95" t="e">
        <f>M61/($M$22+$M$27+$M$34+$M$50+$M$77+$M$108+$M$126+#REF!)</f>
        <v>#REF!</v>
      </c>
      <c r="R61" s="95">
        <f>M61/$M$22</f>
        <v>9.3490929246625637E-2</v>
      </c>
    </row>
    <row r="62" spans="1:18" ht="15" customHeight="1">
      <c r="A62" s="477"/>
      <c r="B62" s="419"/>
      <c r="C62" s="420"/>
      <c r="D62" s="92">
        <v>120</v>
      </c>
      <c r="E62" s="92" t="s">
        <v>144</v>
      </c>
      <c r="F62" s="92">
        <v>1</v>
      </c>
      <c r="G62" s="92" t="s">
        <v>145</v>
      </c>
      <c r="H62" s="92" t="s">
        <v>146</v>
      </c>
      <c r="I62" s="92">
        <v>33939</v>
      </c>
      <c r="J62" s="93">
        <f>'COMPOSIÇÃO HORA TÉCNICA'!$E$6</f>
        <v>60.54</v>
      </c>
      <c r="K62" s="94" t="s">
        <v>147</v>
      </c>
      <c r="L62" s="132">
        <f>'COMPOSIÇÃO HORA TÉCNICA'!F6</f>
        <v>143.41999999999999</v>
      </c>
      <c r="M62" s="93">
        <f t="shared" si="13"/>
        <v>17210.400000000001</v>
      </c>
      <c r="N62" s="470"/>
      <c r="O62" s="419"/>
      <c r="P62" s="473"/>
      <c r="Q62" s="95" t="e">
        <f>M62/($M$22+$M$27+$M$34+$M$50+$M$77+$M$108+$M$126+#REF!)</f>
        <v>#REF!</v>
      </c>
      <c r="R62" s="95">
        <f>M62/$M$77</f>
        <v>4.3446288533702922E-2</v>
      </c>
    </row>
    <row r="63" spans="1:18" ht="15" customHeight="1">
      <c r="A63" s="477"/>
      <c r="B63" s="420"/>
      <c r="C63" s="14" t="s">
        <v>53</v>
      </c>
      <c r="D63" s="107">
        <v>30</v>
      </c>
      <c r="E63" s="108" t="s">
        <v>144</v>
      </c>
      <c r="F63" s="108">
        <v>1</v>
      </c>
      <c r="G63" s="108" t="s">
        <v>152</v>
      </c>
      <c r="H63" s="108" t="s">
        <v>153</v>
      </c>
      <c r="I63" s="108" t="s">
        <v>154</v>
      </c>
      <c r="J63" s="368">
        <f>'COMPOSIÇÃO HORA TÉCNICA'!$E$8</f>
        <v>31.83</v>
      </c>
      <c r="K63" s="109" t="s">
        <v>147</v>
      </c>
      <c r="L63" s="131">
        <f>'COMPOSIÇÃO HORA TÉCNICA'!$F$8</f>
        <v>75.41</v>
      </c>
      <c r="M63" s="110">
        <f t="shared" si="13"/>
        <v>2262.3000000000002</v>
      </c>
      <c r="N63" s="471"/>
      <c r="O63" s="420"/>
      <c r="P63" s="474"/>
      <c r="Q63" s="95" t="e">
        <f>M63/($M$22+$M$27+$M$34+$M$50+$M$77+$M$108+$M$126+#REF!)</f>
        <v>#REF!</v>
      </c>
      <c r="R63" s="95">
        <f>M63/$M$50</f>
        <v>7.1224515111006741E-3</v>
      </c>
    </row>
    <row r="64" spans="1:18" ht="15" customHeight="1">
      <c r="A64" s="477"/>
      <c r="B64" s="426" t="s">
        <v>29</v>
      </c>
      <c r="C64" s="346" t="s">
        <v>164</v>
      </c>
      <c r="D64" s="107">
        <v>80</v>
      </c>
      <c r="E64" s="108" t="s">
        <v>144</v>
      </c>
      <c r="F64" s="108">
        <v>1</v>
      </c>
      <c r="G64" s="108" t="s">
        <v>152</v>
      </c>
      <c r="H64" s="108" t="s">
        <v>153</v>
      </c>
      <c r="I64" s="108" t="s">
        <v>154</v>
      </c>
      <c r="J64" s="368">
        <f>'COMPOSIÇÃO HORA TÉCNICA'!$E$8</f>
        <v>31.83</v>
      </c>
      <c r="K64" s="109" t="s">
        <v>147</v>
      </c>
      <c r="L64" s="131">
        <f>'COMPOSIÇÃO HORA TÉCNICA'!$F$8</f>
        <v>75.41</v>
      </c>
      <c r="M64" s="110">
        <f t="shared" si="13"/>
        <v>6032.8</v>
      </c>
      <c r="N64" s="472">
        <f>SUM(M64:M65)</f>
        <v>9803.2999999999993</v>
      </c>
      <c r="O64" s="472">
        <f>'DESPESAS COMPLEMENTARES'!M118</f>
        <v>2174.14</v>
      </c>
      <c r="P64" s="472">
        <f>ROUND(N64+O64,2)</f>
        <v>11977.44</v>
      </c>
      <c r="Q64" s="95" t="e">
        <f>M64/($M$22+$M$27+$M$34+$M$50+$M$77+$M$108+$M$126+#REF!)</f>
        <v>#REF!</v>
      </c>
      <c r="R64" s="95">
        <f>M64/$M$77</f>
        <v>1.5229324679619471E-2</v>
      </c>
    </row>
    <row r="65" spans="1:18" ht="15" customHeight="1">
      <c r="A65" s="477"/>
      <c r="B65" s="420"/>
      <c r="C65" s="14" t="s">
        <v>53</v>
      </c>
      <c r="D65" s="107">
        <v>50</v>
      </c>
      <c r="E65" s="108" t="s">
        <v>144</v>
      </c>
      <c r="F65" s="108">
        <v>1</v>
      </c>
      <c r="G65" s="108" t="s">
        <v>152</v>
      </c>
      <c r="H65" s="108" t="s">
        <v>153</v>
      </c>
      <c r="I65" s="108" t="s">
        <v>154</v>
      </c>
      <c r="J65" s="368">
        <f>'COMPOSIÇÃO HORA TÉCNICA'!$E$8</f>
        <v>31.83</v>
      </c>
      <c r="K65" s="109" t="s">
        <v>147</v>
      </c>
      <c r="L65" s="131">
        <f>'COMPOSIÇÃO HORA TÉCNICA'!$F$8</f>
        <v>75.41</v>
      </c>
      <c r="M65" s="110">
        <f t="shared" si="13"/>
        <v>3770.5</v>
      </c>
      <c r="N65" s="420"/>
      <c r="O65" s="420"/>
      <c r="P65" s="474"/>
      <c r="Q65" s="95" t="e">
        <f>M65/($M$22+$M$27+$M$34+$M$50+$M$77+$M$108+$M$126+#REF!)</f>
        <v>#REF!</v>
      </c>
      <c r="R65" s="95">
        <f>M65/$M$50</f>
        <v>1.1870752518501122E-2</v>
      </c>
    </row>
    <row r="66" spans="1:18" ht="13.5" customHeight="1">
      <c r="A66" s="477"/>
      <c r="B66" s="484" t="s">
        <v>30</v>
      </c>
      <c r="C66" s="450" t="s">
        <v>30</v>
      </c>
      <c r="D66" s="126">
        <v>150</v>
      </c>
      <c r="E66" s="127" t="s">
        <v>144</v>
      </c>
      <c r="F66" s="128">
        <v>1</v>
      </c>
      <c r="G66" s="128" t="s">
        <v>149</v>
      </c>
      <c r="H66" s="128" t="s">
        <v>150</v>
      </c>
      <c r="I66" s="128" t="s">
        <v>151</v>
      </c>
      <c r="J66" s="103">
        <f>'COMPOSIÇÃO HORA TÉCNICA'!$E$9</f>
        <v>54.21</v>
      </c>
      <c r="K66" s="129" t="s">
        <v>147</v>
      </c>
      <c r="L66" s="103">
        <f>'COMPOSIÇÃO HORA TÉCNICA'!$F$9</f>
        <v>128.41999999999999</v>
      </c>
      <c r="M66" s="103">
        <f t="shared" si="13"/>
        <v>19263</v>
      </c>
      <c r="N66" s="469">
        <f>SUM(M66:M71)</f>
        <v>48899.200000000004</v>
      </c>
      <c r="O66" s="472">
        <f>'DESPESAS COMPLEMENTARES'!M123</f>
        <v>2114.5</v>
      </c>
      <c r="P66" s="472">
        <f>ROUND(N66+O66,2)</f>
        <v>51013.7</v>
      </c>
      <c r="Q66" s="95"/>
      <c r="R66" s="95"/>
    </row>
    <row r="67" spans="1:18" ht="15" customHeight="1">
      <c r="A67" s="477"/>
      <c r="B67" s="419"/>
      <c r="C67" s="420"/>
      <c r="D67" s="107">
        <v>80</v>
      </c>
      <c r="E67" s="108" t="s">
        <v>144</v>
      </c>
      <c r="F67" s="108">
        <v>1</v>
      </c>
      <c r="G67" s="108" t="s">
        <v>152</v>
      </c>
      <c r="H67" s="108" t="s">
        <v>153</v>
      </c>
      <c r="I67" s="108" t="s">
        <v>154</v>
      </c>
      <c r="J67" s="368">
        <f>'COMPOSIÇÃO HORA TÉCNICA'!$E$8</f>
        <v>31.83</v>
      </c>
      <c r="K67" s="109" t="s">
        <v>147</v>
      </c>
      <c r="L67" s="131">
        <f>'COMPOSIÇÃO HORA TÉCNICA'!$F$8</f>
        <v>75.41</v>
      </c>
      <c r="M67" s="110">
        <f t="shared" si="13"/>
        <v>6032.8</v>
      </c>
      <c r="N67" s="470"/>
      <c r="O67" s="419"/>
      <c r="P67" s="473"/>
      <c r="Q67" s="95" t="e">
        <f>M67/($M$22+$M$27+$M$34+$M$50+$M$77+$M$108+$M$126+#REF!)</f>
        <v>#REF!</v>
      </c>
      <c r="R67" s="95">
        <f t="shared" ref="R67:R68" si="16">M67/$M$77</f>
        <v>1.5229324679619471E-2</v>
      </c>
    </row>
    <row r="68" spans="1:18" ht="15" customHeight="1">
      <c r="A68" s="477"/>
      <c r="B68" s="419"/>
      <c r="C68" s="450" t="s">
        <v>71</v>
      </c>
      <c r="D68" s="91">
        <v>20</v>
      </c>
      <c r="E68" s="92" t="s">
        <v>144</v>
      </c>
      <c r="F68" s="92">
        <v>2</v>
      </c>
      <c r="G68" s="92" t="s">
        <v>145</v>
      </c>
      <c r="H68" s="92" t="s">
        <v>146</v>
      </c>
      <c r="I68" s="92">
        <v>33939</v>
      </c>
      <c r="J68" s="93">
        <f>'COMPOSIÇÃO HORA TÉCNICA'!$E$6</f>
        <v>60.54</v>
      </c>
      <c r="K68" s="94" t="s">
        <v>147</v>
      </c>
      <c r="L68" s="132">
        <f>'COMPOSIÇÃO HORA TÉCNICA'!F6</f>
        <v>143.41999999999999</v>
      </c>
      <c r="M68" s="93">
        <f t="shared" si="13"/>
        <v>5736.8</v>
      </c>
      <c r="N68" s="470"/>
      <c r="O68" s="419"/>
      <c r="P68" s="473"/>
      <c r="Q68" s="95" t="e">
        <f>M68/($M$22+$M$27+$M$34+$M$50+$M$77+$M$108+$M$126+#REF!)</f>
        <v>#REF!</v>
      </c>
      <c r="R68" s="95">
        <f t="shared" si="16"/>
        <v>1.4482096177900972E-2</v>
      </c>
    </row>
    <row r="69" spans="1:18" ht="15" customHeight="1">
      <c r="A69" s="477"/>
      <c r="B69" s="419"/>
      <c r="C69" s="419"/>
      <c r="D69" s="91">
        <v>10</v>
      </c>
      <c r="E69" s="106" t="s">
        <v>144</v>
      </c>
      <c r="F69" s="92">
        <v>1</v>
      </c>
      <c r="G69" s="92" t="s">
        <v>148</v>
      </c>
      <c r="H69" s="92" t="s">
        <v>146</v>
      </c>
      <c r="I69" s="92">
        <v>33953</v>
      </c>
      <c r="J69" s="99">
        <f>'COMPOSIÇÃO HORA TÉCNICA'!$E$7</f>
        <v>65.86</v>
      </c>
      <c r="K69" s="94" t="s">
        <v>147</v>
      </c>
      <c r="L69" s="132">
        <f>'COMPOSIÇÃO HORA TÉCNICA'!$F$7</f>
        <v>156.02000000000001</v>
      </c>
      <c r="M69" s="93">
        <f t="shared" si="13"/>
        <v>1560.2</v>
      </c>
      <c r="N69" s="470"/>
      <c r="O69" s="419"/>
      <c r="P69" s="473"/>
      <c r="Q69" s="95" t="e">
        <f>M69/($M$22+$M$27+$M$34+$M$50+$M$77+$M$108+$M$126+#REF!)</f>
        <v>#REF!</v>
      </c>
      <c r="R69" s="95">
        <f>M69/$M$22</f>
        <v>1.5581821541104273E-2</v>
      </c>
    </row>
    <row r="70" spans="1:18" ht="15" customHeight="1">
      <c r="A70" s="477"/>
      <c r="B70" s="419"/>
      <c r="C70" s="419"/>
      <c r="D70" s="126">
        <v>80</v>
      </c>
      <c r="E70" s="127" t="s">
        <v>144</v>
      </c>
      <c r="F70" s="128">
        <v>1</v>
      </c>
      <c r="G70" s="128" t="s">
        <v>149</v>
      </c>
      <c r="H70" s="128" t="s">
        <v>150</v>
      </c>
      <c r="I70" s="128" t="s">
        <v>151</v>
      </c>
      <c r="J70" s="103">
        <f>'COMPOSIÇÃO HORA TÉCNICA'!$E$9</f>
        <v>54.21</v>
      </c>
      <c r="K70" s="129" t="s">
        <v>147</v>
      </c>
      <c r="L70" s="103">
        <f>'COMPOSIÇÃO HORA TÉCNICA'!$F$9</f>
        <v>128.41999999999999</v>
      </c>
      <c r="M70" s="103">
        <f t="shared" si="13"/>
        <v>10273.6</v>
      </c>
      <c r="N70" s="470"/>
      <c r="O70" s="419"/>
      <c r="P70" s="473"/>
      <c r="Q70" s="95"/>
      <c r="R70" s="95"/>
    </row>
    <row r="71" spans="1:18" ht="15" customHeight="1">
      <c r="A71" s="477"/>
      <c r="B71" s="420"/>
      <c r="C71" s="420"/>
      <c r="D71" s="107">
        <v>80</v>
      </c>
      <c r="E71" s="108" t="s">
        <v>144</v>
      </c>
      <c r="F71" s="108">
        <v>1</v>
      </c>
      <c r="G71" s="108" t="s">
        <v>152</v>
      </c>
      <c r="H71" s="108" t="s">
        <v>153</v>
      </c>
      <c r="I71" s="108" t="s">
        <v>154</v>
      </c>
      <c r="J71" s="368">
        <f>'COMPOSIÇÃO HORA TÉCNICA'!$E$8</f>
        <v>31.83</v>
      </c>
      <c r="K71" s="109" t="s">
        <v>147</v>
      </c>
      <c r="L71" s="131">
        <f>'COMPOSIÇÃO HORA TÉCNICA'!$F$8</f>
        <v>75.41</v>
      </c>
      <c r="M71" s="110">
        <f t="shared" si="13"/>
        <v>6032.8</v>
      </c>
      <c r="N71" s="471"/>
      <c r="O71" s="420"/>
      <c r="P71" s="474"/>
      <c r="Q71" s="95" t="e">
        <f>M71/($M$22+$M$27+$M$34+$M$50+$M$77+$M$108+$M$126+#REF!)</f>
        <v>#REF!</v>
      </c>
      <c r="R71" s="95">
        <f t="shared" ref="R71:R73" si="17">M71/$M$77</f>
        <v>1.5229324679619471E-2</v>
      </c>
    </row>
    <row r="72" spans="1:18" ht="15" customHeight="1">
      <c r="A72" s="477"/>
      <c r="B72" s="13" t="s">
        <v>31</v>
      </c>
      <c r="C72" s="14" t="s">
        <v>72</v>
      </c>
      <c r="D72" s="121">
        <v>240</v>
      </c>
      <c r="E72" s="122" t="s">
        <v>144</v>
      </c>
      <c r="F72" s="122">
        <v>1</v>
      </c>
      <c r="G72" s="229" t="s">
        <v>160</v>
      </c>
      <c r="H72" s="122" t="s">
        <v>161</v>
      </c>
      <c r="I72" s="122" t="s">
        <v>162</v>
      </c>
      <c r="J72" s="123">
        <f>'COMPOSIÇÃO HORA TÉCNICA'!$E$5</f>
        <v>72.64</v>
      </c>
      <c r="K72" s="124" t="s">
        <v>147</v>
      </c>
      <c r="L72" s="133">
        <f>'COMPOSIÇÃO HORA TÉCNICA'!F5</f>
        <v>172.09</v>
      </c>
      <c r="M72" s="125">
        <f t="shared" si="13"/>
        <v>41301.599999999999</v>
      </c>
      <c r="N72" s="375">
        <f>SUM(M72)</f>
        <v>41301.599999999999</v>
      </c>
      <c r="O72" s="134">
        <f>'DESPESAS COMPLEMENTARES'!M128</f>
        <v>2142.7399999999998</v>
      </c>
      <c r="P72" s="134">
        <f>ROUND(N72+O72,2)</f>
        <v>43444.34</v>
      </c>
      <c r="Q72" s="95" t="e">
        <f>M72/($M$22+$M$27+$M$34+$M$50+$M$77+$M$108+$M$126+#REF!)</f>
        <v>#REF!</v>
      </c>
      <c r="R72" s="95">
        <f t="shared" si="17"/>
        <v>0.10426261042762425</v>
      </c>
    </row>
    <row r="73" spans="1:18" ht="15" customHeight="1">
      <c r="A73" s="477"/>
      <c r="B73" s="426" t="s">
        <v>32</v>
      </c>
      <c r="C73" s="450" t="s">
        <v>32</v>
      </c>
      <c r="D73" s="91">
        <v>200</v>
      </c>
      <c r="E73" s="92" t="s">
        <v>144</v>
      </c>
      <c r="F73" s="92">
        <v>1</v>
      </c>
      <c r="G73" s="92" t="s">
        <v>145</v>
      </c>
      <c r="H73" s="92" t="s">
        <v>146</v>
      </c>
      <c r="I73" s="92">
        <v>33939</v>
      </c>
      <c r="J73" s="93">
        <f>'COMPOSIÇÃO HORA TÉCNICA'!$E$6</f>
        <v>60.54</v>
      </c>
      <c r="K73" s="94" t="s">
        <v>147</v>
      </c>
      <c r="L73" s="132">
        <f>'COMPOSIÇÃO HORA TÉCNICA'!F6</f>
        <v>143.41999999999999</v>
      </c>
      <c r="M73" s="93">
        <f t="shared" si="13"/>
        <v>28684</v>
      </c>
      <c r="N73" s="469">
        <f>SUM(M73:M76)</f>
        <v>77065.8</v>
      </c>
      <c r="O73" s="472">
        <f>'DESPESAS COMPLEMENTARES'!M133</f>
        <v>3633.6399999999994</v>
      </c>
      <c r="P73" s="472">
        <f>ROUND(N73+O73,2)</f>
        <v>80699.44</v>
      </c>
      <c r="Q73" s="95" t="e">
        <f>M73/($M$22+$M$27+$M$34+$M$50+$M$77+$M$108+$M$126+#REF!)</f>
        <v>#REF!</v>
      </c>
      <c r="R73" s="95">
        <f t="shared" si="17"/>
        <v>7.2410480889504858E-2</v>
      </c>
    </row>
    <row r="74" spans="1:18" ht="15" customHeight="1">
      <c r="A74" s="477"/>
      <c r="B74" s="419"/>
      <c r="C74" s="419"/>
      <c r="D74" s="91">
        <v>75</v>
      </c>
      <c r="E74" s="106" t="s">
        <v>144</v>
      </c>
      <c r="F74" s="92">
        <v>1</v>
      </c>
      <c r="G74" s="92" t="s">
        <v>148</v>
      </c>
      <c r="H74" s="92" t="s">
        <v>146</v>
      </c>
      <c r="I74" s="92">
        <v>33953</v>
      </c>
      <c r="J74" s="99">
        <f>'COMPOSIÇÃO HORA TÉCNICA'!$E$7</f>
        <v>65.86</v>
      </c>
      <c r="K74" s="94" t="s">
        <v>147</v>
      </c>
      <c r="L74" s="132">
        <f>'COMPOSIÇÃO HORA TÉCNICA'!$F$7</f>
        <v>156.02000000000001</v>
      </c>
      <c r="M74" s="93">
        <f t="shared" si="13"/>
        <v>11701.5</v>
      </c>
      <c r="N74" s="470"/>
      <c r="O74" s="419"/>
      <c r="P74" s="473"/>
      <c r="Q74" s="95" t="e">
        <f>M74/($M$22+$M$27+$M$34+$M$50+$M$77+$M$108+$M$126+#REF!)</f>
        <v>#REF!</v>
      </c>
      <c r="R74" s="95">
        <f>M74/$M$22</f>
        <v>0.11686366155828204</v>
      </c>
    </row>
    <row r="75" spans="1:18" ht="15" customHeight="1">
      <c r="A75" s="477"/>
      <c r="B75" s="419"/>
      <c r="C75" s="420"/>
      <c r="D75" s="121">
        <v>200</v>
      </c>
      <c r="E75" s="122" t="s">
        <v>144</v>
      </c>
      <c r="F75" s="122">
        <v>1</v>
      </c>
      <c r="G75" s="229" t="s">
        <v>160</v>
      </c>
      <c r="H75" s="122" t="s">
        <v>161</v>
      </c>
      <c r="I75" s="122" t="s">
        <v>162</v>
      </c>
      <c r="J75" s="123">
        <f>'COMPOSIÇÃO HORA TÉCNICA'!$E$5</f>
        <v>72.64</v>
      </c>
      <c r="K75" s="124" t="s">
        <v>147</v>
      </c>
      <c r="L75" s="133">
        <f>'COMPOSIÇÃO HORA TÉCNICA'!F5</f>
        <v>172.09</v>
      </c>
      <c r="M75" s="125">
        <f t="shared" si="13"/>
        <v>34418</v>
      </c>
      <c r="N75" s="470"/>
      <c r="O75" s="419"/>
      <c r="P75" s="473"/>
      <c r="Q75" s="95" t="e">
        <f>M75/($M$22+$M$27+$M$34+$M$50+$M$77+$M$108+$M$126+#REF!)</f>
        <v>#REF!</v>
      </c>
      <c r="R75" s="95">
        <f>M75/$M$77</f>
        <v>8.6885508689686877E-2</v>
      </c>
    </row>
    <row r="76" spans="1:18" ht="15" customHeight="1">
      <c r="A76" s="478"/>
      <c r="B76" s="420"/>
      <c r="C76" s="14" t="s">
        <v>53</v>
      </c>
      <c r="D76" s="107">
        <v>30</v>
      </c>
      <c r="E76" s="108" t="s">
        <v>144</v>
      </c>
      <c r="F76" s="108">
        <v>1</v>
      </c>
      <c r="G76" s="108" t="s">
        <v>152</v>
      </c>
      <c r="H76" s="108" t="s">
        <v>153</v>
      </c>
      <c r="I76" s="108" t="s">
        <v>154</v>
      </c>
      <c r="J76" s="368">
        <f>'COMPOSIÇÃO HORA TÉCNICA'!$E$8</f>
        <v>31.83</v>
      </c>
      <c r="K76" s="109" t="s">
        <v>147</v>
      </c>
      <c r="L76" s="131">
        <f>'COMPOSIÇÃO HORA TÉCNICA'!$F$8</f>
        <v>75.41</v>
      </c>
      <c r="M76" s="110">
        <f t="shared" si="13"/>
        <v>2262.3000000000002</v>
      </c>
      <c r="N76" s="471"/>
      <c r="O76" s="420"/>
      <c r="P76" s="474"/>
      <c r="Q76" s="95" t="e">
        <f>M76/($M$22+$M$27+$M$34+$M$50+$M$77+$M$108+$M$126+#REF!)</f>
        <v>#REF!</v>
      </c>
      <c r="R76" s="95">
        <f>M76/$M$50</f>
        <v>7.1224515111006741E-3</v>
      </c>
    </row>
    <row r="77" spans="1:18" ht="15" customHeight="1">
      <c r="A77" s="488"/>
      <c r="B77" s="448"/>
      <c r="C77" s="448"/>
      <c r="D77" s="448"/>
      <c r="E77" s="448"/>
      <c r="F77" s="448"/>
      <c r="G77" s="448"/>
      <c r="H77" s="448"/>
      <c r="I77" s="448"/>
      <c r="J77" s="448"/>
      <c r="K77" s="448"/>
      <c r="L77" s="471"/>
      <c r="M77" s="135">
        <f>SUM(M51:M76)</f>
        <v>396130.49999999994</v>
      </c>
      <c r="N77" s="136"/>
      <c r="O77" s="136"/>
      <c r="P77" s="120"/>
      <c r="Q77" s="137"/>
      <c r="R77" s="113"/>
    </row>
    <row r="78" spans="1:18" ht="15" customHeight="1">
      <c r="A78" s="508" t="s">
        <v>33</v>
      </c>
      <c r="B78" s="406"/>
      <c r="C78" s="406"/>
      <c r="D78" s="406"/>
      <c r="E78" s="406"/>
      <c r="F78" s="406"/>
      <c r="G78" s="406"/>
      <c r="H78" s="406"/>
      <c r="I78" s="406"/>
      <c r="J78" s="406"/>
      <c r="K78" s="406"/>
      <c r="L78" s="406"/>
      <c r="M78" s="406"/>
      <c r="N78" s="406"/>
      <c r="O78" s="406"/>
      <c r="P78" s="422"/>
      <c r="Q78" s="138"/>
      <c r="R78" s="95">
        <f t="shared" ref="R78:R79" si="18">M78/$M$108</f>
        <v>0</v>
      </c>
    </row>
    <row r="79" spans="1:18" ht="15" customHeight="1">
      <c r="A79" s="483" t="s">
        <v>34</v>
      </c>
      <c r="B79" s="509" t="s">
        <v>35</v>
      </c>
      <c r="C79" s="487" t="s">
        <v>73</v>
      </c>
      <c r="D79" s="139">
        <v>40</v>
      </c>
      <c r="E79" s="376" t="s">
        <v>144</v>
      </c>
      <c r="F79" s="376">
        <v>1</v>
      </c>
      <c r="G79" s="376" t="s">
        <v>145</v>
      </c>
      <c r="H79" s="376" t="s">
        <v>146</v>
      </c>
      <c r="I79" s="376">
        <v>33939</v>
      </c>
      <c r="J79" s="93">
        <f>'COMPOSIÇÃO HORA TÉCNICA'!$E$6</f>
        <v>60.54</v>
      </c>
      <c r="K79" s="377" t="s">
        <v>147</v>
      </c>
      <c r="L79" s="140">
        <f>'COMPOSIÇÃO HORA TÉCNICA'!F6</f>
        <v>143.41999999999999</v>
      </c>
      <c r="M79" s="378">
        <f t="shared" ref="M79:M86" si="19">ROUND(D79*F79*L79,2)</f>
        <v>5736.8</v>
      </c>
      <c r="N79" s="507">
        <f>SUM(M79:M91)</f>
        <v>96684.6</v>
      </c>
      <c r="O79" s="506">
        <f>'DESPESAS COMPLEMENTARES'!M145</f>
        <v>4881.5299999999988</v>
      </c>
      <c r="P79" s="506">
        <f>ROUND(N79+O79,2)</f>
        <v>101566.13</v>
      </c>
      <c r="Q79" s="141" t="e">
        <f>M79/($M$22+$M$27+$M$34+$M$50+$M$77+$M$108+$M$126+#REF!)</f>
        <v>#REF!</v>
      </c>
      <c r="R79" s="95">
        <f t="shared" si="18"/>
        <v>9.6072640616011711E-3</v>
      </c>
    </row>
    <row r="80" spans="1:18" ht="15" customHeight="1">
      <c r="A80" s="477"/>
      <c r="B80" s="419"/>
      <c r="C80" s="419"/>
      <c r="D80" s="91">
        <v>20</v>
      </c>
      <c r="E80" s="106" t="s">
        <v>144</v>
      </c>
      <c r="F80" s="92">
        <v>1</v>
      </c>
      <c r="G80" s="92" t="s">
        <v>148</v>
      </c>
      <c r="H80" s="92" t="s">
        <v>146</v>
      </c>
      <c r="I80" s="92">
        <v>33953</v>
      </c>
      <c r="J80" s="99">
        <f>'COMPOSIÇÃO HORA TÉCNICA'!$E$7</f>
        <v>65.86</v>
      </c>
      <c r="K80" s="94" t="s">
        <v>147</v>
      </c>
      <c r="L80" s="132">
        <f>'COMPOSIÇÃO HORA TÉCNICA'!$F$7</f>
        <v>156.02000000000001</v>
      </c>
      <c r="M80" s="93">
        <f t="shared" si="19"/>
        <v>3120.4</v>
      </c>
      <c r="N80" s="470"/>
      <c r="O80" s="419"/>
      <c r="P80" s="473"/>
      <c r="Q80" s="95" t="e">
        <f>M80/($M$22+$M$27+$M$34+$M$50+$M$77+$M$108+$M$126+#REF!)</f>
        <v>#REF!</v>
      </c>
      <c r="R80" s="95">
        <f>M80/$M$22</f>
        <v>3.1163643082208547E-2</v>
      </c>
    </row>
    <row r="81" spans="1:18" ht="15" customHeight="1">
      <c r="A81" s="477"/>
      <c r="B81" s="419"/>
      <c r="C81" s="419"/>
      <c r="D81" s="126">
        <v>60</v>
      </c>
      <c r="E81" s="127" t="s">
        <v>144</v>
      </c>
      <c r="F81" s="128">
        <v>1</v>
      </c>
      <c r="G81" s="128" t="s">
        <v>149</v>
      </c>
      <c r="H81" s="128" t="s">
        <v>150</v>
      </c>
      <c r="I81" s="128" t="s">
        <v>151</v>
      </c>
      <c r="J81" s="103">
        <f>'COMPOSIÇÃO HORA TÉCNICA'!$E$9</f>
        <v>54.21</v>
      </c>
      <c r="K81" s="129" t="s">
        <v>147</v>
      </c>
      <c r="L81" s="103">
        <f>'COMPOSIÇÃO HORA TÉCNICA'!$F$9</f>
        <v>128.41999999999999</v>
      </c>
      <c r="M81" s="103">
        <f t="shared" si="19"/>
        <v>7705.2</v>
      </c>
      <c r="N81" s="470"/>
      <c r="O81" s="419"/>
      <c r="P81" s="473"/>
      <c r="Q81" s="95"/>
      <c r="R81" s="95"/>
    </row>
    <row r="82" spans="1:18" ht="15" customHeight="1">
      <c r="A82" s="477"/>
      <c r="B82" s="419"/>
      <c r="C82" s="420"/>
      <c r="D82" s="107">
        <v>40</v>
      </c>
      <c r="E82" s="108" t="s">
        <v>144</v>
      </c>
      <c r="F82" s="108">
        <v>1</v>
      </c>
      <c r="G82" s="108" t="s">
        <v>152</v>
      </c>
      <c r="H82" s="108" t="s">
        <v>153</v>
      </c>
      <c r="I82" s="108" t="s">
        <v>154</v>
      </c>
      <c r="J82" s="368">
        <f>'COMPOSIÇÃO HORA TÉCNICA'!$E$8</f>
        <v>31.83</v>
      </c>
      <c r="K82" s="109" t="s">
        <v>147</v>
      </c>
      <c r="L82" s="131">
        <f>'COMPOSIÇÃO HORA TÉCNICA'!$F$8</f>
        <v>75.41</v>
      </c>
      <c r="M82" s="110">
        <f t="shared" si="19"/>
        <v>3016.4</v>
      </c>
      <c r="N82" s="470"/>
      <c r="O82" s="419"/>
      <c r="P82" s="473"/>
      <c r="Q82" s="95" t="e">
        <f>M82/($M$22+$M$27+$M$34+$M$50+$M$77+$M$108+$M$126+#REF!)</f>
        <v>#REF!</v>
      </c>
      <c r="R82" s="95">
        <f t="shared" ref="R82:R83" si="20">M82/$M$108</f>
        <v>5.0514836346767841E-3</v>
      </c>
    </row>
    <row r="83" spans="1:18" ht="15" customHeight="1">
      <c r="A83" s="477"/>
      <c r="B83" s="419"/>
      <c r="C83" s="450" t="s">
        <v>74</v>
      </c>
      <c r="D83" s="91">
        <v>40</v>
      </c>
      <c r="E83" s="92" t="s">
        <v>144</v>
      </c>
      <c r="F83" s="92">
        <v>1</v>
      </c>
      <c r="G83" s="92" t="s">
        <v>145</v>
      </c>
      <c r="H83" s="92" t="s">
        <v>146</v>
      </c>
      <c r="I83" s="92">
        <v>33939</v>
      </c>
      <c r="J83" s="93">
        <f>'COMPOSIÇÃO HORA TÉCNICA'!$E$6</f>
        <v>60.54</v>
      </c>
      <c r="K83" s="94" t="s">
        <v>147</v>
      </c>
      <c r="L83" s="132">
        <f>'COMPOSIÇÃO HORA TÉCNICA'!F6</f>
        <v>143.41999999999999</v>
      </c>
      <c r="M83" s="93">
        <f t="shared" si="19"/>
        <v>5736.8</v>
      </c>
      <c r="N83" s="470"/>
      <c r="O83" s="419"/>
      <c r="P83" s="473"/>
      <c r="Q83" s="95" t="e">
        <f>M83/($M$22+$M$27+$M$34+$M$50+$M$77+$M$108+$M$126+#REF!)</f>
        <v>#REF!</v>
      </c>
      <c r="R83" s="95">
        <f t="shared" si="20"/>
        <v>9.6072640616011711E-3</v>
      </c>
    </row>
    <row r="84" spans="1:18" ht="15" customHeight="1">
      <c r="A84" s="477"/>
      <c r="B84" s="419"/>
      <c r="C84" s="419"/>
      <c r="D84" s="91">
        <v>20</v>
      </c>
      <c r="E84" s="106" t="s">
        <v>144</v>
      </c>
      <c r="F84" s="92">
        <v>1</v>
      </c>
      <c r="G84" s="92" t="s">
        <v>148</v>
      </c>
      <c r="H84" s="92" t="s">
        <v>146</v>
      </c>
      <c r="I84" s="92">
        <v>33953</v>
      </c>
      <c r="J84" s="99">
        <f>'COMPOSIÇÃO HORA TÉCNICA'!$E$7</f>
        <v>65.86</v>
      </c>
      <c r="K84" s="94" t="s">
        <v>147</v>
      </c>
      <c r="L84" s="132">
        <f>'COMPOSIÇÃO HORA TÉCNICA'!$F$7</f>
        <v>156.02000000000001</v>
      </c>
      <c r="M84" s="93">
        <f t="shared" si="19"/>
        <v>3120.4</v>
      </c>
      <c r="N84" s="470"/>
      <c r="O84" s="419"/>
      <c r="P84" s="473"/>
      <c r="Q84" s="95" t="e">
        <f>M84/($M$22+$M$27+$M$34+$M$50+$M$77+$M$108+$M$126+#REF!)</f>
        <v>#REF!</v>
      </c>
      <c r="R84" s="95">
        <f>M84/$M$22</f>
        <v>3.1163643082208547E-2</v>
      </c>
    </row>
    <row r="85" spans="1:18" ht="15" customHeight="1">
      <c r="A85" s="477"/>
      <c r="B85" s="419"/>
      <c r="C85" s="419"/>
      <c r="D85" s="126">
        <v>300</v>
      </c>
      <c r="E85" s="127" t="s">
        <v>144</v>
      </c>
      <c r="F85" s="128">
        <v>1</v>
      </c>
      <c r="G85" s="128" t="s">
        <v>149</v>
      </c>
      <c r="H85" s="128" t="s">
        <v>150</v>
      </c>
      <c r="I85" s="128" t="s">
        <v>151</v>
      </c>
      <c r="J85" s="103">
        <f>'COMPOSIÇÃO HORA TÉCNICA'!$E$9</f>
        <v>54.21</v>
      </c>
      <c r="K85" s="129" t="s">
        <v>147</v>
      </c>
      <c r="L85" s="103">
        <f>'COMPOSIÇÃO HORA TÉCNICA'!$F$9</f>
        <v>128.41999999999999</v>
      </c>
      <c r="M85" s="103">
        <f t="shared" si="19"/>
        <v>38526</v>
      </c>
      <c r="N85" s="470"/>
      <c r="O85" s="419"/>
      <c r="P85" s="473"/>
      <c r="Q85" s="95"/>
      <c r="R85" s="95"/>
    </row>
    <row r="86" spans="1:18" ht="15" customHeight="1">
      <c r="A86" s="477"/>
      <c r="B86" s="419"/>
      <c r="C86" s="419"/>
      <c r="D86" s="107">
        <v>40</v>
      </c>
      <c r="E86" s="108" t="s">
        <v>144</v>
      </c>
      <c r="F86" s="108">
        <v>1</v>
      </c>
      <c r="G86" s="108" t="s">
        <v>152</v>
      </c>
      <c r="H86" s="108" t="s">
        <v>153</v>
      </c>
      <c r="I86" s="108" t="s">
        <v>154</v>
      </c>
      <c r="J86" s="368">
        <f>'COMPOSIÇÃO HORA TÉCNICA'!$E$8</f>
        <v>31.83</v>
      </c>
      <c r="K86" s="109" t="s">
        <v>147</v>
      </c>
      <c r="L86" s="131">
        <f>'COMPOSIÇÃO HORA TÉCNICA'!$F$8</f>
        <v>75.41</v>
      </c>
      <c r="M86" s="110">
        <f t="shared" si="19"/>
        <v>3016.4</v>
      </c>
      <c r="N86" s="470"/>
      <c r="O86" s="419"/>
      <c r="P86" s="473"/>
      <c r="Q86" s="95" t="e">
        <f>M86/($M$22+$M$27+$M$34+$M$50+$M$77+$M$108+$M$126+#REF!)</f>
        <v>#REF!</v>
      </c>
      <c r="R86" s="95">
        <f t="shared" ref="R86:R88" si="21">M86/$M$108</f>
        <v>5.0514836346767841E-3</v>
      </c>
    </row>
    <row r="87" spans="1:18" ht="15" customHeight="1">
      <c r="A87" s="477"/>
      <c r="B87" s="419"/>
      <c r="C87" s="420"/>
      <c r="D87" s="379">
        <v>50</v>
      </c>
      <c r="E87" s="7" t="s">
        <v>165</v>
      </c>
      <c r="F87" s="7" t="s">
        <v>48</v>
      </c>
      <c r="G87" s="7" t="s">
        <v>166</v>
      </c>
      <c r="H87" s="7" t="s">
        <v>167</v>
      </c>
      <c r="I87" s="7" t="s">
        <v>166</v>
      </c>
      <c r="J87" s="115">
        <v>21.35</v>
      </c>
      <c r="K87" s="8" t="s">
        <v>157</v>
      </c>
      <c r="L87" s="380">
        <f>ROUND(J87*$L$129,2)</f>
        <v>26.81</v>
      </c>
      <c r="M87" s="115">
        <f>ROUND(D87*L87,2)</f>
        <v>1340.5</v>
      </c>
      <c r="N87" s="470"/>
      <c r="O87" s="419"/>
      <c r="P87" s="473"/>
      <c r="Q87" s="95" t="e">
        <f>M87/($M$22+$M$27+$M$34+$M$50+$M$77+$M$108+$M$126+#REF!)</f>
        <v>#REF!</v>
      </c>
      <c r="R87" s="95">
        <f t="shared" si="21"/>
        <v>2.2448991553786729E-3</v>
      </c>
    </row>
    <row r="88" spans="1:18" ht="15" customHeight="1">
      <c r="A88" s="477"/>
      <c r="B88" s="419"/>
      <c r="C88" s="446" t="s">
        <v>75</v>
      </c>
      <c r="D88" s="91">
        <v>40</v>
      </c>
      <c r="E88" s="92" t="s">
        <v>144</v>
      </c>
      <c r="F88" s="92">
        <v>1</v>
      </c>
      <c r="G88" s="92" t="s">
        <v>145</v>
      </c>
      <c r="H88" s="92" t="s">
        <v>146</v>
      </c>
      <c r="I88" s="92">
        <v>33939</v>
      </c>
      <c r="J88" s="93">
        <f>'COMPOSIÇÃO HORA TÉCNICA'!$E$6</f>
        <v>60.54</v>
      </c>
      <c r="K88" s="94" t="s">
        <v>147</v>
      </c>
      <c r="L88" s="132">
        <f>'COMPOSIÇÃO HORA TÉCNICA'!F6</f>
        <v>143.41999999999999</v>
      </c>
      <c r="M88" s="93">
        <f t="shared" ref="M88:M107" si="22">ROUND(D88*F88*L88,2)</f>
        <v>5736.8</v>
      </c>
      <c r="N88" s="470"/>
      <c r="O88" s="419"/>
      <c r="P88" s="473"/>
      <c r="Q88" s="95" t="e">
        <f>M88/($M$22+$M$27+$M$34+$M$50+$M$77+$M$108+$M$126+#REF!)</f>
        <v>#REF!</v>
      </c>
      <c r="R88" s="95">
        <f t="shared" si="21"/>
        <v>9.6072640616011711E-3</v>
      </c>
    </row>
    <row r="89" spans="1:18" ht="15" customHeight="1">
      <c r="A89" s="477"/>
      <c r="B89" s="419"/>
      <c r="C89" s="419"/>
      <c r="D89" s="126">
        <v>100</v>
      </c>
      <c r="E89" s="127" t="s">
        <v>144</v>
      </c>
      <c r="F89" s="128">
        <v>1</v>
      </c>
      <c r="G89" s="128" t="s">
        <v>149</v>
      </c>
      <c r="H89" s="128" t="s">
        <v>150</v>
      </c>
      <c r="I89" s="128" t="s">
        <v>151</v>
      </c>
      <c r="J89" s="103">
        <f>'COMPOSIÇÃO HORA TÉCNICA'!$E$9</f>
        <v>54.21</v>
      </c>
      <c r="K89" s="129" t="s">
        <v>147</v>
      </c>
      <c r="L89" s="103">
        <f>'COMPOSIÇÃO HORA TÉCNICA'!$F$9</f>
        <v>128.41999999999999</v>
      </c>
      <c r="M89" s="103">
        <f t="shared" si="22"/>
        <v>12842</v>
      </c>
      <c r="N89" s="470"/>
      <c r="O89" s="419"/>
      <c r="P89" s="473"/>
      <c r="Q89" s="95"/>
      <c r="R89" s="95"/>
    </row>
    <row r="90" spans="1:18" ht="15" customHeight="1">
      <c r="A90" s="477"/>
      <c r="B90" s="419"/>
      <c r="C90" s="420"/>
      <c r="D90" s="107">
        <v>60</v>
      </c>
      <c r="E90" s="108" t="s">
        <v>144</v>
      </c>
      <c r="F90" s="108">
        <v>1</v>
      </c>
      <c r="G90" s="108" t="s">
        <v>152</v>
      </c>
      <c r="H90" s="108" t="s">
        <v>153</v>
      </c>
      <c r="I90" s="108" t="s">
        <v>154</v>
      </c>
      <c r="J90" s="368">
        <f>'COMPOSIÇÃO HORA TÉCNICA'!$E$8</f>
        <v>31.83</v>
      </c>
      <c r="K90" s="109" t="s">
        <v>147</v>
      </c>
      <c r="L90" s="131">
        <f>'COMPOSIÇÃO HORA TÉCNICA'!$F$8</f>
        <v>75.41</v>
      </c>
      <c r="M90" s="110">
        <f t="shared" si="22"/>
        <v>4524.6000000000004</v>
      </c>
      <c r="N90" s="470"/>
      <c r="O90" s="419"/>
      <c r="P90" s="473"/>
      <c r="Q90" s="95" t="e">
        <f>M90/($M$22+$M$27+$M$34+$M$50+$M$77+$M$108+$M$126+#REF!)</f>
        <v>#REF!</v>
      </c>
      <c r="R90" s="95">
        <f>M90/$M$108</f>
        <v>7.5772254520151761E-3</v>
      </c>
    </row>
    <row r="91" spans="1:18" ht="15" customHeight="1">
      <c r="A91" s="477"/>
      <c r="B91" s="420"/>
      <c r="C91" s="14" t="s">
        <v>53</v>
      </c>
      <c r="D91" s="107">
        <v>30</v>
      </c>
      <c r="E91" s="108" t="s">
        <v>144</v>
      </c>
      <c r="F91" s="108">
        <v>1</v>
      </c>
      <c r="G91" s="108" t="s">
        <v>152</v>
      </c>
      <c r="H91" s="108" t="s">
        <v>153</v>
      </c>
      <c r="I91" s="108" t="s">
        <v>154</v>
      </c>
      <c r="J91" s="368">
        <f>'COMPOSIÇÃO HORA TÉCNICA'!$E$8</f>
        <v>31.83</v>
      </c>
      <c r="K91" s="109" t="s">
        <v>147</v>
      </c>
      <c r="L91" s="131">
        <f>'COMPOSIÇÃO HORA TÉCNICA'!$F$8</f>
        <v>75.41</v>
      </c>
      <c r="M91" s="110">
        <f t="shared" si="22"/>
        <v>2262.3000000000002</v>
      </c>
      <c r="N91" s="471"/>
      <c r="O91" s="420"/>
      <c r="P91" s="474"/>
      <c r="Q91" s="95" t="e">
        <f>M91/($M$22+$M$27+$M$34+$M$50+$M$77+$M$108+$M$126+#REF!)</f>
        <v>#REF!</v>
      </c>
      <c r="R91" s="95">
        <f>M91/$M$50</f>
        <v>7.1224515111006741E-3</v>
      </c>
    </row>
    <row r="92" spans="1:18" ht="15" customHeight="1">
      <c r="A92" s="477"/>
      <c r="B92" s="446" t="s">
        <v>36</v>
      </c>
      <c r="C92" s="446" t="s">
        <v>76</v>
      </c>
      <c r="D92" s="107">
        <v>20</v>
      </c>
      <c r="E92" s="108" t="s">
        <v>144</v>
      </c>
      <c r="F92" s="108">
        <v>1</v>
      </c>
      <c r="G92" s="108" t="s">
        <v>152</v>
      </c>
      <c r="H92" s="108" t="s">
        <v>153</v>
      </c>
      <c r="I92" s="108" t="s">
        <v>154</v>
      </c>
      <c r="J92" s="368">
        <f>'COMPOSIÇÃO HORA TÉCNICA'!$E$8</f>
        <v>31.83</v>
      </c>
      <c r="K92" s="109" t="s">
        <v>147</v>
      </c>
      <c r="L92" s="131">
        <f>'COMPOSIÇÃO HORA TÉCNICA'!$F$8</f>
        <v>75.41</v>
      </c>
      <c r="M92" s="110">
        <f t="shared" si="22"/>
        <v>1508.2</v>
      </c>
      <c r="N92" s="469">
        <f>SUM(M92:M93)</f>
        <v>53139.399999999994</v>
      </c>
      <c r="O92" s="472">
        <f>'DESPESAS COMPLEMENTARES'!M156</f>
        <v>1345.3600000000001</v>
      </c>
      <c r="P92" s="472">
        <f>ROUND(N92+O92,2)</f>
        <v>54484.76</v>
      </c>
      <c r="Q92" s="95" t="e">
        <f>M92/($M$22+$M$27+$M$34+$M$50+$M$77+$M$108+$M$126+#REF!)</f>
        <v>#REF!</v>
      </c>
      <c r="R92" s="95">
        <f t="shared" ref="R92:R93" si="23">M92/$M$108</f>
        <v>2.525741817338392E-3</v>
      </c>
    </row>
    <row r="93" spans="1:18" ht="15" customHeight="1">
      <c r="A93" s="477"/>
      <c r="B93" s="420"/>
      <c r="C93" s="420"/>
      <c r="D93" s="91">
        <v>180</v>
      </c>
      <c r="E93" s="92" t="s">
        <v>144</v>
      </c>
      <c r="F93" s="92">
        <v>2</v>
      </c>
      <c r="G93" s="92" t="s">
        <v>145</v>
      </c>
      <c r="H93" s="92" t="s">
        <v>146</v>
      </c>
      <c r="I93" s="92">
        <v>33939</v>
      </c>
      <c r="J93" s="93">
        <f>'COMPOSIÇÃO HORA TÉCNICA'!$E$6</f>
        <v>60.54</v>
      </c>
      <c r="K93" s="94" t="s">
        <v>147</v>
      </c>
      <c r="L93" s="142">
        <f>'COMPOSIÇÃO HORA TÉCNICA'!F6</f>
        <v>143.41999999999999</v>
      </c>
      <c r="M93" s="143">
        <f t="shared" si="22"/>
        <v>51631.199999999997</v>
      </c>
      <c r="N93" s="471"/>
      <c r="O93" s="420"/>
      <c r="P93" s="474"/>
      <c r="Q93" s="95" t="e">
        <f>M93/($M$22+$M$27+$M$34+$M$50+$M$77+$M$108+$M$126+#REF!)</f>
        <v>#REF!</v>
      </c>
      <c r="R93" s="95">
        <f t="shared" si="23"/>
        <v>8.6465376554410542E-2</v>
      </c>
    </row>
    <row r="94" spans="1:18" ht="15" customHeight="1">
      <c r="A94" s="477"/>
      <c r="B94" s="450" t="s">
        <v>37</v>
      </c>
      <c r="C94" s="450" t="s">
        <v>77</v>
      </c>
      <c r="D94" s="126">
        <v>60</v>
      </c>
      <c r="E94" s="127" t="s">
        <v>144</v>
      </c>
      <c r="F94" s="128">
        <v>1</v>
      </c>
      <c r="G94" s="128" t="s">
        <v>149</v>
      </c>
      <c r="H94" s="128" t="s">
        <v>150</v>
      </c>
      <c r="I94" s="128" t="s">
        <v>151</v>
      </c>
      <c r="J94" s="103">
        <f>'COMPOSIÇÃO HORA TÉCNICA'!$E$9</f>
        <v>54.21</v>
      </c>
      <c r="K94" s="129" t="s">
        <v>147</v>
      </c>
      <c r="L94" s="103">
        <f>'COMPOSIÇÃO HORA TÉCNICA'!$F$9</f>
        <v>128.41999999999999</v>
      </c>
      <c r="M94" s="103">
        <f t="shared" si="22"/>
        <v>7705.2</v>
      </c>
      <c r="N94" s="472">
        <f>SUM(M94:M95)</f>
        <v>10721.6</v>
      </c>
      <c r="O94" s="472">
        <f>'DESPESAS COMPLEMENTARES'!M162</f>
        <v>1130.1300000000001</v>
      </c>
      <c r="P94" s="472">
        <f>ROUND(N94+O94,2)</f>
        <v>11851.73</v>
      </c>
      <c r="Q94" s="95"/>
      <c r="R94" s="95"/>
    </row>
    <row r="95" spans="1:18" ht="12.75" customHeight="1">
      <c r="A95" s="477"/>
      <c r="B95" s="420"/>
      <c r="C95" s="420"/>
      <c r="D95" s="107">
        <v>40</v>
      </c>
      <c r="E95" s="108" t="s">
        <v>144</v>
      </c>
      <c r="F95" s="108">
        <v>1</v>
      </c>
      <c r="G95" s="108" t="s">
        <v>152</v>
      </c>
      <c r="H95" s="108" t="s">
        <v>153</v>
      </c>
      <c r="I95" s="108" t="s">
        <v>154</v>
      </c>
      <c r="J95" s="368">
        <f>'COMPOSIÇÃO HORA TÉCNICA'!$E$8</f>
        <v>31.83</v>
      </c>
      <c r="K95" s="109" t="s">
        <v>147</v>
      </c>
      <c r="L95" s="131">
        <f>'COMPOSIÇÃO HORA TÉCNICA'!$F$8</f>
        <v>75.41</v>
      </c>
      <c r="M95" s="110">
        <f t="shared" si="22"/>
        <v>3016.4</v>
      </c>
      <c r="N95" s="420"/>
      <c r="O95" s="420"/>
      <c r="P95" s="474"/>
      <c r="Q95" s="95" t="e">
        <f>M95/($M$22+$M$27+$M$34+$M$50+$M$77+$M$108+$M$126+#REF!)</f>
        <v>#REF!</v>
      </c>
      <c r="R95" s="95">
        <f t="shared" ref="R95:R96" si="24">M95/$M$108</f>
        <v>5.0514836346767841E-3</v>
      </c>
    </row>
    <row r="96" spans="1:18" ht="15" customHeight="1">
      <c r="A96" s="477"/>
      <c r="B96" s="482" t="s">
        <v>38</v>
      </c>
      <c r="C96" s="482" t="s">
        <v>78</v>
      </c>
      <c r="D96" s="107">
        <v>220</v>
      </c>
      <c r="E96" s="108" t="s">
        <v>144</v>
      </c>
      <c r="F96" s="108">
        <v>8</v>
      </c>
      <c r="G96" s="108" t="s">
        <v>152</v>
      </c>
      <c r="H96" s="108" t="s">
        <v>153</v>
      </c>
      <c r="I96" s="108" t="s">
        <v>154</v>
      </c>
      <c r="J96" s="368">
        <f>'COMPOSIÇÃO HORA TÉCNICA'!$E$8</f>
        <v>31.83</v>
      </c>
      <c r="K96" s="109" t="s">
        <v>147</v>
      </c>
      <c r="L96" s="131">
        <f>'COMPOSIÇÃO HORA TÉCNICA'!$F$8</f>
        <v>75.41</v>
      </c>
      <c r="M96" s="110">
        <f t="shared" si="22"/>
        <v>132721.60000000001</v>
      </c>
      <c r="N96" s="469">
        <f>SUM(M96:M99)</f>
        <v>247481.8</v>
      </c>
      <c r="O96" s="472">
        <f>'DESPESAS COMPLEMENTARES'!M164</f>
        <v>10551.93</v>
      </c>
      <c r="P96" s="472">
        <f>ROUND(N96+O96,2)</f>
        <v>258033.73</v>
      </c>
      <c r="Q96" s="95" t="e">
        <f>M96/($M$22+$M$27+$M$34+$M$50+$M$77+$M$108+$M$126+#REF!)</f>
        <v>#REF!</v>
      </c>
      <c r="R96" s="95">
        <f t="shared" si="24"/>
        <v>0.22226527992577849</v>
      </c>
    </row>
    <row r="97" spans="1:18" ht="15" customHeight="1">
      <c r="A97" s="477"/>
      <c r="B97" s="419"/>
      <c r="C97" s="419"/>
      <c r="D97" s="126">
        <v>220</v>
      </c>
      <c r="E97" s="127" t="s">
        <v>144</v>
      </c>
      <c r="F97" s="128">
        <v>1</v>
      </c>
      <c r="G97" s="128" t="s">
        <v>149</v>
      </c>
      <c r="H97" s="128" t="s">
        <v>150</v>
      </c>
      <c r="I97" s="128" t="s">
        <v>151</v>
      </c>
      <c r="J97" s="103">
        <f>'COMPOSIÇÃO HORA TÉCNICA'!$E$9</f>
        <v>54.21</v>
      </c>
      <c r="K97" s="129" t="s">
        <v>147</v>
      </c>
      <c r="L97" s="103">
        <f>'COMPOSIÇÃO HORA TÉCNICA'!$F$9</f>
        <v>128.41999999999999</v>
      </c>
      <c r="M97" s="103">
        <f t="shared" si="22"/>
        <v>28252.400000000001</v>
      </c>
      <c r="N97" s="470"/>
      <c r="O97" s="419"/>
      <c r="P97" s="473"/>
      <c r="Q97" s="95"/>
      <c r="R97" s="95"/>
    </row>
    <row r="98" spans="1:18" ht="15" customHeight="1">
      <c r="A98" s="477"/>
      <c r="B98" s="419"/>
      <c r="C98" s="419"/>
      <c r="D98" s="91">
        <v>150</v>
      </c>
      <c r="E98" s="106" t="s">
        <v>144</v>
      </c>
      <c r="F98" s="92">
        <v>1</v>
      </c>
      <c r="G98" s="92" t="s">
        <v>148</v>
      </c>
      <c r="H98" s="92" t="s">
        <v>146</v>
      </c>
      <c r="I98" s="92">
        <v>33953</v>
      </c>
      <c r="J98" s="99">
        <f>'COMPOSIÇÃO HORA TÉCNICA'!$E$7</f>
        <v>65.86</v>
      </c>
      <c r="K98" s="94" t="s">
        <v>147</v>
      </c>
      <c r="L98" s="132">
        <f>'COMPOSIÇÃO HORA TÉCNICA'!$F$7</f>
        <v>156.02000000000001</v>
      </c>
      <c r="M98" s="93">
        <f t="shared" si="22"/>
        <v>23403</v>
      </c>
      <c r="N98" s="470"/>
      <c r="O98" s="419"/>
      <c r="P98" s="473"/>
      <c r="Q98" s="95" t="e">
        <f>M98/($M$22+$M$27+$M$34+$M$50+$M$77+$M$108+$M$126+#REF!)</f>
        <v>#REF!</v>
      </c>
      <c r="R98" s="95">
        <f>M98/$M$22</f>
        <v>0.23372732311656408</v>
      </c>
    </row>
    <row r="99" spans="1:18" ht="15" customHeight="1">
      <c r="A99" s="477"/>
      <c r="B99" s="420"/>
      <c r="C99" s="420"/>
      <c r="D99" s="91">
        <v>220</v>
      </c>
      <c r="E99" s="92" t="s">
        <v>144</v>
      </c>
      <c r="F99" s="92">
        <v>2</v>
      </c>
      <c r="G99" s="92" t="s">
        <v>145</v>
      </c>
      <c r="H99" s="92" t="s">
        <v>146</v>
      </c>
      <c r="I99" s="92">
        <v>33939</v>
      </c>
      <c r="J99" s="93">
        <f>'COMPOSIÇÃO HORA TÉCNICA'!$E$6</f>
        <v>60.54</v>
      </c>
      <c r="K99" s="94" t="s">
        <v>147</v>
      </c>
      <c r="L99" s="132">
        <f>'COMPOSIÇÃO HORA TÉCNICA'!F6</f>
        <v>143.41999999999999</v>
      </c>
      <c r="M99" s="93">
        <f t="shared" si="22"/>
        <v>63104.800000000003</v>
      </c>
      <c r="N99" s="471"/>
      <c r="O99" s="420"/>
      <c r="P99" s="474"/>
      <c r="Q99" s="95" t="e">
        <f>M99/($M$22+$M$27+$M$34+$M$50+$M$77+$M$108+$M$126+#REF!)</f>
        <v>#REF!</v>
      </c>
      <c r="R99" s="95">
        <f>M99/$M$108</f>
        <v>0.10567990467761289</v>
      </c>
    </row>
    <row r="100" spans="1:18" ht="15" customHeight="1">
      <c r="A100" s="477"/>
      <c r="B100" s="426" t="s">
        <v>39</v>
      </c>
      <c r="C100" s="14" t="s">
        <v>53</v>
      </c>
      <c r="D100" s="107">
        <v>30</v>
      </c>
      <c r="E100" s="108" t="s">
        <v>144</v>
      </c>
      <c r="F100" s="108">
        <v>1</v>
      </c>
      <c r="G100" s="108" t="s">
        <v>152</v>
      </c>
      <c r="H100" s="108" t="s">
        <v>153</v>
      </c>
      <c r="I100" s="108" t="s">
        <v>154</v>
      </c>
      <c r="J100" s="368">
        <f>'COMPOSIÇÃO HORA TÉCNICA'!$E$8</f>
        <v>31.83</v>
      </c>
      <c r="K100" s="109" t="s">
        <v>147</v>
      </c>
      <c r="L100" s="131">
        <f>'COMPOSIÇÃO HORA TÉCNICA'!$F$8</f>
        <v>75.41</v>
      </c>
      <c r="M100" s="110">
        <f t="shared" si="22"/>
        <v>2262.3000000000002</v>
      </c>
      <c r="N100" s="469">
        <f>SUM(M100:M101)</f>
        <v>45288.3</v>
      </c>
      <c r="O100" s="472">
        <f>'DESPESAS COMPLEMENTARES'!M178</f>
        <v>3578.71</v>
      </c>
      <c r="P100" s="472">
        <f>ROUND(N100+O100,2)</f>
        <v>48867.01</v>
      </c>
      <c r="Q100" s="95" t="e">
        <f>M100/($M$22+$M$27+$M$34+$M$50+$M$77+$M$108+$M$126+#REF!)</f>
        <v>#REF!</v>
      </c>
      <c r="R100" s="95">
        <f>M100/$M$50</f>
        <v>7.1224515111006741E-3</v>
      </c>
    </row>
    <row r="101" spans="1:18" ht="15" customHeight="1">
      <c r="A101" s="477"/>
      <c r="B101" s="420"/>
      <c r="C101" s="14" t="s">
        <v>79</v>
      </c>
      <c r="D101" s="91">
        <v>150</v>
      </c>
      <c r="E101" s="92" t="s">
        <v>144</v>
      </c>
      <c r="F101" s="92">
        <v>2</v>
      </c>
      <c r="G101" s="92" t="s">
        <v>145</v>
      </c>
      <c r="H101" s="92" t="s">
        <v>146</v>
      </c>
      <c r="I101" s="92">
        <v>33939</v>
      </c>
      <c r="J101" s="93">
        <f>'COMPOSIÇÃO HORA TÉCNICA'!$E$6</f>
        <v>60.54</v>
      </c>
      <c r="K101" s="94" t="s">
        <v>147</v>
      </c>
      <c r="L101" s="132">
        <f>'COMPOSIÇÃO HORA TÉCNICA'!F6</f>
        <v>143.41999999999999</v>
      </c>
      <c r="M101" s="93">
        <f t="shared" si="22"/>
        <v>43026</v>
      </c>
      <c r="N101" s="471"/>
      <c r="O101" s="420"/>
      <c r="P101" s="474"/>
      <c r="Q101" s="95" t="e">
        <f>M101/($M$22+$M$27+$M$34+$M$50+$M$77+$M$108+$M$126+#REF!)</f>
        <v>#REF!</v>
      </c>
      <c r="R101" s="95">
        <f t="shared" ref="R101:R102" si="25">M101/$M$108</f>
        <v>7.2054480462008783E-2</v>
      </c>
    </row>
    <row r="102" spans="1:18" ht="15" customHeight="1">
      <c r="A102" s="477"/>
      <c r="B102" s="482" t="s">
        <v>40</v>
      </c>
      <c r="C102" s="482" t="s">
        <v>80</v>
      </c>
      <c r="D102" s="107">
        <v>120</v>
      </c>
      <c r="E102" s="108" t="s">
        <v>144</v>
      </c>
      <c r="F102" s="108">
        <v>8</v>
      </c>
      <c r="G102" s="108" t="s">
        <v>152</v>
      </c>
      <c r="H102" s="108" t="s">
        <v>153</v>
      </c>
      <c r="I102" s="108" t="s">
        <v>154</v>
      </c>
      <c r="J102" s="368">
        <f>'COMPOSIÇÃO HORA TÉCNICA'!$E$8</f>
        <v>31.83</v>
      </c>
      <c r="K102" s="109" t="s">
        <v>147</v>
      </c>
      <c r="L102" s="131">
        <f>'COMPOSIÇÃO HORA TÉCNICA'!$F$8</f>
        <v>75.41</v>
      </c>
      <c r="M102" s="110">
        <f t="shared" si="22"/>
        <v>72393.600000000006</v>
      </c>
      <c r="N102" s="469">
        <f>SUM(M102:M105)</f>
        <v>131586</v>
      </c>
      <c r="O102" s="472">
        <f>'DESPESAS COMPLEMENTARES'!M189</f>
        <v>10394.789999999999</v>
      </c>
      <c r="P102" s="472">
        <f>ROUND(N102+O102,2)</f>
        <v>141980.79</v>
      </c>
      <c r="Q102" s="95" t="e">
        <f>M102/($M$22+$M$27+$M$34+$M$50+$M$77+$M$108+$M$126+#REF!)</f>
        <v>#REF!</v>
      </c>
      <c r="R102" s="95">
        <f t="shared" si="25"/>
        <v>0.12123560723224282</v>
      </c>
    </row>
    <row r="103" spans="1:18" ht="15" customHeight="1">
      <c r="A103" s="477"/>
      <c r="B103" s="419"/>
      <c r="C103" s="419"/>
      <c r="D103" s="126">
        <v>120</v>
      </c>
      <c r="E103" s="127" t="s">
        <v>144</v>
      </c>
      <c r="F103" s="128">
        <v>1</v>
      </c>
      <c r="G103" s="128" t="s">
        <v>149</v>
      </c>
      <c r="H103" s="128" t="s">
        <v>150</v>
      </c>
      <c r="I103" s="128" t="s">
        <v>151</v>
      </c>
      <c r="J103" s="103">
        <f>'COMPOSIÇÃO HORA TÉCNICA'!$E$9</f>
        <v>54.21</v>
      </c>
      <c r="K103" s="129" t="s">
        <v>147</v>
      </c>
      <c r="L103" s="103">
        <f>'COMPOSIÇÃO HORA TÉCNICA'!$F$9</f>
        <v>128.41999999999999</v>
      </c>
      <c r="M103" s="103">
        <f t="shared" si="22"/>
        <v>15410.4</v>
      </c>
      <c r="N103" s="470"/>
      <c r="O103" s="419"/>
      <c r="P103" s="473"/>
      <c r="Q103" s="95"/>
      <c r="R103" s="95"/>
    </row>
    <row r="104" spans="1:18" ht="15" customHeight="1">
      <c r="A104" s="477"/>
      <c r="B104" s="419"/>
      <c r="C104" s="419"/>
      <c r="D104" s="91">
        <v>60</v>
      </c>
      <c r="E104" s="106" t="s">
        <v>144</v>
      </c>
      <c r="F104" s="92">
        <v>1</v>
      </c>
      <c r="G104" s="92" t="s">
        <v>148</v>
      </c>
      <c r="H104" s="92" t="s">
        <v>146</v>
      </c>
      <c r="I104" s="92">
        <v>33953</v>
      </c>
      <c r="J104" s="99">
        <f>'COMPOSIÇÃO HORA TÉCNICA'!$E$7</f>
        <v>65.86</v>
      </c>
      <c r="K104" s="94" t="s">
        <v>147</v>
      </c>
      <c r="L104" s="132">
        <f>'COMPOSIÇÃO HORA TÉCNICA'!$F$7</f>
        <v>156.02000000000001</v>
      </c>
      <c r="M104" s="93">
        <f t="shared" si="22"/>
        <v>9361.2000000000007</v>
      </c>
      <c r="N104" s="470"/>
      <c r="O104" s="419"/>
      <c r="P104" s="473"/>
      <c r="Q104" s="95" t="e">
        <f>M104/($M$22+$M$27+$M$34+$M$50+$M$77+$M$108+$M$126+#REF!)</f>
        <v>#REF!</v>
      </c>
      <c r="R104" s="95">
        <f>M104/$M$22</f>
        <v>9.3490929246625637E-2</v>
      </c>
    </row>
    <row r="105" spans="1:18" ht="15" customHeight="1">
      <c r="A105" s="477"/>
      <c r="B105" s="420"/>
      <c r="C105" s="420"/>
      <c r="D105" s="91">
        <v>120</v>
      </c>
      <c r="E105" s="92" t="s">
        <v>144</v>
      </c>
      <c r="F105" s="92">
        <v>2</v>
      </c>
      <c r="G105" s="92" t="s">
        <v>145</v>
      </c>
      <c r="H105" s="92" t="s">
        <v>146</v>
      </c>
      <c r="I105" s="92">
        <v>33939</v>
      </c>
      <c r="J105" s="93">
        <f>'COMPOSIÇÃO HORA TÉCNICA'!$E$6</f>
        <v>60.54</v>
      </c>
      <c r="K105" s="94" t="s">
        <v>147</v>
      </c>
      <c r="L105" s="132">
        <f>'COMPOSIÇÃO HORA TÉCNICA'!$F$6</f>
        <v>143.41999999999999</v>
      </c>
      <c r="M105" s="93">
        <f t="shared" si="22"/>
        <v>34420.800000000003</v>
      </c>
      <c r="N105" s="471"/>
      <c r="O105" s="420"/>
      <c r="P105" s="474"/>
      <c r="Q105" s="95" t="e">
        <f>M105/($M$22+$M$27+$M$34+$M$50+$M$77+$M$108+$M$126+#REF!)</f>
        <v>#REF!</v>
      </c>
      <c r="R105" s="95">
        <f>M105/$M$108</f>
        <v>5.7643584369607037E-2</v>
      </c>
    </row>
    <row r="106" spans="1:18" ht="15" customHeight="1">
      <c r="A106" s="477"/>
      <c r="B106" s="482" t="s">
        <v>41</v>
      </c>
      <c r="C106" s="482" t="s">
        <v>81</v>
      </c>
      <c r="D106" s="126">
        <v>60</v>
      </c>
      <c r="E106" s="127" t="s">
        <v>144</v>
      </c>
      <c r="F106" s="128">
        <v>1</v>
      </c>
      <c r="G106" s="128" t="s">
        <v>149</v>
      </c>
      <c r="H106" s="128" t="s">
        <v>150</v>
      </c>
      <c r="I106" s="128" t="s">
        <v>151</v>
      </c>
      <c r="J106" s="103">
        <f>'COMPOSIÇÃO HORA TÉCNICA'!$E$9</f>
        <v>54.21</v>
      </c>
      <c r="K106" s="129" t="s">
        <v>147</v>
      </c>
      <c r="L106" s="103">
        <f>'COMPOSIÇÃO HORA TÉCNICA'!$F$9</f>
        <v>128.41999999999999</v>
      </c>
      <c r="M106" s="103">
        <f t="shared" si="22"/>
        <v>7705.2</v>
      </c>
      <c r="N106" s="472">
        <f>SUM(M106:M107)</f>
        <v>12229.8</v>
      </c>
      <c r="O106" s="472">
        <f>'DESPESAS COMPLEMENTARES'!M202</f>
        <v>1061.07</v>
      </c>
      <c r="P106" s="472">
        <f>ROUND(N106+O106,2)</f>
        <v>13290.87</v>
      </c>
      <c r="Q106" s="95"/>
      <c r="R106" s="95"/>
    </row>
    <row r="107" spans="1:18" ht="15" customHeight="1">
      <c r="A107" s="478"/>
      <c r="B107" s="420"/>
      <c r="C107" s="420"/>
      <c r="D107" s="107">
        <v>60</v>
      </c>
      <c r="E107" s="108" t="s">
        <v>144</v>
      </c>
      <c r="F107" s="108">
        <v>1</v>
      </c>
      <c r="G107" s="108" t="s">
        <v>152</v>
      </c>
      <c r="H107" s="108" t="s">
        <v>153</v>
      </c>
      <c r="I107" s="108" t="s">
        <v>154</v>
      </c>
      <c r="J107" s="368">
        <f>'COMPOSIÇÃO HORA TÉCNICA'!$E$8</f>
        <v>31.83</v>
      </c>
      <c r="K107" s="109" t="s">
        <v>147</v>
      </c>
      <c r="L107" s="131">
        <f>'COMPOSIÇÃO HORA TÉCNICA'!$F$8</f>
        <v>75.41</v>
      </c>
      <c r="M107" s="110">
        <f t="shared" si="22"/>
        <v>4524.6000000000004</v>
      </c>
      <c r="N107" s="420"/>
      <c r="O107" s="420"/>
      <c r="P107" s="474"/>
      <c r="Q107" s="95" t="e">
        <f>M107/($M$22+$M$27+$M$34+$M$50+$M$77+$M$108+$M$126+#REF!)</f>
        <v>#REF!</v>
      </c>
      <c r="R107" s="95">
        <f>M107/$M$108</f>
        <v>7.5772254520151761E-3</v>
      </c>
    </row>
    <row r="108" spans="1:18" ht="15" customHeight="1">
      <c r="A108" s="481"/>
      <c r="B108" s="448"/>
      <c r="C108" s="448"/>
      <c r="D108" s="448"/>
      <c r="E108" s="448"/>
      <c r="F108" s="448"/>
      <c r="G108" s="448"/>
      <c r="H108" s="448"/>
      <c r="I108" s="448"/>
      <c r="J108" s="448"/>
      <c r="K108" s="448"/>
      <c r="L108" s="471"/>
      <c r="M108" s="144">
        <f>SUM(M79:M107)</f>
        <v>597131.5</v>
      </c>
      <c r="N108" s="136"/>
      <c r="O108" s="136"/>
      <c r="P108" s="120"/>
      <c r="Q108" s="137"/>
      <c r="R108" s="145"/>
    </row>
    <row r="109" spans="1:18" ht="12.75" customHeight="1">
      <c r="A109" s="475" t="s">
        <v>168</v>
      </c>
      <c r="B109" s="426" t="s">
        <v>43</v>
      </c>
      <c r="C109" s="450" t="s">
        <v>82</v>
      </c>
      <c r="D109" s="126">
        <v>90</v>
      </c>
      <c r="E109" s="127" t="s">
        <v>144</v>
      </c>
      <c r="F109" s="128">
        <v>1</v>
      </c>
      <c r="G109" s="128" t="s">
        <v>149</v>
      </c>
      <c r="H109" s="128" t="s">
        <v>150</v>
      </c>
      <c r="I109" s="128" t="s">
        <v>151</v>
      </c>
      <c r="J109" s="103">
        <f>'COMPOSIÇÃO HORA TÉCNICA'!$E$9</f>
        <v>54.21</v>
      </c>
      <c r="K109" s="129" t="s">
        <v>147</v>
      </c>
      <c r="L109" s="103">
        <f>'COMPOSIÇÃO HORA TÉCNICA'!$F$9</f>
        <v>128.41999999999999</v>
      </c>
      <c r="M109" s="103">
        <f t="shared" ref="M109:M125" si="26">ROUND(D109*F109*L109,2)</f>
        <v>11557.8</v>
      </c>
      <c r="N109" s="472">
        <f>SUM(M109:M111)</f>
        <v>20606.999999999996</v>
      </c>
      <c r="O109" s="472">
        <f>'DESPESAS COMPLEMENTARES'!M207</f>
        <v>4221.96</v>
      </c>
      <c r="P109" s="472">
        <f>ROUND(N109+O109,2)</f>
        <v>24828.959999999999</v>
      </c>
      <c r="Q109" s="372"/>
      <c r="R109" s="372"/>
    </row>
    <row r="110" spans="1:18" ht="12.75" customHeight="1">
      <c r="A110" s="419"/>
      <c r="B110" s="419"/>
      <c r="C110" s="420"/>
      <c r="D110" s="107">
        <v>90</v>
      </c>
      <c r="E110" s="108" t="s">
        <v>144</v>
      </c>
      <c r="F110" s="108">
        <v>1</v>
      </c>
      <c r="G110" s="108" t="s">
        <v>152</v>
      </c>
      <c r="H110" s="108" t="s">
        <v>153</v>
      </c>
      <c r="I110" s="108" t="s">
        <v>154</v>
      </c>
      <c r="J110" s="368">
        <f>'COMPOSIÇÃO HORA TÉCNICA'!$E$8</f>
        <v>31.83</v>
      </c>
      <c r="K110" s="109" t="s">
        <v>147</v>
      </c>
      <c r="L110" s="110">
        <f>'COMPOSIÇÃO HORA TÉCNICA'!$F$8</f>
        <v>75.41</v>
      </c>
      <c r="M110" s="110">
        <f t="shared" si="26"/>
        <v>6786.9</v>
      </c>
      <c r="N110" s="419"/>
      <c r="O110" s="419"/>
      <c r="P110" s="473"/>
      <c r="Q110" s="373" t="e">
        <f>M110/($M$22+$M$27+$M$34+$M$50+$M$77+$M$108+$M$126+#REF!)</f>
        <v>#REF!</v>
      </c>
      <c r="R110" s="141" t="e">
        <f>M110/#REF!</f>
        <v>#REF!</v>
      </c>
    </row>
    <row r="111" spans="1:18" ht="15" customHeight="1">
      <c r="A111" s="419"/>
      <c r="B111" s="420"/>
      <c r="C111" s="374" t="s">
        <v>53</v>
      </c>
      <c r="D111" s="108">
        <v>30</v>
      </c>
      <c r="E111" s="108" t="s">
        <v>144</v>
      </c>
      <c r="F111" s="108">
        <v>1</v>
      </c>
      <c r="G111" s="108" t="s">
        <v>152</v>
      </c>
      <c r="H111" s="108" t="s">
        <v>153</v>
      </c>
      <c r="I111" s="108" t="s">
        <v>154</v>
      </c>
      <c r="J111" s="368">
        <f>'COMPOSIÇÃO HORA TÉCNICA'!$E$8</f>
        <v>31.83</v>
      </c>
      <c r="K111" s="109" t="s">
        <v>147</v>
      </c>
      <c r="L111" s="110">
        <f>'COMPOSIÇÃO HORA TÉCNICA'!$F$8</f>
        <v>75.41</v>
      </c>
      <c r="M111" s="110">
        <f t="shared" si="26"/>
        <v>2262.3000000000002</v>
      </c>
      <c r="N111" s="420"/>
      <c r="O111" s="420"/>
      <c r="P111" s="474"/>
      <c r="Q111" s="373" t="e">
        <f>M111/($M$22+$M$27+$M$34+$M$50+$M$77+$M$108+$M$126+#REF!)</f>
        <v>#REF!</v>
      </c>
      <c r="R111" s="95">
        <f>M111/$M$50</f>
        <v>7.1224515111006741E-3</v>
      </c>
    </row>
    <row r="112" spans="1:18" ht="15" customHeight="1">
      <c r="A112" s="419"/>
      <c r="B112" s="426" t="s">
        <v>44</v>
      </c>
      <c r="C112" s="450" t="s">
        <v>83</v>
      </c>
      <c r="D112" s="92">
        <v>80</v>
      </c>
      <c r="E112" s="92" t="s">
        <v>144</v>
      </c>
      <c r="F112" s="92">
        <v>1</v>
      </c>
      <c r="G112" s="92" t="s">
        <v>145</v>
      </c>
      <c r="H112" s="92" t="s">
        <v>146</v>
      </c>
      <c r="I112" s="92">
        <v>33939</v>
      </c>
      <c r="J112" s="93">
        <f>'COMPOSIÇÃO HORA TÉCNICA'!$E$6</f>
        <v>60.54</v>
      </c>
      <c r="K112" s="94" t="s">
        <v>147</v>
      </c>
      <c r="L112" s="93">
        <f>'COMPOSIÇÃO HORA TÉCNICA'!$F$6</f>
        <v>143.41999999999999</v>
      </c>
      <c r="M112" s="93">
        <f t="shared" si="26"/>
        <v>11473.6</v>
      </c>
      <c r="N112" s="472">
        <f>SUM(M112:M116)</f>
        <v>51305.3</v>
      </c>
      <c r="O112" s="472">
        <f>'DESPESAS COMPLEMENTARES'!M218</f>
        <v>20071.52</v>
      </c>
      <c r="P112" s="472">
        <f>ROUND(N112+O112,2)</f>
        <v>71376.820000000007</v>
      </c>
      <c r="Q112" s="95" t="e">
        <f>M112/($M$22+$M$27+$M$34+$M$50+$M$77+$M$108+$M$126+#REF!)</f>
        <v>#REF!</v>
      </c>
      <c r="R112" s="95" t="e">
        <f>M112/#REF!</f>
        <v>#REF!</v>
      </c>
    </row>
    <row r="113" spans="1:20" ht="15" customHeight="1">
      <c r="A113" s="419"/>
      <c r="B113" s="419"/>
      <c r="C113" s="419"/>
      <c r="D113" s="91">
        <v>40</v>
      </c>
      <c r="E113" s="106" t="s">
        <v>144</v>
      </c>
      <c r="F113" s="92">
        <v>1</v>
      </c>
      <c r="G113" s="92" t="s">
        <v>148</v>
      </c>
      <c r="H113" s="92" t="s">
        <v>146</v>
      </c>
      <c r="I113" s="92">
        <v>33953</v>
      </c>
      <c r="J113" s="99">
        <f>'COMPOSIÇÃO HORA TÉCNICA'!$E$7</f>
        <v>65.86</v>
      </c>
      <c r="K113" s="94" t="s">
        <v>147</v>
      </c>
      <c r="L113" s="93">
        <f>'COMPOSIÇÃO HORA TÉCNICA'!$F$7</f>
        <v>156.02000000000001</v>
      </c>
      <c r="M113" s="93">
        <f t="shared" si="26"/>
        <v>6240.8</v>
      </c>
      <c r="N113" s="419"/>
      <c r="O113" s="419"/>
      <c r="P113" s="473"/>
      <c r="Q113" s="95" t="e">
        <f>M113/($M$22+$M$27+$M$34+$M$50+$M$77+$M$108+$M$126+#REF!)</f>
        <v>#REF!</v>
      </c>
      <c r="R113" s="95">
        <f>M113/$M$22</f>
        <v>6.2327286164417094E-2</v>
      </c>
    </row>
    <row r="114" spans="1:20" ht="15" customHeight="1">
      <c r="A114" s="419"/>
      <c r="B114" s="419"/>
      <c r="C114" s="419"/>
      <c r="D114" s="126">
        <v>150</v>
      </c>
      <c r="E114" s="127" t="s">
        <v>144</v>
      </c>
      <c r="F114" s="128">
        <v>1</v>
      </c>
      <c r="G114" s="128" t="s">
        <v>149</v>
      </c>
      <c r="H114" s="128" t="s">
        <v>150</v>
      </c>
      <c r="I114" s="128" t="s">
        <v>151</v>
      </c>
      <c r="J114" s="103">
        <f>'COMPOSIÇÃO HORA TÉCNICA'!$E$9</f>
        <v>54.21</v>
      </c>
      <c r="K114" s="129" t="s">
        <v>147</v>
      </c>
      <c r="L114" s="103">
        <f>'COMPOSIÇÃO HORA TÉCNICA'!$F$9</f>
        <v>128.41999999999999</v>
      </c>
      <c r="M114" s="103">
        <f t="shared" si="26"/>
        <v>19263</v>
      </c>
      <c r="N114" s="419"/>
      <c r="O114" s="419"/>
      <c r="P114" s="473"/>
      <c r="Q114" s="95"/>
      <c r="R114" s="95"/>
    </row>
    <row r="115" spans="1:20" ht="15" customHeight="1">
      <c r="A115" s="419"/>
      <c r="B115" s="419"/>
      <c r="C115" s="420"/>
      <c r="D115" s="108">
        <v>80</v>
      </c>
      <c r="E115" s="108" t="s">
        <v>144</v>
      </c>
      <c r="F115" s="108">
        <v>2</v>
      </c>
      <c r="G115" s="108" t="s">
        <v>152</v>
      </c>
      <c r="H115" s="108" t="s">
        <v>153</v>
      </c>
      <c r="I115" s="108" t="s">
        <v>154</v>
      </c>
      <c r="J115" s="368">
        <f>'COMPOSIÇÃO HORA TÉCNICA'!$E$8</f>
        <v>31.83</v>
      </c>
      <c r="K115" s="109" t="s">
        <v>147</v>
      </c>
      <c r="L115" s="110">
        <f>'COMPOSIÇÃO HORA TÉCNICA'!$F$8</f>
        <v>75.41</v>
      </c>
      <c r="M115" s="110">
        <f t="shared" si="26"/>
        <v>12065.6</v>
      </c>
      <c r="N115" s="419"/>
      <c r="O115" s="419"/>
      <c r="P115" s="473"/>
      <c r="Q115" s="95" t="e">
        <f>M115/($M$22+$M$27+$M$34+$M$50+$M$77+$M$108+$M$126+#REF!)</f>
        <v>#REF!</v>
      </c>
      <c r="R115" s="95" t="e">
        <f>M115/#REF!</f>
        <v>#REF!</v>
      </c>
    </row>
    <row r="116" spans="1:20" ht="15" customHeight="1">
      <c r="A116" s="419"/>
      <c r="B116" s="420"/>
      <c r="C116" s="14" t="s">
        <v>53</v>
      </c>
      <c r="D116" s="108">
        <v>30</v>
      </c>
      <c r="E116" s="108" t="s">
        <v>144</v>
      </c>
      <c r="F116" s="108">
        <v>1</v>
      </c>
      <c r="G116" s="108" t="s">
        <v>152</v>
      </c>
      <c r="H116" s="108" t="s">
        <v>153</v>
      </c>
      <c r="I116" s="108" t="s">
        <v>154</v>
      </c>
      <c r="J116" s="368">
        <f>'COMPOSIÇÃO HORA TÉCNICA'!$E$8</f>
        <v>31.83</v>
      </c>
      <c r="K116" s="109" t="s">
        <v>147</v>
      </c>
      <c r="L116" s="110">
        <f>'COMPOSIÇÃO HORA TÉCNICA'!$F$8</f>
        <v>75.41</v>
      </c>
      <c r="M116" s="110">
        <f t="shared" si="26"/>
        <v>2262.3000000000002</v>
      </c>
      <c r="N116" s="420"/>
      <c r="O116" s="420"/>
      <c r="P116" s="474"/>
      <c r="Q116" s="95" t="e">
        <f>M116/($M$22+$M$27+$M$34+$M$50+$M$77+$M$108+$M$126+#REF!)</f>
        <v>#REF!</v>
      </c>
      <c r="R116" s="95">
        <f>M116/$M$50</f>
        <v>7.1224515111006741E-3</v>
      </c>
    </row>
    <row r="117" spans="1:20" ht="12.75" customHeight="1">
      <c r="A117" s="419"/>
      <c r="B117" s="426" t="s">
        <v>45</v>
      </c>
      <c r="C117" s="450" t="s">
        <v>84</v>
      </c>
      <c r="D117" s="126">
        <v>20</v>
      </c>
      <c r="E117" s="127" t="s">
        <v>144</v>
      </c>
      <c r="F117" s="128">
        <v>1</v>
      </c>
      <c r="G117" s="128" t="s">
        <v>149</v>
      </c>
      <c r="H117" s="128" t="s">
        <v>150</v>
      </c>
      <c r="I117" s="128" t="s">
        <v>151</v>
      </c>
      <c r="J117" s="103">
        <f>'COMPOSIÇÃO HORA TÉCNICA'!$E$9</f>
        <v>54.21</v>
      </c>
      <c r="K117" s="129" t="s">
        <v>147</v>
      </c>
      <c r="L117" s="103">
        <f>'COMPOSIÇÃO HORA TÉCNICA'!$F$9</f>
        <v>128.41999999999999</v>
      </c>
      <c r="M117" s="103">
        <f t="shared" si="26"/>
        <v>2568.4</v>
      </c>
      <c r="N117" s="472">
        <f>SUM(M117:M120)</f>
        <v>12229.800000000001</v>
      </c>
      <c r="O117" s="472">
        <f>'DESPESAS COMPLEMENTARES'!M230</f>
        <v>2970.59</v>
      </c>
      <c r="P117" s="472">
        <f>ROUND(N117+O117,2)</f>
        <v>15200.39</v>
      </c>
      <c r="Q117" s="95"/>
      <c r="R117" s="95"/>
    </row>
    <row r="118" spans="1:20" ht="15" customHeight="1">
      <c r="A118" s="419"/>
      <c r="B118" s="419"/>
      <c r="C118" s="420"/>
      <c r="D118" s="108">
        <v>20</v>
      </c>
      <c r="E118" s="108" t="s">
        <v>144</v>
      </c>
      <c r="F118" s="108">
        <v>1</v>
      </c>
      <c r="G118" s="108" t="s">
        <v>152</v>
      </c>
      <c r="H118" s="108" t="s">
        <v>153</v>
      </c>
      <c r="I118" s="108" t="s">
        <v>154</v>
      </c>
      <c r="J118" s="368">
        <f>'COMPOSIÇÃO HORA TÉCNICA'!$E$8</f>
        <v>31.83</v>
      </c>
      <c r="K118" s="109" t="s">
        <v>147</v>
      </c>
      <c r="L118" s="110">
        <f>'COMPOSIÇÃO HORA TÉCNICA'!$F$8</f>
        <v>75.41</v>
      </c>
      <c r="M118" s="110">
        <f t="shared" si="26"/>
        <v>1508.2</v>
      </c>
      <c r="N118" s="419"/>
      <c r="O118" s="419"/>
      <c r="P118" s="473"/>
      <c r="Q118" s="95" t="e">
        <f>M118/($M$22+$M$27+$M$34+$M$50+$M$77+$M$108+$M$126+#REF!)</f>
        <v>#REF!</v>
      </c>
      <c r="R118" s="95" t="e">
        <f>M118/#REF!</f>
        <v>#REF!</v>
      </c>
      <c r="T118" s="18"/>
    </row>
    <row r="119" spans="1:20" ht="15" customHeight="1">
      <c r="A119" s="419"/>
      <c r="B119" s="419"/>
      <c r="C119" s="450" t="s">
        <v>85</v>
      </c>
      <c r="D119" s="126">
        <v>40</v>
      </c>
      <c r="E119" s="127" t="s">
        <v>144</v>
      </c>
      <c r="F119" s="128">
        <v>1</v>
      </c>
      <c r="G119" s="128" t="s">
        <v>149</v>
      </c>
      <c r="H119" s="128" t="s">
        <v>150</v>
      </c>
      <c r="I119" s="128" t="s">
        <v>151</v>
      </c>
      <c r="J119" s="103">
        <f>'COMPOSIÇÃO HORA TÉCNICA'!$E$9</f>
        <v>54.21</v>
      </c>
      <c r="K119" s="129" t="s">
        <v>147</v>
      </c>
      <c r="L119" s="103">
        <f>'COMPOSIÇÃO HORA TÉCNICA'!$F$9</f>
        <v>128.41999999999999</v>
      </c>
      <c r="M119" s="103">
        <f t="shared" si="26"/>
        <v>5136.8</v>
      </c>
      <c r="N119" s="419"/>
      <c r="O119" s="419"/>
      <c r="P119" s="473"/>
      <c r="Q119" s="95"/>
      <c r="R119" s="95"/>
      <c r="T119" s="18"/>
    </row>
    <row r="120" spans="1:20" ht="15" customHeight="1">
      <c r="A120" s="419"/>
      <c r="B120" s="420"/>
      <c r="C120" s="420"/>
      <c r="D120" s="108">
        <v>40</v>
      </c>
      <c r="E120" s="108" t="s">
        <v>144</v>
      </c>
      <c r="F120" s="108">
        <v>1</v>
      </c>
      <c r="G120" s="108" t="s">
        <v>152</v>
      </c>
      <c r="H120" s="108" t="s">
        <v>153</v>
      </c>
      <c r="I120" s="108" t="s">
        <v>154</v>
      </c>
      <c r="J120" s="368">
        <f>'COMPOSIÇÃO HORA TÉCNICA'!$E$8</f>
        <v>31.83</v>
      </c>
      <c r="K120" s="109" t="s">
        <v>147</v>
      </c>
      <c r="L120" s="110">
        <f>'COMPOSIÇÃO HORA TÉCNICA'!$F$8</f>
        <v>75.41</v>
      </c>
      <c r="M120" s="110">
        <f t="shared" si="26"/>
        <v>3016.4</v>
      </c>
      <c r="N120" s="420"/>
      <c r="O120" s="420"/>
      <c r="P120" s="474"/>
      <c r="Q120" s="95" t="e">
        <f>M120/($M$22+$M$27+$M$34+$M$50+$M$77+$M$108+$M$126+#REF!)</f>
        <v>#REF!</v>
      </c>
      <c r="R120" s="95" t="e">
        <f t="shared" ref="R120:R122" si="27">M120/#REF!</f>
        <v>#REF!</v>
      </c>
    </row>
    <row r="121" spans="1:20" ht="15" customHeight="1">
      <c r="A121" s="419"/>
      <c r="B121" s="450" t="s">
        <v>46</v>
      </c>
      <c r="C121" s="450" t="s">
        <v>86</v>
      </c>
      <c r="D121" s="108">
        <v>20</v>
      </c>
      <c r="E121" s="108" t="s">
        <v>144</v>
      </c>
      <c r="F121" s="108">
        <v>1</v>
      </c>
      <c r="G121" s="108" t="s">
        <v>152</v>
      </c>
      <c r="H121" s="108" t="s">
        <v>153</v>
      </c>
      <c r="I121" s="108" t="s">
        <v>154</v>
      </c>
      <c r="J121" s="368">
        <f>'COMPOSIÇÃO HORA TÉCNICA'!$E$8</f>
        <v>31.83</v>
      </c>
      <c r="K121" s="109" t="s">
        <v>147</v>
      </c>
      <c r="L121" s="110">
        <f>'COMPOSIÇÃO HORA TÉCNICA'!$F$8</f>
        <v>75.41</v>
      </c>
      <c r="M121" s="110">
        <f t="shared" si="26"/>
        <v>1508.2</v>
      </c>
      <c r="N121" s="472">
        <f>SUM(M121:M125)</f>
        <v>69773.8</v>
      </c>
      <c r="O121" s="472">
        <f>'DESPESAS COMPLEMENTARES'!M237</f>
        <v>8828.8799999999992</v>
      </c>
      <c r="P121" s="472">
        <f>ROUND(N121+O121,2)</f>
        <v>78602.679999999993</v>
      </c>
      <c r="Q121" s="95" t="e">
        <f>M121/($M$22+$M$27+$M$34+$M$50+$M$77+$M$108+$M$126+#REF!)</f>
        <v>#REF!</v>
      </c>
      <c r="R121" s="95" t="e">
        <f t="shared" si="27"/>
        <v>#REF!</v>
      </c>
    </row>
    <row r="122" spans="1:20" ht="15" customHeight="1">
      <c r="A122" s="419"/>
      <c r="B122" s="419"/>
      <c r="C122" s="419"/>
      <c r="D122" s="92">
        <v>20</v>
      </c>
      <c r="E122" s="92" t="s">
        <v>144</v>
      </c>
      <c r="F122" s="92">
        <v>1</v>
      </c>
      <c r="G122" s="92" t="s">
        <v>145</v>
      </c>
      <c r="H122" s="92" t="s">
        <v>146</v>
      </c>
      <c r="I122" s="92">
        <v>33939</v>
      </c>
      <c r="J122" s="93">
        <f>'COMPOSIÇÃO HORA TÉCNICA'!$E$6</f>
        <v>60.54</v>
      </c>
      <c r="K122" s="94" t="s">
        <v>147</v>
      </c>
      <c r="L122" s="93">
        <f>'COMPOSIÇÃO HORA TÉCNICA'!$F$6</f>
        <v>143.41999999999999</v>
      </c>
      <c r="M122" s="93">
        <f t="shared" si="26"/>
        <v>2868.4</v>
      </c>
      <c r="N122" s="419"/>
      <c r="O122" s="419"/>
      <c r="P122" s="473"/>
      <c r="Q122" s="95" t="e">
        <f>M122/($M$22+$M$27+$M$34+$M$50+$M$77+$M$108+$M$126+#REF!)</f>
        <v>#REF!</v>
      </c>
      <c r="R122" s="95" t="e">
        <f t="shared" si="27"/>
        <v>#REF!</v>
      </c>
    </row>
    <row r="123" spans="1:20" ht="15" customHeight="1">
      <c r="A123" s="419"/>
      <c r="B123" s="419"/>
      <c r="C123" s="419"/>
      <c r="D123" s="91">
        <v>10</v>
      </c>
      <c r="E123" s="106" t="s">
        <v>144</v>
      </c>
      <c r="F123" s="92">
        <v>1</v>
      </c>
      <c r="G123" s="92" t="s">
        <v>148</v>
      </c>
      <c r="H123" s="92" t="s">
        <v>146</v>
      </c>
      <c r="I123" s="92">
        <v>33953</v>
      </c>
      <c r="J123" s="99">
        <f>'COMPOSIÇÃO HORA TÉCNICA'!$E$7</f>
        <v>65.86</v>
      </c>
      <c r="K123" s="94" t="s">
        <v>147</v>
      </c>
      <c r="L123" s="93">
        <f>'COMPOSIÇÃO HORA TÉCNICA'!$F$7</f>
        <v>156.02000000000001</v>
      </c>
      <c r="M123" s="93">
        <f t="shared" si="26"/>
        <v>1560.2</v>
      </c>
      <c r="N123" s="419"/>
      <c r="O123" s="419"/>
      <c r="P123" s="473"/>
      <c r="Q123" s="95" t="e">
        <f>M123/($M$22+$M$27+$M$34+$M$50+$M$77+$M$108+$M$126+#REF!)</f>
        <v>#REF!</v>
      </c>
      <c r="R123" s="95">
        <f>M123/$M$22</f>
        <v>1.5581821541104273E-2</v>
      </c>
    </row>
    <row r="124" spans="1:20" ht="15" customHeight="1">
      <c r="A124" s="419"/>
      <c r="B124" s="419"/>
      <c r="C124" s="419"/>
      <c r="D124" s="126">
        <v>180</v>
      </c>
      <c r="E124" s="127" t="s">
        <v>144</v>
      </c>
      <c r="F124" s="128">
        <v>1</v>
      </c>
      <c r="G124" s="128" t="s">
        <v>149</v>
      </c>
      <c r="H124" s="128" t="s">
        <v>150</v>
      </c>
      <c r="I124" s="128" t="s">
        <v>151</v>
      </c>
      <c r="J124" s="103">
        <f>'COMPOSIÇÃO HORA TÉCNICA'!$E$9</f>
        <v>54.21</v>
      </c>
      <c r="K124" s="129" t="s">
        <v>147</v>
      </c>
      <c r="L124" s="103">
        <f>'COMPOSIÇÃO HORA TÉCNICA'!$F$9</f>
        <v>128.41999999999999</v>
      </c>
      <c r="M124" s="103">
        <f t="shared" si="26"/>
        <v>23115.599999999999</v>
      </c>
      <c r="N124" s="419"/>
      <c r="O124" s="419"/>
      <c r="P124" s="473"/>
      <c r="Q124" s="95"/>
      <c r="R124" s="95"/>
    </row>
    <row r="125" spans="1:20" ht="15" customHeight="1">
      <c r="A125" s="420"/>
      <c r="B125" s="420"/>
      <c r="C125" s="420"/>
      <c r="D125" s="108">
        <v>180</v>
      </c>
      <c r="E125" s="108" t="s">
        <v>144</v>
      </c>
      <c r="F125" s="108">
        <v>3</v>
      </c>
      <c r="G125" s="108" t="s">
        <v>152</v>
      </c>
      <c r="H125" s="108" t="s">
        <v>153</v>
      </c>
      <c r="I125" s="108" t="s">
        <v>154</v>
      </c>
      <c r="J125" s="368">
        <f>'COMPOSIÇÃO HORA TÉCNICA'!$E$8</f>
        <v>31.83</v>
      </c>
      <c r="K125" s="109" t="s">
        <v>147</v>
      </c>
      <c r="L125" s="110">
        <f>'COMPOSIÇÃO HORA TÉCNICA'!$F$8</f>
        <v>75.41</v>
      </c>
      <c r="M125" s="110">
        <f t="shared" si="26"/>
        <v>40721.4</v>
      </c>
      <c r="N125" s="420"/>
      <c r="O125" s="420"/>
      <c r="P125" s="474"/>
      <c r="Q125" s="95" t="e">
        <f>M125/($M$22+$M$27+$M$34+$M$50+$M$77+$M$108+$M$126+#REF!)</f>
        <v>#REF!</v>
      </c>
      <c r="R125" s="95" t="e">
        <f>M125/#REF!</f>
        <v>#REF!</v>
      </c>
    </row>
    <row r="126" spans="1:20" ht="15" customHeight="1">
      <c r="A126" s="146"/>
      <c r="B126" s="146"/>
      <c r="C126" s="146"/>
      <c r="D126" s="146"/>
      <c r="E126" s="146"/>
      <c r="F126" s="146"/>
      <c r="G126" s="146"/>
      <c r="H126" s="146"/>
      <c r="I126" s="146"/>
      <c r="J126" s="146"/>
      <c r="K126" s="146"/>
      <c r="L126" s="146"/>
      <c r="M126" s="381">
        <f>SUM(M109:M125)</f>
        <v>153915.89999999997</v>
      </c>
      <c r="N126" s="381"/>
      <c r="O126" s="381"/>
      <c r="P126" s="381"/>
      <c r="Q126" s="381"/>
      <c r="R126" s="147"/>
    </row>
    <row r="127" spans="1:20" ht="39" customHeight="1">
      <c r="A127" s="491" t="s">
        <v>169</v>
      </c>
      <c r="B127" s="406"/>
      <c r="C127" s="406"/>
      <c r="D127" s="406"/>
      <c r="E127" s="406"/>
      <c r="F127" s="406"/>
      <c r="G127" s="406"/>
      <c r="H127" s="406"/>
      <c r="I127" s="406"/>
      <c r="J127" s="406"/>
      <c r="K127" s="406"/>
      <c r="L127" s="422"/>
      <c r="M127" s="496">
        <f>M22+M27+M34+M50+M77+M108+M126</f>
        <v>3312037.76</v>
      </c>
      <c r="N127" s="422"/>
      <c r="O127" s="382" t="s">
        <v>170</v>
      </c>
      <c r="P127" s="148">
        <f>SUM(P4:P126)</f>
        <v>3483195.96</v>
      </c>
      <c r="Q127" s="148"/>
      <c r="R127" s="149"/>
    </row>
    <row r="128" spans="1:20" ht="27" customHeight="1">
      <c r="A128" s="150"/>
      <c r="B128" s="150"/>
      <c r="C128" s="151"/>
      <c r="D128" s="152"/>
      <c r="E128" s="150"/>
      <c r="F128" s="152"/>
      <c r="G128" s="153"/>
      <c r="H128" s="150"/>
      <c r="I128" s="150"/>
      <c r="J128" s="150"/>
      <c r="K128" s="150"/>
      <c r="L128" s="150"/>
      <c r="M128" s="150"/>
      <c r="N128" s="391"/>
      <c r="O128" s="391"/>
      <c r="P128" s="150"/>
      <c r="Q128" s="154"/>
      <c r="R128" s="154"/>
    </row>
    <row r="129" spans="1:19" ht="14.25" hidden="1" customHeight="1">
      <c r="A129" s="38"/>
      <c r="B129" s="38"/>
      <c r="C129" s="155"/>
      <c r="D129" s="156"/>
      <c r="E129" s="157"/>
      <c r="F129" s="37"/>
      <c r="G129" s="117"/>
      <c r="H129" s="117"/>
      <c r="I129" s="117"/>
      <c r="J129" s="158"/>
      <c r="K129" s="158"/>
      <c r="L129" s="159">
        <f>'COMPOSIÇÃO HORA TÉCNICA'!C15</f>
        <v>1.2557077625570778</v>
      </c>
      <c r="M129" s="159"/>
      <c r="N129" s="159"/>
      <c r="O129" s="159"/>
      <c r="P129" s="159">
        <v>3037323</v>
      </c>
      <c r="Q129" s="39"/>
      <c r="R129" s="39"/>
    </row>
    <row r="130" spans="1:19" ht="14.25" customHeight="1">
      <c r="A130" s="24" t="s">
        <v>171</v>
      </c>
      <c r="B130" s="24"/>
      <c r="C130" s="160"/>
      <c r="D130" s="161"/>
      <c r="E130" s="24"/>
      <c r="F130" s="161"/>
      <c r="G130" s="117"/>
      <c r="H130" s="24"/>
      <c r="I130" s="24"/>
      <c r="J130" s="24"/>
      <c r="K130" s="24"/>
      <c r="L130" s="24"/>
      <c r="M130" s="24"/>
      <c r="N130" s="83"/>
      <c r="O130" s="83"/>
      <c r="P130" s="83"/>
      <c r="Q130" s="24"/>
      <c r="R130" s="24"/>
    </row>
    <row r="131" spans="1:19" ht="14.25" customHeight="1">
      <c r="A131" s="24"/>
      <c r="B131" s="24"/>
      <c r="C131" s="160"/>
      <c r="D131" s="161"/>
      <c r="E131" s="24"/>
      <c r="F131" s="161"/>
      <c r="G131" s="117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</row>
    <row r="132" spans="1:19" ht="19.5" customHeight="1">
      <c r="A132" s="489" t="s">
        <v>172</v>
      </c>
      <c r="B132" s="490"/>
      <c r="C132" s="490"/>
      <c r="D132" s="244"/>
      <c r="E132" s="241"/>
      <c r="F132" s="244"/>
      <c r="G132" s="237"/>
      <c r="H132" s="238"/>
      <c r="I132" s="239"/>
      <c r="J132" s="240"/>
      <c r="K132" s="240"/>
      <c r="L132" s="163"/>
      <c r="M132" s="492"/>
      <c r="N132" s="401"/>
      <c r="O132" s="493"/>
      <c r="P132" s="401"/>
      <c r="Q132" s="401"/>
      <c r="R132" s="164"/>
    </row>
    <row r="133" spans="1:19" ht="17.25" customHeight="1">
      <c r="A133" s="497" t="s">
        <v>173</v>
      </c>
      <c r="B133" s="498"/>
      <c r="C133" s="498"/>
      <c r="D133" s="498"/>
      <c r="E133" s="498"/>
      <c r="F133" s="498"/>
      <c r="G133" s="499" t="s">
        <v>174</v>
      </c>
      <c r="H133" s="498"/>
      <c r="I133" s="498"/>
      <c r="J133" s="498"/>
      <c r="K133" s="498"/>
      <c r="L133" s="162"/>
      <c r="M133" s="494"/>
      <c r="N133" s="401"/>
      <c r="O133" s="495"/>
      <c r="P133" s="401"/>
      <c r="R133" s="162"/>
    </row>
    <row r="134" spans="1:19" ht="17.25" customHeight="1">
      <c r="A134" s="497" t="s">
        <v>175</v>
      </c>
      <c r="B134" s="498"/>
      <c r="C134" s="498"/>
      <c r="D134" s="498"/>
      <c r="E134" s="498"/>
      <c r="F134" s="498"/>
      <c r="G134" s="502" t="s">
        <v>176</v>
      </c>
      <c r="H134" s="498"/>
      <c r="I134" s="498"/>
      <c r="J134" s="498"/>
      <c r="K134" s="498"/>
      <c r="L134" s="162"/>
      <c r="M134" s="401"/>
      <c r="N134" s="401"/>
      <c r="O134" s="401"/>
      <c r="P134" s="401"/>
      <c r="Q134" s="165"/>
      <c r="R134" s="162"/>
      <c r="S134" s="18"/>
    </row>
    <row r="135" spans="1:19" ht="17.25" customHeight="1">
      <c r="A135" s="497" t="s">
        <v>177</v>
      </c>
      <c r="B135" s="498"/>
      <c r="C135" s="498"/>
      <c r="D135" s="498"/>
      <c r="E135" s="498"/>
      <c r="F135" s="498"/>
      <c r="G135" s="502" t="s">
        <v>176</v>
      </c>
      <c r="H135" s="498"/>
      <c r="I135" s="498"/>
      <c r="J135" s="498"/>
      <c r="K135" s="498"/>
      <c r="L135" s="162"/>
      <c r="M135" s="401"/>
      <c r="N135" s="401"/>
      <c r="O135" s="401"/>
      <c r="P135" s="401"/>
      <c r="R135" s="162"/>
    </row>
    <row r="136" spans="1:19" ht="17.25" customHeight="1">
      <c r="A136" s="497" t="s">
        <v>178</v>
      </c>
      <c r="B136" s="498"/>
      <c r="C136" s="498"/>
      <c r="D136" s="498"/>
      <c r="E136" s="498"/>
      <c r="F136" s="498"/>
      <c r="G136" s="502" t="s">
        <v>179</v>
      </c>
      <c r="H136" s="498"/>
      <c r="I136" s="498"/>
      <c r="J136" s="498"/>
      <c r="K136" s="498"/>
      <c r="L136" s="162"/>
      <c r="M136" s="401"/>
      <c r="N136" s="401"/>
      <c r="O136" s="401"/>
      <c r="P136" s="401"/>
      <c r="Q136" s="28"/>
      <c r="R136" s="162"/>
    </row>
    <row r="137" spans="1:19" ht="16.95" customHeight="1">
      <c r="A137" s="497" t="s">
        <v>180</v>
      </c>
      <c r="B137" s="498"/>
      <c r="C137" s="498"/>
      <c r="D137" s="498"/>
      <c r="E137" s="498"/>
      <c r="F137" s="498"/>
      <c r="G137" s="503" t="s">
        <v>179</v>
      </c>
      <c r="H137" s="498"/>
      <c r="I137" s="498"/>
      <c r="J137" s="498"/>
      <c r="K137" s="498"/>
      <c r="L137" s="162"/>
      <c r="Q137" s="28"/>
      <c r="R137" s="162"/>
    </row>
    <row r="138" spans="1:19" ht="16.95" customHeight="1">
      <c r="A138" s="497" t="s">
        <v>181</v>
      </c>
      <c r="B138" s="498"/>
      <c r="C138" s="498"/>
      <c r="D138" s="498"/>
      <c r="E138" s="498"/>
      <c r="F138" s="498"/>
      <c r="G138" s="502" t="s">
        <v>179</v>
      </c>
      <c r="H138" s="498"/>
      <c r="I138" s="498"/>
      <c r="J138" s="498"/>
      <c r="K138" s="498"/>
      <c r="L138" s="162"/>
      <c r="Q138" s="28"/>
      <c r="R138" s="162"/>
    </row>
    <row r="139" spans="1:19" ht="17.25" customHeight="1">
      <c r="A139" s="242" t="s">
        <v>182</v>
      </c>
      <c r="B139" s="241"/>
      <c r="C139" s="504" t="s">
        <v>183</v>
      </c>
      <c r="D139" s="504"/>
      <c r="E139" s="504"/>
      <c r="F139" s="504"/>
      <c r="G139" s="504"/>
      <c r="H139" s="504"/>
      <c r="I139" s="504"/>
      <c r="J139" s="504"/>
      <c r="K139" s="504"/>
      <c r="L139" s="162"/>
      <c r="Q139" s="28"/>
      <c r="R139" s="162"/>
    </row>
    <row r="140" spans="1:19" ht="16.5" customHeight="1">
      <c r="A140" s="233" t="s">
        <v>184</v>
      </c>
      <c r="B140" s="234"/>
      <c r="C140" s="231"/>
      <c r="D140" s="231"/>
      <c r="E140" s="231"/>
      <c r="F140" s="231"/>
      <c r="G140" s="235"/>
      <c r="H140" s="232"/>
      <c r="I140" s="232"/>
      <c r="J140" s="232"/>
      <c r="K140" s="236" t="s">
        <v>185</v>
      </c>
      <c r="Q140" s="28"/>
    </row>
    <row r="141" spans="1:19" ht="16.5" customHeight="1">
      <c r="A141" s="500" t="s">
        <v>186</v>
      </c>
      <c r="B141" s="498"/>
      <c r="C141" s="498"/>
      <c r="D141" s="498"/>
      <c r="E141" s="498"/>
      <c r="F141" s="498"/>
      <c r="G141" s="501" t="s">
        <v>187</v>
      </c>
      <c r="H141" s="498"/>
      <c r="I141" s="498"/>
      <c r="J141" s="498"/>
      <c r="K141" s="498"/>
      <c r="N141" s="162"/>
      <c r="O141" s="162"/>
      <c r="P141" s="162"/>
      <c r="Q141" s="162"/>
    </row>
    <row r="142" spans="1:19" ht="16.5" customHeight="1">
      <c r="A142" s="241"/>
      <c r="B142" s="241"/>
      <c r="C142" s="243"/>
      <c r="D142" s="244"/>
      <c r="E142" s="241"/>
      <c r="F142" s="244"/>
      <c r="G142" s="245"/>
      <c r="H142" s="241"/>
      <c r="I142" s="241"/>
      <c r="J142" s="241"/>
      <c r="K142" s="241"/>
    </row>
    <row r="143" spans="1:19" ht="16.5" customHeight="1">
      <c r="A143" s="241"/>
      <c r="B143" s="241"/>
      <c r="C143" s="243"/>
      <c r="D143" s="244"/>
      <c r="E143" s="241"/>
      <c r="F143" s="244"/>
      <c r="G143" s="245"/>
      <c r="H143" s="241"/>
      <c r="I143" s="241"/>
      <c r="J143" s="241"/>
      <c r="K143" s="241"/>
    </row>
    <row r="144" spans="1:19" ht="16.5" customHeight="1">
      <c r="A144" s="241"/>
      <c r="B144" s="241"/>
      <c r="C144" s="243"/>
      <c r="D144" s="244"/>
      <c r="E144" s="241"/>
      <c r="F144" s="244"/>
      <c r="G144" s="245"/>
      <c r="H144" s="241"/>
      <c r="I144" s="241"/>
      <c r="J144" s="241"/>
      <c r="K144" s="241"/>
    </row>
    <row r="145" spans="3:7" ht="16.5" customHeight="1">
      <c r="C145" s="166"/>
      <c r="D145" s="62"/>
      <c r="F145" s="62"/>
      <c r="G145" s="167"/>
    </row>
    <row r="146" spans="3:7" ht="16.5" customHeight="1">
      <c r="C146" s="166"/>
      <c r="D146" s="62"/>
      <c r="F146" s="62"/>
      <c r="G146" s="167"/>
    </row>
    <row r="147" spans="3:7" ht="16.5" customHeight="1">
      <c r="C147" s="166"/>
      <c r="D147" s="62"/>
      <c r="F147" s="62"/>
      <c r="G147" s="167"/>
    </row>
    <row r="148" spans="3:7" ht="16.5" customHeight="1">
      <c r="C148" s="166"/>
      <c r="D148" s="62"/>
      <c r="F148" s="62"/>
      <c r="G148" s="167"/>
    </row>
    <row r="149" spans="3:7" ht="14.25" customHeight="1">
      <c r="C149" s="166"/>
      <c r="D149" s="62"/>
      <c r="F149" s="62"/>
      <c r="G149" s="167"/>
    </row>
    <row r="150" spans="3:7" ht="12.75" customHeight="1">
      <c r="C150" s="166"/>
      <c r="D150" s="62"/>
      <c r="F150" s="62"/>
      <c r="G150" s="167"/>
    </row>
    <row r="151" spans="3:7" ht="14.25" customHeight="1">
      <c r="C151" s="166"/>
      <c r="D151" s="62"/>
      <c r="F151" s="62"/>
      <c r="G151" s="167"/>
    </row>
    <row r="152" spans="3:7" ht="12.75" customHeight="1">
      <c r="C152" s="166"/>
      <c r="D152" s="62"/>
      <c r="F152" s="62"/>
      <c r="G152" s="167"/>
    </row>
    <row r="153" spans="3:7" ht="12.75" customHeight="1">
      <c r="C153" s="166"/>
      <c r="D153" s="62"/>
      <c r="F153" s="62"/>
      <c r="G153" s="167"/>
    </row>
    <row r="154" spans="3:7" ht="12.75" customHeight="1">
      <c r="C154" s="166"/>
      <c r="D154" s="62"/>
      <c r="F154" s="62"/>
      <c r="G154" s="167"/>
    </row>
    <row r="155" spans="3:7" ht="12.75" customHeight="1">
      <c r="C155" s="166"/>
      <c r="D155" s="62"/>
      <c r="F155" s="62"/>
      <c r="G155" s="167"/>
    </row>
    <row r="156" spans="3:7" ht="12.75" customHeight="1">
      <c r="C156" s="166"/>
      <c r="D156" s="62"/>
      <c r="F156" s="62"/>
      <c r="G156" s="167"/>
    </row>
    <row r="157" spans="3:7" ht="12.75" customHeight="1">
      <c r="C157" s="166"/>
      <c r="D157" s="62"/>
      <c r="F157" s="62"/>
      <c r="G157" s="167"/>
    </row>
    <row r="158" spans="3:7" ht="12.75" customHeight="1">
      <c r="C158" s="166"/>
      <c r="D158" s="62"/>
      <c r="F158" s="62"/>
      <c r="G158" s="167"/>
    </row>
    <row r="159" spans="3:7" ht="12.75" customHeight="1">
      <c r="C159" s="166"/>
      <c r="D159" s="62"/>
      <c r="F159" s="62"/>
      <c r="G159" s="167"/>
    </row>
    <row r="160" spans="3:7" ht="12.75" customHeight="1">
      <c r="C160" s="166"/>
      <c r="D160" s="62"/>
      <c r="F160" s="62"/>
      <c r="G160" s="167"/>
    </row>
    <row r="161" spans="3:7" ht="12.75" customHeight="1">
      <c r="C161" s="166"/>
      <c r="D161" s="62"/>
      <c r="F161" s="62"/>
      <c r="G161" s="167"/>
    </row>
    <row r="162" spans="3:7" ht="12.75" customHeight="1">
      <c r="C162" s="166"/>
      <c r="D162" s="62"/>
      <c r="F162" s="62"/>
      <c r="G162" s="167"/>
    </row>
    <row r="163" spans="3:7" ht="12.75" customHeight="1">
      <c r="C163" s="166"/>
      <c r="D163" s="62"/>
      <c r="F163" s="62"/>
      <c r="G163" s="167"/>
    </row>
    <row r="164" spans="3:7" ht="12.75" customHeight="1">
      <c r="C164" s="166"/>
      <c r="D164" s="62"/>
      <c r="F164" s="62"/>
      <c r="G164" s="167"/>
    </row>
    <row r="165" spans="3:7" ht="12.75" customHeight="1">
      <c r="C165" s="166"/>
      <c r="D165" s="62"/>
      <c r="F165" s="62"/>
      <c r="G165" s="167"/>
    </row>
    <row r="166" spans="3:7" ht="12.75" customHeight="1">
      <c r="C166" s="166"/>
      <c r="D166" s="62"/>
      <c r="F166" s="62"/>
      <c r="G166" s="167"/>
    </row>
    <row r="167" spans="3:7" ht="12.75" customHeight="1">
      <c r="C167" s="166"/>
      <c r="D167" s="62"/>
      <c r="F167" s="62"/>
      <c r="G167" s="167"/>
    </row>
    <row r="168" spans="3:7" ht="12.75" customHeight="1">
      <c r="C168" s="166"/>
      <c r="D168" s="62"/>
      <c r="F168" s="62"/>
      <c r="G168" s="167"/>
    </row>
    <row r="169" spans="3:7" ht="12.75" customHeight="1">
      <c r="C169" s="166"/>
      <c r="D169" s="62"/>
      <c r="F169" s="62"/>
      <c r="G169" s="167"/>
    </row>
    <row r="170" spans="3:7" ht="12.75" customHeight="1">
      <c r="C170" s="166"/>
      <c r="D170" s="62"/>
      <c r="F170" s="62"/>
      <c r="G170" s="167"/>
    </row>
    <row r="171" spans="3:7" ht="12.75" customHeight="1">
      <c r="C171" s="166"/>
      <c r="D171" s="62"/>
      <c r="F171" s="62"/>
      <c r="G171" s="167"/>
    </row>
    <row r="172" spans="3:7" ht="12.75" customHeight="1">
      <c r="C172" s="166"/>
      <c r="D172" s="62"/>
      <c r="F172" s="62"/>
      <c r="G172" s="167"/>
    </row>
    <row r="173" spans="3:7" ht="12.75" customHeight="1">
      <c r="C173" s="166"/>
      <c r="D173" s="62"/>
      <c r="F173" s="62"/>
      <c r="G173" s="167"/>
    </row>
    <row r="174" spans="3:7" ht="12.75" customHeight="1">
      <c r="C174" s="166"/>
      <c r="D174" s="62"/>
      <c r="F174" s="62"/>
      <c r="G174" s="167"/>
    </row>
    <row r="175" spans="3:7" ht="12.75" customHeight="1">
      <c r="C175" s="166"/>
      <c r="D175" s="62"/>
      <c r="F175" s="62"/>
      <c r="G175" s="167"/>
    </row>
    <row r="176" spans="3:7" ht="12.75" customHeight="1">
      <c r="C176" s="166"/>
      <c r="D176" s="62"/>
      <c r="F176" s="62"/>
      <c r="G176" s="167"/>
    </row>
    <row r="177" spans="3:7" ht="12.75" customHeight="1">
      <c r="C177" s="166"/>
      <c r="D177" s="62"/>
      <c r="F177" s="62"/>
      <c r="G177" s="167"/>
    </row>
    <row r="178" spans="3:7" ht="12.75" customHeight="1">
      <c r="C178" s="166"/>
      <c r="D178" s="62"/>
      <c r="F178" s="62"/>
      <c r="G178" s="167"/>
    </row>
    <row r="179" spans="3:7" ht="12.75" customHeight="1">
      <c r="C179" s="166"/>
      <c r="D179" s="62"/>
      <c r="F179" s="62"/>
      <c r="G179" s="167"/>
    </row>
    <row r="180" spans="3:7" ht="12.75" customHeight="1">
      <c r="C180" s="166"/>
      <c r="D180" s="62"/>
      <c r="F180" s="62"/>
      <c r="G180" s="167"/>
    </row>
    <row r="181" spans="3:7" ht="12.75" customHeight="1">
      <c r="C181" s="166"/>
      <c r="D181" s="62"/>
      <c r="F181" s="62"/>
      <c r="G181" s="167"/>
    </row>
    <row r="182" spans="3:7" ht="12.75" customHeight="1">
      <c r="C182" s="166"/>
      <c r="D182" s="62"/>
      <c r="F182" s="62"/>
      <c r="G182" s="167"/>
    </row>
    <row r="183" spans="3:7" ht="12.75" customHeight="1">
      <c r="C183" s="166"/>
      <c r="D183" s="62"/>
      <c r="F183" s="62"/>
      <c r="G183" s="167"/>
    </row>
    <row r="184" spans="3:7" ht="12.75" customHeight="1">
      <c r="C184" s="166"/>
      <c r="D184" s="62"/>
      <c r="F184" s="62"/>
      <c r="G184" s="167"/>
    </row>
    <row r="185" spans="3:7" ht="12.75" customHeight="1">
      <c r="C185" s="166"/>
      <c r="D185" s="62"/>
      <c r="F185" s="62"/>
      <c r="G185" s="167"/>
    </row>
    <row r="186" spans="3:7" ht="12.75" customHeight="1">
      <c r="C186" s="166"/>
      <c r="D186" s="62"/>
      <c r="F186" s="62"/>
      <c r="G186" s="167"/>
    </row>
    <row r="187" spans="3:7" ht="12.75" customHeight="1">
      <c r="C187" s="166"/>
      <c r="D187" s="62"/>
      <c r="F187" s="62"/>
      <c r="G187" s="167"/>
    </row>
    <row r="188" spans="3:7" ht="12.75" customHeight="1">
      <c r="C188" s="166"/>
      <c r="D188" s="62"/>
      <c r="F188" s="62"/>
      <c r="G188" s="167"/>
    </row>
    <row r="189" spans="3:7" ht="12.75" customHeight="1">
      <c r="C189" s="166"/>
      <c r="D189" s="62"/>
      <c r="F189" s="62"/>
      <c r="G189" s="167"/>
    </row>
    <row r="190" spans="3:7" ht="12.75" customHeight="1">
      <c r="C190" s="166"/>
      <c r="D190" s="62"/>
      <c r="F190" s="62"/>
      <c r="G190" s="167"/>
    </row>
    <row r="191" spans="3:7" ht="12.75" customHeight="1">
      <c r="C191" s="166"/>
      <c r="D191" s="62"/>
      <c r="F191" s="62"/>
      <c r="G191" s="167"/>
    </row>
    <row r="192" spans="3:7" ht="12.75" customHeight="1">
      <c r="C192" s="166"/>
      <c r="D192" s="62"/>
      <c r="F192" s="62"/>
      <c r="G192" s="167"/>
    </row>
    <row r="193" spans="3:7" ht="12.75" customHeight="1">
      <c r="C193" s="166"/>
      <c r="D193" s="62"/>
      <c r="F193" s="62"/>
      <c r="G193" s="167"/>
    </row>
    <row r="194" spans="3:7" ht="12.75" customHeight="1">
      <c r="C194" s="166"/>
      <c r="D194" s="62"/>
      <c r="F194" s="62"/>
      <c r="G194" s="167"/>
    </row>
    <row r="195" spans="3:7" ht="12.75" customHeight="1">
      <c r="C195" s="166"/>
      <c r="D195" s="62"/>
      <c r="F195" s="62"/>
      <c r="G195" s="167"/>
    </row>
    <row r="196" spans="3:7" ht="12.75" customHeight="1">
      <c r="C196" s="166"/>
      <c r="D196" s="62"/>
      <c r="F196" s="62"/>
      <c r="G196" s="167"/>
    </row>
    <row r="197" spans="3:7" ht="12.75" customHeight="1">
      <c r="C197" s="166"/>
      <c r="D197" s="62"/>
      <c r="F197" s="62"/>
      <c r="G197" s="167"/>
    </row>
    <row r="198" spans="3:7" ht="12.75" customHeight="1">
      <c r="C198" s="166"/>
      <c r="D198" s="62"/>
      <c r="F198" s="62"/>
      <c r="G198" s="167"/>
    </row>
    <row r="199" spans="3:7" ht="12.75" customHeight="1">
      <c r="C199" s="166"/>
      <c r="D199" s="62"/>
      <c r="F199" s="62"/>
      <c r="G199" s="167"/>
    </row>
    <row r="200" spans="3:7" ht="12.75" customHeight="1">
      <c r="C200" s="166"/>
      <c r="D200" s="62"/>
      <c r="F200" s="62"/>
      <c r="G200" s="167"/>
    </row>
    <row r="201" spans="3:7" ht="12.75" customHeight="1">
      <c r="C201" s="166"/>
      <c r="D201" s="62"/>
      <c r="F201" s="62"/>
      <c r="G201" s="167"/>
    </row>
    <row r="202" spans="3:7" ht="12.75" customHeight="1">
      <c r="C202" s="166"/>
      <c r="D202" s="62"/>
      <c r="F202" s="62"/>
      <c r="G202" s="167"/>
    </row>
    <row r="203" spans="3:7" ht="12.75" customHeight="1">
      <c r="C203" s="166"/>
      <c r="D203" s="62"/>
      <c r="F203" s="62"/>
      <c r="G203" s="167"/>
    </row>
    <row r="204" spans="3:7" ht="12.75" customHeight="1">
      <c r="C204" s="166"/>
      <c r="D204" s="62"/>
      <c r="F204" s="62"/>
      <c r="G204" s="167"/>
    </row>
    <row r="205" spans="3:7" ht="12.75" customHeight="1">
      <c r="C205" s="166"/>
      <c r="D205" s="62"/>
      <c r="F205" s="62"/>
      <c r="G205" s="167"/>
    </row>
    <row r="206" spans="3:7" ht="12.75" customHeight="1">
      <c r="C206" s="166"/>
      <c r="D206" s="62"/>
      <c r="F206" s="62"/>
      <c r="G206" s="167"/>
    </row>
    <row r="207" spans="3:7" ht="12.75" customHeight="1">
      <c r="C207" s="166"/>
      <c r="D207" s="62"/>
      <c r="F207" s="62"/>
      <c r="G207" s="167"/>
    </row>
    <row r="208" spans="3:7" ht="12.75" customHeight="1">
      <c r="C208" s="166"/>
      <c r="D208" s="62"/>
      <c r="F208" s="62"/>
      <c r="G208" s="167"/>
    </row>
    <row r="209" spans="3:7" ht="12.75" customHeight="1">
      <c r="C209" s="166"/>
      <c r="D209" s="62"/>
      <c r="F209" s="62"/>
      <c r="G209" s="167"/>
    </row>
    <row r="210" spans="3:7" ht="12.75" customHeight="1">
      <c r="C210" s="166"/>
      <c r="D210" s="62"/>
      <c r="F210" s="62"/>
      <c r="G210" s="167"/>
    </row>
    <row r="211" spans="3:7" ht="12.75" customHeight="1">
      <c r="C211" s="166"/>
      <c r="D211" s="62"/>
      <c r="F211" s="62"/>
      <c r="G211" s="167"/>
    </row>
    <row r="212" spans="3:7" ht="12.75" customHeight="1">
      <c r="C212" s="166"/>
      <c r="D212" s="62"/>
      <c r="F212" s="62"/>
      <c r="G212" s="167"/>
    </row>
    <row r="213" spans="3:7" ht="12.75" customHeight="1">
      <c r="C213" s="166"/>
      <c r="D213" s="62"/>
      <c r="F213" s="62"/>
      <c r="G213" s="167"/>
    </row>
    <row r="214" spans="3:7" ht="12.75" customHeight="1">
      <c r="C214" s="166"/>
      <c r="D214" s="62"/>
      <c r="F214" s="62"/>
      <c r="G214" s="167"/>
    </row>
    <row r="215" spans="3:7" ht="12.75" customHeight="1">
      <c r="C215" s="166"/>
      <c r="D215" s="62"/>
      <c r="F215" s="62"/>
      <c r="G215" s="167"/>
    </row>
    <row r="216" spans="3:7" ht="12.75" customHeight="1">
      <c r="C216" s="166"/>
      <c r="D216" s="62"/>
      <c r="F216" s="62"/>
      <c r="G216" s="167"/>
    </row>
    <row r="217" spans="3:7" ht="12.75" customHeight="1">
      <c r="C217" s="166"/>
      <c r="D217" s="62"/>
      <c r="F217" s="62"/>
      <c r="G217" s="167"/>
    </row>
    <row r="218" spans="3:7" ht="12.75" customHeight="1">
      <c r="C218" s="166"/>
      <c r="D218" s="62"/>
      <c r="F218" s="62"/>
      <c r="G218" s="167"/>
    </row>
    <row r="219" spans="3:7" ht="12.75" customHeight="1">
      <c r="C219" s="166"/>
      <c r="D219" s="62"/>
      <c r="F219" s="62"/>
      <c r="G219" s="167"/>
    </row>
    <row r="220" spans="3:7" ht="12.75" customHeight="1">
      <c r="C220" s="166"/>
      <c r="D220" s="62"/>
      <c r="F220" s="62"/>
      <c r="G220" s="167"/>
    </row>
    <row r="221" spans="3:7" ht="12.75" customHeight="1">
      <c r="C221" s="166"/>
      <c r="D221" s="62"/>
      <c r="F221" s="62"/>
      <c r="G221" s="167"/>
    </row>
    <row r="222" spans="3:7" ht="12.75" customHeight="1">
      <c r="C222" s="166"/>
      <c r="D222" s="62"/>
      <c r="F222" s="62"/>
      <c r="G222" s="167"/>
    </row>
    <row r="223" spans="3:7" ht="12.75" customHeight="1">
      <c r="C223" s="166"/>
      <c r="D223" s="62"/>
      <c r="F223" s="62"/>
      <c r="G223" s="167"/>
    </row>
    <row r="224" spans="3:7" ht="12.75" customHeight="1">
      <c r="C224" s="166"/>
      <c r="D224" s="62"/>
      <c r="F224" s="62"/>
      <c r="G224" s="167"/>
    </row>
    <row r="225" spans="3:7" ht="12.75" customHeight="1">
      <c r="C225" s="166"/>
      <c r="D225" s="62"/>
      <c r="F225" s="62"/>
      <c r="G225" s="167"/>
    </row>
    <row r="226" spans="3:7" ht="12.75" customHeight="1">
      <c r="C226" s="166"/>
      <c r="D226" s="62"/>
      <c r="F226" s="62"/>
      <c r="G226" s="167"/>
    </row>
    <row r="227" spans="3:7" ht="12.75" customHeight="1">
      <c r="C227" s="166"/>
      <c r="D227" s="62"/>
      <c r="F227" s="62"/>
      <c r="G227" s="167"/>
    </row>
    <row r="228" spans="3:7" ht="12.75" customHeight="1">
      <c r="C228" s="166"/>
      <c r="D228" s="62"/>
      <c r="F228" s="62"/>
      <c r="G228" s="167"/>
    </row>
    <row r="229" spans="3:7" ht="12.75" customHeight="1">
      <c r="C229" s="166"/>
      <c r="D229" s="62"/>
      <c r="F229" s="62"/>
      <c r="G229" s="167"/>
    </row>
    <row r="230" spans="3:7" ht="12.75" customHeight="1">
      <c r="C230" s="166"/>
      <c r="D230" s="62"/>
      <c r="F230" s="62"/>
      <c r="G230" s="167"/>
    </row>
    <row r="231" spans="3:7" ht="12.75" customHeight="1">
      <c r="C231" s="166"/>
      <c r="D231" s="62"/>
      <c r="F231" s="62"/>
      <c r="G231" s="167"/>
    </row>
    <row r="232" spans="3:7" ht="12.75" customHeight="1">
      <c r="C232" s="166"/>
      <c r="D232" s="62"/>
      <c r="F232" s="62"/>
      <c r="G232" s="167"/>
    </row>
    <row r="233" spans="3:7" ht="12.75" customHeight="1">
      <c r="C233" s="166"/>
      <c r="D233" s="62"/>
      <c r="F233" s="62"/>
      <c r="G233" s="167"/>
    </row>
    <row r="234" spans="3:7" ht="12.75" customHeight="1">
      <c r="C234" s="166"/>
      <c r="D234" s="62"/>
      <c r="F234" s="62"/>
      <c r="G234" s="167"/>
    </row>
    <row r="235" spans="3:7" ht="12.75" customHeight="1">
      <c r="C235" s="166"/>
      <c r="D235" s="62"/>
      <c r="F235" s="62"/>
      <c r="G235" s="167"/>
    </row>
    <row r="236" spans="3:7" ht="12.75" customHeight="1">
      <c r="C236" s="166"/>
      <c r="D236" s="62"/>
      <c r="F236" s="62"/>
      <c r="G236" s="167"/>
    </row>
    <row r="237" spans="3:7" ht="12.75" customHeight="1">
      <c r="C237" s="166"/>
      <c r="D237" s="62"/>
      <c r="F237" s="62"/>
      <c r="G237" s="167"/>
    </row>
    <row r="238" spans="3:7" ht="12.75" customHeight="1">
      <c r="C238" s="166"/>
      <c r="D238" s="62"/>
      <c r="F238" s="62"/>
      <c r="G238" s="167"/>
    </row>
    <row r="239" spans="3:7" ht="12.75" customHeight="1">
      <c r="C239" s="166"/>
      <c r="D239" s="62"/>
      <c r="F239" s="62"/>
      <c r="G239" s="167"/>
    </row>
    <row r="240" spans="3:7" ht="12.75" customHeight="1">
      <c r="C240" s="166"/>
      <c r="D240" s="62"/>
      <c r="F240" s="62"/>
      <c r="G240" s="167"/>
    </row>
    <row r="241" spans="3:7" ht="12.75" customHeight="1">
      <c r="C241" s="166"/>
      <c r="D241" s="62"/>
      <c r="F241" s="62"/>
      <c r="G241" s="167"/>
    </row>
    <row r="242" spans="3:7" ht="12.75" customHeight="1">
      <c r="C242" s="166"/>
      <c r="D242" s="62"/>
      <c r="F242" s="62"/>
      <c r="G242" s="167"/>
    </row>
    <row r="243" spans="3:7" ht="12.75" customHeight="1">
      <c r="C243" s="166"/>
      <c r="D243" s="62"/>
      <c r="F243" s="62"/>
      <c r="G243" s="167"/>
    </row>
    <row r="244" spans="3:7" ht="12.75" customHeight="1">
      <c r="C244" s="166"/>
      <c r="D244" s="62"/>
      <c r="F244" s="62"/>
      <c r="G244" s="167"/>
    </row>
    <row r="245" spans="3:7" ht="12.75" customHeight="1">
      <c r="C245" s="166"/>
      <c r="D245" s="62"/>
      <c r="F245" s="62"/>
      <c r="G245" s="167"/>
    </row>
    <row r="246" spans="3:7" ht="12.75" customHeight="1">
      <c r="C246" s="166"/>
      <c r="D246" s="62"/>
      <c r="F246" s="62"/>
      <c r="G246" s="167"/>
    </row>
    <row r="247" spans="3:7" ht="12.75" customHeight="1">
      <c r="C247" s="166"/>
      <c r="D247" s="62"/>
      <c r="F247" s="62"/>
      <c r="G247" s="167"/>
    </row>
    <row r="248" spans="3:7" ht="12.75" customHeight="1">
      <c r="C248" s="166"/>
      <c r="D248" s="62"/>
      <c r="F248" s="62"/>
      <c r="G248" s="167"/>
    </row>
    <row r="249" spans="3:7" ht="12.75" customHeight="1">
      <c r="C249" s="166"/>
      <c r="D249" s="62"/>
      <c r="F249" s="62"/>
      <c r="G249" s="167"/>
    </row>
    <row r="250" spans="3:7" ht="12.75" customHeight="1">
      <c r="C250" s="166"/>
      <c r="D250" s="62"/>
      <c r="F250" s="62"/>
      <c r="G250" s="167"/>
    </row>
    <row r="251" spans="3:7" ht="12.75" customHeight="1">
      <c r="C251" s="166"/>
      <c r="D251" s="62"/>
      <c r="F251" s="62"/>
      <c r="G251" s="167"/>
    </row>
    <row r="252" spans="3:7" ht="12.75" customHeight="1">
      <c r="C252" s="166"/>
      <c r="D252" s="62"/>
      <c r="F252" s="62"/>
      <c r="G252" s="167"/>
    </row>
    <row r="253" spans="3:7" ht="12.75" customHeight="1">
      <c r="C253" s="166"/>
      <c r="D253" s="62"/>
      <c r="F253" s="62"/>
      <c r="G253" s="167"/>
    </row>
    <row r="254" spans="3:7" ht="12.75" customHeight="1">
      <c r="C254" s="166"/>
      <c r="D254" s="62"/>
      <c r="F254" s="62"/>
      <c r="G254" s="167"/>
    </row>
    <row r="255" spans="3:7" ht="12.75" customHeight="1">
      <c r="C255" s="166"/>
      <c r="D255" s="62"/>
      <c r="F255" s="62"/>
      <c r="G255" s="167"/>
    </row>
    <row r="256" spans="3:7" ht="12.75" customHeight="1">
      <c r="C256" s="166"/>
      <c r="D256" s="62"/>
      <c r="F256" s="62"/>
      <c r="G256" s="167"/>
    </row>
    <row r="257" spans="3:7" ht="12.75" customHeight="1">
      <c r="C257" s="166"/>
      <c r="D257" s="62"/>
      <c r="F257" s="62"/>
      <c r="G257" s="167"/>
    </row>
    <row r="258" spans="3:7" ht="12.75" customHeight="1">
      <c r="C258" s="166"/>
      <c r="D258" s="62"/>
      <c r="F258" s="62"/>
      <c r="G258" s="167"/>
    </row>
    <row r="259" spans="3:7" ht="12.75" customHeight="1">
      <c r="C259" s="166"/>
      <c r="D259" s="62"/>
      <c r="F259" s="62"/>
      <c r="G259" s="167"/>
    </row>
    <row r="260" spans="3:7" ht="12.75" customHeight="1">
      <c r="C260" s="166"/>
      <c r="D260" s="62"/>
      <c r="F260" s="62"/>
      <c r="G260" s="167"/>
    </row>
    <row r="261" spans="3:7" ht="12.75" customHeight="1">
      <c r="C261" s="166"/>
      <c r="D261" s="62"/>
      <c r="F261" s="62"/>
      <c r="G261" s="167"/>
    </row>
    <row r="262" spans="3:7" ht="12.75" customHeight="1">
      <c r="C262" s="166"/>
      <c r="D262" s="62"/>
      <c r="F262" s="62"/>
      <c r="G262" s="167"/>
    </row>
    <row r="263" spans="3:7" ht="12.75" customHeight="1">
      <c r="C263" s="166"/>
      <c r="D263" s="62"/>
      <c r="F263" s="62"/>
      <c r="G263" s="167"/>
    </row>
    <row r="264" spans="3:7" ht="12.75" customHeight="1">
      <c r="C264" s="166"/>
      <c r="D264" s="62"/>
      <c r="F264" s="62"/>
      <c r="G264" s="167"/>
    </row>
    <row r="265" spans="3:7" ht="12.75" customHeight="1">
      <c r="C265" s="166"/>
      <c r="D265" s="62"/>
      <c r="F265" s="62"/>
      <c r="G265" s="167"/>
    </row>
    <row r="266" spans="3:7" ht="12.75" customHeight="1">
      <c r="C266" s="166"/>
      <c r="D266" s="62"/>
      <c r="F266" s="62"/>
      <c r="G266" s="167"/>
    </row>
    <row r="267" spans="3:7" ht="12.75" customHeight="1">
      <c r="C267" s="166"/>
      <c r="D267" s="62"/>
      <c r="F267" s="62"/>
      <c r="G267" s="167"/>
    </row>
    <row r="268" spans="3:7" ht="12.75" customHeight="1">
      <c r="C268" s="166"/>
      <c r="D268" s="62"/>
      <c r="F268" s="62"/>
      <c r="G268" s="167"/>
    </row>
    <row r="269" spans="3:7" ht="12.75" customHeight="1">
      <c r="C269" s="166"/>
      <c r="D269" s="62"/>
      <c r="F269" s="62"/>
      <c r="G269" s="167"/>
    </row>
    <row r="270" spans="3:7" ht="12.75" customHeight="1">
      <c r="C270" s="166"/>
      <c r="D270" s="62"/>
      <c r="F270" s="62"/>
      <c r="G270" s="167"/>
    </row>
    <row r="271" spans="3:7" ht="12.75" customHeight="1">
      <c r="C271" s="166"/>
      <c r="D271" s="62"/>
      <c r="F271" s="62"/>
      <c r="G271" s="167"/>
    </row>
    <row r="272" spans="3:7" ht="12.75" customHeight="1">
      <c r="C272" s="166"/>
      <c r="D272" s="62"/>
      <c r="F272" s="62"/>
      <c r="G272" s="167"/>
    </row>
    <row r="273" spans="3:7" ht="12.75" customHeight="1">
      <c r="C273" s="166"/>
      <c r="D273" s="62"/>
      <c r="F273" s="62"/>
      <c r="G273" s="167"/>
    </row>
    <row r="274" spans="3:7" ht="12.75" customHeight="1">
      <c r="C274" s="166"/>
      <c r="D274" s="62"/>
      <c r="F274" s="62"/>
      <c r="G274" s="167"/>
    </row>
    <row r="275" spans="3:7" ht="12.75" customHeight="1">
      <c r="C275" s="166"/>
      <c r="D275" s="62"/>
      <c r="F275" s="62"/>
      <c r="G275" s="167"/>
    </row>
    <row r="276" spans="3:7" ht="12.75" customHeight="1">
      <c r="C276" s="166"/>
      <c r="D276" s="62"/>
      <c r="F276" s="62"/>
      <c r="G276" s="167"/>
    </row>
    <row r="277" spans="3:7" ht="12.75" customHeight="1">
      <c r="C277" s="166"/>
      <c r="D277" s="62"/>
      <c r="F277" s="62"/>
      <c r="G277" s="167"/>
    </row>
    <row r="278" spans="3:7" ht="12.75" customHeight="1">
      <c r="C278" s="166"/>
      <c r="D278" s="62"/>
      <c r="F278" s="62"/>
      <c r="G278" s="167"/>
    </row>
    <row r="279" spans="3:7" ht="12.75" customHeight="1">
      <c r="C279" s="166"/>
      <c r="D279" s="62"/>
      <c r="F279" s="62"/>
      <c r="G279" s="167"/>
    </row>
    <row r="280" spans="3:7" ht="12.75" customHeight="1">
      <c r="C280" s="166"/>
      <c r="D280" s="62"/>
      <c r="F280" s="62"/>
      <c r="G280" s="167"/>
    </row>
    <row r="281" spans="3:7" ht="12.75" customHeight="1">
      <c r="C281" s="166"/>
      <c r="D281" s="62"/>
      <c r="F281" s="62"/>
      <c r="G281" s="167"/>
    </row>
    <row r="282" spans="3:7" ht="12.75" customHeight="1">
      <c r="C282" s="166"/>
      <c r="D282" s="62"/>
      <c r="F282" s="62"/>
      <c r="G282" s="167"/>
    </row>
    <row r="283" spans="3:7" ht="12.75" customHeight="1">
      <c r="C283" s="166"/>
      <c r="D283" s="62"/>
      <c r="F283" s="62"/>
      <c r="G283" s="167"/>
    </row>
    <row r="284" spans="3:7" ht="12.75" customHeight="1">
      <c r="C284" s="166"/>
      <c r="D284" s="62"/>
      <c r="F284" s="62"/>
      <c r="G284" s="167"/>
    </row>
    <row r="285" spans="3:7" ht="12.75" customHeight="1">
      <c r="C285" s="166"/>
      <c r="D285" s="62"/>
      <c r="F285" s="62"/>
      <c r="G285" s="167"/>
    </row>
    <row r="286" spans="3:7" ht="12.75" customHeight="1">
      <c r="C286" s="166"/>
      <c r="D286" s="62"/>
      <c r="F286" s="62"/>
      <c r="G286" s="167"/>
    </row>
    <row r="287" spans="3:7" ht="12.75" customHeight="1">
      <c r="C287" s="166"/>
      <c r="D287" s="62"/>
      <c r="F287" s="62"/>
      <c r="G287" s="167"/>
    </row>
    <row r="288" spans="3:7" ht="12.75" customHeight="1">
      <c r="C288" s="166"/>
      <c r="D288" s="62"/>
      <c r="F288" s="62"/>
      <c r="G288" s="167"/>
    </row>
    <row r="289" spans="3:7" ht="12.75" customHeight="1">
      <c r="C289" s="166"/>
      <c r="D289" s="62"/>
      <c r="F289" s="62"/>
      <c r="G289" s="167"/>
    </row>
    <row r="290" spans="3:7" ht="12.75" customHeight="1">
      <c r="C290" s="166"/>
      <c r="D290" s="62"/>
      <c r="F290" s="62"/>
      <c r="G290" s="167"/>
    </row>
    <row r="291" spans="3:7" ht="12.75" customHeight="1">
      <c r="C291" s="166"/>
      <c r="D291" s="62"/>
      <c r="F291" s="62"/>
      <c r="G291" s="167"/>
    </row>
    <row r="292" spans="3:7" ht="12.75" customHeight="1">
      <c r="C292" s="166"/>
      <c r="D292" s="62"/>
      <c r="F292" s="62"/>
      <c r="G292" s="167"/>
    </row>
    <row r="293" spans="3:7" ht="12.75" customHeight="1">
      <c r="C293" s="166"/>
      <c r="D293" s="62"/>
      <c r="F293" s="62"/>
      <c r="G293" s="167"/>
    </row>
    <row r="294" spans="3:7" ht="12.75" customHeight="1">
      <c r="C294" s="166"/>
      <c r="D294" s="62"/>
      <c r="F294" s="62"/>
      <c r="G294" s="167"/>
    </row>
    <row r="295" spans="3:7" ht="12.75" customHeight="1">
      <c r="C295" s="166"/>
      <c r="D295" s="62"/>
      <c r="F295" s="62"/>
      <c r="G295" s="167"/>
    </row>
    <row r="296" spans="3:7" ht="12.75" customHeight="1">
      <c r="C296" s="166"/>
      <c r="D296" s="62"/>
      <c r="F296" s="62"/>
      <c r="G296" s="167"/>
    </row>
    <row r="297" spans="3:7" ht="12.75" customHeight="1">
      <c r="C297" s="166"/>
      <c r="D297" s="62"/>
      <c r="F297" s="62"/>
      <c r="G297" s="167"/>
    </row>
    <row r="298" spans="3:7" ht="12.75" customHeight="1">
      <c r="C298" s="166"/>
      <c r="D298" s="62"/>
      <c r="F298" s="62"/>
      <c r="G298" s="167"/>
    </row>
    <row r="299" spans="3:7" ht="12.75" customHeight="1">
      <c r="C299" s="166"/>
      <c r="D299" s="62"/>
      <c r="F299" s="62"/>
      <c r="G299" s="167"/>
    </row>
    <row r="300" spans="3:7" ht="12.75" customHeight="1">
      <c r="C300" s="166"/>
      <c r="D300" s="62"/>
      <c r="F300" s="62"/>
      <c r="G300" s="167"/>
    </row>
    <row r="301" spans="3:7" ht="12.75" customHeight="1">
      <c r="C301" s="166"/>
      <c r="D301" s="62"/>
      <c r="F301" s="62"/>
      <c r="G301" s="167"/>
    </row>
    <row r="302" spans="3:7" ht="12.75" customHeight="1">
      <c r="C302" s="166"/>
      <c r="D302" s="62"/>
      <c r="F302" s="62"/>
      <c r="G302" s="167"/>
    </row>
    <row r="303" spans="3:7" ht="12.75" customHeight="1">
      <c r="C303" s="166"/>
      <c r="D303" s="62"/>
      <c r="F303" s="62"/>
      <c r="G303" s="167"/>
    </row>
    <row r="304" spans="3:7" ht="12.75" customHeight="1">
      <c r="C304" s="166"/>
      <c r="D304" s="62"/>
      <c r="F304" s="62"/>
      <c r="G304" s="167"/>
    </row>
    <row r="305" spans="3:7" ht="12.75" customHeight="1">
      <c r="C305" s="166"/>
      <c r="D305" s="62"/>
      <c r="F305" s="62"/>
      <c r="G305" s="167"/>
    </row>
    <row r="306" spans="3:7" ht="12.75" customHeight="1">
      <c r="C306" s="166"/>
      <c r="D306" s="62"/>
      <c r="F306" s="62"/>
      <c r="G306" s="167"/>
    </row>
    <row r="307" spans="3:7" ht="12.75" customHeight="1">
      <c r="C307" s="166"/>
      <c r="D307" s="62"/>
      <c r="F307" s="62"/>
      <c r="G307" s="167"/>
    </row>
    <row r="308" spans="3:7" ht="12.75" customHeight="1">
      <c r="C308" s="166"/>
      <c r="D308" s="62"/>
      <c r="F308" s="62"/>
      <c r="G308" s="167"/>
    </row>
    <row r="309" spans="3:7" ht="12.75" customHeight="1">
      <c r="C309" s="166"/>
      <c r="D309" s="62"/>
      <c r="F309" s="62"/>
      <c r="G309" s="167"/>
    </row>
    <row r="310" spans="3:7" ht="12.75" customHeight="1">
      <c r="C310" s="166"/>
      <c r="D310" s="62"/>
      <c r="F310" s="62"/>
      <c r="G310" s="167"/>
    </row>
    <row r="311" spans="3:7" ht="12.75" customHeight="1">
      <c r="C311" s="166"/>
      <c r="D311" s="62"/>
      <c r="F311" s="62"/>
      <c r="G311" s="167"/>
    </row>
    <row r="312" spans="3:7" ht="12.75" customHeight="1">
      <c r="C312" s="166"/>
      <c r="D312" s="62"/>
      <c r="F312" s="62"/>
      <c r="G312" s="167"/>
    </row>
    <row r="313" spans="3:7" ht="12.75" customHeight="1">
      <c r="C313" s="166"/>
      <c r="D313" s="62"/>
      <c r="F313" s="62"/>
      <c r="G313" s="167"/>
    </row>
    <row r="314" spans="3:7" ht="12.75" customHeight="1">
      <c r="C314" s="166"/>
      <c r="D314" s="62"/>
      <c r="F314" s="62"/>
      <c r="G314" s="167"/>
    </row>
    <row r="315" spans="3:7" ht="12.75" customHeight="1">
      <c r="C315" s="166"/>
      <c r="D315" s="62"/>
      <c r="F315" s="62"/>
      <c r="G315" s="167"/>
    </row>
    <row r="316" spans="3:7" ht="12.75" customHeight="1">
      <c r="C316" s="166"/>
      <c r="D316" s="62"/>
      <c r="F316" s="62"/>
      <c r="G316" s="167"/>
    </row>
    <row r="317" spans="3:7" ht="12.75" customHeight="1">
      <c r="C317" s="166"/>
      <c r="D317" s="62"/>
      <c r="F317" s="62"/>
      <c r="G317" s="167"/>
    </row>
    <row r="318" spans="3:7" ht="12.75" customHeight="1">
      <c r="C318" s="166"/>
      <c r="D318" s="62"/>
      <c r="F318" s="62"/>
      <c r="G318" s="167"/>
    </row>
    <row r="319" spans="3:7" ht="12.75" customHeight="1">
      <c r="C319" s="166"/>
      <c r="D319" s="62"/>
      <c r="F319" s="62"/>
      <c r="G319" s="167"/>
    </row>
    <row r="320" spans="3:7" ht="12.75" customHeight="1">
      <c r="C320" s="166"/>
      <c r="D320" s="62"/>
      <c r="F320" s="62"/>
      <c r="G320" s="167"/>
    </row>
    <row r="321" spans="3:7" ht="12.75" customHeight="1">
      <c r="C321" s="166"/>
      <c r="D321" s="62"/>
      <c r="F321" s="62"/>
      <c r="G321" s="167"/>
    </row>
    <row r="322" spans="3:7" ht="12.75" customHeight="1">
      <c r="C322" s="166"/>
      <c r="D322" s="62"/>
      <c r="F322" s="62"/>
      <c r="G322" s="167"/>
    </row>
    <row r="323" spans="3:7" ht="12.75" customHeight="1">
      <c r="C323" s="166"/>
      <c r="D323" s="62"/>
      <c r="F323" s="62"/>
      <c r="G323" s="167"/>
    </row>
    <row r="324" spans="3:7" ht="12.75" customHeight="1">
      <c r="C324" s="166"/>
      <c r="D324" s="62"/>
      <c r="F324" s="62"/>
      <c r="G324" s="167"/>
    </row>
    <row r="325" spans="3:7" ht="12.75" customHeight="1">
      <c r="C325" s="166"/>
      <c r="D325" s="62"/>
      <c r="F325" s="62"/>
      <c r="G325" s="167"/>
    </row>
    <row r="326" spans="3:7" ht="12.75" customHeight="1">
      <c r="C326" s="166"/>
      <c r="D326" s="62"/>
      <c r="F326" s="62"/>
      <c r="G326" s="167"/>
    </row>
    <row r="327" spans="3:7" ht="12.75" customHeight="1">
      <c r="C327" s="166"/>
      <c r="D327" s="62"/>
      <c r="F327" s="62"/>
      <c r="G327" s="167"/>
    </row>
    <row r="328" spans="3:7" ht="12.75" customHeight="1">
      <c r="C328" s="166"/>
      <c r="D328" s="62"/>
      <c r="F328" s="62"/>
      <c r="G328" s="167"/>
    </row>
    <row r="329" spans="3:7" ht="12.75" customHeight="1">
      <c r="C329" s="166"/>
      <c r="D329" s="62"/>
      <c r="F329" s="62"/>
      <c r="G329" s="167"/>
    </row>
    <row r="330" spans="3:7" ht="12.75" customHeight="1">
      <c r="C330" s="166"/>
      <c r="D330" s="62"/>
      <c r="F330" s="62"/>
      <c r="G330" s="167"/>
    </row>
    <row r="331" spans="3:7" ht="12.75" customHeight="1">
      <c r="C331" s="166"/>
      <c r="D331" s="62"/>
      <c r="F331" s="62"/>
      <c r="G331" s="167"/>
    </row>
    <row r="332" spans="3:7" ht="12.75" customHeight="1">
      <c r="C332" s="166"/>
      <c r="D332" s="62"/>
      <c r="F332" s="62"/>
      <c r="G332" s="167"/>
    </row>
    <row r="333" spans="3:7" ht="12.75" customHeight="1">
      <c r="C333" s="166"/>
      <c r="D333" s="62"/>
      <c r="F333" s="62"/>
      <c r="G333" s="167"/>
    </row>
    <row r="334" spans="3:7" ht="12.75" customHeight="1">
      <c r="C334" s="166"/>
      <c r="D334" s="62"/>
      <c r="F334" s="62"/>
      <c r="G334" s="167"/>
    </row>
    <row r="335" spans="3:7" ht="12.75" customHeight="1">
      <c r="C335" s="166"/>
      <c r="D335" s="62"/>
      <c r="F335" s="62"/>
      <c r="G335" s="167"/>
    </row>
    <row r="336" spans="3:7" ht="12.75" customHeight="1">
      <c r="C336" s="166"/>
      <c r="D336" s="62"/>
      <c r="F336" s="62"/>
      <c r="G336" s="167"/>
    </row>
    <row r="337" spans="3:7" ht="12.75" customHeight="1">
      <c r="C337" s="166"/>
      <c r="D337" s="62"/>
      <c r="F337" s="62"/>
      <c r="G337" s="167"/>
    </row>
    <row r="338" spans="3:7" ht="12.75" customHeight="1">
      <c r="C338" s="166"/>
      <c r="D338" s="62"/>
      <c r="F338" s="62"/>
      <c r="G338" s="167"/>
    </row>
    <row r="339" spans="3:7" ht="12.75" customHeight="1">
      <c r="C339" s="166"/>
      <c r="D339" s="62"/>
      <c r="F339" s="62"/>
      <c r="G339" s="167"/>
    </row>
    <row r="340" spans="3:7" ht="12.75" customHeight="1">
      <c r="C340" s="166"/>
      <c r="D340" s="62"/>
      <c r="F340" s="62"/>
      <c r="G340" s="167"/>
    </row>
    <row r="341" spans="3:7" ht="12.75" customHeight="1">
      <c r="C341" s="166"/>
      <c r="D341" s="62"/>
      <c r="F341" s="62"/>
      <c r="G341" s="167"/>
    </row>
    <row r="342" spans="3:7" ht="12.75" customHeight="1">
      <c r="C342" s="166"/>
      <c r="D342" s="62"/>
      <c r="F342" s="62"/>
      <c r="G342" s="167"/>
    </row>
    <row r="343" spans="3:7" ht="12.75" customHeight="1">
      <c r="C343" s="166"/>
      <c r="D343" s="62"/>
      <c r="F343" s="62"/>
      <c r="G343" s="167"/>
    </row>
    <row r="344" spans="3:7" ht="12.75" customHeight="1">
      <c r="C344" s="166"/>
      <c r="D344" s="62"/>
      <c r="F344" s="62"/>
      <c r="G344" s="167"/>
    </row>
    <row r="345" spans="3:7" ht="12.75" customHeight="1">
      <c r="C345" s="166"/>
      <c r="D345" s="62"/>
      <c r="F345" s="62"/>
      <c r="G345" s="167"/>
    </row>
    <row r="346" spans="3:7" ht="12.75" customHeight="1">
      <c r="C346" s="166"/>
      <c r="D346" s="62"/>
      <c r="F346" s="62"/>
      <c r="G346" s="167"/>
    </row>
    <row r="347" spans="3:7" ht="12.75" customHeight="1">
      <c r="C347" s="166"/>
      <c r="D347" s="62"/>
      <c r="F347" s="62"/>
      <c r="G347" s="167"/>
    </row>
    <row r="348" spans="3:7" ht="12.75" customHeight="1">
      <c r="C348" s="166"/>
      <c r="D348" s="62"/>
      <c r="F348" s="62"/>
      <c r="G348" s="167"/>
    </row>
    <row r="349" spans="3:7" ht="12.75" customHeight="1">
      <c r="C349" s="166"/>
      <c r="D349" s="62"/>
      <c r="F349" s="62"/>
      <c r="G349" s="167"/>
    </row>
    <row r="350" spans="3:7" ht="12.75" customHeight="1">
      <c r="C350" s="166"/>
      <c r="D350" s="62"/>
      <c r="F350" s="62"/>
      <c r="G350" s="167"/>
    </row>
    <row r="351" spans="3:7" ht="12.75" customHeight="1">
      <c r="C351" s="166"/>
      <c r="D351" s="62"/>
      <c r="F351" s="62"/>
      <c r="G351" s="167"/>
    </row>
    <row r="352" spans="3:7" ht="12.75" customHeight="1">
      <c r="C352" s="166"/>
      <c r="D352" s="62"/>
      <c r="F352" s="62"/>
      <c r="G352" s="167"/>
    </row>
    <row r="353" spans="3:7" ht="12.75" customHeight="1">
      <c r="C353" s="166"/>
      <c r="D353" s="62"/>
      <c r="F353" s="62"/>
      <c r="G353" s="167"/>
    </row>
    <row r="354" spans="3:7" ht="12.75" customHeight="1">
      <c r="C354" s="166"/>
      <c r="D354" s="62"/>
      <c r="F354" s="62"/>
      <c r="G354" s="167"/>
    </row>
    <row r="355" spans="3:7" ht="12.75" customHeight="1">
      <c r="C355" s="166"/>
      <c r="D355" s="62"/>
      <c r="F355" s="62"/>
      <c r="G355" s="167"/>
    </row>
    <row r="356" spans="3:7" ht="12.75" customHeight="1">
      <c r="C356" s="166"/>
      <c r="D356" s="62"/>
      <c r="F356" s="62"/>
      <c r="G356" s="167"/>
    </row>
    <row r="357" spans="3:7" ht="12.75" customHeight="1">
      <c r="C357" s="166"/>
      <c r="D357" s="62"/>
      <c r="F357" s="62"/>
      <c r="G357" s="167"/>
    </row>
    <row r="358" spans="3:7" ht="12.75" customHeight="1">
      <c r="C358" s="166"/>
      <c r="D358" s="62"/>
      <c r="F358" s="62"/>
      <c r="G358" s="167"/>
    </row>
    <row r="359" spans="3:7" ht="12.75" customHeight="1">
      <c r="C359" s="166"/>
      <c r="D359" s="62"/>
      <c r="F359" s="62"/>
      <c r="G359" s="167"/>
    </row>
    <row r="360" spans="3:7" ht="12.75" customHeight="1">
      <c r="C360" s="166"/>
      <c r="D360" s="62"/>
      <c r="F360" s="62"/>
      <c r="G360" s="167"/>
    </row>
    <row r="361" spans="3:7" ht="12.75" customHeight="1">
      <c r="C361" s="166"/>
      <c r="D361" s="62"/>
      <c r="F361" s="62"/>
      <c r="G361" s="167"/>
    </row>
    <row r="362" spans="3:7" ht="12.75" customHeight="1">
      <c r="C362" s="166"/>
      <c r="D362" s="62"/>
      <c r="F362" s="62"/>
      <c r="G362" s="167"/>
    </row>
    <row r="363" spans="3:7" ht="12.75" customHeight="1">
      <c r="C363" s="166"/>
      <c r="D363" s="62"/>
      <c r="F363" s="62"/>
      <c r="G363" s="167"/>
    </row>
    <row r="364" spans="3:7" ht="12.75" customHeight="1">
      <c r="C364" s="166"/>
      <c r="D364" s="62"/>
      <c r="F364" s="62"/>
      <c r="G364" s="167"/>
    </row>
    <row r="365" spans="3:7" ht="12.75" customHeight="1">
      <c r="C365" s="166"/>
      <c r="D365" s="62"/>
      <c r="F365" s="62"/>
      <c r="G365" s="167"/>
    </row>
    <row r="366" spans="3:7" ht="12.75" customHeight="1">
      <c r="C366" s="166"/>
      <c r="D366" s="62"/>
      <c r="F366" s="62"/>
      <c r="G366" s="167"/>
    </row>
    <row r="367" spans="3:7" ht="12.75" customHeight="1">
      <c r="C367" s="166"/>
      <c r="D367" s="62"/>
      <c r="F367" s="62"/>
      <c r="G367" s="167"/>
    </row>
    <row r="368" spans="3:7" ht="12.75" customHeight="1">
      <c r="C368" s="166"/>
      <c r="D368" s="62"/>
      <c r="F368" s="62"/>
      <c r="G368" s="167"/>
    </row>
    <row r="369" spans="3:7" ht="12.75" customHeight="1">
      <c r="C369" s="166"/>
      <c r="D369" s="62"/>
      <c r="F369" s="62"/>
      <c r="G369" s="167"/>
    </row>
    <row r="370" spans="3:7" ht="12.75" customHeight="1">
      <c r="C370" s="166"/>
      <c r="D370" s="62"/>
      <c r="F370" s="62"/>
      <c r="G370" s="167"/>
    </row>
    <row r="371" spans="3:7" ht="12.75" customHeight="1">
      <c r="C371" s="166"/>
      <c r="D371" s="62"/>
      <c r="F371" s="62"/>
      <c r="G371" s="167"/>
    </row>
    <row r="372" spans="3:7" ht="12.75" customHeight="1">
      <c r="C372" s="166"/>
      <c r="D372" s="62"/>
      <c r="F372" s="62"/>
      <c r="G372" s="167"/>
    </row>
    <row r="373" spans="3:7" ht="12.75" customHeight="1">
      <c r="C373" s="166"/>
      <c r="D373" s="62"/>
      <c r="F373" s="62"/>
      <c r="G373" s="167"/>
    </row>
    <row r="374" spans="3:7" ht="12.75" customHeight="1">
      <c r="C374" s="166"/>
      <c r="D374" s="62"/>
      <c r="F374" s="62"/>
      <c r="G374" s="167"/>
    </row>
    <row r="375" spans="3:7" ht="12.75" customHeight="1">
      <c r="C375" s="166"/>
      <c r="D375" s="62"/>
      <c r="F375" s="62"/>
      <c r="G375" s="167"/>
    </row>
    <row r="376" spans="3:7" ht="12.75" customHeight="1">
      <c r="C376" s="166"/>
      <c r="D376" s="62"/>
      <c r="F376" s="62"/>
      <c r="G376" s="167"/>
    </row>
    <row r="377" spans="3:7" ht="12.75" customHeight="1">
      <c r="C377" s="166"/>
      <c r="D377" s="62"/>
      <c r="F377" s="62"/>
      <c r="G377" s="167"/>
    </row>
    <row r="378" spans="3:7" ht="12.75" customHeight="1">
      <c r="C378" s="166"/>
      <c r="D378" s="62"/>
      <c r="F378" s="62"/>
      <c r="G378" s="167"/>
    </row>
    <row r="379" spans="3:7" ht="12.75" customHeight="1">
      <c r="C379" s="166"/>
      <c r="D379" s="62"/>
      <c r="F379" s="62"/>
      <c r="G379" s="167"/>
    </row>
    <row r="380" spans="3:7" ht="12.75" customHeight="1">
      <c r="C380" s="166"/>
      <c r="D380" s="62"/>
      <c r="F380" s="62"/>
      <c r="G380" s="167"/>
    </row>
    <row r="381" spans="3:7" ht="12.75" customHeight="1">
      <c r="C381" s="166"/>
      <c r="D381" s="62"/>
      <c r="F381" s="62"/>
      <c r="G381" s="167"/>
    </row>
    <row r="382" spans="3:7" ht="12.75" customHeight="1">
      <c r="C382" s="166"/>
      <c r="D382" s="62"/>
      <c r="F382" s="62"/>
      <c r="G382" s="167"/>
    </row>
    <row r="383" spans="3:7" ht="12.75" customHeight="1">
      <c r="C383" s="166"/>
      <c r="D383" s="62"/>
      <c r="F383" s="62"/>
      <c r="G383" s="167"/>
    </row>
    <row r="384" spans="3:7" ht="12.75" customHeight="1">
      <c r="C384" s="166"/>
      <c r="D384" s="62"/>
      <c r="F384" s="62"/>
      <c r="G384" s="167"/>
    </row>
    <row r="385" spans="3:7" ht="12.75" customHeight="1">
      <c r="C385" s="166"/>
      <c r="D385" s="62"/>
      <c r="F385" s="62"/>
      <c r="G385" s="167"/>
    </row>
    <row r="386" spans="3:7" ht="12.75" customHeight="1">
      <c r="C386" s="166"/>
      <c r="D386" s="62"/>
      <c r="F386" s="62"/>
      <c r="G386" s="167"/>
    </row>
    <row r="387" spans="3:7" ht="12.75" customHeight="1">
      <c r="C387" s="166"/>
      <c r="D387" s="62"/>
      <c r="F387" s="62"/>
      <c r="G387" s="167"/>
    </row>
    <row r="388" spans="3:7" ht="12.75" customHeight="1">
      <c r="C388" s="166"/>
      <c r="D388" s="62"/>
      <c r="F388" s="62"/>
      <c r="G388" s="167"/>
    </row>
    <row r="389" spans="3:7" ht="12.75" customHeight="1">
      <c r="C389" s="166"/>
      <c r="D389" s="62"/>
      <c r="F389" s="62"/>
      <c r="G389" s="167"/>
    </row>
    <row r="390" spans="3:7" ht="12.75" customHeight="1">
      <c r="C390" s="166"/>
      <c r="D390" s="62"/>
      <c r="F390" s="62"/>
      <c r="G390" s="167"/>
    </row>
    <row r="391" spans="3:7" ht="12.75" customHeight="1">
      <c r="C391" s="166"/>
      <c r="D391" s="62"/>
      <c r="F391" s="62"/>
      <c r="G391" s="167"/>
    </row>
    <row r="392" spans="3:7" ht="12.75" customHeight="1">
      <c r="C392" s="166"/>
      <c r="D392" s="62"/>
      <c r="F392" s="62"/>
      <c r="G392" s="167"/>
    </row>
    <row r="393" spans="3:7" ht="12.75" customHeight="1">
      <c r="C393" s="166"/>
      <c r="D393" s="62"/>
      <c r="F393" s="62"/>
      <c r="G393" s="167"/>
    </row>
    <row r="394" spans="3:7" ht="12.75" customHeight="1">
      <c r="C394" s="166"/>
      <c r="D394" s="62"/>
      <c r="F394" s="62"/>
      <c r="G394" s="167"/>
    </row>
    <row r="395" spans="3:7" ht="12.75" customHeight="1">
      <c r="C395" s="166"/>
      <c r="D395" s="62"/>
      <c r="F395" s="62"/>
      <c r="G395" s="167"/>
    </row>
    <row r="396" spans="3:7" ht="12.75" customHeight="1">
      <c r="C396" s="166"/>
      <c r="D396" s="62"/>
      <c r="F396" s="62"/>
      <c r="G396" s="167"/>
    </row>
    <row r="397" spans="3:7" ht="12.75" customHeight="1">
      <c r="C397" s="166"/>
      <c r="D397" s="62"/>
      <c r="F397" s="62"/>
      <c r="G397" s="167"/>
    </row>
    <row r="398" spans="3:7" ht="12.75" customHeight="1">
      <c r="C398" s="166"/>
      <c r="D398" s="62"/>
      <c r="F398" s="62"/>
      <c r="G398" s="167"/>
    </row>
    <row r="399" spans="3:7" ht="12.75" customHeight="1">
      <c r="C399" s="166"/>
      <c r="D399" s="62"/>
      <c r="F399" s="62"/>
      <c r="G399" s="167"/>
    </row>
    <row r="400" spans="3:7" ht="12.75" customHeight="1">
      <c r="C400" s="166"/>
      <c r="D400" s="62"/>
      <c r="F400" s="62"/>
      <c r="G400" s="167"/>
    </row>
    <row r="401" spans="3:7" ht="12.75" customHeight="1">
      <c r="C401" s="166"/>
      <c r="D401" s="62"/>
      <c r="F401" s="62"/>
      <c r="G401" s="167"/>
    </row>
    <row r="402" spans="3:7" ht="12.75" customHeight="1">
      <c r="C402" s="166"/>
      <c r="D402" s="62"/>
      <c r="F402" s="62"/>
      <c r="G402" s="167"/>
    </row>
    <row r="403" spans="3:7" ht="12.75" customHeight="1">
      <c r="C403" s="166"/>
      <c r="D403" s="62"/>
      <c r="F403" s="62"/>
      <c r="G403" s="167"/>
    </row>
    <row r="404" spans="3:7" ht="12.75" customHeight="1">
      <c r="C404" s="166"/>
      <c r="D404" s="62"/>
      <c r="F404" s="62"/>
      <c r="G404" s="167"/>
    </row>
    <row r="405" spans="3:7" ht="12.75" customHeight="1">
      <c r="C405" s="166"/>
      <c r="D405" s="62"/>
      <c r="F405" s="62"/>
      <c r="G405" s="167"/>
    </row>
    <row r="406" spans="3:7" ht="12.75" customHeight="1">
      <c r="C406" s="166"/>
      <c r="D406" s="62"/>
      <c r="F406" s="62"/>
      <c r="G406" s="167"/>
    </row>
    <row r="407" spans="3:7" ht="12.75" customHeight="1">
      <c r="C407" s="166"/>
      <c r="D407" s="62"/>
      <c r="F407" s="62"/>
      <c r="G407" s="167"/>
    </row>
    <row r="408" spans="3:7" ht="12.75" customHeight="1">
      <c r="C408" s="166"/>
      <c r="D408" s="62"/>
      <c r="F408" s="62"/>
      <c r="G408" s="167"/>
    </row>
    <row r="409" spans="3:7" ht="12.75" customHeight="1">
      <c r="C409" s="166"/>
      <c r="D409" s="62"/>
      <c r="F409" s="62"/>
      <c r="G409" s="167"/>
    </row>
    <row r="410" spans="3:7" ht="12.75" customHeight="1">
      <c r="C410" s="166"/>
      <c r="D410" s="62"/>
      <c r="F410" s="62"/>
      <c r="G410" s="167"/>
    </row>
    <row r="411" spans="3:7" ht="12.75" customHeight="1">
      <c r="C411" s="166"/>
      <c r="D411" s="62"/>
      <c r="F411" s="62"/>
      <c r="G411" s="167"/>
    </row>
    <row r="412" spans="3:7" ht="12.75" customHeight="1">
      <c r="C412" s="166"/>
      <c r="D412" s="62"/>
      <c r="F412" s="62"/>
      <c r="G412" s="167"/>
    </row>
    <row r="413" spans="3:7" ht="12.75" customHeight="1">
      <c r="C413" s="166"/>
      <c r="D413" s="62"/>
      <c r="F413" s="62"/>
      <c r="G413" s="167"/>
    </row>
    <row r="414" spans="3:7" ht="12.75" customHeight="1">
      <c r="C414" s="166"/>
      <c r="D414" s="62"/>
      <c r="F414" s="62"/>
      <c r="G414" s="167"/>
    </row>
    <row r="415" spans="3:7" ht="12.75" customHeight="1">
      <c r="C415" s="166"/>
      <c r="D415" s="62"/>
      <c r="F415" s="62"/>
      <c r="G415" s="167"/>
    </row>
    <row r="416" spans="3:7" ht="12.75" customHeight="1">
      <c r="C416" s="166"/>
      <c r="D416" s="62"/>
      <c r="F416" s="62"/>
      <c r="G416" s="167"/>
    </row>
    <row r="417" spans="3:7" ht="12.75" customHeight="1">
      <c r="C417" s="166"/>
      <c r="D417" s="62"/>
      <c r="F417" s="62"/>
      <c r="G417" s="167"/>
    </row>
    <row r="418" spans="3:7" ht="12.75" customHeight="1">
      <c r="C418" s="166"/>
      <c r="D418" s="62"/>
      <c r="F418" s="62"/>
      <c r="G418" s="167"/>
    </row>
    <row r="419" spans="3:7" ht="12.75" customHeight="1">
      <c r="C419" s="166"/>
      <c r="D419" s="62"/>
      <c r="F419" s="62"/>
      <c r="G419" s="167"/>
    </row>
    <row r="420" spans="3:7" ht="12.75" customHeight="1">
      <c r="C420" s="166"/>
      <c r="D420" s="62"/>
      <c r="F420" s="62"/>
      <c r="G420" s="167"/>
    </row>
    <row r="421" spans="3:7" ht="12.75" customHeight="1">
      <c r="C421" s="166"/>
      <c r="D421" s="62"/>
      <c r="F421" s="62"/>
      <c r="G421" s="167"/>
    </row>
    <row r="422" spans="3:7" ht="12.75" customHeight="1">
      <c r="C422" s="166"/>
      <c r="D422" s="62"/>
      <c r="F422" s="62"/>
      <c r="G422" s="167"/>
    </row>
    <row r="423" spans="3:7" ht="12.75" customHeight="1">
      <c r="C423" s="166"/>
      <c r="D423" s="62"/>
      <c r="F423" s="62"/>
      <c r="G423" s="167"/>
    </row>
    <row r="424" spans="3:7" ht="12.75" customHeight="1">
      <c r="C424" s="166"/>
      <c r="D424" s="62"/>
      <c r="F424" s="62"/>
      <c r="G424" s="167"/>
    </row>
    <row r="425" spans="3:7" ht="12.75" customHeight="1">
      <c r="C425" s="166"/>
      <c r="D425" s="62"/>
      <c r="F425" s="62"/>
      <c r="G425" s="167"/>
    </row>
    <row r="426" spans="3:7" ht="12.75" customHeight="1">
      <c r="C426" s="166"/>
      <c r="D426" s="62"/>
      <c r="F426" s="62"/>
      <c r="G426" s="167"/>
    </row>
    <row r="427" spans="3:7" ht="12.75" customHeight="1">
      <c r="C427" s="166"/>
      <c r="D427" s="62"/>
      <c r="F427" s="62"/>
      <c r="G427" s="167"/>
    </row>
    <row r="428" spans="3:7" ht="12.75" customHeight="1">
      <c r="C428" s="166"/>
      <c r="D428" s="62"/>
      <c r="F428" s="62"/>
      <c r="G428" s="167"/>
    </row>
    <row r="429" spans="3:7" ht="12.75" customHeight="1">
      <c r="C429" s="166"/>
      <c r="D429" s="62"/>
      <c r="F429" s="62"/>
      <c r="G429" s="167"/>
    </row>
    <row r="430" spans="3:7" ht="12.75" customHeight="1">
      <c r="C430" s="166"/>
      <c r="D430" s="62"/>
      <c r="F430" s="62"/>
      <c r="G430" s="167"/>
    </row>
    <row r="431" spans="3:7" ht="12.75" customHeight="1">
      <c r="C431" s="166"/>
      <c r="D431" s="62"/>
      <c r="F431" s="62"/>
      <c r="G431" s="167"/>
    </row>
    <row r="432" spans="3:7" ht="12.75" customHeight="1">
      <c r="C432" s="166"/>
      <c r="D432" s="62"/>
      <c r="F432" s="62"/>
      <c r="G432" s="167"/>
    </row>
    <row r="433" spans="3:7" ht="12.75" customHeight="1">
      <c r="C433" s="166"/>
      <c r="D433" s="62"/>
      <c r="F433" s="62"/>
      <c r="G433" s="167"/>
    </row>
    <row r="434" spans="3:7" ht="12.75" customHeight="1">
      <c r="C434" s="166"/>
      <c r="D434" s="62"/>
      <c r="F434" s="62"/>
      <c r="G434" s="167"/>
    </row>
    <row r="435" spans="3:7" ht="12.75" customHeight="1">
      <c r="C435" s="166"/>
      <c r="D435" s="62"/>
      <c r="F435" s="62"/>
      <c r="G435" s="167"/>
    </row>
    <row r="436" spans="3:7" ht="12.75" customHeight="1">
      <c r="C436" s="166"/>
      <c r="D436" s="62"/>
      <c r="F436" s="62"/>
      <c r="G436" s="167"/>
    </row>
    <row r="437" spans="3:7" ht="12.75" customHeight="1">
      <c r="C437" s="166"/>
      <c r="D437" s="62"/>
      <c r="F437" s="62"/>
      <c r="G437" s="167"/>
    </row>
    <row r="438" spans="3:7" ht="12.75" customHeight="1">
      <c r="C438" s="166"/>
      <c r="D438" s="62"/>
      <c r="F438" s="62"/>
      <c r="G438" s="167"/>
    </row>
    <row r="439" spans="3:7" ht="12.75" customHeight="1">
      <c r="C439" s="166"/>
      <c r="D439" s="62"/>
      <c r="F439" s="62"/>
      <c r="G439" s="167"/>
    </row>
    <row r="440" spans="3:7" ht="12.75" customHeight="1">
      <c r="C440" s="166"/>
      <c r="D440" s="62"/>
      <c r="F440" s="62"/>
      <c r="G440" s="167"/>
    </row>
    <row r="441" spans="3:7" ht="12.75" customHeight="1">
      <c r="C441" s="166"/>
      <c r="D441" s="62"/>
      <c r="F441" s="62"/>
      <c r="G441" s="167"/>
    </row>
    <row r="442" spans="3:7" ht="12.75" customHeight="1">
      <c r="C442" s="166"/>
      <c r="D442" s="62"/>
      <c r="F442" s="62"/>
      <c r="G442" s="167"/>
    </row>
    <row r="443" spans="3:7" ht="12.75" customHeight="1">
      <c r="C443" s="166"/>
      <c r="D443" s="62"/>
      <c r="F443" s="62"/>
      <c r="G443" s="167"/>
    </row>
    <row r="444" spans="3:7" ht="12.75" customHeight="1">
      <c r="C444" s="166"/>
      <c r="D444" s="62"/>
      <c r="F444" s="62"/>
      <c r="G444" s="167"/>
    </row>
    <row r="445" spans="3:7" ht="12.75" customHeight="1">
      <c r="C445" s="166"/>
      <c r="D445" s="62"/>
      <c r="F445" s="62"/>
      <c r="G445" s="167"/>
    </row>
    <row r="446" spans="3:7" ht="12.75" customHeight="1">
      <c r="C446" s="166"/>
      <c r="D446" s="62"/>
      <c r="F446" s="62"/>
      <c r="G446" s="167"/>
    </row>
    <row r="447" spans="3:7" ht="12.75" customHeight="1">
      <c r="C447" s="166"/>
      <c r="D447" s="62"/>
      <c r="F447" s="62"/>
      <c r="G447" s="167"/>
    </row>
    <row r="448" spans="3:7" ht="12.75" customHeight="1">
      <c r="C448" s="166"/>
      <c r="D448" s="62"/>
      <c r="F448" s="62"/>
      <c r="G448" s="167"/>
    </row>
    <row r="449" spans="3:7" ht="12.75" customHeight="1">
      <c r="C449" s="166"/>
      <c r="D449" s="62"/>
      <c r="F449" s="62"/>
      <c r="G449" s="167"/>
    </row>
    <row r="450" spans="3:7" ht="12.75" customHeight="1">
      <c r="C450" s="166"/>
      <c r="D450" s="62"/>
      <c r="F450" s="62"/>
      <c r="G450" s="167"/>
    </row>
    <row r="451" spans="3:7" ht="12.75" customHeight="1">
      <c r="C451" s="166"/>
      <c r="D451" s="62"/>
      <c r="F451" s="62"/>
      <c r="G451" s="167"/>
    </row>
    <row r="452" spans="3:7" ht="12.75" customHeight="1">
      <c r="C452" s="166"/>
      <c r="D452" s="62"/>
      <c r="F452" s="62"/>
      <c r="G452" s="167"/>
    </row>
    <row r="453" spans="3:7" ht="12.75" customHeight="1">
      <c r="C453" s="166"/>
      <c r="D453" s="62"/>
      <c r="F453" s="62"/>
      <c r="G453" s="167"/>
    </row>
    <row r="454" spans="3:7" ht="12.75" customHeight="1">
      <c r="C454" s="166"/>
      <c r="D454" s="62"/>
      <c r="F454" s="62"/>
      <c r="G454" s="167"/>
    </row>
    <row r="455" spans="3:7" ht="12.75" customHeight="1">
      <c r="C455" s="166"/>
      <c r="D455" s="62"/>
      <c r="F455" s="62"/>
      <c r="G455" s="167"/>
    </row>
    <row r="456" spans="3:7" ht="12.75" customHeight="1">
      <c r="C456" s="166"/>
      <c r="D456" s="62"/>
      <c r="F456" s="62"/>
      <c r="G456" s="167"/>
    </row>
    <row r="457" spans="3:7" ht="12.75" customHeight="1">
      <c r="C457" s="166"/>
      <c r="D457" s="62"/>
      <c r="F457" s="62"/>
      <c r="G457" s="167"/>
    </row>
    <row r="458" spans="3:7" ht="12.75" customHeight="1">
      <c r="C458" s="166"/>
      <c r="D458" s="62"/>
      <c r="F458" s="62"/>
      <c r="G458" s="167"/>
    </row>
    <row r="459" spans="3:7" ht="12.75" customHeight="1">
      <c r="C459" s="166"/>
      <c r="D459" s="62"/>
      <c r="F459" s="62"/>
      <c r="G459" s="167"/>
    </row>
    <row r="460" spans="3:7" ht="12.75" customHeight="1">
      <c r="C460" s="166"/>
      <c r="D460" s="62"/>
      <c r="F460" s="62"/>
      <c r="G460" s="167"/>
    </row>
    <row r="461" spans="3:7" ht="12.75" customHeight="1">
      <c r="C461" s="166"/>
      <c r="D461" s="62"/>
      <c r="F461" s="62"/>
      <c r="G461" s="167"/>
    </row>
    <row r="462" spans="3:7" ht="12.75" customHeight="1">
      <c r="C462" s="166"/>
      <c r="D462" s="62"/>
      <c r="F462" s="62"/>
      <c r="G462" s="167"/>
    </row>
    <row r="463" spans="3:7" ht="12.75" customHeight="1">
      <c r="C463" s="166"/>
      <c r="D463" s="62"/>
      <c r="F463" s="62"/>
      <c r="G463" s="167"/>
    </row>
    <row r="464" spans="3:7" ht="12.75" customHeight="1">
      <c r="C464" s="166"/>
      <c r="D464" s="62"/>
      <c r="F464" s="62"/>
      <c r="G464" s="167"/>
    </row>
    <row r="465" spans="3:7" ht="12.75" customHeight="1">
      <c r="C465" s="166"/>
      <c r="D465" s="62"/>
      <c r="F465" s="62"/>
      <c r="G465" s="167"/>
    </row>
    <row r="466" spans="3:7" ht="12.75" customHeight="1">
      <c r="C466" s="166"/>
      <c r="D466" s="62"/>
      <c r="F466" s="62"/>
      <c r="G466" s="167"/>
    </row>
    <row r="467" spans="3:7" ht="12.75" customHeight="1">
      <c r="C467" s="166"/>
      <c r="D467" s="62"/>
      <c r="F467" s="62"/>
      <c r="G467" s="167"/>
    </row>
    <row r="468" spans="3:7" ht="12.75" customHeight="1">
      <c r="C468" s="166"/>
      <c r="D468" s="62"/>
      <c r="F468" s="62"/>
      <c r="G468" s="167"/>
    </row>
    <row r="469" spans="3:7" ht="12.75" customHeight="1">
      <c r="C469" s="166"/>
      <c r="D469" s="62"/>
      <c r="F469" s="62"/>
      <c r="G469" s="167"/>
    </row>
    <row r="470" spans="3:7" ht="12.75" customHeight="1">
      <c r="C470" s="166"/>
      <c r="D470" s="62"/>
      <c r="F470" s="62"/>
      <c r="G470" s="167"/>
    </row>
    <row r="471" spans="3:7" ht="12.75" customHeight="1">
      <c r="C471" s="166"/>
      <c r="D471" s="62"/>
      <c r="F471" s="62"/>
      <c r="G471" s="167"/>
    </row>
    <row r="472" spans="3:7" ht="12.75" customHeight="1">
      <c r="C472" s="166"/>
      <c r="D472" s="62"/>
      <c r="F472" s="62"/>
      <c r="G472" s="167"/>
    </row>
    <row r="473" spans="3:7" ht="12.75" customHeight="1">
      <c r="C473" s="166"/>
      <c r="D473" s="62"/>
      <c r="F473" s="62"/>
      <c r="G473" s="167"/>
    </row>
    <row r="474" spans="3:7" ht="12.75" customHeight="1">
      <c r="C474" s="166"/>
      <c r="D474" s="62"/>
      <c r="F474" s="62"/>
      <c r="G474" s="167"/>
    </row>
    <row r="475" spans="3:7" ht="12.75" customHeight="1">
      <c r="C475" s="166"/>
      <c r="D475" s="62"/>
      <c r="F475" s="62"/>
      <c r="G475" s="167"/>
    </row>
    <row r="476" spans="3:7" ht="12.75" customHeight="1">
      <c r="C476" s="166"/>
      <c r="D476" s="62"/>
      <c r="F476" s="62"/>
      <c r="G476" s="167"/>
    </row>
    <row r="477" spans="3:7" ht="12.75" customHeight="1">
      <c r="C477" s="166"/>
      <c r="D477" s="62"/>
      <c r="F477" s="62"/>
      <c r="G477" s="167"/>
    </row>
    <row r="478" spans="3:7" ht="12.75" customHeight="1">
      <c r="C478" s="166"/>
      <c r="D478" s="62"/>
      <c r="F478" s="62"/>
      <c r="G478" s="167"/>
    </row>
    <row r="479" spans="3:7" ht="12.75" customHeight="1">
      <c r="C479" s="166"/>
      <c r="D479" s="62"/>
      <c r="F479" s="62"/>
      <c r="G479" s="167"/>
    </row>
    <row r="480" spans="3:7" ht="12.75" customHeight="1">
      <c r="C480" s="166"/>
      <c r="D480" s="62"/>
      <c r="F480" s="62"/>
      <c r="G480" s="167"/>
    </row>
    <row r="481" spans="3:7" ht="12.75" customHeight="1">
      <c r="C481" s="166"/>
      <c r="D481" s="62"/>
      <c r="F481" s="62"/>
      <c r="G481" s="167"/>
    </row>
    <row r="482" spans="3:7" ht="12.75" customHeight="1">
      <c r="C482" s="166"/>
      <c r="D482" s="62"/>
      <c r="F482" s="62"/>
      <c r="G482" s="167"/>
    </row>
    <row r="483" spans="3:7" ht="12.75" customHeight="1">
      <c r="C483" s="166"/>
      <c r="D483" s="62"/>
      <c r="F483" s="62"/>
      <c r="G483" s="167"/>
    </row>
    <row r="484" spans="3:7" ht="12.75" customHeight="1">
      <c r="C484" s="166"/>
      <c r="D484" s="62"/>
      <c r="F484" s="62"/>
      <c r="G484" s="167"/>
    </row>
    <row r="485" spans="3:7" ht="12.75" customHeight="1">
      <c r="C485" s="166"/>
      <c r="D485" s="62"/>
      <c r="F485" s="62"/>
      <c r="G485" s="167"/>
    </row>
    <row r="486" spans="3:7" ht="12.75" customHeight="1">
      <c r="C486" s="166"/>
      <c r="D486" s="62"/>
      <c r="F486" s="62"/>
      <c r="G486" s="167"/>
    </row>
    <row r="487" spans="3:7" ht="12.75" customHeight="1">
      <c r="C487" s="166"/>
      <c r="D487" s="62"/>
      <c r="F487" s="62"/>
      <c r="G487" s="167"/>
    </row>
    <row r="488" spans="3:7" ht="12.75" customHeight="1">
      <c r="C488" s="166"/>
      <c r="D488" s="62"/>
      <c r="F488" s="62"/>
      <c r="G488" s="167"/>
    </row>
    <row r="489" spans="3:7" ht="12.75" customHeight="1">
      <c r="C489" s="166"/>
      <c r="D489" s="62"/>
      <c r="F489" s="62"/>
      <c r="G489" s="167"/>
    </row>
    <row r="490" spans="3:7" ht="12.75" customHeight="1">
      <c r="C490" s="166"/>
      <c r="D490" s="62"/>
      <c r="F490" s="62"/>
      <c r="G490" s="167"/>
    </row>
    <row r="491" spans="3:7" ht="12.75" customHeight="1">
      <c r="C491" s="166"/>
      <c r="D491" s="62"/>
      <c r="F491" s="62"/>
      <c r="G491" s="167"/>
    </row>
    <row r="492" spans="3:7" ht="12.75" customHeight="1">
      <c r="C492" s="166"/>
      <c r="D492" s="62"/>
      <c r="F492" s="62"/>
      <c r="G492" s="167"/>
    </row>
    <row r="493" spans="3:7" ht="12.75" customHeight="1">
      <c r="C493" s="166"/>
      <c r="D493" s="62"/>
      <c r="F493" s="62"/>
      <c r="G493" s="167"/>
    </row>
    <row r="494" spans="3:7" ht="12.75" customHeight="1">
      <c r="C494" s="166"/>
      <c r="D494" s="62"/>
      <c r="F494" s="62"/>
      <c r="G494" s="167"/>
    </row>
    <row r="495" spans="3:7" ht="12.75" customHeight="1">
      <c r="C495" s="166"/>
      <c r="D495" s="62"/>
      <c r="F495" s="62"/>
      <c r="G495" s="167"/>
    </row>
    <row r="496" spans="3:7" ht="12.75" customHeight="1">
      <c r="C496" s="166"/>
      <c r="D496" s="62"/>
      <c r="F496" s="62"/>
      <c r="G496" s="167"/>
    </row>
    <row r="497" spans="3:7" ht="12.75" customHeight="1">
      <c r="C497" s="166"/>
      <c r="D497" s="62"/>
      <c r="F497" s="62"/>
      <c r="G497" s="167"/>
    </row>
    <row r="498" spans="3:7" ht="12.75" customHeight="1">
      <c r="C498" s="166"/>
      <c r="D498" s="62"/>
      <c r="F498" s="62"/>
      <c r="G498" s="167"/>
    </row>
    <row r="499" spans="3:7" ht="12.75" customHeight="1">
      <c r="C499" s="166"/>
      <c r="D499" s="62"/>
      <c r="F499" s="62"/>
      <c r="G499" s="167"/>
    </row>
    <row r="500" spans="3:7" ht="12.75" customHeight="1">
      <c r="C500" s="166"/>
      <c r="D500" s="62"/>
      <c r="F500" s="62"/>
      <c r="G500" s="167"/>
    </row>
    <row r="501" spans="3:7" ht="12.75" customHeight="1">
      <c r="C501" s="166"/>
      <c r="D501" s="62"/>
      <c r="F501" s="62"/>
      <c r="G501" s="167"/>
    </row>
    <row r="502" spans="3:7" ht="12.75" customHeight="1">
      <c r="C502" s="166"/>
      <c r="D502" s="62"/>
      <c r="F502" s="62"/>
      <c r="G502" s="167"/>
    </row>
    <row r="503" spans="3:7" ht="12.75" customHeight="1">
      <c r="C503" s="166"/>
      <c r="D503" s="62"/>
      <c r="F503" s="62"/>
      <c r="G503" s="167"/>
    </row>
    <row r="504" spans="3:7" ht="12.75" customHeight="1">
      <c r="C504" s="166"/>
      <c r="D504" s="62"/>
      <c r="F504" s="62"/>
      <c r="G504" s="167"/>
    </row>
    <row r="505" spans="3:7" ht="12.75" customHeight="1">
      <c r="C505" s="166"/>
      <c r="D505" s="62"/>
      <c r="F505" s="62"/>
      <c r="G505" s="167"/>
    </row>
    <row r="506" spans="3:7" ht="12.75" customHeight="1">
      <c r="C506" s="166"/>
      <c r="D506" s="62"/>
      <c r="F506" s="62"/>
      <c r="G506" s="167"/>
    </row>
    <row r="507" spans="3:7" ht="12.75" customHeight="1">
      <c r="C507" s="166"/>
      <c r="D507" s="62"/>
      <c r="F507" s="62"/>
      <c r="G507" s="167"/>
    </row>
    <row r="508" spans="3:7" ht="12.75" customHeight="1">
      <c r="C508" s="166"/>
      <c r="D508" s="62"/>
      <c r="F508" s="62"/>
      <c r="G508" s="167"/>
    </row>
    <row r="509" spans="3:7" ht="12.75" customHeight="1">
      <c r="C509" s="166"/>
      <c r="D509" s="62"/>
      <c r="F509" s="62"/>
      <c r="G509" s="167"/>
    </row>
    <row r="510" spans="3:7" ht="12.75" customHeight="1">
      <c r="C510" s="166"/>
      <c r="D510" s="62"/>
      <c r="F510" s="62"/>
      <c r="G510" s="167"/>
    </row>
    <row r="511" spans="3:7" ht="12.75" customHeight="1">
      <c r="C511" s="166"/>
      <c r="D511" s="62"/>
      <c r="F511" s="62"/>
      <c r="G511" s="167"/>
    </row>
    <row r="512" spans="3:7" ht="12.75" customHeight="1">
      <c r="C512" s="166"/>
      <c r="D512" s="62"/>
      <c r="F512" s="62"/>
      <c r="G512" s="167"/>
    </row>
    <row r="513" spans="3:7" ht="12.75" customHeight="1">
      <c r="C513" s="166"/>
      <c r="D513" s="62"/>
      <c r="F513" s="62"/>
      <c r="G513" s="167"/>
    </row>
    <row r="514" spans="3:7" ht="12.75" customHeight="1">
      <c r="C514" s="166"/>
      <c r="D514" s="62"/>
      <c r="F514" s="62"/>
      <c r="G514" s="167"/>
    </row>
    <row r="515" spans="3:7" ht="12.75" customHeight="1">
      <c r="C515" s="166"/>
      <c r="D515" s="62"/>
      <c r="F515" s="62"/>
      <c r="G515" s="167"/>
    </row>
    <row r="516" spans="3:7" ht="12.75" customHeight="1">
      <c r="C516" s="166"/>
      <c r="D516" s="62"/>
      <c r="F516" s="62"/>
      <c r="G516" s="167"/>
    </row>
    <row r="517" spans="3:7" ht="12.75" customHeight="1">
      <c r="C517" s="166"/>
      <c r="D517" s="62"/>
      <c r="F517" s="62"/>
      <c r="G517" s="167"/>
    </row>
    <row r="518" spans="3:7" ht="12.75" customHeight="1">
      <c r="C518" s="166"/>
      <c r="D518" s="62"/>
      <c r="F518" s="62"/>
      <c r="G518" s="167"/>
    </row>
    <row r="519" spans="3:7" ht="12.75" customHeight="1">
      <c r="C519" s="166"/>
      <c r="D519" s="62"/>
      <c r="F519" s="62"/>
      <c r="G519" s="167"/>
    </row>
    <row r="520" spans="3:7" ht="12.75" customHeight="1">
      <c r="C520" s="166"/>
      <c r="D520" s="62"/>
      <c r="F520" s="62"/>
      <c r="G520" s="167"/>
    </row>
    <row r="521" spans="3:7" ht="12.75" customHeight="1">
      <c r="C521" s="166"/>
      <c r="D521" s="62"/>
      <c r="F521" s="62"/>
      <c r="G521" s="167"/>
    </row>
    <row r="522" spans="3:7" ht="12.75" customHeight="1">
      <c r="C522" s="166"/>
      <c r="D522" s="62"/>
      <c r="F522" s="62"/>
      <c r="G522" s="167"/>
    </row>
    <row r="523" spans="3:7" ht="12.75" customHeight="1">
      <c r="C523" s="166"/>
      <c r="D523" s="62"/>
      <c r="F523" s="62"/>
      <c r="G523" s="167"/>
    </row>
    <row r="524" spans="3:7" ht="12.75" customHeight="1">
      <c r="C524" s="166"/>
      <c r="D524" s="62"/>
      <c r="F524" s="62"/>
      <c r="G524" s="167"/>
    </row>
    <row r="525" spans="3:7" ht="12.75" customHeight="1">
      <c r="C525" s="166"/>
      <c r="D525" s="62"/>
      <c r="F525" s="62"/>
      <c r="G525" s="167"/>
    </row>
    <row r="526" spans="3:7" ht="12.75" customHeight="1">
      <c r="C526" s="166"/>
      <c r="D526" s="62"/>
      <c r="F526" s="62"/>
      <c r="G526" s="167"/>
    </row>
    <row r="527" spans="3:7" ht="12.75" customHeight="1">
      <c r="C527" s="166"/>
      <c r="D527" s="62"/>
      <c r="F527" s="62"/>
      <c r="G527" s="167"/>
    </row>
    <row r="528" spans="3:7" ht="12.75" customHeight="1">
      <c r="C528" s="166"/>
      <c r="D528" s="62"/>
      <c r="F528" s="62"/>
      <c r="G528" s="167"/>
    </row>
    <row r="529" spans="3:7" ht="12.75" customHeight="1">
      <c r="C529" s="166"/>
      <c r="D529" s="62"/>
      <c r="F529" s="62"/>
      <c r="G529" s="167"/>
    </row>
    <row r="530" spans="3:7" ht="12.75" customHeight="1">
      <c r="C530" s="166"/>
      <c r="D530" s="62"/>
      <c r="F530" s="62"/>
      <c r="G530" s="167"/>
    </row>
    <row r="531" spans="3:7" ht="12.75" customHeight="1">
      <c r="C531" s="166"/>
      <c r="D531" s="62"/>
      <c r="F531" s="62"/>
      <c r="G531" s="167"/>
    </row>
    <row r="532" spans="3:7" ht="12.75" customHeight="1">
      <c r="C532" s="166"/>
      <c r="D532" s="62"/>
      <c r="F532" s="62"/>
      <c r="G532" s="167"/>
    </row>
    <row r="533" spans="3:7" ht="12.75" customHeight="1">
      <c r="C533" s="166"/>
      <c r="D533" s="62"/>
      <c r="F533" s="62"/>
      <c r="G533" s="167"/>
    </row>
    <row r="534" spans="3:7" ht="12.75" customHeight="1">
      <c r="C534" s="166"/>
      <c r="D534" s="62"/>
      <c r="F534" s="62"/>
      <c r="G534" s="167"/>
    </row>
    <row r="535" spans="3:7" ht="12.75" customHeight="1">
      <c r="C535" s="166"/>
      <c r="D535" s="62"/>
      <c r="F535" s="62"/>
      <c r="G535" s="167"/>
    </row>
    <row r="536" spans="3:7" ht="12.75" customHeight="1">
      <c r="C536" s="166"/>
      <c r="D536" s="62"/>
      <c r="F536" s="62"/>
      <c r="G536" s="167"/>
    </row>
    <row r="537" spans="3:7" ht="12.75" customHeight="1">
      <c r="C537" s="166"/>
      <c r="D537" s="62"/>
      <c r="F537" s="62"/>
      <c r="G537" s="167"/>
    </row>
    <row r="538" spans="3:7" ht="12.75" customHeight="1">
      <c r="C538" s="166"/>
      <c r="D538" s="62"/>
      <c r="F538" s="62"/>
      <c r="G538" s="167"/>
    </row>
    <row r="539" spans="3:7" ht="12.75" customHeight="1">
      <c r="C539" s="166"/>
      <c r="D539" s="62"/>
      <c r="F539" s="62"/>
      <c r="G539" s="167"/>
    </row>
    <row r="540" spans="3:7" ht="12.75" customHeight="1">
      <c r="C540" s="166"/>
      <c r="D540" s="62"/>
      <c r="F540" s="62"/>
      <c r="G540" s="167"/>
    </row>
    <row r="541" spans="3:7" ht="12.75" customHeight="1">
      <c r="C541" s="166"/>
      <c r="D541" s="62"/>
      <c r="F541" s="62"/>
      <c r="G541" s="167"/>
    </row>
    <row r="542" spans="3:7" ht="12.75" customHeight="1">
      <c r="C542" s="166"/>
      <c r="D542" s="62"/>
      <c r="F542" s="62"/>
      <c r="G542" s="167"/>
    </row>
    <row r="543" spans="3:7" ht="12.75" customHeight="1">
      <c r="C543" s="166"/>
      <c r="D543" s="62"/>
      <c r="F543" s="62"/>
      <c r="G543" s="167"/>
    </row>
    <row r="544" spans="3:7" ht="12.75" customHeight="1">
      <c r="C544" s="166"/>
      <c r="D544" s="62"/>
      <c r="F544" s="62"/>
      <c r="G544" s="167"/>
    </row>
    <row r="545" spans="3:7" ht="12.75" customHeight="1">
      <c r="C545" s="166"/>
      <c r="D545" s="62"/>
      <c r="F545" s="62"/>
      <c r="G545" s="167"/>
    </row>
    <row r="546" spans="3:7" ht="12.75" customHeight="1">
      <c r="C546" s="166"/>
      <c r="D546" s="62"/>
      <c r="F546" s="62"/>
      <c r="G546" s="167"/>
    </row>
    <row r="547" spans="3:7" ht="12.75" customHeight="1">
      <c r="C547" s="166"/>
      <c r="D547" s="62"/>
      <c r="F547" s="62"/>
      <c r="G547" s="167"/>
    </row>
    <row r="548" spans="3:7" ht="12.75" customHeight="1">
      <c r="C548" s="166"/>
      <c r="D548" s="62"/>
      <c r="F548" s="62"/>
      <c r="G548" s="167"/>
    </row>
    <row r="549" spans="3:7" ht="12.75" customHeight="1">
      <c r="C549" s="166"/>
      <c r="D549" s="62"/>
      <c r="F549" s="62"/>
      <c r="G549" s="167"/>
    </row>
    <row r="550" spans="3:7" ht="12.75" customHeight="1">
      <c r="C550" s="166"/>
      <c r="D550" s="62"/>
      <c r="F550" s="62"/>
      <c r="G550" s="167"/>
    </row>
    <row r="551" spans="3:7" ht="12.75" customHeight="1">
      <c r="C551" s="166"/>
      <c r="D551" s="62"/>
      <c r="F551" s="62"/>
      <c r="G551" s="167"/>
    </row>
    <row r="552" spans="3:7" ht="12.75" customHeight="1">
      <c r="C552" s="166"/>
      <c r="D552" s="62"/>
      <c r="F552" s="62"/>
      <c r="G552" s="167"/>
    </row>
    <row r="553" spans="3:7" ht="12.75" customHeight="1">
      <c r="C553" s="166"/>
      <c r="D553" s="62"/>
      <c r="F553" s="62"/>
      <c r="G553" s="167"/>
    </row>
    <row r="554" spans="3:7" ht="12.75" customHeight="1">
      <c r="C554" s="166"/>
      <c r="D554" s="62"/>
      <c r="F554" s="62"/>
      <c r="G554" s="167"/>
    </row>
    <row r="555" spans="3:7" ht="12.75" customHeight="1">
      <c r="C555" s="166"/>
      <c r="D555" s="62"/>
      <c r="F555" s="62"/>
      <c r="G555" s="167"/>
    </row>
    <row r="556" spans="3:7" ht="12.75" customHeight="1">
      <c r="C556" s="166"/>
      <c r="D556" s="62"/>
      <c r="F556" s="62"/>
      <c r="G556" s="167"/>
    </row>
    <row r="557" spans="3:7" ht="12.75" customHeight="1">
      <c r="C557" s="166"/>
      <c r="D557" s="62"/>
      <c r="F557" s="62"/>
      <c r="G557" s="167"/>
    </row>
    <row r="558" spans="3:7" ht="12.75" customHeight="1">
      <c r="C558" s="166"/>
      <c r="D558" s="62"/>
      <c r="F558" s="62"/>
      <c r="G558" s="167"/>
    </row>
    <row r="559" spans="3:7" ht="12.75" customHeight="1">
      <c r="C559" s="166"/>
      <c r="D559" s="62"/>
      <c r="F559" s="62"/>
      <c r="G559" s="167"/>
    </row>
    <row r="560" spans="3:7" ht="12.75" customHeight="1">
      <c r="C560" s="166"/>
      <c r="D560" s="62"/>
      <c r="F560" s="62"/>
      <c r="G560" s="167"/>
    </row>
    <row r="561" spans="3:7" ht="12.75" customHeight="1">
      <c r="C561" s="166"/>
      <c r="D561" s="62"/>
      <c r="F561" s="62"/>
      <c r="G561" s="167"/>
    </row>
    <row r="562" spans="3:7" ht="12.75" customHeight="1">
      <c r="C562" s="166"/>
      <c r="D562" s="62"/>
      <c r="F562" s="62"/>
      <c r="G562" s="167"/>
    </row>
    <row r="563" spans="3:7" ht="12.75" customHeight="1">
      <c r="C563" s="166"/>
      <c r="D563" s="62"/>
      <c r="F563" s="62"/>
      <c r="G563" s="167"/>
    </row>
    <row r="564" spans="3:7" ht="12.75" customHeight="1">
      <c r="C564" s="166"/>
      <c r="D564" s="62"/>
      <c r="F564" s="62"/>
      <c r="G564" s="167"/>
    </row>
    <row r="565" spans="3:7" ht="12.75" customHeight="1">
      <c r="C565" s="166"/>
      <c r="D565" s="62"/>
      <c r="F565" s="62"/>
      <c r="G565" s="167"/>
    </row>
    <row r="566" spans="3:7" ht="12.75" customHeight="1">
      <c r="C566" s="166"/>
      <c r="D566" s="62"/>
      <c r="F566" s="62"/>
      <c r="G566" s="167"/>
    </row>
    <row r="567" spans="3:7" ht="12.75" customHeight="1">
      <c r="C567" s="166"/>
      <c r="D567" s="62"/>
      <c r="F567" s="62"/>
      <c r="G567" s="167"/>
    </row>
    <row r="568" spans="3:7" ht="12.75" customHeight="1">
      <c r="C568" s="166"/>
      <c r="D568" s="62"/>
      <c r="F568" s="62"/>
      <c r="G568" s="167"/>
    </row>
    <row r="569" spans="3:7" ht="12.75" customHeight="1">
      <c r="C569" s="166"/>
      <c r="D569" s="62"/>
      <c r="F569" s="62"/>
      <c r="G569" s="167"/>
    </row>
    <row r="570" spans="3:7" ht="12.75" customHeight="1">
      <c r="C570" s="166"/>
      <c r="D570" s="62"/>
      <c r="F570" s="62"/>
      <c r="G570" s="167"/>
    </row>
    <row r="571" spans="3:7" ht="12.75" customHeight="1">
      <c r="C571" s="166"/>
      <c r="D571" s="62"/>
      <c r="F571" s="62"/>
      <c r="G571" s="167"/>
    </row>
    <row r="572" spans="3:7" ht="12.75" customHeight="1">
      <c r="C572" s="166"/>
      <c r="D572" s="62"/>
      <c r="F572" s="62"/>
      <c r="G572" s="167"/>
    </row>
    <row r="573" spans="3:7" ht="12.75" customHeight="1">
      <c r="C573" s="166"/>
      <c r="D573" s="62"/>
      <c r="F573" s="62"/>
      <c r="G573" s="167"/>
    </row>
    <row r="574" spans="3:7" ht="12.75" customHeight="1">
      <c r="C574" s="166"/>
      <c r="D574" s="62"/>
      <c r="F574" s="62"/>
      <c r="G574" s="167"/>
    </row>
    <row r="575" spans="3:7" ht="12.75" customHeight="1">
      <c r="C575" s="166"/>
      <c r="D575" s="62"/>
      <c r="F575" s="62"/>
      <c r="G575" s="167"/>
    </row>
    <row r="576" spans="3:7" ht="12.75" customHeight="1">
      <c r="C576" s="166"/>
      <c r="D576" s="62"/>
      <c r="F576" s="62"/>
      <c r="G576" s="167"/>
    </row>
    <row r="577" spans="3:7" ht="12.75" customHeight="1">
      <c r="C577" s="166"/>
      <c r="D577" s="62"/>
      <c r="F577" s="62"/>
      <c r="G577" s="167"/>
    </row>
    <row r="578" spans="3:7" ht="12.75" customHeight="1">
      <c r="C578" s="166"/>
      <c r="D578" s="62"/>
      <c r="F578" s="62"/>
      <c r="G578" s="167"/>
    </row>
    <row r="579" spans="3:7" ht="12.75" customHeight="1">
      <c r="C579" s="166"/>
      <c r="D579" s="62"/>
      <c r="F579" s="62"/>
      <c r="G579" s="167"/>
    </row>
    <row r="580" spans="3:7" ht="12.75" customHeight="1">
      <c r="C580" s="166"/>
      <c r="D580" s="62"/>
      <c r="F580" s="62"/>
      <c r="G580" s="167"/>
    </row>
    <row r="581" spans="3:7" ht="12.75" customHeight="1">
      <c r="C581" s="166"/>
      <c r="D581" s="62"/>
      <c r="F581" s="62"/>
      <c r="G581" s="167"/>
    </row>
    <row r="582" spans="3:7" ht="12.75" customHeight="1">
      <c r="C582" s="166"/>
      <c r="D582" s="62"/>
      <c r="F582" s="62"/>
      <c r="G582" s="167"/>
    </row>
    <row r="583" spans="3:7" ht="12.75" customHeight="1">
      <c r="C583" s="166"/>
      <c r="D583" s="62"/>
      <c r="F583" s="62"/>
      <c r="G583" s="167"/>
    </row>
    <row r="584" spans="3:7" ht="12.75" customHeight="1">
      <c r="C584" s="166"/>
      <c r="D584" s="62"/>
      <c r="F584" s="62"/>
      <c r="G584" s="167"/>
    </row>
    <row r="585" spans="3:7" ht="12.75" customHeight="1">
      <c r="C585" s="166"/>
      <c r="D585" s="62"/>
      <c r="F585" s="62"/>
      <c r="G585" s="167"/>
    </row>
    <row r="586" spans="3:7" ht="12.75" customHeight="1">
      <c r="C586" s="166"/>
      <c r="D586" s="62"/>
      <c r="F586" s="62"/>
      <c r="G586" s="167"/>
    </row>
    <row r="587" spans="3:7" ht="12.75" customHeight="1">
      <c r="C587" s="166"/>
      <c r="D587" s="62"/>
      <c r="F587" s="62"/>
      <c r="G587" s="167"/>
    </row>
    <row r="588" spans="3:7" ht="12.75" customHeight="1">
      <c r="C588" s="166"/>
      <c r="D588" s="62"/>
      <c r="F588" s="62"/>
      <c r="G588" s="167"/>
    </row>
    <row r="589" spans="3:7" ht="12.75" customHeight="1">
      <c r="C589" s="166"/>
      <c r="D589" s="62"/>
      <c r="F589" s="62"/>
      <c r="G589" s="167"/>
    </row>
    <row r="590" spans="3:7" ht="12.75" customHeight="1">
      <c r="C590" s="166"/>
      <c r="D590" s="62"/>
      <c r="F590" s="62"/>
      <c r="G590" s="167"/>
    </row>
    <row r="591" spans="3:7" ht="12.75" customHeight="1">
      <c r="C591" s="166"/>
      <c r="D591" s="62"/>
      <c r="F591" s="62"/>
      <c r="G591" s="167"/>
    </row>
    <row r="592" spans="3:7" ht="12.75" customHeight="1">
      <c r="C592" s="166"/>
      <c r="D592" s="62"/>
      <c r="F592" s="62"/>
      <c r="G592" s="167"/>
    </row>
    <row r="593" spans="3:7" ht="12.75" customHeight="1">
      <c r="C593" s="166"/>
      <c r="D593" s="62"/>
      <c r="F593" s="62"/>
      <c r="G593" s="167"/>
    </row>
    <row r="594" spans="3:7" ht="12.75" customHeight="1">
      <c r="C594" s="166"/>
      <c r="D594" s="62"/>
      <c r="F594" s="62"/>
      <c r="G594" s="167"/>
    </row>
    <row r="595" spans="3:7" ht="12.75" customHeight="1">
      <c r="C595" s="166"/>
      <c r="D595" s="62"/>
      <c r="F595" s="62"/>
      <c r="G595" s="167"/>
    </row>
    <row r="596" spans="3:7" ht="12.75" customHeight="1">
      <c r="C596" s="166"/>
      <c r="D596" s="62"/>
      <c r="F596" s="62"/>
      <c r="G596" s="167"/>
    </row>
    <row r="597" spans="3:7" ht="12.75" customHeight="1">
      <c r="C597" s="166"/>
      <c r="D597" s="62"/>
      <c r="F597" s="62"/>
      <c r="G597" s="167"/>
    </row>
    <row r="598" spans="3:7" ht="12.75" customHeight="1">
      <c r="C598" s="166"/>
      <c r="D598" s="62"/>
      <c r="F598" s="62"/>
      <c r="G598" s="167"/>
    </row>
    <row r="599" spans="3:7" ht="12.75" customHeight="1">
      <c r="C599" s="166"/>
      <c r="D599" s="62"/>
      <c r="F599" s="62"/>
      <c r="G599" s="167"/>
    </row>
    <row r="600" spans="3:7" ht="12.75" customHeight="1">
      <c r="C600" s="166"/>
      <c r="D600" s="62"/>
      <c r="F600" s="62"/>
      <c r="G600" s="167"/>
    </row>
    <row r="601" spans="3:7" ht="12.75" customHeight="1">
      <c r="C601" s="166"/>
      <c r="D601" s="62"/>
      <c r="F601" s="62"/>
      <c r="G601" s="167"/>
    </row>
    <row r="602" spans="3:7" ht="12.75" customHeight="1">
      <c r="C602" s="166"/>
      <c r="D602" s="62"/>
      <c r="F602" s="62"/>
      <c r="G602" s="167"/>
    </row>
    <row r="603" spans="3:7" ht="12.75" customHeight="1">
      <c r="C603" s="166"/>
      <c r="D603" s="62"/>
      <c r="F603" s="62"/>
      <c r="G603" s="167"/>
    </row>
    <row r="604" spans="3:7" ht="12.75" customHeight="1">
      <c r="C604" s="166"/>
      <c r="D604" s="62"/>
      <c r="F604" s="62"/>
      <c r="G604" s="167"/>
    </row>
    <row r="605" spans="3:7" ht="12.75" customHeight="1">
      <c r="C605" s="166"/>
      <c r="D605" s="62"/>
      <c r="F605" s="62"/>
      <c r="G605" s="167"/>
    </row>
    <row r="606" spans="3:7" ht="12.75" customHeight="1">
      <c r="C606" s="166"/>
      <c r="D606" s="62"/>
      <c r="F606" s="62"/>
      <c r="G606" s="167"/>
    </row>
    <row r="607" spans="3:7" ht="12.75" customHeight="1">
      <c r="C607" s="166"/>
      <c r="D607" s="62"/>
      <c r="F607" s="62"/>
      <c r="G607" s="167"/>
    </row>
    <row r="608" spans="3:7" ht="12.75" customHeight="1">
      <c r="C608" s="166"/>
      <c r="D608" s="62"/>
      <c r="F608" s="62"/>
      <c r="G608" s="167"/>
    </row>
    <row r="609" spans="3:7" ht="12.75" customHeight="1">
      <c r="C609" s="166"/>
      <c r="D609" s="62"/>
      <c r="F609" s="62"/>
      <c r="G609" s="167"/>
    </row>
    <row r="610" spans="3:7" ht="12.75" customHeight="1">
      <c r="C610" s="166"/>
      <c r="D610" s="62"/>
      <c r="F610" s="62"/>
      <c r="G610" s="167"/>
    </row>
    <row r="611" spans="3:7" ht="12.75" customHeight="1">
      <c r="C611" s="166"/>
      <c r="D611" s="62"/>
      <c r="F611" s="62"/>
      <c r="G611" s="167"/>
    </row>
    <row r="612" spans="3:7" ht="12.75" customHeight="1">
      <c r="C612" s="166"/>
      <c r="D612" s="62"/>
      <c r="F612" s="62"/>
      <c r="G612" s="167"/>
    </row>
    <row r="613" spans="3:7" ht="12.75" customHeight="1">
      <c r="C613" s="166"/>
      <c r="D613" s="62"/>
      <c r="F613" s="62"/>
      <c r="G613" s="167"/>
    </row>
    <row r="614" spans="3:7" ht="12.75" customHeight="1">
      <c r="C614" s="166"/>
      <c r="D614" s="62"/>
      <c r="F614" s="62"/>
      <c r="G614" s="167"/>
    </row>
    <row r="615" spans="3:7" ht="12.75" customHeight="1">
      <c r="C615" s="166"/>
      <c r="D615" s="62"/>
      <c r="F615" s="62"/>
      <c r="G615" s="167"/>
    </row>
    <row r="616" spans="3:7" ht="12.75" customHeight="1">
      <c r="C616" s="166"/>
      <c r="D616" s="62"/>
      <c r="F616" s="62"/>
      <c r="G616" s="167"/>
    </row>
    <row r="617" spans="3:7" ht="12.75" customHeight="1">
      <c r="C617" s="166"/>
      <c r="D617" s="62"/>
      <c r="F617" s="62"/>
      <c r="G617" s="167"/>
    </row>
    <row r="618" spans="3:7" ht="12.75" customHeight="1">
      <c r="C618" s="166"/>
      <c r="D618" s="62"/>
      <c r="F618" s="62"/>
      <c r="G618" s="167"/>
    </row>
    <row r="619" spans="3:7" ht="12.75" customHeight="1">
      <c r="C619" s="166"/>
      <c r="D619" s="62"/>
      <c r="F619" s="62"/>
      <c r="G619" s="167"/>
    </row>
    <row r="620" spans="3:7" ht="12.75" customHeight="1">
      <c r="C620" s="166"/>
      <c r="D620" s="62"/>
      <c r="F620" s="62"/>
      <c r="G620" s="167"/>
    </row>
    <row r="621" spans="3:7" ht="12.75" customHeight="1">
      <c r="C621" s="166"/>
      <c r="D621" s="62"/>
      <c r="F621" s="62"/>
      <c r="G621" s="167"/>
    </row>
    <row r="622" spans="3:7" ht="12.75" customHeight="1">
      <c r="C622" s="166"/>
      <c r="D622" s="62"/>
      <c r="F622" s="62"/>
      <c r="G622" s="167"/>
    </row>
    <row r="623" spans="3:7" ht="12.75" customHeight="1">
      <c r="C623" s="166"/>
      <c r="D623" s="62"/>
      <c r="F623" s="62"/>
      <c r="G623" s="167"/>
    </row>
    <row r="624" spans="3:7" ht="12.75" customHeight="1">
      <c r="C624" s="166"/>
      <c r="D624" s="62"/>
      <c r="F624" s="62"/>
      <c r="G624" s="167"/>
    </row>
    <row r="625" spans="3:7" ht="12.75" customHeight="1">
      <c r="C625" s="166"/>
      <c r="D625" s="62"/>
      <c r="F625" s="62"/>
      <c r="G625" s="167"/>
    </row>
    <row r="626" spans="3:7" ht="12.75" customHeight="1">
      <c r="C626" s="166"/>
      <c r="D626" s="62"/>
      <c r="F626" s="62"/>
      <c r="G626" s="167"/>
    </row>
    <row r="627" spans="3:7" ht="12.75" customHeight="1">
      <c r="C627" s="166"/>
      <c r="D627" s="62"/>
      <c r="F627" s="62"/>
      <c r="G627" s="167"/>
    </row>
    <row r="628" spans="3:7" ht="12.75" customHeight="1">
      <c r="C628" s="166"/>
      <c r="D628" s="62"/>
      <c r="F628" s="62"/>
      <c r="G628" s="167"/>
    </row>
    <row r="629" spans="3:7" ht="12.75" customHeight="1">
      <c r="C629" s="166"/>
      <c r="D629" s="62"/>
      <c r="F629" s="62"/>
      <c r="G629" s="167"/>
    </row>
    <row r="630" spans="3:7" ht="12.75" customHeight="1">
      <c r="C630" s="166"/>
      <c r="D630" s="62"/>
      <c r="F630" s="62"/>
      <c r="G630" s="167"/>
    </row>
    <row r="631" spans="3:7" ht="12.75" customHeight="1">
      <c r="C631" s="166"/>
      <c r="D631" s="62"/>
      <c r="F631" s="62"/>
      <c r="G631" s="167"/>
    </row>
    <row r="632" spans="3:7" ht="12.75" customHeight="1">
      <c r="C632" s="166"/>
      <c r="D632" s="62"/>
      <c r="F632" s="62"/>
      <c r="G632" s="167"/>
    </row>
    <row r="633" spans="3:7" ht="12.75" customHeight="1">
      <c r="C633" s="166"/>
      <c r="D633" s="62"/>
      <c r="F633" s="62"/>
      <c r="G633" s="167"/>
    </row>
    <row r="634" spans="3:7" ht="12.75" customHeight="1">
      <c r="C634" s="166"/>
      <c r="D634" s="62"/>
      <c r="F634" s="62"/>
      <c r="G634" s="167"/>
    </row>
    <row r="635" spans="3:7" ht="12.75" customHeight="1">
      <c r="C635" s="166"/>
      <c r="D635" s="62"/>
      <c r="F635" s="62"/>
      <c r="G635" s="167"/>
    </row>
    <row r="636" spans="3:7" ht="12.75" customHeight="1">
      <c r="C636" s="166"/>
      <c r="D636" s="62"/>
      <c r="F636" s="62"/>
      <c r="G636" s="167"/>
    </row>
    <row r="637" spans="3:7" ht="12.75" customHeight="1">
      <c r="C637" s="166"/>
      <c r="D637" s="62"/>
      <c r="F637" s="62"/>
      <c r="G637" s="167"/>
    </row>
    <row r="638" spans="3:7" ht="12.75" customHeight="1">
      <c r="C638" s="166"/>
      <c r="D638" s="62"/>
      <c r="F638" s="62"/>
      <c r="G638" s="167"/>
    </row>
    <row r="639" spans="3:7" ht="12.75" customHeight="1">
      <c r="C639" s="166"/>
      <c r="D639" s="62"/>
      <c r="F639" s="62"/>
      <c r="G639" s="167"/>
    </row>
    <row r="640" spans="3:7" ht="12.75" customHeight="1">
      <c r="C640" s="166"/>
      <c r="D640" s="62"/>
      <c r="F640" s="62"/>
      <c r="G640" s="167"/>
    </row>
    <row r="641" spans="3:7" ht="12.75" customHeight="1">
      <c r="C641" s="166"/>
      <c r="D641" s="62"/>
      <c r="F641" s="62"/>
      <c r="G641" s="167"/>
    </row>
    <row r="642" spans="3:7" ht="12.75" customHeight="1">
      <c r="C642" s="166"/>
      <c r="D642" s="62"/>
      <c r="F642" s="62"/>
      <c r="G642" s="167"/>
    </row>
    <row r="643" spans="3:7" ht="12.75" customHeight="1">
      <c r="C643" s="166"/>
      <c r="D643" s="62"/>
      <c r="F643" s="62"/>
      <c r="G643" s="167"/>
    </row>
    <row r="644" spans="3:7" ht="12.75" customHeight="1">
      <c r="C644" s="166"/>
      <c r="D644" s="62"/>
      <c r="F644" s="62"/>
      <c r="G644" s="167"/>
    </row>
    <row r="645" spans="3:7" ht="12.75" customHeight="1">
      <c r="C645" s="166"/>
      <c r="D645" s="62"/>
      <c r="F645" s="62"/>
      <c r="G645" s="167"/>
    </row>
    <row r="646" spans="3:7" ht="12.75" customHeight="1">
      <c r="C646" s="166"/>
      <c r="D646" s="62"/>
      <c r="F646" s="62"/>
      <c r="G646" s="167"/>
    </row>
    <row r="647" spans="3:7" ht="12.75" customHeight="1">
      <c r="C647" s="166"/>
      <c r="D647" s="62"/>
      <c r="F647" s="62"/>
      <c r="G647" s="167"/>
    </row>
    <row r="648" spans="3:7" ht="12.75" customHeight="1">
      <c r="C648" s="166"/>
      <c r="D648" s="62"/>
      <c r="F648" s="62"/>
      <c r="G648" s="167"/>
    </row>
    <row r="649" spans="3:7" ht="12.75" customHeight="1">
      <c r="C649" s="166"/>
      <c r="D649" s="62"/>
      <c r="F649" s="62"/>
      <c r="G649" s="167"/>
    </row>
    <row r="650" spans="3:7" ht="12.75" customHeight="1">
      <c r="C650" s="166"/>
      <c r="D650" s="62"/>
      <c r="F650" s="62"/>
      <c r="G650" s="167"/>
    </row>
    <row r="651" spans="3:7" ht="12.75" customHeight="1">
      <c r="C651" s="166"/>
      <c r="D651" s="62"/>
      <c r="F651" s="62"/>
      <c r="G651" s="167"/>
    </row>
    <row r="652" spans="3:7" ht="12.75" customHeight="1">
      <c r="C652" s="166"/>
      <c r="D652" s="62"/>
      <c r="F652" s="62"/>
      <c r="G652" s="167"/>
    </row>
    <row r="653" spans="3:7" ht="12.75" customHeight="1">
      <c r="C653" s="166"/>
      <c r="D653" s="62"/>
      <c r="F653" s="62"/>
      <c r="G653" s="167"/>
    </row>
    <row r="654" spans="3:7" ht="12.75" customHeight="1">
      <c r="C654" s="166"/>
      <c r="D654" s="62"/>
      <c r="F654" s="62"/>
      <c r="G654" s="167"/>
    </row>
    <row r="655" spans="3:7" ht="12.75" customHeight="1">
      <c r="C655" s="166"/>
      <c r="D655" s="62"/>
      <c r="F655" s="62"/>
      <c r="G655" s="167"/>
    </row>
    <row r="656" spans="3:7" ht="12.75" customHeight="1">
      <c r="C656" s="166"/>
      <c r="D656" s="62"/>
      <c r="F656" s="62"/>
      <c r="G656" s="167"/>
    </row>
    <row r="657" spans="3:7" ht="12.75" customHeight="1">
      <c r="C657" s="166"/>
      <c r="D657" s="62"/>
      <c r="F657" s="62"/>
      <c r="G657" s="167"/>
    </row>
    <row r="658" spans="3:7" ht="12.75" customHeight="1">
      <c r="C658" s="166"/>
      <c r="D658" s="62"/>
      <c r="F658" s="62"/>
      <c r="G658" s="167"/>
    </row>
    <row r="659" spans="3:7" ht="12.75" customHeight="1">
      <c r="C659" s="166"/>
      <c r="D659" s="62"/>
      <c r="F659" s="62"/>
      <c r="G659" s="167"/>
    </row>
    <row r="660" spans="3:7" ht="12.75" customHeight="1">
      <c r="C660" s="166"/>
      <c r="D660" s="62"/>
      <c r="F660" s="62"/>
      <c r="G660" s="167"/>
    </row>
    <row r="661" spans="3:7" ht="12.75" customHeight="1">
      <c r="C661" s="166"/>
      <c r="D661" s="62"/>
      <c r="F661" s="62"/>
      <c r="G661" s="167"/>
    </row>
    <row r="662" spans="3:7" ht="12.75" customHeight="1">
      <c r="C662" s="166"/>
      <c r="D662" s="62"/>
      <c r="F662" s="62"/>
      <c r="G662" s="167"/>
    </row>
    <row r="663" spans="3:7" ht="12.75" customHeight="1">
      <c r="C663" s="166"/>
      <c r="D663" s="62"/>
      <c r="F663" s="62"/>
      <c r="G663" s="167"/>
    </row>
    <row r="664" spans="3:7" ht="12.75" customHeight="1">
      <c r="C664" s="166"/>
      <c r="D664" s="62"/>
      <c r="F664" s="62"/>
      <c r="G664" s="167"/>
    </row>
    <row r="665" spans="3:7" ht="12.75" customHeight="1">
      <c r="C665" s="166"/>
      <c r="D665" s="62"/>
      <c r="F665" s="62"/>
      <c r="G665" s="167"/>
    </row>
    <row r="666" spans="3:7" ht="12.75" customHeight="1">
      <c r="C666" s="166"/>
      <c r="D666" s="62"/>
      <c r="F666" s="62"/>
      <c r="G666" s="167"/>
    </row>
    <row r="667" spans="3:7" ht="12.75" customHeight="1">
      <c r="C667" s="166"/>
      <c r="D667" s="62"/>
      <c r="F667" s="62"/>
      <c r="G667" s="167"/>
    </row>
    <row r="668" spans="3:7" ht="12.75" customHeight="1">
      <c r="C668" s="166"/>
      <c r="D668" s="62"/>
      <c r="F668" s="62"/>
      <c r="G668" s="167"/>
    </row>
    <row r="669" spans="3:7" ht="12.75" customHeight="1">
      <c r="C669" s="166"/>
      <c r="D669" s="62"/>
      <c r="F669" s="62"/>
      <c r="G669" s="167"/>
    </row>
    <row r="670" spans="3:7" ht="12.75" customHeight="1">
      <c r="C670" s="166"/>
      <c r="D670" s="62"/>
      <c r="F670" s="62"/>
      <c r="G670" s="167"/>
    </row>
    <row r="671" spans="3:7" ht="12.75" customHeight="1">
      <c r="C671" s="166"/>
      <c r="D671" s="62"/>
      <c r="F671" s="62"/>
      <c r="G671" s="167"/>
    </row>
    <row r="672" spans="3:7" ht="12.75" customHeight="1">
      <c r="C672" s="166"/>
      <c r="D672" s="62"/>
      <c r="F672" s="62"/>
      <c r="G672" s="167"/>
    </row>
    <row r="673" spans="3:7" ht="12.75" customHeight="1">
      <c r="C673" s="166"/>
      <c r="D673" s="62"/>
      <c r="F673" s="62"/>
      <c r="G673" s="167"/>
    </row>
    <row r="674" spans="3:7" ht="12.75" customHeight="1">
      <c r="C674" s="166"/>
      <c r="D674" s="62"/>
      <c r="F674" s="62"/>
      <c r="G674" s="167"/>
    </row>
    <row r="675" spans="3:7" ht="12.75" customHeight="1">
      <c r="C675" s="166"/>
      <c r="D675" s="62"/>
      <c r="F675" s="62"/>
      <c r="G675" s="167"/>
    </row>
    <row r="676" spans="3:7" ht="12.75" customHeight="1">
      <c r="C676" s="166"/>
      <c r="D676" s="62"/>
      <c r="F676" s="62"/>
      <c r="G676" s="167"/>
    </row>
    <row r="677" spans="3:7" ht="12.75" customHeight="1">
      <c r="C677" s="166"/>
      <c r="D677" s="62"/>
      <c r="F677" s="62"/>
      <c r="G677" s="167"/>
    </row>
    <row r="678" spans="3:7" ht="12.75" customHeight="1">
      <c r="C678" s="166"/>
      <c r="D678" s="62"/>
      <c r="F678" s="62"/>
      <c r="G678" s="167"/>
    </row>
    <row r="679" spans="3:7" ht="12.75" customHeight="1">
      <c r="C679" s="166"/>
      <c r="D679" s="62"/>
      <c r="F679" s="62"/>
      <c r="G679" s="167"/>
    </row>
    <row r="680" spans="3:7" ht="12.75" customHeight="1">
      <c r="C680" s="166"/>
      <c r="D680" s="62"/>
      <c r="F680" s="62"/>
      <c r="G680" s="167"/>
    </row>
    <row r="681" spans="3:7" ht="12.75" customHeight="1">
      <c r="C681" s="166"/>
      <c r="D681" s="62"/>
      <c r="F681" s="62"/>
      <c r="G681" s="167"/>
    </row>
    <row r="682" spans="3:7" ht="12.75" customHeight="1">
      <c r="C682" s="166"/>
      <c r="D682" s="62"/>
      <c r="F682" s="62"/>
      <c r="G682" s="167"/>
    </row>
    <row r="683" spans="3:7" ht="12.75" customHeight="1">
      <c r="C683" s="166"/>
      <c r="D683" s="62"/>
      <c r="F683" s="62"/>
      <c r="G683" s="167"/>
    </row>
    <row r="684" spans="3:7" ht="12.75" customHeight="1">
      <c r="C684" s="166"/>
      <c r="D684" s="62"/>
      <c r="F684" s="62"/>
      <c r="G684" s="167"/>
    </row>
    <row r="685" spans="3:7" ht="12.75" customHeight="1">
      <c r="C685" s="166"/>
      <c r="D685" s="62"/>
      <c r="F685" s="62"/>
      <c r="G685" s="167"/>
    </row>
    <row r="686" spans="3:7" ht="12.75" customHeight="1">
      <c r="C686" s="166"/>
      <c r="D686" s="62"/>
      <c r="F686" s="62"/>
      <c r="G686" s="167"/>
    </row>
    <row r="687" spans="3:7" ht="12.75" customHeight="1">
      <c r="C687" s="166"/>
      <c r="D687" s="62"/>
      <c r="F687" s="62"/>
      <c r="G687" s="167"/>
    </row>
    <row r="688" spans="3:7" ht="12.75" customHeight="1">
      <c r="C688" s="166"/>
      <c r="D688" s="62"/>
      <c r="F688" s="62"/>
      <c r="G688" s="167"/>
    </row>
    <row r="689" spans="3:7" ht="12.75" customHeight="1">
      <c r="C689" s="166"/>
      <c r="D689" s="62"/>
      <c r="F689" s="62"/>
      <c r="G689" s="167"/>
    </row>
    <row r="690" spans="3:7" ht="12.75" customHeight="1">
      <c r="C690" s="166"/>
      <c r="D690" s="62"/>
      <c r="F690" s="62"/>
      <c r="G690" s="167"/>
    </row>
    <row r="691" spans="3:7" ht="12.75" customHeight="1">
      <c r="C691" s="166"/>
      <c r="D691" s="62"/>
      <c r="F691" s="62"/>
      <c r="G691" s="167"/>
    </row>
    <row r="692" spans="3:7" ht="12.75" customHeight="1">
      <c r="C692" s="166"/>
      <c r="D692" s="62"/>
      <c r="F692" s="62"/>
      <c r="G692" s="167"/>
    </row>
    <row r="693" spans="3:7" ht="12.75" customHeight="1">
      <c r="C693" s="166"/>
      <c r="D693" s="62"/>
      <c r="F693" s="62"/>
      <c r="G693" s="167"/>
    </row>
    <row r="694" spans="3:7" ht="12.75" customHeight="1">
      <c r="C694" s="166"/>
      <c r="D694" s="62"/>
      <c r="F694" s="62"/>
      <c r="G694" s="167"/>
    </row>
    <row r="695" spans="3:7" ht="12.75" customHeight="1">
      <c r="C695" s="166"/>
      <c r="D695" s="62"/>
      <c r="F695" s="62"/>
      <c r="G695" s="167"/>
    </row>
    <row r="696" spans="3:7" ht="12.75" customHeight="1">
      <c r="C696" s="166"/>
      <c r="D696" s="62"/>
      <c r="F696" s="62"/>
      <c r="G696" s="167"/>
    </row>
    <row r="697" spans="3:7" ht="12.75" customHeight="1">
      <c r="C697" s="166"/>
      <c r="D697" s="62"/>
      <c r="F697" s="62"/>
      <c r="G697" s="167"/>
    </row>
    <row r="698" spans="3:7" ht="12.75" customHeight="1">
      <c r="C698" s="166"/>
      <c r="D698" s="62"/>
      <c r="F698" s="62"/>
      <c r="G698" s="167"/>
    </row>
    <row r="699" spans="3:7" ht="12.75" customHeight="1">
      <c r="C699" s="166"/>
      <c r="D699" s="62"/>
      <c r="F699" s="62"/>
      <c r="G699" s="167"/>
    </row>
    <row r="700" spans="3:7" ht="12.75" customHeight="1">
      <c r="C700" s="166"/>
      <c r="D700" s="62"/>
      <c r="F700" s="62"/>
      <c r="G700" s="167"/>
    </row>
    <row r="701" spans="3:7" ht="12.75" customHeight="1">
      <c r="C701" s="166"/>
      <c r="D701" s="62"/>
      <c r="F701" s="62"/>
      <c r="G701" s="167"/>
    </row>
    <row r="702" spans="3:7" ht="12.75" customHeight="1">
      <c r="C702" s="166"/>
      <c r="D702" s="62"/>
      <c r="F702" s="62"/>
      <c r="G702" s="167"/>
    </row>
    <row r="703" spans="3:7" ht="12.75" customHeight="1">
      <c r="C703" s="166"/>
      <c r="D703" s="62"/>
      <c r="F703" s="62"/>
      <c r="G703" s="167"/>
    </row>
    <row r="704" spans="3:7" ht="12.75" customHeight="1">
      <c r="C704" s="166"/>
      <c r="D704" s="62"/>
      <c r="F704" s="62"/>
      <c r="G704" s="167"/>
    </row>
    <row r="705" spans="3:7" ht="12.75" customHeight="1">
      <c r="C705" s="166"/>
      <c r="D705" s="62"/>
      <c r="F705" s="62"/>
      <c r="G705" s="167"/>
    </row>
    <row r="706" spans="3:7" ht="12.75" customHeight="1">
      <c r="C706" s="166"/>
      <c r="D706" s="62"/>
      <c r="F706" s="62"/>
      <c r="G706" s="167"/>
    </row>
    <row r="707" spans="3:7" ht="12.75" customHeight="1">
      <c r="C707" s="166"/>
      <c r="D707" s="62"/>
      <c r="F707" s="62"/>
      <c r="G707" s="167"/>
    </row>
    <row r="708" spans="3:7" ht="12.75" customHeight="1">
      <c r="C708" s="166"/>
      <c r="D708" s="62"/>
      <c r="F708" s="62"/>
      <c r="G708" s="167"/>
    </row>
    <row r="709" spans="3:7" ht="12.75" customHeight="1">
      <c r="C709" s="166"/>
      <c r="D709" s="62"/>
      <c r="F709" s="62"/>
      <c r="G709" s="167"/>
    </row>
    <row r="710" spans="3:7" ht="12.75" customHeight="1">
      <c r="C710" s="166"/>
      <c r="D710" s="62"/>
      <c r="F710" s="62"/>
      <c r="G710" s="167"/>
    </row>
    <row r="711" spans="3:7" ht="12.75" customHeight="1">
      <c r="C711" s="166"/>
      <c r="D711" s="62"/>
      <c r="F711" s="62"/>
      <c r="G711" s="167"/>
    </row>
    <row r="712" spans="3:7" ht="12.75" customHeight="1">
      <c r="C712" s="166"/>
      <c r="D712" s="62"/>
      <c r="F712" s="62"/>
      <c r="G712" s="167"/>
    </row>
    <row r="713" spans="3:7" ht="12.75" customHeight="1">
      <c r="C713" s="166"/>
      <c r="D713" s="62"/>
      <c r="F713" s="62"/>
      <c r="G713" s="167"/>
    </row>
    <row r="714" spans="3:7" ht="12.75" customHeight="1">
      <c r="C714" s="166"/>
      <c r="D714" s="62"/>
      <c r="F714" s="62"/>
      <c r="G714" s="167"/>
    </row>
    <row r="715" spans="3:7" ht="12.75" customHeight="1">
      <c r="C715" s="166"/>
      <c r="D715" s="62"/>
      <c r="F715" s="62"/>
      <c r="G715" s="167"/>
    </row>
    <row r="716" spans="3:7" ht="12.75" customHeight="1">
      <c r="C716" s="166"/>
      <c r="D716" s="62"/>
      <c r="F716" s="62"/>
      <c r="G716" s="167"/>
    </row>
    <row r="717" spans="3:7" ht="12.75" customHeight="1">
      <c r="C717" s="166"/>
      <c r="D717" s="62"/>
      <c r="F717" s="62"/>
      <c r="G717" s="167"/>
    </row>
    <row r="718" spans="3:7" ht="12.75" customHeight="1">
      <c r="C718" s="166"/>
      <c r="D718" s="62"/>
      <c r="F718" s="62"/>
      <c r="G718" s="167"/>
    </row>
    <row r="719" spans="3:7" ht="12.75" customHeight="1">
      <c r="C719" s="166"/>
      <c r="D719" s="62"/>
      <c r="F719" s="62"/>
      <c r="G719" s="167"/>
    </row>
    <row r="720" spans="3:7" ht="12.75" customHeight="1">
      <c r="C720" s="166"/>
      <c r="D720" s="62"/>
      <c r="F720" s="62"/>
      <c r="G720" s="167"/>
    </row>
    <row r="721" spans="3:7" ht="12.75" customHeight="1">
      <c r="C721" s="166"/>
      <c r="D721" s="62"/>
      <c r="F721" s="62"/>
      <c r="G721" s="167"/>
    </row>
    <row r="722" spans="3:7" ht="12.75" customHeight="1">
      <c r="C722" s="166"/>
      <c r="D722" s="62"/>
      <c r="F722" s="62"/>
      <c r="G722" s="167"/>
    </row>
    <row r="723" spans="3:7" ht="12.75" customHeight="1">
      <c r="C723" s="166"/>
      <c r="D723" s="62"/>
      <c r="F723" s="62"/>
      <c r="G723" s="167"/>
    </row>
    <row r="724" spans="3:7" ht="12.75" customHeight="1">
      <c r="C724" s="166"/>
      <c r="D724" s="62"/>
      <c r="F724" s="62"/>
      <c r="G724" s="167"/>
    </row>
    <row r="725" spans="3:7" ht="12.75" customHeight="1">
      <c r="C725" s="166"/>
      <c r="D725" s="62"/>
      <c r="F725" s="62"/>
      <c r="G725" s="167"/>
    </row>
    <row r="726" spans="3:7" ht="12.75" customHeight="1">
      <c r="C726" s="166"/>
      <c r="D726" s="62"/>
      <c r="F726" s="62"/>
      <c r="G726" s="167"/>
    </row>
    <row r="727" spans="3:7" ht="12.75" customHeight="1">
      <c r="C727" s="166"/>
      <c r="D727" s="62"/>
      <c r="F727" s="62"/>
      <c r="G727" s="167"/>
    </row>
    <row r="728" spans="3:7" ht="12.75" customHeight="1">
      <c r="C728" s="166"/>
      <c r="D728" s="62"/>
      <c r="F728" s="62"/>
      <c r="G728" s="167"/>
    </row>
    <row r="729" spans="3:7" ht="12.75" customHeight="1">
      <c r="C729" s="166"/>
      <c r="D729" s="62"/>
      <c r="F729" s="62"/>
      <c r="G729" s="167"/>
    </row>
    <row r="730" spans="3:7" ht="12.75" customHeight="1">
      <c r="C730" s="166"/>
      <c r="D730" s="62"/>
      <c r="F730" s="62"/>
      <c r="G730" s="167"/>
    </row>
    <row r="731" spans="3:7" ht="12.75" customHeight="1">
      <c r="C731" s="166"/>
      <c r="D731" s="62"/>
      <c r="F731" s="62"/>
      <c r="G731" s="167"/>
    </row>
    <row r="732" spans="3:7" ht="12.75" customHeight="1">
      <c r="C732" s="166"/>
      <c r="D732" s="62"/>
      <c r="F732" s="62"/>
      <c r="G732" s="167"/>
    </row>
    <row r="733" spans="3:7" ht="12.75" customHeight="1">
      <c r="C733" s="166"/>
      <c r="D733" s="62"/>
      <c r="F733" s="62"/>
      <c r="G733" s="167"/>
    </row>
    <row r="734" spans="3:7" ht="12.75" customHeight="1">
      <c r="C734" s="166"/>
      <c r="D734" s="62"/>
      <c r="F734" s="62"/>
      <c r="G734" s="167"/>
    </row>
    <row r="735" spans="3:7" ht="12.75" customHeight="1">
      <c r="C735" s="166"/>
      <c r="D735" s="62"/>
      <c r="F735" s="62"/>
      <c r="G735" s="167"/>
    </row>
    <row r="736" spans="3:7" ht="12.75" customHeight="1">
      <c r="C736" s="166"/>
      <c r="D736" s="62"/>
      <c r="F736" s="62"/>
      <c r="G736" s="167"/>
    </row>
    <row r="737" spans="3:7" ht="12.75" customHeight="1">
      <c r="C737" s="166"/>
      <c r="D737" s="62"/>
      <c r="F737" s="62"/>
      <c r="G737" s="167"/>
    </row>
    <row r="738" spans="3:7" ht="12.75" customHeight="1">
      <c r="C738" s="166"/>
      <c r="D738" s="62"/>
      <c r="F738" s="62"/>
      <c r="G738" s="167"/>
    </row>
    <row r="739" spans="3:7" ht="12.75" customHeight="1">
      <c r="C739" s="166"/>
      <c r="D739" s="62"/>
      <c r="F739" s="62"/>
      <c r="G739" s="167"/>
    </row>
    <row r="740" spans="3:7" ht="12.75" customHeight="1">
      <c r="C740" s="166"/>
      <c r="D740" s="62"/>
      <c r="F740" s="62"/>
      <c r="G740" s="167"/>
    </row>
    <row r="741" spans="3:7" ht="12.75" customHeight="1">
      <c r="C741" s="166"/>
      <c r="D741" s="62"/>
      <c r="F741" s="62"/>
      <c r="G741" s="167"/>
    </row>
    <row r="742" spans="3:7" ht="12.75" customHeight="1">
      <c r="C742" s="166"/>
      <c r="D742" s="62"/>
      <c r="F742" s="62"/>
      <c r="G742" s="167"/>
    </row>
    <row r="743" spans="3:7" ht="12.75" customHeight="1">
      <c r="C743" s="166"/>
      <c r="D743" s="62"/>
      <c r="F743" s="62"/>
      <c r="G743" s="167"/>
    </row>
    <row r="744" spans="3:7" ht="12.75" customHeight="1">
      <c r="C744" s="166"/>
      <c r="D744" s="62"/>
      <c r="F744" s="62"/>
      <c r="G744" s="167"/>
    </row>
    <row r="745" spans="3:7" ht="12.75" customHeight="1">
      <c r="C745" s="166"/>
      <c r="D745" s="62"/>
      <c r="F745" s="62"/>
      <c r="G745" s="167"/>
    </row>
    <row r="746" spans="3:7" ht="12.75" customHeight="1">
      <c r="C746" s="166"/>
      <c r="D746" s="62"/>
      <c r="F746" s="62"/>
      <c r="G746" s="167"/>
    </row>
    <row r="747" spans="3:7" ht="12.75" customHeight="1">
      <c r="C747" s="166"/>
      <c r="D747" s="62"/>
      <c r="F747" s="62"/>
      <c r="G747" s="167"/>
    </row>
    <row r="748" spans="3:7" ht="12.75" customHeight="1">
      <c r="C748" s="166"/>
      <c r="D748" s="62"/>
      <c r="F748" s="62"/>
      <c r="G748" s="167"/>
    </row>
    <row r="749" spans="3:7" ht="12.75" customHeight="1">
      <c r="C749" s="166"/>
      <c r="D749" s="62"/>
      <c r="F749" s="62"/>
      <c r="G749" s="167"/>
    </row>
    <row r="750" spans="3:7" ht="12.75" customHeight="1">
      <c r="C750" s="166"/>
      <c r="D750" s="62"/>
      <c r="F750" s="62"/>
      <c r="G750" s="167"/>
    </row>
    <row r="751" spans="3:7" ht="12.75" customHeight="1">
      <c r="C751" s="166"/>
      <c r="D751" s="62"/>
      <c r="F751" s="62"/>
      <c r="G751" s="167"/>
    </row>
    <row r="752" spans="3:7" ht="12.75" customHeight="1">
      <c r="C752" s="166"/>
      <c r="D752" s="62"/>
      <c r="F752" s="62"/>
      <c r="G752" s="167"/>
    </row>
    <row r="753" spans="3:7" ht="12.75" customHeight="1">
      <c r="C753" s="166"/>
      <c r="D753" s="62"/>
      <c r="F753" s="62"/>
      <c r="G753" s="167"/>
    </row>
    <row r="754" spans="3:7" ht="12.75" customHeight="1">
      <c r="C754" s="166"/>
      <c r="D754" s="62"/>
      <c r="F754" s="62"/>
      <c r="G754" s="167"/>
    </row>
    <row r="755" spans="3:7" ht="12.75" customHeight="1">
      <c r="C755" s="166"/>
      <c r="D755" s="62"/>
      <c r="F755" s="62"/>
      <c r="G755" s="167"/>
    </row>
    <row r="756" spans="3:7" ht="12.75" customHeight="1">
      <c r="C756" s="166"/>
      <c r="D756" s="62"/>
      <c r="F756" s="62"/>
      <c r="G756" s="167"/>
    </row>
    <row r="757" spans="3:7" ht="12.75" customHeight="1">
      <c r="C757" s="166"/>
      <c r="D757" s="62"/>
      <c r="F757" s="62"/>
      <c r="G757" s="167"/>
    </row>
    <row r="758" spans="3:7" ht="12.75" customHeight="1">
      <c r="C758" s="166"/>
      <c r="D758" s="62"/>
      <c r="F758" s="62"/>
      <c r="G758" s="167"/>
    </row>
    <row r="759" spans="3:7" ht="12.75" customHeight="1">
      <c r="C759" s="166"/>
      <c r="D759" s="62"/>
      <c r="F759" s="62"/>
      <c r="G759" s="167"/>
    </row>
    <row r="760" spans="3:7" ht="12.75" customHeight="1">
      <c r="C760" s="166"/>
      <c r="D760" s="62"/>
      <c r="F760" s="62"/>
      <c r="G760" s="167"/>
    </row>
    <row r="761" spans="3:7" ht="12.75" customHeight="1">
      <c r="C761" s="166"/>
      <c r="D761" s="62"/>
      <c r="F761" s="62"/>
      <c r="G761" s="167"/>
    </row>
    <row r="762" spans="3:7" ht="12.75" customHeight="1">
      <c r="C762" s="166"/>
      <c r="D762" s="62"/>
      <c r="F762" s="62"/>
      <c r="G762" s="167"/>
    </row>
    <row r="763" spans="3:7" ht="12.75" customHeight="1">
      <c r="C763" s="166"/>
      <c r="D763" s="62"/>
      <c r="F763" s="62"/>
      <c r="G763" s="167"/>
    </row>
    <row r="764" spans="3:7" ht="12.75" customHeight="1">
      <c r="C764" s="166"/>
      <c r="D764" s="62"/>
      <c r="F764" s="62"/>
      <c r="G764" s="167"/>
    </row>
    <row r="765" spans="3:7" ht="12.75" customHeight="1">
      <c r="C765" s="166"/>
      <c r="D765" s="62"/>
      <c r="F765" s="62"/>
      <c r="G765" s="167"/>
    </row>
    <row r="766" spans="3:7" ht="12.75" customHeight="1">
      <c r="C766" s="166"/>
      <c r="D766" s="62"/>
      <c r="F766" s="62"/>
      <c r="G766" s="167"/>
    </row>
    <row r="767" spans="3:7" ht="12.75" customHeight="1">
      <c r="C767" s="166"/>
      <c r="D767" s="62"/>
      <c r="F767" s="62"/>
      <c r="G767" s="167"/>
    </row>
    <row r="768" spans="3:7" ht="12.75" customHeight="1">
      <c r="C768" s="166"/>
      <c r="D768" s="62"/>
      <c r="F768" s="62"/>
      <c r="G768" s="167"/>
    </row>
    <row r="769" spans="3:7" ht="12.75" customHeight="1">
      <c r="C769" s="166"/>
      <c r="D769" s="62"/>
      <c r="F769" s="62"/>
      <c r="G769" s="167"/>
    </row>
    <row r="770" spans="3:7" ht="12.75" customHeight="1">
      <c r="C770" s="166"/>
      <c r="D770" s="62"/>
      <c r="F770" s="62"/>
      <c r="G770" s="167"/>
    </row>
    <row r="771" spans="3:7" ht="12.75" customHeight="1">
      <c r="C771" s="166"/>
      <c r="D771" s="62"/>
      <c r="F771" s="62"/>
      <c r="G771" s="167"/>
    </row>
    <row r="772" spans="3:7" ht="12.75" customHeight="1">
      <c r="C772" s="166"/>
      <c r="D772" s="62"/>
      <c r="F772" s="62"/>
      <c r="G772" s="167"/>
    </row>
    <row r="773" spans="3:7" ht="12.75" customHeight="1">
      <c r="C773" s="166"/>
      <c r="D773" s="62"/>
      <c r="F773" s="62"/>
      <c r="G773" s="167"/>
    </row>
    <row r="774" spans="3:7" ht="12.75" customHeight="1">
      <c r="C774" s="166"/>
      <c r="D774" s="62"/>
      <c r="F774" s="62"/>
      <c r="G774" s="167"/>
    </row>
    <row r="775" spans="3:7" ht="12.75" customHeight="1">
      <c r="C775" s="166"/>
      <c r="D775" s="62"/>
      <c r="F775" s="62"/>
      <c r="G775" s="167"/>
    </row>
    <row r="776" spans="3:7" ht="12.75" customHeight="1">
      <c r="C776" s="166"/>
      <c r="D776" s="62"/>
      <c r="F776" s="62"/>
      <c r="G776" s="167"/>
    </row>
    <row r="777" spans="3:7" ht="12.75" customHeight="1">
      <c r="C777" s="166"/>
      <c r="D777" s="62"/>
      <c r="F777" s="62"/>
      <c r="G777" s="167"/>
    </row>
    <row r="778" spans="3:7" ht="12.75" customHeight="1">
      <c r="C778" s="166"/>
      <c r="D778" s="62"/>
      <c r="F778" s="62"/>
      <c r="G778" s="167"/>
    </row>
    <row r="779" spans="3:7" ht="12.75" customHeight="1">
      <c r="C779" s="166"/>
      <c r="D779" s="62"/>
      <c r="F779" s="62"/>
      <c r="G779" s="167"/>
    </row>
    <row r="780" spans="3:7" ht="12.75" customHeight="1">
      <c r="C780" s="166"/>
      <c r="D780" s="62"/>
      <c r="F780" s="62"/>
      <c r="G780" s="167"/>
    </row>
    <row r="781" spans="3:7" ht="12.75" customHeight="1">
      <c r="C781" s="166"/>
      <c r="D781" s="62"/>
      <c r="F781" s="62"/>
      <c r="G781" s="167"/>
    </row>
    <row r="782" spans="3:7" ht="12.75" customHeight="1">
      <c r="C782" s="166"/>
      <c r="D782" s="62"/>
      <c r="F782" s="62"/>
      <c r="G782" s="167"/>
    </row>
    <row r="783" spans="3:7" ht="12.75" customHeight="1">
      <c r="C783" s="166"/>
      <c r="D783" s="62"/>
      <c r="F783" s="62"/>
      <c r="G783" s="167"/>
    </row>
    <row r="784" spans="3:7" ht="12.75" customHeight="1">
      <c r="C784" s="166"/>
      <c r="D784" s="62"/>
      <c r="F784" s="62"/>
      <c r="G784" s="167"/>
    </row>
    <row r="785" spans="3:7" ht="12.75" customHeight="1">
      <c r="C785" s="166"/>
      <c r="D785" s="62"/>
      <c r="F785" s="62"/>
      <c r="G785" s="167"/>
    </row>
    <row r="786" spans="3:7" ht="12.75" customHeight="1">
      <c r="C786" s="166"/>
      <c r="D786" s="62"/>
      <c r="F786" s="62"/>
      <c r="G786" s="167"/>
    </row>
    <row r="787" spans="3:7" ht="12.75" customHeight="1">
      <c r="C787" s="166"/>
      <c r="D787" s="62"/>
      <c r="F787" s="62"/>
      <c r="G787" s="167"/>
    </row>
    <row r="788" spans="3:7" ht="12.75" customHeight="1">
      <c r="C788" s="166"/>
      <c r="D788" s="62"/>
      <c r="F788" s="62"/>
      <c r="G788" s="167"/>
    </row>
    <row r="789" spans="3:7" ht="12.75" customHeight="1">
      <c r="C789" s="166"/>
      <c r="D789" s="62"/>
      <c r="F789" s="62"/>
      <c r="G789" s="167"/>
    </row>
    <row r="790" spans="3:7" ht="12.75" customHeight="1">
      <c r="C790" s="166"/>
      <c r="D790" s="62"/>
      <c r="F790" s="62"/>
      <c r="G790" s="167"/>
    </row>
    <row r="791" spans="3:7" ht="12.75" customHeight="1">
      <c r="C791" s="166"/>
      <c r="D791" s="62"/>
      <c r="F791" s="62"/>
      <c r="G791" s="167"/>
    </row>
    <row r="792" spans="3:7" ht="12.75" customHeight="1">
      <c r="C792" s="166"/>
      <c r="D792" s="62"/>
      <c r="F792" s="62"/>
      <c r="G792" s="167"/>
    </row>
    <row r="793" spans="3:7" ht="12.75" customHeight="1">
      <c r="C793" s="166"/>
      <c r="D793" s="62"/>
      <c r="F793" s="62"/>
      <c r="G793" s="167"/>
    </row>
    <row r="794" spans="3:7" ht="12.75" customHeight="1">
      <c r="C794" s="166"/>
      <c r="D794" s="62"/>
      <c r="F794" s="62"/>
      <c r="G794" s="167"/>
    </row>
    <row r="795" spans="3:7" ht="12.75" customHeight="1">
      <c r="C795" s="166"/>
      <c r="D795" s="62"/>
      <c r="F795" s="62"/>
      <c r="G795" s="167"/>
    </row>
    <row r="796" spans="3:7" ht="12.75" customHeight="1">
      <c r="C796" s="166"/>
      <c r="D796" s="62"/>
      <c r="F796" s="62"/>
      <c r="G796" s="167"/>
    </row>
    <row r="797" spans="3:7" ht="12.75" customHeight="1">
      <c r="C797" s="166"/>
      <c r="D797" s="62"/>
      <c r="F797" s="62"/>
      <c r="G797" s="167"/>
    </row>
    <row r="798" spans="3:7" ht="12.75" customHeight="1">
      <c r="C798" s="166"/>
      <c r="D798" s="62"/>
      <c r="F798" s="62"/>
      <c r="G798" s="167"/>
    </row>
    <row r="799" spans="3:7" ht="12.75" customHeight="1">
      <c r="C799" s="166"/>
      <c r="D799" s="62"/>
      <c r="F799" s="62"/>
      <c r="G799" s="167"/>
    </row>
    <row r="800" spans="3:7" ht="12.75" customHeight="1">
      <c r="C800" s="166"/>
      <c r="D800" s="62"/>
      <c r="F800" s="62"/>
      <c r="G800" s="167"/>
    </row>
    <row r="801" spans="3:7" ht="12.75" customHeight="1">
      <c r="C801" s="166"/>
      <c r="D801" s="62"/>
      <c r="F801" s="62"/>
      <c r="G801" s="167"/>
    </row>
    <row r="802" spans="3:7" ht="12.75" customHeight="1">
      <c r="C802" s="166"/>
      <c r="D802" s="62"/>
      <c r="F802" s="62"/>
      <c r="G802" s="167"/>
    </row>
    <row r="803" spans="3:7" ht="12.75" customHeight="1">
      <c r="C803" s="166"/>
      <c r="D803" s="62"/>
      <c r="F803" s="62"/>
      <c r="G803" s="167"/>
    </row>
    <row r="804" spans="3:7" ht="12.75" customHeight="1">
      <c r="C804" s="166"/>
      <c r="D804" s="62"/>
      <c r="F804" s="62"/>
      <c r="G804" s="167"/>
    </row>
    <row r="805" spans="3:7" ht="12.75" customHeight="1">
      <c r="C805" s="166"/>
      <c r="D805" s="62"/>
      <c r="F805" s="62"/>
      <c r="G805" s="167"/>
    </row>
    <row r="806" spans="3:7" ht="12.75" customHeight="1">
      <c r="C806" s="166"/>
      <c r="D806" s="62"/>
      <c r="F806" s="62"/>
      <c r="G806" s="167"/>
    </row>
    <row r="807" spans="3:7" ht="12.75" customHeight="1">
      <c r="C807" s="166"/>
      <c r="D807" s="62"/>
      <c r="F807" s="62"/>
      <c r="G807" s="167"/>
    </row>
    <row r="808" spans="3:7" ht="12.75" customHeight="1">
      <c r="C808" s="166"/>
      <c r="D808" s="62"/>
      <c r="F808" s="62"/>
      <c r="G808" s="167"/>
    </row>
    <row r="809" spans="3:7" ht="12.75" customHeight="1">
      <c r="C809" s="166"/>
      <c r="D809" s="62"/>
      <c r="F809" s="62"/>
      <c r="G809" s="167"/>
    </row>
    <row r="810" spans="3:7" ht="12.75" customHeight="1">
      <c r="C810" s="166"/>
      <c r="D810" s="62"/>
      <c r="F810" s="62"/>
      <c r="G810" s="167"/>
    </row>
    <row r="811" spans="3:7" ht="12.75" customHeight="1">
      <c r="C811" s="166"/>
      <c r="D811" s="62"/>
      <c r="F811" s="62"/>
      <c r="G811" s="167"/>
    </row>
    <row r="812" spans="3:7" ht="12.75" customHeight="1">
      <c r="C812" s="166"/>
      <c r="D812" s="62"/>
      <c r="F812" s="62"/>
      <c r="G812" s="167"/>
    </row>
    <row r="813" spans="3:7" ht="12.75" customHeight="1">
      <c r="C813" s="166"/>
      <c r="D813" s="62"/>
      <c r="F813" s="62"/>
      <c r="G813" s="167"/>
    </row>
    <row r="814" spans="3:7" ht="12.75" customHeight="1">
      <c r="C814" s="166"/>
      <c r="D814" s="62"/>
      <c r="F814" s="62"/>
      <c r="G814" s="167"/>
    </row>
    <row r="815" spans="3:7" ht="12.75" customHeight="1">
      <c r="C815" s="166"/>
      <c r="D815" s="62"/>
      <c r="F815" s="62"/>
      <c r="G815" s="167"/>
    </row>
    <row r="816" spans="3:7" ht="12.75" customHeight="1">
      <c r="C816" s="166"/>
      <c r="D816" s="62"/>
      <c r="F816" s="62"/>
      <c r="G816" s="167"/>
    </row>
    <row r="817" spans="3:7" ht="12.75" customHeight="1">
      <c r="C817" s="166"/>
      <c r="D817" s="62"/>
      <c r="F817" s="62"/>
      <c r="G817" s="167"/>
    </row>
    <row r="818" spans="3:7" ht="12.75" customHeight="1">
      <c r="C818" s="166"/>
      <c r="D818" s="62"/>
      <c r="F818" s="62"/>
      <c r="G818" s="167"/>
    </row>
    <row r="819" spans="3:7" ht="12.75" customHeight="1">
      <c r="C819" s="166"/>
      <c r="D819" s="62"/>
      <c r="F819" s="62"/>
      <c r="G819" s="167"/>
    </row>
    <row r="820" spans="3:7" ht="12.75" customHeight="1">
      <c r="C820" s="166"/>
      <c r="D820" s="62"/>
      <c r="F820" s="62"/>
      <c r="G820" s="167"/>
    </row>
    <row r="821" spans="3:7" ht="12.75" customHeight="1">
      <c r="C821" s="166"/>
      <c r="D821" s="62"/>
      <c r="F821" s="62"/>
      <c r="G821" s="167"/>
    </row>
    <row r="822" spans="3:7" ht="12.75" customHeight="1">
      <c r="C822" s="166"/>
      <c r="D822" s="62"/>
      <c r="F822" s="62"/>
      <c r="G822" s="167"/>
    </row>
    <row r="823" spans="3:7" ht="12.75" customHeight="1">
      <c r="C823" s="166"/>
      <c r="D823" s="62"/>
      <c r="F823" s="62"/>
      <c r="G823" s="167"/>
    </row>
    <row r="824" spans="3:7" ht="12.75" customHeight="1">
      <c r="C824" s="166"/>
      <c r="D824" s="62"/>
      <c r="F824" s="62"/>
      <c r="G824" s="167"/>
    </row>
    <row r="825" spans="3:7" ht="12.75" customHeight="1">
      <c r="C825" s="166"/>
      <c r="D825" s="62"/>
      <c r="F825" s="62"/>
      <c r="G825" s="167"/>
    </row>
    <row r="826" spans="3:7" ht="12.75" customHeight="1">
      <c r="C826" s="166"/>
      <c r="D826" s="62"/>
      <c r="F826" s="62"/>
      <c r="G826" s="167"/>
    </row>
    <row r="827" spans="3:7" ht="12.75" customHeight="1">
      <c r="C827" s="166"/>
      <c r="D827" s="62"/>
      <c r="F827" s="62"/>
      <c r="G827" s="167"/>
    </row>
    <row r="828" spans="3:7" ht="12.75" customHeight="1">
      <c r="C828" s="166"/>
      <c r="D828" s="62"/>
      <c r="F828" s="62"/>
      <c r="G828" s="167"/>
    </row>
    <row r="829" spans="3:7" ht="12.75" customHeight="1">
      <c r="C829" s="166"/>
      <c r="D829" s="62"/>
      <c r="F829" s="62"/>
      <c r="G829" s="167"/>
    </row>
    <row r="830" spans="3:7" ht="12.75" customHeight="1">
      <c r="C830" s="166"/>
      <c r="D830" s="62"/>
      <c r="F830" s="62"/>
      <c r="G830" s="167"/>
    </row>
    <row r="831" spans="3:7" ht="12.75" customHeight="1">
      <c r="C831" s="166"/>
      <c r="D831" s="62"/>
      <c r="F831" s="62"/>
      <c r="G831" s="167"/>
    </row>
    <row r="832" spans="3:7" ht="12.75" customHeight="1">
      <c r="C832" s="166"/>
      <c r="D832" s="62"/>
      <c r="F832" s="62"/>
      <c r="G832" s="167"/>
    </row>
    <row r="833" spans="3:7" ht="12.75" customHeight="1">
      <c r="C833" s="166"/>
      <c r="D833" s="62"/>
      <c r="F833" s="62"/>
      <c r="G833" s="167"/>
    </row>
    <row r="834" spans="3:7" ht="12.75" customHeight="1">
      <c r="C834" s="166"/>
      <c r="D834" s="62"/>
      <c r="F834" s="62"/>
      <c r="G834" s="167"/>
    </row>
    <row r="835" spans="3:7" ht="12.75" customHeight="1">
      <c r="C835" s="166"/>
      <c r="D835" s="62"/>
      <c r="F835" s="62"/>
      <c r="G835" s="167"/>
    </row>
    <row r="836" spans="3:7" ht="12.75" customHeight="1">
      <c r="C836" s="166"/>
      <c r="D836" s="62"/>
      <c r="F836" s="62"/>
      <c r="G836" s="167"/>
    </row>
    <row r="837" spans="3:7" ht="12.75" customHeight="1">
      <c r="C837" s="166"/>
      <c r="D837" s="62"/>
      <c r="F837" s="62"/>
      <c r="G837" s="167"/>
    </row>
    <row r="838" spans="3:7" ht="12.75" customHeight="1">
      <c r="C838" s="166"/>
      <c r="D838" s="62"/>
      <c r="F838" s="62"/>
      <c r="G838" s="167"/>
    </row>
    <row r="839" spans="3:7" ht="12.75" customHeight="1">
      <c r="C839" s="166"/>
      <c r="D839" s="62"/>
      <c r="F839" s="62"/>
      <c r="G839" s="167"/>
    </row>
    <row r="840" spans="3:7" ht="12.75" customHeight="1">
      <c r="C840" s="166"/>
      <c r="D840" s="62"/>
      <c r="F840" s="62"/>
      <c r="G840" s="167"/>
    </row>
    <row r="841" spans="3:7" ht="12.75" customHeight="1">
      <c r="C841" s="166"/>
      <c r="D841" s="62"/>
      <c r="F841" s="62"/>
      <c r="G841" s="167"/>
    </row>
    <row r="842" spans="3:7" ht="12.75" customHeight="1">
      <c r="C842" s="166"/>
      <c r="D842" s="62"/>
      <c r="F842" s="62"/>
      <c r="G842" s="167"/>
    </row>
    <row r="843" spans="3:7" ht="12.75" customHeight="1">
      <c r="C843" s="166"/>
      <c r="D843" s="62"/>
      <c r="F843" s="62"/>
      <c r="G843" s="167"/>
    </row>
    <row r="844" spans="3:7" ht="12.75" customHeight="1">
      <c r="C844" s="166"/>
      <c r="D844" s="62"/>
      <c r="F844" s="62"/>
      <c r="G844" s="167"/>
    </row>
    <row r="845" spans="3:7" ht="12.75" customHeight="1">
      <c r="C845" s="166"/>
      <c r="D845" s="62"/>
      <c r="F845" s="62"/>
      <c r="G845" s="167"/>
    </row>
    <row r="846" spans="3:7" ht="12.75" customHeight="1">
      <c r="C846" s="166"/>
      <c r="D846" s="62"/>
      <c r="F846" s="62"/>
      <c r="G846" s="167"/>
    </row>
    <row r="847" spans="3:7" ht="12.75" customHeight="1">
      <c r="C847" s="166"/>
      <c r="D847" s="62"/>
      <c r="F847" s="62"/>
      <c r="G847" s="167"/>
    </row>
    <row r="848" spans="3:7" ht="12.75" customHeight="1">
      <c r="C848" s="166"/>
      <c r="D848" s="62"/>
      <c r="F848" s="62"/>
      <c r="G848" s="167"/>
    </row>
    <row r="849" spans="3:7" ht="12.75" customHeight="1">
      <c r="C849" s="166"/>
      <c r="D849" s="62"/>
      <c r="F849" s="62"/>
      <c r="G849" s="167"/>
    </row>
    <row r="850" spans="3:7" ht="12.75" customHeight="1">
      <c r="C850" s="166"/>
      <c r="D850" s="62"/>
      <c r="F850" s="62"/>
      <c r="G850" s="167"/>
    </row>
    <row r="851" spans="3:7" ht="12.75" customHeight="1">
      <c r="C851" s="166"/>
      <c r="D851" s="62"/>
      <c r="F851" s="62"/>
      <c r="G851" s="167"/>
    </row>
    <row r="852" spans="3:7" ht="12.75" customHeight="1">
      <c r="C852" s="166"/>
      <c r="D852" s="62"/>
      <c r="F852" s="62"/>
      <c r="G852" s="167"/>
    </row>
    <row r="853" spans="3:7" ht="12.75" customHeight="1">
      <c r="C853" s="166"/>
      <c r="D853" s="62"/>
      <c r="F853" s="62"/>
      <c r="G853" s="167"/>
    </row>
    <row r="854" spans="3:7" ht="12.75" customHeight="1">
      <c r="C854" s="166"/>
      <c r="D854" s="62"/>
      <c r="F854" s="62"/>
      <c r="G854" s="167"/>
    </row>
    <row r="855" spans="3:7" ht="12.75" customHeight="1">
      <c r="C855" s="166"/>
      <c r="D855" s="62"/>
      <c r="F855" s="62"/>
      <c r="G855" s="167"/>
    </row>
    <row r="856" spans="3:7" ht="12.75" customHeight="1">
      <c r="C856" s="166"/>
      <c r="D856" s="62"/>
      <c r="F856" s="62"/>
      <c r="G856" s="167"/>
    </row>
    <row r="857" spans="3:7" ht="12.75" customHeight="1">
      <c r="C857" s="166"/>
      <c r="D857" s="62"/>
      <c r="F857" s="62"/>
      <c r="G857" s="167"/>
    </row>
    <row r="858" spans="3:7" ht="12.75" customHeight="1">
      <c r="C858" s="166"/>
      <c r="D858" s="62"/>
      <c r="F858" s="62"/>
      <c r="G858" s="167"/>
    </row>
    <row r="859" spans="3:7" ht="12.75" customHeight="1">
      <c r="C859" s="166"/>
      <c r="D859" s="62"/>
      <c r="F859" s="62"/>
      <c r="G859" s="167"/>
    </row>
    <row r="860" spans="3:7" ht="12.75" customHeight="1">
      <c r="C860" s="166"/>
      <c r="D860" s="62"/>
      <c r="F860" s="62"/>
      <c r="G860" s="167"/>
    </row>
    <row r="861" spans="3:7" ht="12.75" customHeight="1">
      <c r="C861" s="166"/>
      <c r="D861" s="62"/>
      <c r="F861" s="62"/>
      <c r="G861" s="167"/>
    </row>
    <row r="862" spans="3:7" ht="12.75" customHeight="1">
      <c r="C862" s="166"/>
      <c r="D862" s="62"/>
      <c r="F862" s="62"/>
      <c r="G862" s="167"/>
    </row>
    <row r="863" spans="3:7" ht="12.75" customHeight="1">
      <c r="C863" s="166"/>
      <c r="D863" s="62"/>
      <c r="F863" s="62"/>
      <c r="G863" s="167"/>
    </row>
    <row r="864" spans="3:7" ht="12.75" customHeight="1">
      <c r="C864" s="166"/>
      <c r="D864" s="62"/>
      <c r="F864" s="62"/>
      <c r="G864" s="167"/>
    </row>
    <row r="865" spans="3:7" ht="12.75" customHeight="1">
      <c r="C865" s="166"/>
      <c r="D865" s="62"/>
      <c r="F865" s="62"/>
      <c r="G865" s="167"/>
    </row>
    <row r="866" spans="3:7" ht="12.75" customHeight="1">
      <c r="C866" s="166"/>
      <c r="D866" s="62"/>
      <c r="F866" s="62"/>
      <c r="G866" s="167"/>
    </row>
    <row r="867" spans="3:7" ht="12.75" customHeight="1">
      <c r="C867" s="166"/>
      <c r="D867" s="62"/>
      <c r="F867" s="62"/>
      <c r="G867" s="167"/>
    </row>
    <row r="868" spans="3:7" ht="12.75" customHeight="1">
      <c r="C868" s="166"/>
      <c r="D868" s="62"/>
      <c r="F868" s="62"/>
      <c r="G868" s="167"/>
    </row>
    <row r="869" spans="3:7" ht="12.75" customHeight="1">
      <c r="C869" s="166"/>
      <c r="D869" s="62"/>
      <c r="F869" s="62"/>
      <c r="G869" s="167"/>
    </row>
    <row r="870" spans="3:7" ht="12.75" customHeight="1">
      <c r="C870" s="166"/>
      <c r="D870" s="62"/>
      <c r="F870" s="62"/>
      <c r="G870" s="167"/>
    </row>
    <row r="871" spans="3:7" ht="12.75" customHeight="1">
      <c r="C871" s="166"/>
      <c r="D871" s="62"/>
      <c r="F871" s="62"/>
      <c r="G871" s="167"/>
    </row>
    <row r="872" spans="3:7" ht="12.75" customHeight="1">
      <c r="C872" s="166"/>
      <c r="D872" s="62"/>
      <c r="F872" s="62"/>
      <c r="G872" s="167"/>
    </row>
    <row r="873" spans="3:7" ht="12.75" customHeight="1">
      <c r="C873" s="166"/>
      <c r="D873" s="62"/>
      <c r="F873" s="62"/>
      <c r="G873" s="167"/>
    </row>
    <row r="874" spans="3:7" ht="12.75" customHeight="1">
      <c r="C874" s="166"/>
      <c r="D874" s="62"/>
      <c r="F874" s="62"/>
      <c r="G874" s="167"/>
    </row>
    <row r="875" spans="3:7" ht="12.75" customHeight="1">
      <c r="C875" s="166"/>
      <c r="D875" s="62"/>
      <c r="F875" s="62"/>
      <c r="G875" s="167"/>
    </row>
    <row r="876" spans="3:7" ht="12.75" customHeight="1">
      <c r="C876" s="166"/>
      <c r="D876" s="62"/>
      <c r="F876" s="62"/>
      <c r="G876" s="167"/>
    </row>
    <row r="877" spans="3:7" ht="12.75" customHeight="1">
      <c r="C877" s="166"/>
      <c r="D877" s="62"/>
      <c r="F877" s="62"/>
      <c r="G877" s="167"/>
    </row>
    <row r="878" spans="3:7" ht="12.75" customHeight="1">
      <c r="C878" s="166"/>
      <c r="D878" s="62"/>
      <c r="F878" s="62"/>
      <c r="G878" s="167"/>
    </row>
    <row r="879" spans="3:7" ht="12.75" customHeight="1">
      <c r="C879" s="166"/>
      <c r="D879" s="62"/>
      <c r="F879" s="62"/>
      <c r="G879" s="167"/>
    </row>
    <row r="880" spans="3:7" ht="12.75" customHeight="1">
      <c r="C880" s="166"/>
      <c r="D880" s="62"/>
      <c r="F880" s="62"/>
      <c r="G880" s="167"/>
    </row>
    <row r="881" spans="3:7" ht="12.75" customHeight="1">
      <c r="C881" s="166"/>
      <c r="D881" s="62"/>
      <c r="F881" s="62"/>
      <c r="G881" s="167"/>
    </row>
    <row r="882" spans="3:7" ht="12.75" customHeight="1">
      <c r="C882" s="166"/>
      <c r="D882" s="62"/>
      <c r="F882" s="62"/>
      <c r="G882" s="167"/>
    </row>
    <row r="883" spans="3:7" ht="12.75" customHeight="1">
      <c r="C883" s="166"/>
      <c r="D883" s="62"/>
      <c r="F883" s="62"/>
      <c r="G883" s="167"/>
    </row>
    <row r="884" spans="3:7" ht="12.75" customHeight="1">
      <c r="C884" s="166"/>
      <c r="D884" s="62"/>
      <c r="F884" s="62"/>
      <c r="G884" s="167"/>
    </row>
    <row r="885" spans="3:7" ht="12.75" customHeight="1">
      <c r="C885" s="166"/>
      <c r="D885" s="62"/>
      <c r="F885" s="62"/>
      <c r="G885" s="167"/>
    </row>
    <row r="886" spans="3:7" ht="12.75" customHeight="1">
      <c r="C886" s="166"/>
      <c r="D886" s="62"/>
      <c r="F886" s="62"/>
      <c r="G886" s="167"/>
    </row>
    <row r="887" spans="3:7" ht="12.75" customHeight="1">
      <c r="C887" s="166"/>
      <c r="D887" s="62"/>
      <c r="F887" s="62"/>
      <c r="G887" s="167"/>
    </row>
    <row r="888" spans="3:7" ht="12.75" customHeight="1">
      <c r="C888" s="166"/>
      <c r="D888" s="62"/>
      <c r="F888" s="62"/>
      <c r="G888" s="167"/>
    </row>
    <row r="889" spans="3:7" ht="12.75" customHeight="1">
      <c r="C889" s="166"/>
      <c r="D889" s="62"/>
      <c r="F889" s="62"/>
      <c r="G889" s="167"/>
    </row>
    <row r="890" spans="3:7" ht="12.75" customHeight="1">
      <c r="C890" s="166"/>
      <c r="D890" s="62"/>
      <c r="F890" s="62"/>
      <c r="G890" s="167"/>
    </row>
    <row r="891" spans="3:7" ht="12.75" customHeight="1">
      <c r="C891" s="166"/>
      <c r="D891" s="62"/>
      <c r="F891" s="62"/>
      <c r="G891" s="167"/>
    </row>
    <row r="892" spans="3:7" ht="12.75" customHeight="1">
      <c r="C892" s="166"/>
      <c r="D892" s="62"/>
      <c r="F892" s="62"/>
      <c r="G892" s="167"/>
    </row>
    <row r="893" spans="3:7" ht="12.75" customHeight="1">
      <c r="C893" s="166"/>
      <c r="D893" s="62"/>
      <c r="F893" s="62"/>
      <c r="G893" s="167"/>
    </row>
    <row r="894" spans="3:7" ht="12.75" customHeight="1">
      <c r="C894" s="166"/>
      <c r="D894" s="62"/>
      <c r="F894" s="62"/>
      <c r="G894" s="167"/>
    </row>
    <row r="895" spans="3:7" ht="12.75" customHeight="1">
      <c r="C895" s="166"/>
      <c r="D895" s="62"/>
      <c r="F895" s="62"/>
      <c r="G895" s="167"/>
    </row>
    <row r="896" spans="3:7" ht="12.75" customHeight="1">
      <c r="C896" s="166"/>
      <c r="D896" s="62"/>
      <c r="F896" s="62"/>
      <c r="G896" s="167"/>
    </row>
    <row r="897" spans="3:7" ht="12.75" customHeight="1">
      <c r="C897" s="166"/>
      <c r="D897" s="62"/>
      <c r="F897" s="62"/>
      <c r="G897" s="167"/>
    </row>
    <row r="898" spans="3:7" ht="12.75" customHeight="1">
      <c r="C898" s="166"/>
      <c r="D898" s="62"/>
      <c r="F898" s="62"/>
      <c r="G898" s="167"/>
    </row>
    <row r="899" spans="3:7" ht="12.75" customHeight="1">
      <c r="C899" s="166"/>
      <c r="D899" s="62"/>
      <c r="F899" s="62"/>
      <c r="G899" s="167"/>
    </row>
    <row r="900" spans="3:7" ht="12.75" customHeight="1">
      <c r="C900" s="166"/>
      <c r="D900" s="62"/>
      <c r="F900" s="62"/>
      <c r="G900" s="167"/>
    </row>
    <row r="901" spans="3:7" ht="12.75" customHeight="1">
      <c r="C901" s="166"/>
      <c r="D901" s="62"/>
      <c r="F901" s="62"/>
      <c r="G901" s="167"/>
    </row>
    <row r="902" spans="3:7" ht="12.75" customHeight="1">
      <c r="C902" s="166"/>
      <c r="D902" s="62"/>
      <c r="F902" s="62"/>
      <c r="G902" s="167"/>
    </row>
    <row r="903" spans="3:7" ht="12.75" customHeight="1">
      <c r="C903" s="166"/>
      <c r="D903" s="62"/>
      <c r="F903" s="62"/>
      <c r="G903" s="167"/>
    </row>
    <row r="904" spans="3:7" ht="12.75" customHeight="1">
      <c r="C904" s="166"/>
      <c r="D904" s="62"/>
      <c r="F904" s="62"/>
      <c r="G904" s="167"/>
    </row>
    <row r="905" spans="3:7" ht="12.75" customHeight="1">
      <c r="C905" s="166"/>
      <c r="D905" s="62"/>
      <c r="F905" s="62"/>
      <c r="G905" s="167"/>
    </row>
    <row r="906" spans="3:7" ht="12.75" customHeight="1">
      <c r="C906" s="166"/>
      <c r="D906" s="62"/>
      <c r="F906" s="62"/>
      <c r="G906" s="167"/>
    </row>
    <row r="907" spans="3:7" ht="12.75" customHeight="1">
      <c r="C907" s="166"/>
      <c r="D907" s="62"/>
      <c r="F907" s="62"/>
      <c r="G907" s="167"/>
    </row>
    <row r="908" spans="3:7" ht="12.75" customHeight="1">
      <c r="C908" s="166"/>
      <c r="D908" s="62"/>
      <c r="F908" s="62"/>
      <c r="G908" s="167"/>
    </row>
    <row r="909" spans="3:7" ht="12.75" customHeight="1">
      <c r="C909" s="166"/>
      <c r="D909" s="62"/>
      <c r="F909" s="62"/>
      <c r="G909" s="167"/>
    </row>
    <row r="910" spans="3:7" ht="12.75" customHeight="1">
      <c r="C910" s="166"/>
      <c r="D910" s="62"/>
      <c r="F910" s="62"/>
      <c r="G910" s="167"/>
    </row>
    <row r="911" spans="3:7" ht="12.75" customHeight="1">
      <c r="C911" s="166"/>
      <c r="D911" s="62"/>
      <c r="F911" s="62"/>
      <c r="G911" s="167"/>
    </row>
    <row r="912" spans="3:7" ht="12.75" customHeight="1">
      <c r="C912" s="166"/>
      <c r="D912" s="62"/>
      <c r="F912" s="62"/>
      <c r="G912" s="167"/>
    </row>
    <row r="913" spans="3:7" ht="12.75" customHeight="1">
      <c r="C913" s="166"/>
      <c r="D913" s="62"/>
      <c r="F913" s="62"/>
      <c r="G913" s="167"/>
    </row>
    <row r="914" spans="3:7" ht="12.75" customHeight="1">
      <c r="C914" s="166"/>
      <c r="D914" s="62"/>
      <c r="F914" s="62"/>
      <c r="G914" s="167"/>
    </row>
    <row r="915" spans="3:7" ht="12.75" customHeight="1">
      <c r="C915" s="166"/>
      <c r="D915" s="62"/>
      <c r="F915" s="62"/>
      <c r="G915" s="167"/>
    </row>
    <row r="916" spans="3:7" ht="12.75" customHeight="1">
      <c r="C916" s="166"/>
      <c r="D916" s="62"/>
      <c r="F916" s="62"/>
      <c r="G916" s="167"/>
    </row>
    <row r="917" spans="3:7" ht="12.75" customHeight="1">
      <c r="C917" s="166"/>
      <c r="D917" s="62"/>
      <c r="F917" s="62"/>
      <c r="G917" s="167"/>
    </row>
    <row r="918" spans="3:7" ht="12.75" customHeight="1">
      <c r="C918" s="166"/>
      <c r="D918" s="62"/>
      <c r="F918" s="62"/>
      <c r="G918" s="167"/>
    </row>
    <row r="919" spans="3:7" ht="12.75" customHeight="1">
      <c r="C919" s="166"/>
      <c r="D919" s="62"/>
      <c r="F919" s="62"/>
      <c r="G919" s="167"/>
    </row>
    <row r="920" spans="3:7" ht="12.75" customHeight="1">
      <c r="C920" s="166"/>
      <c r="D920" s="62"/>
      <c r="F920" s="62"/>
      <c r="G920" s="167"/>
    </row>
    <row r="921" spans="3:7" ht="12.75" customHeight="1">
      <c r="C921" s="166"/>
      <c r="D921" s="62"/>
      <c r="F921" s="62"/>
      <c r="G921" s="167"/>
    </row>
    <row r="922" spans="3:7" ht="12.75" customHeight="1">
      <c r="C922" s="166"/>
      <c r="D922" s="62"/>
      <c r="F922" s="62"/>
      <c r="G922" s="167"/>
    </row>
    <row r="923" spans="3:7" ht="12.75" customHeight="1">
      <c r="C923" s="166"/>
      <c r="D923" s="62"/>
      <c r="F923" s="62"/>
      <c r="G923" s="167"/>
    </row>
    <row r="924" spans="3:7" ht="12.75" customHeight="1">
      <c r="C924" s="166"/>
      <c r="D924" s="62"/>
      <c r="F924" s="62"/>
      <c r="G924" s="167"/>
    </row>
    <row r="925" spans="3:7" ht="12.75" customHeight="1">
      <c r="C925" s="166"/>
      <c r="D925" s="62"/>
      <c r="F925" s="62"/>
      <c r="G925" s="167"/>
    </row>
    <row r="926" spans="3:7" ht="12.75" customHeight="1">
      <c r="C926" s="166"/>
      <c r="D926" s="62"/>
      <c r="F926" s="62"/>
      <c r="G926" s="167"/>
    </row>
    <row r="927" spans="3:7" ht="12.75" customHeight="1">
      <c r="C927" s="166"/>
      <c r="D927" s="62"/>
      <c r="F927" s="62"/>
      <c r="G927" s="167"/>
    </row>
    <row r="928" spans="3:7" ht="12.75" customHeight="1">
      <c r="C928" s="166"/>
      <c r="D928" s="62"/>
      <c r="F928" s="62"/>
      <c r="G928" s="167"/>
    </row>
    <row r="929" spans="3:7" ht="12.75" customHeight="1">
      <c r="C929" s="166"/>
      <c r="D929" s="62"/>
      <c r="F929" s="62"/>
      <c r="G929" s="167"/>
    </row>
    <row r="930" spans="3:7" ht="12.75" customHeight="1">
      <c r="C930" s="166"/>
      <c r="D930" s="62"/>
      <c r="F930" s="62"/>
      <c r="G930" s="167"/>
    </row>
    <row r="931" spans="3:7" ht="12.75" customHeight="1">
      <c r="C931" s="166"/>
      <c r="D931" s="62"/>
      <c r="F931" s="62"/>
      <c r="G931" s="167"/>
    </row>
    <row r="932" spans="3:7" ht="12.75" customHeight="1">
      <c r="C932" s="166"/>
      <c r="D932" s="62"/>
      <c r="F932" s="62"/>
      <c r="G932" s="167"/>
    </row>
    <row r="933" spans="3:7" ht="12.75" customHeight="1">
      <c r="C933" s="166"/>
      <c r="D933" s="62"/>
      <c r="F933" s="62"/>
      <c r="G933" s="167"/>
    </row>
    <row r="934" spans="3:7" ht="12.75" customHeight="1">
      <c r="C934" s="166"/>
      <c r="D934" s="62"/>
      <c r="F934" s="62"/>
      <c r="G934" s="167"/>
    </row>
    <row r="935" spans="3:7" ht="12.75" customHeight="1">
      <c r="C935" s="166"/>
      <c r="D935" s="62"/>
      <c r="F935" s="62"/>
      <c r="G935" s="167"/>
    </row>
    <row r="936" spans="3:7" ht="12.75" customHeight="1">
      <c r="C936" s="166"/>
      <c r="D936" s="62"/>
      <c r="F936" s="62"/>
      <c r="G936" s="167"/>
    </row>
    <row r="937" spans="3:7" ht="12.75" customHeight="1">
      <c r="C937" s="166"/>
      <c r="D937" s="62"/>
      <c r="F937" s="62"/>
      <c r="G937" s="167"/>
    </row>
    <row r="938" spans="3:7" ht="12.75" customHeight="1">
      <c r="C938" s="166"/>
      <c r="D938" s="62"/>
      <c r="F938" s="62"/>
      <c r="G938" s="167"/>
    </row>
    <row r="939" spans="3:7" ht="12.75" customHeight="1">
      <c r="C939" s="166"/>
      <c r="D939" s="62"/>
      <c r="F939" s="62"/>
      <c r="G939" s="167"/>
    </row>
    <row r="940" spans="3:7" ht="12.75" customHeight="1">
      <c r="C940" s="166"/>
      <c r="D940" s="62"/>
      <c r="F940" s="62"/>
      <c r="G940" s="167"/>
    </row>
    <row r="941" spans="3:7" ht="12.75" customHeight="1">
      <c r="C941" s="166"/>
      <c r="D941" s="62"/>
      <c r="F941" s="62"/>
      <c r="G941" s="167"/>
    </row>
    <row r="942" spans="3:7" ht="12.75" customHeight="1">
      <c r="C942" s="166"/>
      <c r="D942" s="62"/>
      <c r="F942" s="62"/>
      <c r="G942" s="167"/>
    </row>
    <row r="943" spans="3:7" ht="12.75" customHeight="1">
      <c r="C943" s="166"/>
      <c r="D943" s="62"/>
      <c r="F943" s="62"/>
      <c r="G943" s="167"/>
    </row>
    <row r="944" spans="3:7" ht="12.75" customHeight="1">
      <c r="C944" s="166"/>
      <c r="D944" s="62"/>
      <c r="F944" s="62"/>
      <c r="G944" s="167"/>
    </row>
    <row r="945" spans="3:7" ht="12.75" customHeight="1">
      <c r="C945" s="166"/>
      <c r="D945" s="62"/>
      <c r="F945" s="62"/>
      <c r="G945" s="167"/>
    </row>
    <row r="946" spans="3:7" ht="12.75" customHeight="1">
      <c r="C946" s="166"/>
      <c r="D946" s="62"/>
      <c r="F946" s="62"/>
      <c r="G946" s="167"/>
    </row>
    <row r="947" spans="3:7" ht="12.75" customHeight="1">
      <c r="C947" s="166"/>
      <c r="D947" s="62"/>
      <c r="F947" s="62"/>
      <c r="G947" s="167"/>
    </row>
    <row r="948" spans="3:7" ht="12.75" customHeight="1">
      <c r="C948" s="166"/>
      <c r="D948" s="62"/>
      <c r="F948" s="62"/>
      <c r="G948" s="167"/>
    </row>
    <row r="949" spans="3:7" ht="12.75" customHeight="1">
      <c r="C949" s="166"/>
      <c r="D949" s="62"/>
      <c r="F949" s="62"/>
      <c r="G949" s="167"/>
    </row>
    <row r="950" spans="3:7" ht="12.75" customHeight="1">
      <c r="C950" s="166"/>
      <c r="D950" s="62"/>
      <c r="F950" s="62"/>
      <c r="G950" s="167"/>
    </row>
    <row r="951" spans="3:7" ht="12.75" customHeight="1">
      <c r="C951" s="166"/>
      <c r="D951" s="62"/>
      <c r="F951" s="62"/>
      <c r="G951" s="167"/>
    </row>
    <row r="952" spans="3:7" ht="12.75" customHeight="1">
      <c r="C952" s="166"/>
      <c r="D952" s="62"/>
      <c r="F952" s="62"/>
      <c r="G952" s="167"/>
    </row>
    <row r="953" spans="3:7" ht="12.75" customHeight="1">
      <c r="C953" s="166"/>
      <c r="D953" s="62"/>
      <c r="F953" s="62"/>
      <c r="G953" s="167"/>
    </row>
    <row r="954" spans="3:7" ht="12.75" customHeight="1">
      <c r="C954" s="166"/>
      <c r="D954" s="62"/>
      <c r="F954" s="62"/>
      <c r="G954" s="167"/>
    </row>
    <row r="955" spans="3:7" ht="12.75" customHeight="1">
      <c r="C955" s="166"/>
      <c r="D955" s="62"/>
      <c r="F955" s="62"/>
      <c r="G955" s="167"/>
    </row>
    <row r="956" spans="3:7" ht="12.75" customHeight="1">
      <c r="C956" s="166"/>
      <c r="D956" s="62"/>
      <c r="F956" s="62"/>
      <c r="G956" s="167"/>
    </row>
    <row r="957" spans="3:7" ht="12.75" customHeight="1">
      <c r="C957" s="166"/>
      <c r="D957" s="62"/>
      <c r="F957" s="62"/>
      <c r="G957" s="167"/>
    </row>
    <row r="958" spans="3:7" ht="12.75" customHeight="1">
      <c r="C958" s="166"/>
      <c r="D958" s="62"/>
      <c r="F958" s="62"/>
      <c r="G958" s="167"/>
    </row>
    <row r="959" spans="3:7" ht="12.75" customHeight="1">
      <c r="C959" s="166"/>
      <c r="D959" s="62"/>
      <c r="F959" s="62"/>
      <c r="G959" s="167"/>
    </row>
    <row r="960" spans="3:7" ht="12.75" customHeight="1">
      <c r="C960" s="166"/>
      <c r="D960" s="62"/>
      <c r="F960" s="62"/>
      <c r="G960" s="167"/>
    </row>
    <row r="961" spans="3:7" ht="12.75" customHeight="1">
      <c r="C961" s="166"/>
      <c r="D961" s="62"/>
      <c r="F961" s="62"/>
      <c r="G961" s="167"/>
    </row>
    <row r="962" spans="3:7" ht="12.75" customHeight="1">
      <c r="C962" s="166"/>
      <c r="D962" s="62"/>
      <c r="F962" s="62"/>
      <c r="G962" s="167"/>
    </row>
    <row r="963" spans="3:7" ht="12.75" customHeight="1">
      <c r="C963" s="166"/>
      <c r="D963" s="62"/>
      <c r="F963" s="62"/>
      <c r="G963" s="167"/>
    </row>
    <row r="964" spans="3:7" ht="12.75" customHeight="1">
      <c r="C964" s="166"/>
      <c r="D964" s="62"/>
      <c r="F964" s="62"/>
      <c r="G964" s="167"/>
    </row>
    <row r="965" spans="3:7" ht="12.75" customHeight="1">
      <c r="C965" s="166"/>
      <c r="D965" s="62"/>
      <c r="F965" s="62"/>
      <c r="G965" s="167"/>
    </row>
    <row r="966" spans="3:7" ht="12.75" customHeight="1">
      <c r="C966" s="166"/>
      <c r="D966" s="62"/>
      <c r="F966" s="62"/>
      <c r="G966" s="167"/>
    </row>
    <row r="967" spans="3:7" ht="12.75" customHeight="1">
      <c r="C967" s="166"/>
      <c r="D967" s="62"/>
      <c r="F967" s="62"/>
      <c r="G967" s="167"/>
    </row>
    <row r="968" spans="3:7" ht="12.75" customHeight="1">
      <c r="C968" s="166"/>
      <c r="D968" s="62"/>
      <c r="F968" s="62"/>
      <c r="G968" s="167"/>
    </row>
    <row r="969" spans="3:7" ht="12.75" customHeight="1">
      <c r="C969" s="166"/>
      <c r="D969" s="62"/>
      <c r="F969" s="62"/>
      <c r="G969" s="167"/>
    </row>
    <row r="970" spans="3:7" ht="12.75" customHeight="1">
      <c r="C970" s="166"/>
      <c r="D970" s="62"/>
      <c r="F970" s="62"/>
      <c r="G970" s="167"/>
    </row>
    <row r="971" spans="3:7" ht="12.75" customHeight="1">
      <c r="C971" s="166"/>
      <c r="D971" s="62"/>
      <c r="F971" s="62"/>
      <c r="G971" s="167"/>
    </row>
    <row r="972" spans="3:7" ht="12.75" customHeight="1">
      <c r="C972" s="166"/>
      <c r="D972" s="62"/>
      <c r="F972" s="62"/>
      <c r="G972" s="167"/>
    </row>
    <row r="973" spans="3:7" ht="12.75" customHeight="1">
      <c r="C973" s="166"/>
      <c r="D973" s="62"/>
      <c r="F973" s="62"/>
      <c r="G973" s="167"/>
    </row>
    <row r="974" spans="3:7" ht="12.75" customHeight="1">
      <c r="C974" s="166"/>
      <c r="D974" s="62"/>
      <c r="F974" s="62"/>
      <c r="G974" s="167"/>
    </row>
    <row r="975" spans="3:7" ht="12.75" customHeight="1">
      <c r="C975" s="166"/>
      <c r="D975" s="62"/>
      <c r="F975" s="62"/>
      <c r="G975" s="167"/>
    </row>
    <row r="976" spans="3:7" ht="12.75" customHeight="1">
      <c r="C976" s="166"/>
      <c r="D976" s="62"/>
      <c r="F976" s="62"/>
      <c r="G976" s="167"/>
    </row>
    <row r="977" spans="3:7" ht="12.75" customHeight="1">
      <c r="C977" s="166"/>
      <c r="D977" s="62"/>
      <c r="F977" s="62"/>
      <c r="G977" s="167"/>
    </row>
    <row r="978" spans="3:7" ht="12.75" customHeight="1">
      <c r="C978" s="166"/>
      <c r="D978" s="62"/>
      <c r="F978" s="62"/>
      <c r="G978" s="167"/>
    </row>
    <row r="979" spans="3:7" ht="12.75" customHeight="1">
      <c r="C979" s="166"/>
      <c r="D979" s="62"/>
      <c r="F979" s="62"/>
      <c r="G979" s="167"/>
    </row>
    <row r="980" spans="3:7" ht="12.75" customHeight="1">
      <c r="C980" s="166"/>
      <c r="D980" s="62"/>
      <c r="F980" s="62"/>
      <c r="G980" s="167"/>
    </row>
    <row r="981" spans="3:7" ht="12.75" customHeight="1">
      <c r="C981" s="166"/>
      <c r="D981" s="62"/>
      <c r="F981" s="62"/>
      <c r="G981" s="167"/>
    </row>
    <row r="982" spans="3:7" ht="12.75" customHeight="1">
      <c r="C982" s="166"/>
      <c r="D982" s="62"/>
      <c r="F982" s="62"/>
      <c r="G982" s="167"/>
    </row>
    <row r="983" spans="3:7" ht="12.75" customHeight="1">
      <c r="C983" s="166"/>
      <c r="D983" s="62"/>
      <c r="F983" s="62"/>
      <c r="G983" s="167"/>
    </row>
    <row r="984" spans="3:7" ht="12.75" customHeight="1">
      <c r="C984" s="166"/>
      <c r="D984" s="62"/>
      <c r="F984" s="62"/>
      <c r="G984" s="167"/>
    </row>
    <row r="985" spans="3:7" ht="12.75" customHeight="1">
      <c r="C985" s="166"/>
      <c r="D985" s="62"/>
      <c r="F985" s="62"/>
      <c r="G985" s="167"/>
    </row>
    <row r="986" spans="3:7" ht="12.75" customHeight="1">
      <c r="C986" s="166"/>
      <c r="D986" s="62"/>
      <c r="F986" s="62"/>
      <c r="G986" s="167"/>
    </row>
    <row r="987" spans="3:7" ht="12.75" customHeight="1">
      <c r="C987" s="166"/>
      <c r="D987" s="62"/>
      <c r="F987" s="62"/>
      <c r="G987" s="167"/>
    </row>
    <row r="988" spans="3:7" ht="12.75" customHeight="1">
      <c r="C988" s="166"/>
      <c r="D988" s="62"/>
      <c r="F988" s="62"/>
      <c r="G988" s="167"/>
    </row>
    <row r="989" spans="3:7" ht="12.75" customHeight="1">
      <c r="C989" s="166"/>
      <c r="D989" s="62"/>
      <c r="F989" s="62"/>
      <c r="G989" s="167"/>
    </row>
    <row r="990" spans="3:7" ht="12.75" customHeight="1">
      <c r="C990" s="166"/>
      <c r="D990" s="62"/>
      <c r="F990" s="62"/>
      <c r="G990" s="167"/>
    </row>
    <row r="991" spans="3:7" ht="12.75" customHeight="1">
      <c r="C991" s="166"/>
      <c r="D991" s="62"/>
      <c r="F991" s="62"/>
      <c r="G991" s="167"/>
    </row>
    <row r="992" spans="3:7" ht="12.75" customHeight="1">
      <c r="C992" s="166"/>
      <c r="D992" s="62"/>
      <c r="F992" s="62"/>
      <c r="G992" s="167"/>
    </row>
    <row r="993" spans="3:7" ht="12.75" customHeight="1">
      <c r="C993" s="166"/>
      <c r="D993" s="62"/>
      <c r="F993" s="62"/>
      <c r="G993" s="167"/>
    </row>
    <row r="994" spans="3:7" ht="12.75" customHeight="1">
      <c r="C994" s="166"/>
      <c r="D994" s="62"/>
      <c r="F994" s="62"/>
      <c r="G994" s="167"/>
    </row>
    <row r="995" spans="3:7" ht="12.75" customHeight="1">
      <c r="C995" s="166"/>
      <c r="D995" s="62"/>
      <c r="F995" s="62"/>
      <c r="G995" s="167"/>
    </row>
    <row r="996" spans="3:7" ht="12.75" customHeight="1">
      <c r="C996" s="166"/>
      <c r="D996" s="62"/>
      <c r="F996" s="62"/>
      <c r="G996" s="167"/>
    </row>
    <row r="997" spans="3:7" ht="12.75" customHeight="1">
      <c r="C997" s="166"/>
      <c r="D997" s="62"/>
      <c r="F997" s="62"/>
      <c r="G997" s="167"/>
    </row>
    <row r="998" spans="3:7" ht="12.75" customHeight="1">
      <c r="C998" s="166"/>
      <c r="D998" s="62"/>
      <c r="F998" s="62"/>
      <c r="G998" s="167"/>
    </row>
    <row r="999" spans="3:7" ht="12.75" customHeight="1">
      <c r="C999" s="166"/>
      <c r="D999" s="62"/>
      <c r="F999" s="62"/>
      <c r="G999" s="167"/>
    </row>
    <row r="1000" spans="3:7" ht="12.75" customHeight="1">
      <c r="C1000" s="166"/>
      <c r="D1000" s="62"/>
      <c r="F1000" s="62"/>
      <c r="G1000" s="167"/>
    </row>
  </sheetData>
  <autoFilter ref="A2:Z127" xr:uid="{00000000-0009-0000-0000-000002000000}"/>
  <mergeCells count="166">
    <mergeCell ref="N57:N63"/>
    <mergeCell ref="O57:O63"/>
    <mergeCell ref="P57:P63"/>
    <mergeCell ref="N64:N65"/>
    <mergeCell ref="O64:O65"/>
    <mergeCell ref="P64:P65"/>
    <mergeCell ref="O79:O91"/>
    <mergeCell ref="P79:P91"/>
    <mergeCell ref="N66:N71"/>
    <mergeCell ref="O66:O71"/>
    <mergeCell ref="P66:P71"/>
    <mergeCell ref="N73:N76"/>
    <mergeCell ref="O73:O76"/>
    <mergeCell ref="P73:P76"/>
    <mergeCell ref="N79:N91"/>
    <mergeCell ref="A78:P78"/>
    <mergeCell ref="C83:C87"/>
    <mergeCell ref="C88:C90"/>
    <mergeCell ref="B79:B91"/>
    <mergeCell ref="P38:P41"/>
    <mergeCell ref="O42:O43"/>
    <mergeCell ref="P42:P43"/>
    <mergeCell ref="N44:N49"/>
    <mergeCell ref="O44:O49"/>
    <mergeCell ref="P44:P49"/>
    <mergeCell ref="O51:O56"/>
    <mergeCell ref="P51:P56"/>
    <mergeCell ref="N51:N56"/>
    <mergeCell ref="A137:F137"/>
    <mergeCell ref="A141:F141"/>
    <mergeCell ref="G141:K141"/>
    <mergeCell ref="A134:F134"/>
    <mergeCell ref="G134:K134"/>
    <mergeCell ref="A135:F135"/>
    <mergeCell ref="G135:K135"/>
    <mergeCell ref="A136:F136"/>
    <mergeCell ref="G136:K136"/>
    <mergeCell ref="G137:K137"/>
    <mergeCell ref="A138:F138"/>
    <mergeCell ref="G138:K138"/>
    <mergeCell ref="C139:K139"/>
    <mergeCell ref="O117:O120"/>
    <mergeCell ref="A127:L127"/>
    <mergeCell ref="A109:A125"/>
    <mergeCell ref="P117:P120"/>
    <mergeCell ref="M132:N132"/>
    <mergeCell ref="O132:Q132"/>
    <mergeCell ref="M133:N136"/>
    <mergeCell ref="O133:P136"/>
    <mergeCell ref="N109:N111"/>
    <mergeCell ref="O109:O111"/>
    <mergeCell ref="P109:P111"/>
    <mergeCell ref="N112:N116"/>
    <mergeCell ref="O112:O116"/>
    <mergeCell ref="P112:P116"/>
    <mergeCell ref="N117:N120"/>
    <mergeCell ref="N121:N125"/>
    <mergeCell ref="O121:O125"/>
    <mergeCell ref="P121:P125"/>
    <mergeCell ref="M127:N127"/>
    <mergeCell ref="A133:F133"/>
    <mergeCell ref="G133:K133"/>
    <mergeCell ref="C121:C125"/>
    <mergeCell ref="C109:C110"/>
    <mergeCell ref="C92:C93"/>
    <mergeCell ref="A132:C132"/>
    <mergeCell ref="B109:B111"/>
    <mergeCell ref="B112:B116"/>
    <mergeCell ref="C112:C115"/>
    <mergeCell ref="B117:B120"/>
    <mergeCell ref="C117:C118"/>
    <mergeCell ref="C119:C120"/>
    <mergeCell ref="B121:B125"/>
    <mergeCell ref="B100:B101"/>
    <mergeCell ref="B92:B93"/>
    <mergeCell ref="B94:B95"/>
    <mergeCell ref="C94:C95"/>
    <mergeCell ref="C96:C99"/>
    <mergeCell ref="B96:B99"/>
    <mergeCell ref="B38:B41"/>
    <mergeCell ref="C38:C40"/>
    <mergeCell ref="B16:B21"/>
    <mergeCell ref="C18:C21"/>
    <mergeCell ref="B24:B26"/>
    <mergeCell ref="A22:L22"/>
    <mergeCell ref="A27:L27"/>
    <mergeCell ref="A34:L34"/>
    <mergeCell ref="C79:C82"/>
    <mergeCell ref="B57:B63"/>
    <mergeCell ref="B64:B65"/>
    <mergeCell ref="B66:B71"/>
    <mergeCell ref="B73:B76"/>
    <mergeCell ref="A50:L50"/>
    <mergeCell ref="A77:L77"/>
    <mergeCell ref="C44:C48"/>
    <mergeCell ref="C51:C55"/>
    <mergeCell ref="C57:C59"/>
    <mergeCell ref="C60:C62"/>
    <mergeCell ref="C66:C67"/>
    <mergeCell ref="C68:C71"/>
    <mergeCell ref="C73:C75"/>
    <mergeCell ref="O106:O107"/>
    <mergeCell ref="P106:P107"/>
    <mergeCell ref="A108:L108"/>
    <mergeCell ref="N100:N101"/>
    <mergeCell ref="O100:O101"/>
    <mergeCell ref="P100:P101"/>
    <mergeCell ref="N102:N105"/>
    <mergeCell ref="O102:O105"/>
    <mergeCell ref="P102:P105"/>
    <mergeCell ref="N106:N107"/>
    <mergeCell ref="B102:B105"/>
    <mergeCell ref="C102:C105"/>
    <mergeCell ref="B106:B107"/>
    <mergeCell ref="C106:C107"/>
    <mergeCell ref="A79:A107"/>
    <mergeCell ref="O96:O99"/>
    <mergeCell ref="P96:P99"/>
    <mergeCell ref="N92:N93"/>
    <mergeCell ref="O92:O93"/>
    <mergeCell ref="P92:P93"/>
    <mergeCell ref="N94:N95"/>
    <mergeCell ref="O94:O95"/>
    <mergeCell ref="P94:P95"/>
    <mergeCell ref="N96:N99"/>
    <mergeCell ref="A1:Q1"/>
    <mergeCell ref="A4:A21"/>
    <mergeCell ref="C4:C7"/>
    <mergeCell ref="O4:O12"/>
    <mergeCell ref="P4:P12"/>
    <mergeCell ref="C8:C11"/>
    <mergeCell ref="P16:P21"/>
    <mergeCell ref="N16:N21"/>
    <mergeCell ref="O16:O21"/>
    <mergeCell ref="P13:P15"/>
    <mergeCell ref="C13:C14"/>
    <mergeCell ref="C16:C17"/>
    <mergeCell ref="B4:B12"/>
    <mergeCell ref="B13:B15"/>
    <mergeCell ref="N4:N12"/>
    <mergeCell ref="N13:N15"/>
    <mergeCell ref="O13:O15"/>
    <mergeCell ref="N24:N26"/>
    <mergeCell ref="P24:P26"/>
    <mergeCell ref="A23:A26"/>
    <mergeCell ref="A28:A33"/>
    <mergeCell ref="A35:A49"/>
    <mergeCell ref="A51:A76"/>
    <mergeCell ref="O24:O26"/>
    <mergeCell ref="O28:O33"/>
    <mergeCell ref="P28:P33"/>
    <mergeCell ref="O35:O37"/>
    <mergeCell ref="P35:P37"/>
    <mergeCell ref="O38:O41"/>
    <mergeCell ref="N28:N33"/>
    <mergeCell ref="N35:N37"/>
    <mergeCell ref="N38:N41"/>
    <mergeCell ref="N42:N43"/>
    <mergeCell ref="C24:C25"/>
    <mergeCell ref="C28:C30"/>
    <mergeCell ref="B28:B33"/>
    <mergeCell ref="B35:B37"/>
    <mergeCell ref="C35:C36"/>
    <mergeCell ref="B42:B43"/>
    <mergeCell ref="B44:B49"/>
    <mergeCell ref="B51:B56"/>
  </mergeCells>
  <hyperlinks>
    <hyperlink ref="G133" r:id="rId1" location="categoria_648" xr:uid="{00000000-0004-0000-0200-000000000000}"/>
    <hyperlink ref="G134" r:id="rId2" xr:uid="{00000000-0004-0000-0200-000001000000}"/>
    <hyperlink ref="G135" r:id="rId3" xr:uid="{00000000-0004-0000-0200-000002000000}"/>
    <hyperlink ref="G136" r:id="rId4" xr:uid="{00000000-0004-0000-0200-000003000000}"/>
    <hyperlink ref="C139" r:id="rId5" xr:uid="{00000000-0004-0000-0200-000004000000}"/>
    <hyperlink ref="G141" r:id="rId6" xr:uid="{00000000-0004-0000-0200-000005000000}"/>
    <hyperlink ref="G138" r:id="rId7" xr:uid="{4B774B44-81EC-40A2-93FF-606FF207BE6D}"/>
  </hyperlinks>
  <printOptions horizontalCentered="1" verticalCentered="1"/>
  <pageMargins left="0.23622047244094491" right="0.23622047244094491" top="0.15748031496062992" bottom="0.15748031496062992" header="0" footer="0"/>
  <pageSetup paperSize="8" scale="40" orientation="portrait" r:id="rId8"/>
  <drawing r:id="rId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Z1000"/>
  <sheetViews>
    <sheetView zoomScale="70" zoomScaleNormal="70" workbookViewId="0">
      <selection sqref="A1:M1"/>
    </sheetView>
  </sheetViews>
  <sheetFormatPr defaultColWidth="12.5546875" defaultRowHeight="15" customHeight="1"/>
  <cols>
    <col min="1" max="1" width="17.6640625" customWidth="1"/>
    <col min="2" max="2" width="30.109375" customWidth="1"/>
    <col min="3" max="3" width="16.109375" customWidth="1"/>
    <col min="4" max="4" width="51.109375" customWidth="1"/>
    <col min="5" max="6" width="15.6640625" customWidth="1"/>
    <col min="7" max="7" width="16.88671875" customWidth="1"/>
    <col min="8" max="11" width="15.6640625" customWidth="1"/>
    <col min="12" max="12" width="17" customWidth="1"/>
    <col min="13" max="13" width="15.33203125" customWidth="1"/>
    <col min="14" max="15" width="15.109375" hidden="1" customWidth="1"/>
    <col min="16" max="26" width="8.88671875" customWidth="1"/>
  </cols>
  <sheetData>
    <row r="1" spans="1:15" ht="33.75" customHeight="1">
      <c r="A1" s="513" t="s">
        <v>188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149"/>
      <c r="O1" s="149"/>
    </row>
    <row r="2" spans="1:15" ht="12.75" customHeight="1">
      <c r="A2" s="209" t="s">
        <v>1</v>
      </c>
      <c r="B2" s="210" t="s">
        <v>2</v>
      </c>
      <c r="C2" s="210" t="s">
        <v>189</v>
      </c>
      <c r="D2" s="211" t="s">
        <v>190</v>
      </c>
      <c r="E2" s="211" t="s">
        <v>3</v>
      </c>
      <c r="F2" s="211" t="s">
        <v>4</v>
      </c>
      <c r="G2" s="211" t="s">
        <v>133</v>
      </c>
      <c r="H2" s="211" t="s">
        <v>134</v>
      </c>
      <c r="I2" s="211" t="s">
        <v>5</v>
      </c>
      <c r="J2" s="211" t="s">
        <v>135</v>
      </c>
      <c r="K2" s="211" t="s">
        <v>191</v>
      </c>
      <c r="L2" s="211" t="s">
        <v>192</v>
      </c>
      <c r="M2" s="211" t="s">
        <v>193</v>
      </c>
      <c r="N2" s="212" t="s">
        <v>194</v>
      </c>
      <c r="O2" s="212" t="s">
        <v>195</v>
      </c>
    </row>
    <row r="3" spans="1:15" ht="15" customHeight="1">
      <c r="A3" s="475" t="s">
        <v>10</v>
      </c>
      <c r="B3" s="475" t="s">
        <v>11</v>
      </c>
      <c r="C3" s="475" t="s">
        <v>196</v>
      </c>
      <c r="D3" s="56" t="s">
        <v>197</v>
      </c>
      <c r="E3" s="213">
        <v>1000</v>
      </c>
      <c r="F3" s="7" t="s">
        <v>165</v>
      </c>
      <c r="G3" s="214" t="s">
        <v>161</v>
      </c>
      <c r="H3" s="214" t="s">
        <v>198</v>
      </c>
      <c r="I3" s="215">
        <f>I262</f>
        <v>0.5</v>
      </c>
      <c r="J3" s="8" t="s">
        <v>157</v>
      </c>
      <c r="K3" s="115">
        <f>I3*'COMPOSIÇÃO HORA TÉCNICA'!$C$15</f>
        <v>0.62785388127853892</v>
      </c>
      <c r="L3" s="115">
        <f t="shared" ref="L3:L36" si="0">ROUND(E3*K3,2)</f>
        <v>627.85</v>
      </c>
      <c r="M3" s="510">
        <f>SUM(L3:L16)</f>
        <v>14435.840000000002</v>
      </c>
      <c r="N3" s="514" t="e">
        <f>'MEMÓRIA DE CÁLCULO'!#REF!</f>
        <v>#REF!</v>
      </c>
      <c r="O3" s="515" t="e">
        <f>'MEMÓRIA DE CÁLCULO'!#REF!</f>
        <v>#REF!</v>
      </c>
    </row>
    <row r="4" spans="1:15" ht="15" customHeight="1">
      <c r="A4" s="419"/>
      <c r="B4" s="419"/>
      <c r="C4" s="419"/>
      <c r="D4" s="56" t="s">
        <v>199</v>
      </c>
      <c r="E4" s="213">
        <v>1200</v>
      </c>
      <c r="F4" s="7" t="s">
        <v>165</v>
      </c>
      <c r="G4" s="214" t="s">
        <v>161</v>
      </c>
      <c r="H4" s="214" t="s">
        <v>200</v>
      </c>
      <c r="I4" s="215">
        <f>I263</f>
        <v>2</v>
      </c>
      <c r="J4" s="8" t="s">
        <v>157</v>
      </c>
      <c r="K4" s="115">
        <f>I4*'COMPOSIÇÃO HORA TÉCNICA'!$C$15</f>
        <v>2.5114155251141557</v>
      </c>
      <c r="L4" s="115">
        <f t="shared" si="0"/>
        <v>3013.7</v>
      </c>
      <c r="M4" s="419"/>
      <c r="N4" s="470"/>
      <c r="O4" s="419"/>
    </row>
    <row r="5" spans="1:15" ht="15" customHeight="1">
      <c r="A5" s="419"/>
      <c r="B5" s="419"/>
      <c r="C5" s="419"/>
      <c r="D5" s="56" t="s">
        <v>201</v>
      </c>
      <c r="E5" s="213">
        <v>10</v>
      </c>
      <c r="F5" s="7" t="s">
        <v>165</v>
      </c>
      <c r="G5" s="214" t="s">
        <v>161</v>
      </c>
      <c r="H5" s="214" t="s">
        <v>202</v>
      </c>
      <c r="I5" s="215">
        <f>I265</f>
        <v>9.5</v>
      </c>
      <c r="J5" s="8" t="s">
        <v>157</v>
      </c>
      <c r="K5" s="115">
        <f>I5*'COMPOSIÇÃO HORA TÉCNICA'!$C$15</f>
        <v>11.929223744292239</v>
      </c>
      <c r="L5" s="115">
        <f t="shared" si="0"/>
        <v>119.29</v>
      </c>
      <c r="M5" s="419"/>
      <c r="N5" s="470"/>
      <c r="O5" s="419"/>
    </row>
    <row r="6" spans="1:15" ht="15" customHeight="1">
      <c r="A6" s="419"/>
      <c r="B6" s="419"/>
      <c r="C6" s="419"/>
      <c r="D6" s="56" t="s">
        <v>203</v>
      </c>
      <c r="E6" s="213">
        <v>2</v>
      </c>
      <c r="F6" s="7" t="s">
        <v>165</v>
      </c>
      <c r="G6" s="214" t="s">
        <v>161</v>
      </c>
      <c r="H6" s="214" t="s">
        <v>204</v>
      </c>
      <c r="I6" s="215">
        <f>I266</f>
        <v>12</v>
      </c>
      <c r="J6" s="8" t="s">
        <v>157</v>
      </c>
      <c r="K6" s="115">
        <f>I6*'COMPOSIÇÃO HORA TÉCNICA'!$C$15</f>
        <v>15.068493150684933</v>
      </c>
      <c r="L6" s="115">
        <f t="shared" si="0"/>
        <v>30.14</v>
      </c>
      <c r="M6" s="419"/>
      <c r="N6" s="470"/>
      <c r="O6" s="419"/>
    </row>
    <row r="7" spans="1:15" ht="15" customHeight="1">
      <c r="A7" s="419"/>
      <c r="B7" s="419"/>
      <c r="C7" s="419"/>
      <c r="D7" s="56" t="s">
        <v>205</v>
      </c>
      <c r="E7" s="213">
        <v>3</v>
      </c>
      <c r="F7" s="7" t="s">
        <v>165</v>
      </c>
      <c r="G7" s="214" t="s">
        <v>153</v>
      </c>
      <c r="H7" s="214" t="s">
        <v>206</v>
      </c>
      <c r="I7" s="215">
        <v>24.97</v>
      </c>
      <c r="J7" s="8" t="s">
        <v>157</v>
      </c>
      <c r="K7" s="115">
        <f>I7*'COMPOSIÇÃO HORA TÉCNICA'!$C$15</f>
        <v>31.355022831050231</v>
      </c>
      <c r="L7" s="115">
        <f t="shared" si="0"/>
        <v>94.07</v>
      </c>
      <c r="M7" s="419"/>
      <c r="N7" s="470"/>
      <c r="O7" s="419"/>
    </row>
    <row r="8" spans="1:15" ht="12.75" customHeight="1">
      <c r="A8" s="419"/>
      <c r="B8" s="419"/>
      <c r="C8" s="420"/>
      <c r="D8" s="56" t="s">
        <v>207</v>
      </c>
      <c r="E8" s="213">
        <v>1</v>
      </c>
      <c r="F8" s="7" t="s">
        <v>165</v>
      </c>
      <c r="G8" s="15" t="s">
        <v>208</v>
      </c>
      <c r="H8" s="214" t="s">
        <v>48</v>
      </c>
      <c r="I8" s="215">
        <f>I270</f>
        <v>31.4</v>
      </c>
      <c r="J8" s="8" t="s">
        <v>157</v>
      </c>
      <c r="K8" s="115">
        <f>I8*'COMPOSIÇÃO HORA TÉCNICA'!$C$15</f>
        <v>39.429223744292244</v>
      </c>
      <c r="L8" s="115">
        <f t="shared" si="0"/>
        <v>39.43</v>
      </c>
      <c r="M8" s="419"/>
      <c r="N8" s="470"/>
      <c r="O8" s="419"/>
    </row>
    <row r="9" spans="1:15" ht="12.75" customHeight="1">
      <c r="A9" s="419"/>
      <c r="B9" s="419"/>
      <c r="C9" s="475" t="s">
        <v>209</v>
      </c>
      <c r="D9" s="56" t="s">
        <v>210</v>
      </c>
      <c r="E9" s="213">
        <v>1</v>
      </c>
      <c r="F9" s="7" t="s">
        <v>165</v>
      </c>
      <c r="G9" s="7" t="s">
        <v>153</v>
      </c>
      <c r="H9" s="7" t="s">
        <v>211</v>
      </c>
      <c r="I9" s="215">
        <v>49.73</v>
      </c>
      <c r="J9" s="8" t="s">
        <v>157</v>
      </c>
      <c r="K9" s="115">
        <f>I9*'COMPOSIÇÃO HORA TÉCNICA'!$C$15</f>
        <v>62.446347031963477</v>
      </c>
      <c r="L9" s="115">
        <f t="shared" si="0"/>
        <v>62.45</v>
      </c>
      <c r="M9" s="419"/>
      <c r="N9" s="470"/>
      <c r="O9" s="419"/>
    </row>
    <row r="10" spans="1:15" ht="12.75" customHeight="1">
      <c r="A10" s="419"/>
      <c r="B10" s="419"/>
      <c r="C10" s="419"/>
      <c r="D10" s="56" t="s">
        <v>212</v>
      </c>
      <c r="E10" s="213">
        <v>2</v>
      </c>
      <c r="F10" s="7" t="s">
        <v>165</v>
      </c>
      <c r="G10" s="7" t="s">
        <v>153</v>
      </c>
      <c r="H10" s="7" t="s">
        <v>213</v>
      </c>
      <c r="I10" s="215">
        <v>95.23</v>
      </c>
      <c r="J10" s="8" t="s">
        <v>157</v>
      </c>
      <c r="K10" s="115">
        <f>I10*'COMPOSIÇÃO HORA TÉCNICA'!$C$15</f>
        <v>119.58105022831053</v>
      </c>
      <c r="L10" s="115">
        <f t="shared" si="0"/>
        <v>239.16</v>
      </c>
      <c r="M10" s="419"/>
      <c r="N10" s="470"/>
      <c r="O10" s="419"/>
    </row>
    <row r="11" spans="1:15" ht="12.75" customHeight="1">
      <c r="A11" s="419"/>
      <c r="B11" s="419"/>
      <c r="C11" s="419"/>
      <c r="D11" s="56" t="s">
        <v>214</v>
      </c>
      <c r="E11" s="216">
        <v>3.3000000000000002E-2</v>
      </c>
      <c r="F11" s="7" t="s">
        <v>215</v>
      </c>
      <c r="G11" s="7" t="s">
        <v>153</v>
      </c>
      <c r="H11" s="7" t="s">
        <v>216</v>
      </c>
      <c r="I11" s="115">
        <v>3251.08</v>
      </c>
      <c r="J11" s="8" t="s">
        <v>157</v>
      </c>
      <c r="K11" s="115">
        <f>I11*'COMPOSIÇÃO HORA TÉCNICA'!$C$15</f>
        <v>4082.4063926940644</v>
      </c>
      <c r="L11" s="115">
        <f t="shared" si="0"/>
        <v>134.72</v>
      </c>
      <c r="M11" s="419"/>
      <c r="N11" s="470"/>
      <c r="O11" s="419"/>
    </row>
    <row r="12" spans="1:15" ht="12.75" customHeight="1">
      <c r="A12" s="419"/>
      <c r="B12" s="419"/>
      <c r="C12" s="419"/>
      <c r="D12" s="13" t="s">
        <v>217</v>
      </c>
      <c r="E12" s="213">
        <v>20</v>
      </c>
      <c r="F12" s="7" t="s">
        <v>165</v>
      </c>
      <c r="G12" s="7" t="s">
        <v>153</v>
      </c>
      <c r="H12" s="7" t="s">
        <v>218</v>
      </c>
      <c r="I12" s="215">
        <v>7.41</v>
      </c>
      <c r="J12" s="8" t="s">
        <v>157</v>
      </c>
      <c r="K12" s="115">
        <f>I12*'COMPOSIÇÃO HORA TÉCNICA'!$C$15</f>
        <v>9.3047945205479472</v>
      </c>
      <c r="L12" s="115">
        <f t="shared" si="0"/>
        <v>186.1</v>
      </c>
      <c r="M12" s="419"/>
      <c r="N12" s="470"/>
      <c r="O12" s="419"/>
    </row>
    <row r="13" spans="1:15" ht="12.75" customHeight="1">
      <c r="A13" s="419"/>
      <c r="B13" s="419"/>
      <c r="C13" s="420"/>
      <c r="D13" s="13" t="s">
        <v>219</v>
      </c>
      <c r="E13" s="213">
        <v>900</v>
      </c>
      <c r="F13" s="7" t="s">
        <v>165</v>
      </c>
      <c r="G13" s="7" t="s">
        <v>153</v>
      </c>
      <c r="H13" s="7" t="s">
        <v>220</v>
      </c>
      <c r="I13" s="215">
        <v>3.07</v>
      </c>
      <c r="J13" s="8" t="s">
        <v>157</v>
      </c>
      <c r="K13" s="115">
        <f>I13*'COMPOSIÇÃO HORA TÉCNICA'!$C$15</f>
        <v>3.8550228310502286</v>
      </c>
      <c r="L13" s="115">
        <f t="shared" si="0"/>
        <v>3469.52</v>
      </c>
      <c r="M13" s="419"/>
      <c r="N13" s="470"/>
      <c r="O13" s="419"/>
    </row>
    <row r="14" spans="1:15" ht="15" customHeight="1">
      <c r="A14" s="419"/>
      <c r="B14" s="419"/>
      <c r="C14" s="87" t="s">
        <v>221</v>
      </c>
      <c r="D14" s="56" t="s">
        <v>222</v>
      </c>
      <c r="E14" s="213">
        <v>1</v>
      </c>
      <c r="F14" s="7" t="s">
        <v>12</v>
      </c>
      <c r="G14" s="7" t="s">
        <v>153</v>
      </c>
      <c r="H14" s="214" t="s">
        <v>223</v>
      </c>
      <c r="I14" s="215">
        <v>518.33000000000004</v>
      </c>
      <c r="J14" s="8" t="s">
        <v>157</v>
      </c>
      <c r="K14" s="115">
        <f>I14*'COMPOSIÇÃO HORA TÉCNICA'!$C$15</f>
        <v>650.87100456621022</v>
      </c>
      <c r="L14" s="115">
        <f t="shared" si="0"/>
        <v>650.87</v>
      </c>
      <c r="M14" s="419"/>
      <c r="N14" s="471"/>
      <c r="O14" s="420"/>
    </row>
    <row r="15" spans="1:15" ht="12.75" customHeight="1">
      <c r="A15" s="419"/>
      <c r="B15" s="419"/>
      <c r="C15" s="475" t="s">
        <v>224</v>
      </c>
      <c r="D15" s="14" t="s">
        <v>225</v>
      </c>
      <c r="E15" s="217">
        <v>1.5</v>
      </c>
      <c r="F15" s="7" t="s">
        <v>215</v>
      </c>
      <c r="G15" s="7" t="s">
        <v>161</v>
      </c>
      <c r="H15" s="7" t="s">
        <v>226</v>
      </c>
      <c r="I15" s="134">
        <f>I274</f>
        <v>2441.5700000000002</v>
      </c>
      <c r="J15" s="8" t="s">
        <v>157</v>
      </c>
      <c r="K15" s="115">
        <f>I15*'COMPOSIÇÃO HORA TÉCNICA'!$C$15</f>
        <v>3065.8984018264846</v>
      </c>
      <c r="L15" s="115">
        <f t="shared" si="0"/>
        <v>4598.8500000000004</v>
      </c>
      <c r="M15" s="419"/>
      <c r="N15" s="383"/>
      <c r="O15" s="218"/>
    </row>
    <row r="16" spans="1:15" ht="12.75" customHeight="1">
      <c r="A16" s="419"/>
      <c r="B16" s="420"/>
      <c r="C16" s="420"/>
      <c r="D16" s="14" t="s">
        <v>227</v>
      </c>
      <c r="E16" s="213">
        <v>150</v>
      </c>
      <c r="F16" s="7" t="s">
        <v>228</v>
      </c>
      <c r="G16" s="7" t="s">
        <v>146</v>
      </c>
      <c r="H16" s="7">
        <v>4222</v>
      </c>
      <c r="I16" s="115">
        <f>I275</f>
        <v>6.21</v>
      </c>
      <c r="J16" s="8" t="s">
        <v>157</v>
      </c>
      <c r="K16" s="115">
        <f>I16*'COMPOSIÇÃO HORA TÉCNICA'!$C$15</f>
        <v>7.7979452054794534</v>
      </c>
      <c r="L16" s="115">
        <f t="shared" si="0"/>
        <v>1169.69</v>
      </c>
      <c r="M16" s="420"/>
      <c r="N16" s="383"/>
      <c r="O16" s="218"/>
    </row>
    <row r="17" spans="1:26" ht="15" customHeight="1">
      <c r="A17" s="419"/>
      <c r="B17" s="475" t="s">
        <v>13</v>
      </c>
      <c r="C17" s="475" t="s">
        <v>196</v>
      </c>
      <c r="D17" s="56" t="s">
        <v>197</v>
      </c>
      <c r="E17" s="213">
        <v>300</v>
      </c>
      <c r="F17" s="7" t="s">
        <v>165</v>
      </c>
      <c r="G17" s="214" t="s">
        <v>161</v>
      </c>
      <c r="H17" s="214" t="s">
        <v>198</v>
      </c>
      <c r="I17" s="215">
        <f>I262</f>
        <v>0.5</v>
      </c>
      <c r="J17" s="8" t="s">
        <v>157</v>
      </c>
      <c r="K17" s="115">
        <f>I17*'COMPOSIÇÃO HORA TÉCNICA'!$C$15</f>
        <v>0.62785388127853892</v>
      </c>
      <c r="L17" s="115">
        <f t="shared" si="0"/>
        <v>188.36</v>
      </c>
      <c r="M17" s="510">
        <f>SUM(L17:L29)</f>
        <v>5300.9900000000007</v>
      </c>
      <c r="N17" s="517" t="e">
        <f>'MEMÓRIA DE CÁLCULO'!#REF!</f>
        <v>#REF!</v>
      </c>
      <c r="O17" s="516" t="e">
        <f>'MEMÓRIA DE CÁLCULO'!#REF!</f>
        <v>#REF!</v>
      </c>
    </row>
    <row r="18" spans="1:26" ht="15" customHeight="1">
      <c r="A18" s="419"/>
      <c r="B18" s="419"/>
      <c r="C18" s="419"/>
      <c r="D18" s="56" t="s">
        <v>199</v>
      </c>
      <c r="E18" s="213">
        <v>450</v>
      </c>
      <c r="F18" s="7" t="s">
        <v>165</v>
      </c>
      <c r="G18" s="214" t="s">
        <v>161</v>
      </c>
      <c r="H18" s="214" t="s">
        <v>200</v>
      </c>
      <c r="I18" s="215">
        <f>I263</f>
        <v>2</v>
      </c>
      <c r="J18" s="8" t="s">
        <v>157</v>
      </c>
      <c r="K18" s="115">
        <f>I18*'COMPOSIÇÃO HORA TÉCNICA'!$C$15</f>
        <v>2.5114155251141557</v>
      </c>
      <c r="L18" s="115">
        <f t="shared" si="0"/>
        <v>1130.1400000000001</v>
      </c>
      <c r="M18" s="419"/>
      <c r="N18" s="470"/>
      <c r="O18" s="419"/>
    </row>
    <row r="19" spans="1:26" ht="15" customHeight="1">
      <c r="A19" s="419"/>
      <c r="B19" s="419"/>
      <c r="C19" s="419"/>
      <c r="D19" s="56" t="s">
        <v>201</v>
      </c>
      <c r="E19" s="213">
        <v>2</v>
      </c>
      <c r="F19" s="7" t="s">
        <v>165</v>
      </c>
      <c r="G19" s="214" t="s">
        <v>161</v>
      </c>
      <c r="H19" s="214" t="s">
        <v>202</v>
      </c>
      <c r="I19" s="215">
        <f>I265</f>
        <v>9.5</v>
      </c>
      <c r="J19" s="8" t="s">
        <v>157</v>
      </c>
      <c r="K19" s="115">
        <f>I19*'COMPOSIÇÃO HORA TÉCNICA'!$C$15</f>
        <v>11.929223744292239</v>
      </c>
      <c r="L19" s="115">
        <f t="shared" si="0"/>
        <v>23.86</v>
      </c>
      <c r="M19" s="419"/>
      <c r="N19" s="470"/>
      <c r="O19" s="419"/>
    </row>
    <row r="20" spans="1:26" ht="15" customHeight="1">
      <c r="A20" s="419"/>
      <c r="B20" s="419"/>
      <c r="C20" s="419"/>
      <c r="D20" s="56" t="s">
        <v>203</v>
      </c>
      <c r="E20" s="213">
        <v>1</v>
      </c>
      <c r="F20" s="7" t="s">
        <v>165</v>
      </c>
      <c r="G20" s="214" t="s">
        <v>161</v>
      </c>
      <c r="H20" s="214" t="s">
        <v>204</v>
      </c>
      <c r="I20" s="215">
        <f>I266</f>
        <v>12</v>
      </c>
      <c r="J20" s="8" t="s">
        <v>157</v>
      </c>
      <c r="K20" s="115">
        <f>I20*'COMPOSIÇÃO HORA TÉCNICA'!$C$15</f>
        <v>15.068493150684933</v>
      </c>
      <c r="L20" s="115">
        <f t="shared" si="0"/>
        <v>15.07</v>
      </c>
      <c r="M20" s="419"/>
      <c r="N20" s="470"/>
      <c r="O20" s="419"/>
    </row>
    <row r="21" spans="1:26" ht="15" customHeight="1">
      <c r="A21" s="419"/>
      <c r="B21" s="419"/>
      <c r="C21" s="419"/>
      <c r="D21" s="56" t="s">
        <v>205</v>
      </c>
      <c r="E21" s="213">
        <v>2</v>
      </c>
      <c r="F21" s="7" t="s">
        <v>165</v>
      </c>
      <c r="G21" s="214" t="s">
        <v>153</v>
      </c>
      <c r="H21" s="214" t="s">
        <v>206</v>
      </c>
      <c r="I21" s="215">
        <v>24.97</v>
      </c>
      <c r="J21" s="8" t="s">
        <v>157</v>
      </c>
      <c r="K21" s="115">
        <f>I21*'COMPOSIÇÃO HORA TÉCNICA'!$C$15</f>
        <v>31.355022831050231</v>
      </c>
      <c r="L21" s="115">
        <f t="shared" si="0"/>
        <v>62.71</v>
      </c>
      <c r="M21" s="419"/>
      <c r="N21" s="470"/>
      <c r="O21" s="419"/>
    </row>
    <row r="22" spans="1:26" ht="12.75" customHeight="1">
      <c r="A22" s="419"/>
      <c r="B22" s="419"/>
      <c r="C22" s="420"/>
      <c r="D22" s="56" t="s">
        <v>207</v>
      </c>
      <c r="E22" s="213">
        <v>1</v>
      </c>
      <c r="F22" s="7" t="s">
        <v>165</v>
      </c>
      <c r="G22" s="15" t="s">
        <v>208</v>
      </c>
      <c r="H22" s="214" t="s">
        <v>48</v>
      </c>
      <c r="I22" s="215">
        <f>I270</f>
        <v>31.4</v>
      </c>
      <c r="J22" s="8" t="s">
        <v>157</v>
      </c>
      <c r="K22" s="115">
        <f>I22*'COMPOSIÇÃO HORA TÉCNICA'!$C$15</f>
        <v>39.429223744292244</v>
      </c>
      <c r="L22" s="115">
        <f t="shared" si="0"/>
        <v>39.43</v>
      </c>
      <c r="M22" s="419"/>
      <c r="N22" s="470"/>
      <c r="O22" s="419"/>
    </row>
    <row r="23" spans="1:26" ht="12.75" customHeight="1">
      <c r="A23" s="419"/>
      <c r="B23" s="419"/>
      <c r="C23" s="475" t="s">
        <v>209</v>
      </c>
      <c r="D23" s="56" t="s">
        <v>229</v>
      </c>
      <c r="E23" s="213">
        <v>60</v>
      </c>
      <c r="F23" s="7" t="s">
        <v>165</v>
      </c>
      <c r="G23" s="7" t="s">
        <v>153</v>
      </c>
      <c r="H23" s="7" t="s">
        <v>230</v>
      </c>
      <c r="I23" s="215">
        <v>26.35</v>
      </c>
      <c r="J23" s="8" t="s">
        <v>157</v>
      </c>
      <c r="K23" s="115">
        <f>I23*'COMPOSIÇÃO HORA TÉCNICA'!$C$15</f>
        <v>33.087899543379002</v>
      </c>
      <c r="L23" s="115">
        <f t="shared" si="0"/>
        <v>1985.27</v>
      </c>
      <c r="M23" s="419"/>
      <c r="N23" s="470"/>
      <c r="O23" s="419"/>
    </row>
    <row r="24" spans="1:26" ht="12.75" customHeight="1">
      <c r="A24" s="419"/>
      <c r="B24" s="419"/>
      <c r="C24" s="419"/>
      <c r="D24" s="56" t="s">
        <v>231</v>
      </c>
      <c r="E24" s="213">
        <v>60</v>
      </c>
      <c r="F24" s="7" t="s">
        <v>165</v>
      </c>
      <c r="G24" s="7" t="s">
        <v>153</v>
      </c>
      <c r="H24" s="7" t="s">
        <v>232</v>
      </c>
      <c r="I24" s="215">
        <v>4.0199999999999996</v>
      </c>
      <c r="J24" s="8" t="s">
        <v>157</v>
      </c>
      <c r="K24" s="115">
        <f>I24*'COMPOSIÇÃO HORA TÉCNICA'!$C$15</f>
        <v>5.0479452054794525</v>
      </c>
      <c r="L24" s="115">
        <f t="shared" si="0"/>
        <v>302.88</v>
      </c>
      <c r="M24" s="419"/>
      <c r="N24" s="470"/>
      <c r="O24" s="419"/>
    </row>
    <row r="25" spans="1:26" ht="12.75" customHeight="1">
      <c r="A25" s="419"/>
      <c r="B25" s="419"/>
      <c r="C25" s="419"/>
      <c r="D25" s="56" t="s">
        <v>210</v>
      </c>
      <c r="E25" s="213">
        <v>2</v>
      </c>
      <c r="F25" s="7" t="s">
        <v>165</v>
      </c>
      <c r="G25" s="7" t="s">
        <v>153</v>
      </c>
      <c r="H25" s="7" t="s">
        <v>211</v>
      </c>
      <c r="I25" s="215">
        <v>49.73</v>
      </c>
      <c r="J25" s="8" t="s">
        <v>157</v>
      </c>
      <c r="K25" s="115">
        <f>I25*'COMPOSIÇÃO HORA TÉCNICA'!$C$15</f>
        <v>62.446347031963477</v>
      </c>
      <c r="L25" s="115">
        <f t="shared" si="0"/>
        <v>124.89</v>
      </c>
      <c r="M25" s="419"/>
      <c r="N25" s="470"/>
      <c r="O25" s="419"/>
    </row>
    <row r="26" spans="1:26" ht="12.75" customHeight="1">
      <c r="A26" s="419"/>
      <c r="B26" s="419"/>
      <c r="C26" s="419"/>
      <c r="D26" s="56" t="s">
        <v>212</v>
      </c>
      <c r="E26" s="213">
        <v>1</v>
      </c>
      <c r="F26" s="7" t="s">
        <v>165</v>
      </c>
      <c r="G26" s="7" t="s">
        <v>153</v>
      </c>
      <c r="H26" s="7" t="s">
        <v>213</v>
      </c>
      <c r="I26" s="215">
        <v>95.23</v>
      </c>
      <c r="J26" s="8" t="s">
        <v>157</v>
      </c>
      <c r="K26" s="115">
        <f>I26*'COMPOSIÇÃO HORA TÉCNICA'!$C$15</f>
        <v>119.58105022831053</v>
      </c>
      <c r="L26" s="115">
        <f t="shared" si="0"/>
        <v>119.58</v>
      </c>
      <c r="M26" s="419"/>
      <c r="N26" s="470"/>
      <c r="O26" s="419"/>
    </row>
    <row r="27" spans="1:26" ht="12.75" customHeight="1">
      <c r="A27" s="419"/>
      <c r="B27" s="419"/>
      <c r="C27" s="419"/>
      <c r="D27" s="13" t="s">
        <v>219</v>
      </c>
      <c r="E27" s="213">
        <v>100</v>
      </c>
      <c r="F27" s="7" t="s">
        <v>165</v>
      </c>
      <c r="G27" s="7" t="s">
        <v>153</v>
      </c>
      <c r="H27" s="7" t="s">
        <v>220</v>
      </c>
      <c r="I27" s="215">
        <v>3.07</v>
      </c>
      <c r="J27" s="8" t="s">
        <v>157</v>
      </c>
      <c r="K27" s="115">
        <f>I27*'COMPOSIÇÃO HORA TÉCNICA'!$C$15</f>
        <v>3.8550228310502286</v>
      </c>
      <c r="L27" s="115">
        <f t="shared" si="0"/>
        <v>385.5</v>
      </c>
      <c r="M27" s="419"/>
      <c r="N27" s="470"/>
      <c r="O27" s="419"/>
    </row>
    <row r="28" spans="1:26" ht="12.75" customHeight="1">
      <c r="A28" s="419"/>
      <c r="B28" s="419"/>
      <c r="C28" s="419"/>
      <c r="D28" s="56" t="s">
        <v>214</v>
      </c>
      <c r="E28" s="216">
        <v>3.3000000000000002E-2</v>
      </c>
      <c r="F28" s="7" t="s">
        <v>215</v>
      </c>
      <c r="G28" s="7" t="s">
        <v>153</v>
      </c>
      <c r="H28" s="7" t="s">
        <v>216</v>
      </c>
      <c r="I28" s="115">
        <v>3251.08</v>
      </c>
      <c r="J28" s="8" t="s">
        <v>157</v>
      </c>
      <c r="K28" s="115">
        <f>I28*'COMPOSIÇÃO HORA TÉCNICA'!$C$15</f>
        <v>4082.4063926940644</v>
      </c>
      <c r="L28" s="115">
        <f t="shared" si="0"/>
        <v>134.72</v>
      </c>
      <c r="M28" s="419"/>
      <c r="N28" s="470"/>
      <c r="O28" s="419"/>
    </row>
    <row r="29" spans="1:26" ht="15" customHeight="1">
      <c r="A29" s="419"/>
      <c r="B29" s="420"/>
      <c r="C29" s="420"/>
      <c r="D29" s="56" t="s">
        <v>233</v>
      </c>
      <c r="E29" s="213">
        <v>100</v>
      </c>
      <c r="F29" s="7" t="s">
        <v>165</v>
      </c>
      <c r="G29" s="7" t="s">
        <v>153</v>
      </c>
      <c r="H29" s="7" t="s">
        <v>234</v>
      </c>
      <c r="I29" s="215">
        <v>6.28</v>
      </c>
      <c r="J29" s="8" t="s">
        <v>157</v>
      </c>
      <c r="K29" s="115">
        <f>I29*'COMPOSIÇÃO HORA TÉCNICA'!$C$15</f>
        <v>7.8858447488584495</v>
      </c>
      <c r="L29" s="115">
        <f t="shared" si="0"/>
        <v>788.58</v>
      </c>
      <c r="M29" s="420"/>
      <c r="N29" s="471"/>
      <c r="O29" s="420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</row>
    <row r="30" spans="1:26" ht="15" customHeight="1">
      <c r="A30" s="419"/>
      <c r="B30" s="475" t="s">
        <v>14</v>
      </c>
      <c r="C30" s="475" t="s">
        <v>196</v>
      </c>
      <c r="D30" s="56" t="s">
        <v>197</v>
      </c>
      <c r="E30" s="213">
        <v>700</v>
      </c>
      <c r="F30" s="7" t="s">
        <v>165</v>
      </c>
      <c r="G30" s="214" t="s">
        <v>161</v>
      </c>
      <c r="H30" s="214" t="s">
        <v>198</v>
      </c>
      <c r="I30" s="215">
        <f>I262</f>
        <v>0.5</v>
      </c>
      <c r="J30" s="8" t="s">
        <v>157</v>
      </c>
      <c r="K30" s="115">
        <f>I30*'COMPOSIÇÃO HORA TÉCNICA'!$C$15</f>
        <v>0.62785388127853892</v>
      </c>
      <c r="L30" s="115">
        <f t="shared" si="0"/>
        <v>439.5</v>
      </c>
      <c r="M30" s="510">
        <f>SUM(L30:L36)</f>
        <v>4269.6299999999992</v>
      </c>
      <c r="N30" s="517" t="e">
        <f>'MEMÓRIA DE CÁLCULO'!#REF!</f>
        <v>#REF!</v>
      </c>
      <c r="O30" s="516" t="e">
        <f>'MEMÓRIA DE CÁLCULO'!#REF!</f>
        <v>#REF!</v>
      </c>
    </row>
    <row r="31" spans="1:26" ht="15" customHeight="1">
      <c r="A31" s="419"/>
      <c r="B31" s="419"/>
      <c r="C31" s="419"/>
      <c r="D31" s="56" t="s">
        <v>199</v>
      </c>
      <c r="E31" s="213">
        <v>1000</v>
      </c>
      <c r="F31" s="7" t="s">
        <v>165</v>
      </c>
      <c r="G31" s="214" t="s">
        <v>161</v>
      </c>
      <c r="H31" s="214" t="s">
        <v>200</v>
      </c>
      <c r="I31" s="215">
        <f>I263</f>
        <v>2</v>
      </c>
      <c r="J31" s="8" t="s">
        <v>157</v>
      </c>
      <c r="K31" s="115">
        <f>I31*'COMPOSIÇÃO HORA TÉCNICA'!$C$15</f>
        <v>2.5114155251141557</v>
      </c>
      <c r="L31" s="115">
        <f t="shared" si="0"/>
        <v>2511.42</v>
      </c>
      <c r="M31" s="419"/>
      <c r="N31" s="470"/>
      <c r="O31" s="419"/>
    </row>
    <row r="32" spans="1:26" ht="15" customHeight="1">
      <c r="A32" s="419"/>
      <c r="B32" s="419"/>
      <c r="C32" s="419"/>
      <c r="D32" s="56" t="s">
        <v>201</v>
      </c>
      <c r="E32" s="213">
        <v>8</v>
      </c>
      <c r="F32" s="7" t="s">
        <v>165</v>
      </c>
      <c r="G32" s="214" t="s">
        <v>161</v>
      </c>
      <c r="H32" s="214" t="s">
        <v>202</v>
      </c>
      <c r="I32" s="215">
        <f>I265</f>
        <v>9.5</v>
      </c>
      <c r="J32" s="8" t="s">
        <v>157</v>
      </c>
      <c r="K32" s="115">
        <f>I32*'COMPOSIÇÃO HORA TÉCNICA'!$C$15</f>
        <v>11.929223744292239</v>
      </c>
      <c r="L32" s="115">
        <f t="shared" si="0"/>
        <v>95.43</v>
      </c>
      <c r="M32" s="419"/>
      <c r="N32" s="470"/>
      <c r="O32" s="419"/>
    </row>
    <row r="33" spans="1:15" ht="15" customHeight="1">
      <c r="A33" s="419"/>
      <c r="B33" s="419"/>
      <c r="C33" s="419"/>
      <c r="D33" s="56" t="s">
        <v>203</v>
      </c>
      <c r="E33" s="213">
        <v>2</v>
      </c>
      <c r="F33" s="7" t="s">
        <v>165</v>
      </c>
      <c r="G33" s="214" t="s">
        <v>161</v>
      </c>
      <c r="H33" s="214" t="s">
        <v>204</v>
      </c>
      <c r="I33" s="215">
        <f>I266</f>
        <v>12</v>
      </c>
      <c r="J33" s="8" t="s">
        <v>157</v>
      </c>
      <c r="K33" s="115">
        <f>I33*'COMPOSIÇÃO HORA TÉCNICA'!$C$15</f>
        <v>15.068493150684933</v>
      </c>
      <c r="L33" s="115">
        <f t="shared" si="0"/>
        <v>30.14</v>
      </c>
      <c r="M33" s="419"/>
      <c r="N33" s="470"/>
      <c r="O33" s="419"/>
    </row>
    <row r="34" spans="1:15" ht="12.75" customHeight="1">
      <c r="A34" s="419"/>
      <c r="B34" s="419"/>
      <c r="C34" s="420"/>
      <c r="D34" s="56" t="s">
        <v>207</v>
      </c>
      <c r="E34" s="213">
        <v>1</v>
      </c>
      <c r="F34" s="7" t="s">
        <v>165</v>
      </c>
      <c r="G34" s="15" t="s">
        <v>208</v>
      </c>
      <c r="H34" s="214" t="s">
        <v>48</v>
      </c>
      <c r="I34" s="215">
        <f>I270</f>
        <v>31.4</v>
      </c>
      <c r="J34" s="8" t="s">
        <v>157</v>
      </c>
      <c r="K34" s="115">
        <f>I34*'COMPOSIÇÃO HORA TÉCNICA'!$C$15</f>
        <v>39.429223744292244</v>
      </c>
      <c r="L34" s="115">
        <f t="shared" si="0"/>
        <v>39.43</v>
      </c>
      <c r="M34" s="419"/>
      <c r="N34" s="470"/>
      <c r="O34" s="419"/>
    </row>
    <row r="35" spans="1:15" ht="12.75" customHeight="1">
      <c r="A35" s="419"/>
      <c r="B35" s="419"/>
      <c r="C35" s="475" t="s">
        <v>224</v>
      </c>
      <c r="D35" s="14" t="s">
        <v>225</v>
      </c>
      <c r="E35" s="217">
        <v>0.3</v>
      </c>
      <c r="F35" s="7" t="s">
        <v>215</v>
      </c>
      <c r="G35" s="7" t="s">
        <v>161</v>
      </c>
      <c r="H35" s="7" t="s">
        <v>226</v>
      </c>
      <c r="I35" s="134">
        <f>I274</f>
        <v>2441.5700000000002</v>
      </c>
      <c r="J35" s="8" t="s">
        <v>157</v>
      </c>
      <c r="K35" s="115">
        <f>I35*'COMPOSIÇÃO HORA TÉCNICA'!$C$15</f>
        <v>3065.8984018264846</v>
      </c>
      <c r="L35" s="115">
        <f t="shared" si="0"/>
        <v>919.77</v>
      </c>
      <c r="M35" s="419"/>
      <c r="N35" s="470"/>
      <c r="O35" s="419"/>
    </row>
    <row r="36" spans="1:15" ht="12.75" customHeight="1">
      <c r="A36" s="420"/>
      <c r="B36" s="420"/>
      <c r="C36" s="420"/>
      <c r="D36" s="14" t="s">
        <v>227</v>
      </c>
      <c r="E36" s="213">
        <v>30</v>
      </c>
      <c r="F36" s="7" t="s">
        <v>228</v>
      </c>
      <c r="G36" s="7" t="s">
        <v>146</v>
      </c>
      <c r="H36" s="7">
        <v>4222</v>
      </c>
      <c r="I36" s="115">
        <f>I275</f>
        <v>6.21</v>
      </c>
      <c r="J36" s="8" t="s">
        <v>157</v>
      </c>
      <c r="K36" s="115">
        <f>I36*'COMPOSIÇÃO HORA TÉCNICA'!$C$15</f>
        <v>7.7979452054794534</v>
      </c>
      <c r="L36" s="115">
        <f t="shared" si="0"/>
        <v>233.94</v>
      </c>
      <c r="M36" s="420"/>
      <c r="N36" s="471"/>
      <c r="O36" s="420"/>
    </row>
    <row r="37" spans="1:15" ht="12.75" customHeight="1">
      <c r="A37" s="22"/>
      <c r="B37" s="22"/>
      <c r="C37" s="22"/>
      <c r="D37" s="82"/>
      <c r="E37" s="219"/>
      <c r="F37" s="117"/>
      <c r="G37" s="158"/>
      <c r="H37" s="220"/>
      <c r="I37" s="158"/>
      <c r="J37" s="158"/>
      <c r="K37" s="158"/>
      <c r="L37" s="158"/>
      <c r="M37" s="22"/>
      <c r="N37" s="221"/>
      <c r="O37" s="221"/>
    </row>
    <row r="38" spans="1:15" ht="12.75" customHeight="1">
      <c r="B38" s="55"/>
      <c r="K38" s="158"/>
      <c r="L38" s="158"/>
      <c r="M38" s="55"/>
      <c r="N38" s="149"/>
      <c r="O38" s="149"/>
    </row>
    <row r="39" spans="1:15" ht="12.75" customHeight="1">
      <c r="A39" s="475" t="s">
        <v>15</v>
      </c>
      <c r="B39" s="475" t="s">
        <v>235</v>
      </c>
      <c r="C39" s="475" t="s">
        <v>224</v>
      </c>
      <c r="D39" s="14" t="s">
        <v>225</v>
      </c>
      <c r="E39" s="217">
        <v>3</v>
      </c>
      <c r="F39" s="7" t="s">
        <v>215</v>
      </c>
      <c r="G39" s="7" t="s">
        <v>161</v>
      </c>
      <c r="H39" s="7" t="s">
        <v>226</v>
      </c>
      <c r="I39" s="134">
        <f>I274</f>
        <v>2441.5700000000002</v>
      </c>
      <c r="J39" s="8" t="s">
        <v>157</v>
      </c>
      <c r="K39" s="115">
        <f>I39*'COMPOSIÇÃO HORA TÉCNICA'!$C$15</f>
        <v>3065.8984018264846</v>
      </c>
      <c r="L39" s="115">
        <f t="shared" ref="L39:L49" si="1">ROUND(E39*K39,2)</f>
        <v>9197.7000000000007</v>
      </c>
      <c r="M39" s="510">
        <f>SUM(L39:L49)</f>
        <v>22854.730000000007</v>
      </c>
      <c r="N39" s="149"/>
      <c r="O39" s="149"/>
    </row>
    <row r="40" spans="1:15" ht="12.75" customHeight="1">
      <c r="A40" s="419"/>
      <c r="B40" s="419"/>
      <c r="C40" s="420"/>
      <c r="D40" s="14" t="s">
        <v>227</v>
      </c>
      <c r="E40" s="213">
        <v>300</v>
      </c>
      <c r="F40" s="7" t="s">
        <v>228</v>
      </c>
      <c r="G40" s="7" t="s">
        <v>146</v>
      </c>
      <c r="H40" s="7">
        <v>4222</v>
      </c>
      <c r="I40" s="115">
        <f>I275</f>
        <v>6.21</v>
      </c>
      <c r="J40" s="8" t="s">
        <v>157</v>
      </c>
      <c r="K40" s="115">
        <f>I40*'COMPOSIÇÃO HORA TÉCNICA'!$C$15</f>
        <v>7.7979452054794534</v>
      </c>
      <c r="L40" s="115">
        <f t="shared" si="1"/>
        <v>2339.38</v>
      </c>
      <c r="M40" s="419"/>
      <c r="N40" s="149"/>
      <c r="O40" s="149"/>
    </row>
    <row r="41" spans="1:15" ht="12.75" customHeight="1">
      <c r="A41" s="419"/>
      <c r="B41" s="419"/>
      <c r="C41" s="475" t="s">
        <v>196</v>
      </c>
      <c r="D41" s="56" t="s">
        <v>197</v>
      </c>
      <c r="E41" s="7">
        <v>1600</v>
      </c>
      <c r="F41" s="7" t="s">
        <v>165</v>
      </c>
      <c r="G41" s="214" t="s">
        <v>161</v>
      </c>
      <c r="H41" s="214" t="s">
        <v>198</v>
      </c>
      <c r="I41" s="215">
        <f>I262</f>
        <v>0.5</v>
      </c>
      <c r="J41" s="8" t="s">
        <v>157</v>
      </c>
      <c r="K41" s="115">
        <f>I41*'COMPOSIÇÃO HORA TÉCNICA'!$C$15</f>
        <v>0.62785388127853892</v>
      </c>
      <c r="L41" s="115">
        <f t="shared" si="1"/>
        <v>1004.57</v>
      </c>
      <c r="M41" s="419"/>
      <c r="N41" s="149"/>
      <c r="O41" s="149"/>
    </row>
    <row r="42" spans="1:15" ht="12.75" customHeight="1">
      <c r="A42" s="419"/>
      <c r="B42" s="419"/>
      <c r="C42" s="419"/>
      <c r="D42" s="56" t="s">
        <v>199</v>
      </c>
      <c r="E42" s="7">
        <v>1600</v>
      </c>
      <c r="F42" s="7" t="s">
        <v>165</v>
      </c>
      <c r="G42" s="214" t="s">
        <v>161</v>
      </c>
      <c r="H42" s="214" t="s">
        <v>200</v>
      </c>
      <c r="I42" s="215">
        <f>I263</f>
        <v>2</v>
      </c>
      <c r="J42" s="8" t="s">
        <v>157</v>
      </c>
      <c r="K42" s="115">
        <f>I42*'COMPOSIÇÃO HORA TÉCNICA'!$C$15</f>
        <v>2.5114155251141557</v>
      </c>
      <c r="L42" s="115">
        <f t="shared" si="1"/>
        <v>4018.26</v>
      </c>
      <c r="M42" s="419"/>
      <c r="N42" s="149"/>
      <c r="O42" s="149"/>
    </row>
    <row r="43" spans="1:15" ht="12.75" customHeight="1">
      <c r="A43" s="419"/>
      <c r="B43" s="419"/>
      <c r="C43" s="419"/>
      <c r="D43" s="56" t="s">
        <v>201</v>
      </c>
      <c r="E43" s="7">
        <v>150</v>
      </c>
      <c r="F43" s="7" t="s">
        <v>165</v>
      </c>
      <c r="G43" s="214" t="s">
        <v>161</v>
      </c>
      <c r="H43" s="214" t="s">
        <v>202</v>
      </c>
      <c r="I43" s="215">
        <f>I265</f>
        <v>9.5</v>
      </c>
      <c r="J43" s="8" t="s">
        <v>157</v>
      </c>
      <c r="K43" s="115">
        <f>I43*'COMPOSIÇÃO HORA TÉCNICA'!$C$15</f>
        <v>11.929223744292239</v>
      </c>
      <c r="L43" s="115">
        <f t="shared" si="1"/>
        <v>1789.38</v>
      </c>
      <c r="M43" s="419"/>
      <c r="N43" s="149"/>
      <c r="O43" s="149"/>
    </row>
    <row r="44" spans="1:15" ht="12.75" customHeight="1">
      <c r="A44" s="419"/>
      <c r="B44" s="419"/>
      <c r="C44" s="419"/>
      <c r="D44" s="56" t="s">
        <v>203</v>
      </c>
      <c r="E44" s="7">
        <v>150</v>
      </c>
      <c r="F44" s="7" t="s">
        <v>165</v>
      </c>
      <c r="G44" s="214" t="s">
        <v>161</v>
      </c>
      <c r="H44" s="214" t="s">
        <v>204</v>
      </c>
      <c r="I44" s="215">
        <f>I266</f>
        <v>12</v>
      </c>
      <c r="J44" s="8" t="s">
        <v>157</v>
      </c>
      <c r="K44" s="115">
        <f>I44*'COMPOSIÇÃO HORA TÉCNICA'!$C$15</f>
        <v>15.068493150684933</v>
      </c>
      <c r="L44" s="115">
        <f t="shared" si="1"/>
        <v>2260.27</v>
      </c>
      <c r="M44" s="419"/>
      <c r="N44" s="149"/>
      <c r="O44" s="149"/>
    </row>
    <row r="45" spans="1:15" ht="12.75" customHeight="1">
      <c r="A45" s="419"/>
      <c r="B45" s="419"/>
      <c r="C45" s="419"/>
      <c r="D45" s="56" t="s">
        <v>236</v>
      </c>
      <c r="E45" s="7">
        <v>30</v>
      </c>
      <c r="F45" s="7" t="s">
        <v>165</v>
      </c>
      <c r="G45" s="214" t="s">
        <v>161</v>
      </c>
      <c r="H45" s="214" t="s">
        <v>237</v>
      </c>
      <c r="I45" s="215">
        <f>I267</f>
        <v>15</v>
      </c>
      <c r="J45" s="8" t="s">
        <v>157</v>
      </c>
      <c r="K45" s="115">
        <f>I45*'COMPOSIÇÃO HORA TÉCNICA'!$C$15</f>
        <v>18.835616438356169</v>
      </c>
      <c r="L45" s="115">
        <f t="shared" si="1"/>
        <v>565.07000000000005</v>
      </c>
      <c r="M45" s="419"/>
      <c r="N45" s="149"/>
      <c r="O45" s="149"/>
    </row>
    <row r="46" spans="1:15" ht="12.75" customHeight="1">
      <c r="A46" s="419"/>
      <c r="B46" s="419"/>
      <c r="C46" s="420"/>
      <c r="D46" s="56" t="s">
        <v>207</v>
      </c>
      <c r="E46" s="7">
        <v>6</v>
      </c>
      <c r="F46" s="7" t="s">
        <v>165</v>
      </c>
      <c r="G46" s="15" t="s">
        <v>208</v>
      </c>
      <c r="H46" s="214" t="s">
        <v>48</v>
      </c>
      <c r="I46" s="215">
        <f>I270</f>
        <v>31.4</v>
      </c>
      <c r="J46" s="8" t="s">
        <v>157</v>
      </c>
      <c r="K46" s="115">
        <f>I46*'COMPOSIÇÃO HORA TÉCNICA'!$C$15</f>
        <v>39.429223744292244</v>
      </c>
      <c r="L46" s="115">
        <f t="shared" si="1"/>
        <v>236.58</v>
      </c>
      <c r="M46" s="419"/>
      <c r="N46" s="149"/>
      <c r="O46" s="149"/>
    </row>
    <row r="47" spans="1:15" ht="12.75" customHeight="1">
      <c r="A47" s="419"/>
      <c r="B47" s="419"/>
      <c r="C47" s="475" t="s">
        <v>209</v>
      </c>
      <c r="D47" s="13" t="s">
        <v>219</v>
      </c>
      <c r="E47" s="7">
        <v>100</v>
      </c>
      <c r="F47" s="7" t="s">
        <v>165</v>
      </c>
      <c r="G47" s="7" t="s">
        <v>153</v>
      </c>
      <c r="H47" s="7" t="s">
        <v>220</v>
      </c>
      <c r="I47" s="215">
        <v>3.07</v>
      </c>
      <c r="J47" s="8" t="s">
        <v>157</v>
      </c>
      <c r="K47" s="115">
        <f>I47*'COMPOSIÇÃO HORA TÉCNICA'!$C$15</f>
        <v>3.8550228310502286</v>
      </c>
      <c r="L47" s="115">
        <f t="shared" si="1"/>
        <v>385.5</v>
      </c>
      <c r="M47" s="419"/>
      <c r="N47" s="149"/>
      <c r="O47" s="149"/>
    </row>
    <row r="48" spans="1:15" ht="12.75" customHeight="1">
      <c r="A48" s="419"/>
      <c r="B48" s="419"/>
      <c r="C48" s="419"/>
      <c r="D48" s="56" t="s">
        <v>214</v>
      </c>
      <c r="E48" s="216">
        <v>6.6000000000000003E-2</v>
      </c>
      <c r="F48" s="7" t="s">
        <v>215</v>
      </c>
      <c r="G48" s="7" t="s">
        <v>153</v>
      </c>
      <c r="H48" s="7" t="s">
        <v>216</v>
      </c>
      <c r="I48" s="115">
        <v>3251.08</v>
      </c>
      <c r="J48" s="8" t="s">
        <v>157</v>
      </c>
      <c r="K48" s="115">
        <f>I48*'COMPOSIÇÃO HORA TÉCNICA'!$C$15</f>
        <v>4082.4063926940644</v>
      </c>
      <c r="L48" s="115">
        <f t="shared" si="1"/>
        <v>269.44</v>
      </c>
      <c r="M48" s="419"/>
      <c r="N48" s="149"/>
      <c r="O48" s="149"/>
    </row>
    <row r="49" spans="1:15" ht="12.75" customHeight="1">
      <c r="A49" s="420"/>
      <c r="B49" s="420"/>
      <c r="C49" s="420"/>
      <c r="D49" s="56" t="s">
        <v>233</v>
      </c>
      <c r="E49" s="7">
        <v>100</v>
      </c>
      <c r="F49" s="7" t="s">
        <v>165</v>
      </c>
      <c r="G49" s="7" t="s">
        <v>153</v>
      </c>
      <c r="H49" s="7" t="s">
        <v>234</v>
      </c>
      <c r="I49" s="215">
        <v>6.28</v>
      </c>
      <c r="J49" s="8" t="s">
        <v>157</v>
      </c>
      <c r="K49" s="115">
        <f>I49*'COMPOSIÇÃO HORA TÉCNICA'!$C$15</f>
        <v>7.8858447488584495</v>
      </c>
      <c r="L49" s="115">
        <f t="shared" si="1"/>
        <v>788.58</v>
      </c>
      <c r="M49" s="420"/>
      <c r="N49" s="149"/>
      <c r="O49" s="149"/>
    </row>
    <row r="50" spans="1:15" ht="12.75" customHeight="1">
      <c r="A50" s="22"/>
      <c r="B50" s="22"/>
      <c r="C50" s="22"/>
      <c r="D50" s="82"/>
      <c r="E50" s="219"/>
      <c r="F50" s="117"/>
      <c r="G50" s="158"/>
      <c r="H50" s="220"/>
      <c r="I50" s="158"/>
      <c r="J50" s="158"/>
      <c r="K50" s="158"/>
      <c r="L50" s="158"/>
      <c r="M50" s="39"/>
      <c r="N50" s="149"/>
      <c r="O50" s="149"/>
    </row>
    <row r="51" spans="1:15" ht="12.75" customHeight="1">
      <c r="B51" s="55"/>
      <c r="K51" s="158"/>
      <c r="L51" s="158"/>
      <c r="M51" s="55"/>
      <c r="N51" s="149"/>
      <c r="O51" s="149"/>
    </row>
    <row r="52" spans="1:15" ht="12.75" customHeight="1">
      <c r="A52" s="475" t="s">
        <v>159</v>
      </c>
      <c r="B52" s="475" t="s">
        <v>20</v>
      </c>
      <c r="C52" s="475" t="s">
        <v>196</v>
      </c>
      <c r="D52" s="56" t="s">
        <v>197</v>
      </c>
      <c r="E52" s="7">
        <v>3000</v>
      </c>
      <c r="F52" s="7" t="s">
        <v>165</v>
      </c>
      <c r="G52" s="214" t="s">
        <v>161</v>
      </c>
      <c r="H52" s="214" t="s">
        <v>198</v>
      </c>
      <c r="I52" s="215">
        <f>I262</f>
        <v>0.5</v>
      </c>
      <c r="J52" s="8" t="s">
        <v>157</v>
      </c>
      <c r="K52" s="115">
        <f>I52*'COMPOSIÇÃO HORA TÉCNICA'!$C$15</f>
        <v>0.62785388127853892</v>
      </c>
      <c r="L52" s="115">
        <f t="shared" ref="L52:L63" si="2">ROUND(E52*K52,2)</f>
        <v>1883.56</v>
      </c>
      <c r="M52" s="510">
        <f>SUM(L52:L63)</f>
        <v>19998.77</v>
      </c>
      <c r="N52" s="149"/>
      <c r="O52" s="149"/>
    </row>
    <row r="53" spans="1:15" ht="12.75" customHeight="1">
      <c r="A53" s="419"/>
      <c r="B53" s="419"/>
      <c r="C53" s="419"/>
      <c r="D53" s="56" t="s">
        <v>199</v>
      </c>
      <c r="E53" s="7">
        <v>1200</v>
      </c>
      <c r="F53" s="7" t="s">
        <v>165</v>
      </c>
      <c r="G53" s="214" t="s">
        <v>161</v>
      </c>
      <c r="H53" s="214" t="s">
        <v>200</v>
      </c>
      <c r="I53" s="215">
        <f>I263</f>
        <v>2</v>
      </c>
      <c r="J53" s="8" t="s">
        <v>157</v>
      </c>
      <c r="K53" s="115">
        <f>I53*'COMPOSIÇÃO HORA TÉCNICA'!$C$15</f>
        <v>2.5114155251141557</v>
      </c>
      <c r="L53" s="115">
        <f t="shared" si="2"/>
        <v>3013.7</v>
      </c>
      <c r="M53" s="419"/>
      <c r="N53" s="149"/>
      <c r="O53" s="149"/>
    </row>
    <row r="54" spans="1:15" ht="12.75" customHeight="1">
      <c r="A54" s="419"/>
      <c r="B54" s="419"/>
      <c r="C54" s="419"/>
      <c r="D54" s="56" t="s">
        <v>201</v>
      </c>
      <c r="E54" s="7">
        <v>25</v>
      </c>
      <c r="F54" s="7" t="s">
        <v>165</v>
      </c>
      <c r="G54" s="214" t="s">
        <v>161</v>
      </c>
      <c r="H54" s="214" t="s">
        <v>202</v>
      </c>
      <c r="I54" s="215">
        <f>I265</f>
        <v>9.5</v>
      </c>
      <c r="J54" s="8" t="s">
        <v>157</v>
      </c>
      <c r="K54" s="115">
        <f>I54*'COMPOSIÇÃO HORA TÉCNICA'!$C$15</f>
        <v>11.929223744292239</v>
      </c>
      <c r="L54" s="115">
        <f t="shared" si="2"/>
        <v>298.23</v>
      </c>
      <c r="M54" s="419"/>
      <c r="N54" s="149"/>
      <c r="O54" s="149"/>
    </row>
    <row r="55" spans="1:15" ht="12.75" customHeight="1">
      <c r="A55" s="419"/>
      <c r="B55" s="419"/>
      <c r="C55" s="419"/>
      <c r="D55" s="56" t="s">
        <v>203</v>
      </c>
      <c r="E55" s="7">
        <v>25</v>
      </c>
      <c r="F55" s="7" t="s">
        <v>165</v>
      </c>
      <c r="G55" s="214" t="s">
        <v>161</v>
      </c>
      <c r="H55" s="214" t="s">
        <v>204</v>
      </c>
      <c r="I55" s="215">
        <f>I266</f>
        <v>12</v>
      </c>
      <c r="J55" s="8" t="s">
        <v>157</v>
      </c>
      <c r="K55" s="115">
        <f>I55*'COMPOSIÇÃO HORA TÉCNICA'!$C$15</f>
        <v>15.068493150684933</v>
      </c>
      <c r="L55" s="115">
        <f t="shared" si="2"/>
        <v>376.71</v>
      </c>
      <c r="M55" s="419"/>
      <c r="N55" s="149"/>
      <c r="O55" s="149"/>
    </row>
    <row r="56" spans="1:15" ht="12.75" customHeight="1">
      <c r="A56" s="419"/>
      <c r="B56" s="419"/>
      <c r="C56" s="419"/>
      <c r="D56" s="56" t="s">
        <v>236</v>
      </c>
      <c r="E56" s="370">
        <v>15</v>
      </c>
      <c r="F56" s="7" t="s">
        <v>165</v>
      </c>
      <c r="G56" s="214" t="s">
        <v>161</v>
      </c>
      <c r="H56" s="214" t="s">
        <v>237</v>
      </c>
      <c r="I56" s="215">
        <f>I267</f>
        <v>15</v>
      </c>
      <c r="J56" s="8" t="s">
        <v>157</v>
      </c>
      <c r="K56" s="115">
        <f>I56*'COMPOSIÇÃO HORA TÉCNICA'!$C$15</f>
        <v>18.835616438356169</v>
      </c>
      <c r="L56" s="115">
        <f t="shared" si="2"/>
        <v>282.52999999999997</v>
      </c>
      <c r="M56" s="419"/>
      <c r="N56" s="149"/>
      <c r="O56" s="149"/>
    </row>
    <row r="57" spans="1:15" ht="12.75" customHeight="1">
      <c r="A57" s="419"/>
      <c r="B57" s="419"/>
      <c r="C57" s="419"/>
      <c r="D57" s="56" t="s">
        <v>238</v>
      </c>
      <c r="E57" s="7">
        <v>10</v>
      </c>
      <c r="F57" s="7" t="s">
        <v>165</v>
      </c>
      <c r="G57" s="214" t="s">
        <v>153</v>
      </c>
      <c r="H57" s="214" t="s">
        <v>239</v>
      </c>
      <c r="I57" s="215">
        <v>84.54</v>
      </c>
      <c r="J57" s="8" t="s">
        <v>157</v>
      </c>
      <c r="K57" s="115">
        <f>I57*'COMPOSIÇÃO HORA TÉCNICA'!$C$15</f>
        <v>106.15753424657537</v>
      </c>
      <c r="L57" s="115">
        <f t="shared" si="2"/>
        <v>1061.58</v>
      </c>
      <c r="M57" s="419"/>
      <c r="N57" s="149"/>
      <c r="O57" s="149"/>
    </row>
    <row r="58" spans="1:15" ht="12.75" customHeight="1">
      <c r="A58" s="419"/>
      <c r="B58" s="419"/>
      <c r="C58" s="420"/>
      <c r="D58" s="56" t="s">
        <v>207</v>
      </c>
      <c r="E58" s="7">
        <v>6</v>
      </c>
      <c r="F58" s="7" t="s">
        <v>165</v>
      </c>
      <c r="G58" s="15" t="s">
        <v>208</v>
      </c>
      <c r="H58" s="214" t="s">
        <v>48</v>
      </c>
      <c r="I58" s="215">
        <f>I270</f>
        <v>31.4</v>
      </c>
      <c r="J58" s="8" t="s">
        <v>157</v>
      </c>
      <c r="K58" s="115">
        <f>I58*'COMPOSIÇÃO HORA TÉCNICA'!$C$15</f>
        <v>39.429223744292244</v>
      </c>
      <c r="L58" s="115">
        <f t="shared" si="2"/>
        <v>236.58</v>
      </c>
      <c r="M58" s="419"/>
      <c r="N58" s="149"/>
      <c r="O58" s="149"/>
    </row>
    <row r="59" spans="1:15" ht="12.75" customHeight="1">
      <c r="A59" s="419"/>
      <c r="B59" s="419"/>
      <c r="C59" s="475" t="s">
        <v>209</v>
      </c>
      <c r="D59" s="13" t="s">
        <v>219</v>
      </c>
      <c r="E59" s="7">
        <v>100</v>
      </c>
      <c r="F59" s="7" t="s">
        <v>165</v>
      </c>
      <c r="G59" s="7" t="s">
        <v>153</v>
      </c>
      <c r="H59" s="7" t="s">
        <v>220</v>
      </c>
      <c r="I59" s="215">
        <v>3.07</v>
      </c>
      <c r="J59" s="8" t="s">
        <v>157</v>
      </c>
      <c r="K59" s="115">
        <f>I59*'COMPOSIÇÃO HORA TÉCNICA'!$C$15</f>
        <v>3.8550228310502286</v>
      </c>
      <c r="L59" s="115">
        <f t="shared" si="2"/>
        <v>385.5</v>
      </c>
      <c r="M59" s="419"/>
      <c r="N59" s="149"/>
      <c r="O59" s="149"/>
    </row>
    <row r="60" spans="1:15" ht="12.75" customHeight="1">
      <c r="A60" s="419"/>
      <c r="B60" s="419"/>
      <c r="C60" s="419"/>
      <c r="D60" s="56" t="s">
        <v>214</v>
      </c>
      <c r="E60" s="216">
        <v>3.3000000000000002E-2</v>
      </c>
      <c r="F60" s="7" t="s">
        <v>215</v>
      </c>
      <c r="G60" s="7" t="s">
        <v>153</v>
      </c>
      <c r="H60" s="7" t="s">
        <v>216</v>
      </c>
      <c r="I60" s="115">
        <v>3251.08</v>
      </c>
      <c r="J60" s="8" t="s">
        <v>157</v>
      </c>
      <c r="K60" s="115">
        <f>I60*'COMPOSIÇÃO HORA TÉCNICA'!$C$15</f>
        <v>4082.4063926940644</v>
      </c>
      <c r="L60" s="115">
        <f t="shared" si="2"/>
        <v>134.72</v>
      </c>
      <c r="M60" s="419"/>
      <c r="N60" s="149"/>
      <c r="O60" s="149"/>
    </row>
    <row r="61" spans="1:15" ht="12.75" customHeight="1">
      <c r="A61" s="419"/>
      <c r="B61" s="419"/>
      <c r="C61" s="420"/>
      <c r="D61" s="56" t="s">
        <v>233</v>
      </c>
      <c r="E61" s="7">
        <v>100</v>
      </c>
      <c r="F61" s="7" t="s">
        <v>165</v>
      </c>
      <c r="G61" s="7" t="s">
        <v>153</v>
      </c>
      <c r="H61" s="7" t="s">
        <v>234</v>
      </c>
      <c r="I61" s="215">
        <v>6.28</v>
      </c>
      <c r="J61" s="8" t="s">
        <v>157</v>
      </c>
      <c r="K61" s="115">
        <f>I61*'COMPOSIÇÃO HORA TÉCNICA'!$C$15</f>
        <v>7.8858447488584495</v>
      </c>
      <c r="L61" s="115">
        <f t="shared" si="2"/>
        <v>788.58</v>
      </c>
      <c r="M61" s="419"/>
      <c r="N61" s="149"/>
      <c r="O61" s="149"/>
    </row>
    <row r="62" spans="1:15" ht="12.75" customHeight="1">
      <c r="A62" s="419"/>
      <c r="B62" s="419"/>
      <c r="C62" s="475" t="s">
        <v>224</v>
      </c>
      <c r="D62" s="14" t="s">
        <v>225</v>
      </c>
      <c r="E62" s="217">
        <v>3</v>
      </c>
      <c r="F62" s="7" t="s">
        <v>215</v>
      </c>
      <c r="G62" s="7" t="s">
        <v>161</v>
      </c>
      <c r="H62" s="7" t="s">
        <v>226</v>
      </c>
      <c r="I62" s="134">
        <f>I274</f>
        <v>2441.5700000000002</v>
      </c>
      <c r="J62" s="8" t="s">
        <v>157</v>
      </c>
      <c r="K62" s="115">
        <f>I62*'COMPOSIÇÃO HORA TÉCNICA'!$C$15</f>
        <v>3065.8984018264846</v>
      </c>
      <c r="L62" s="115">
        <f t="shared" si="2"/>
        <v>9197.7000000000007</v>
      </c>
      <c r="M62" s="419"/>
      <c r="N62" s="149"/>
      <c r="O62" s="149"/>
    </row>
    <row r="63" spans="1:15" ht="12.75" customHeight="1">
      <c r="A63" s="420"/>
      <c r="B63" s="420"/>
      <c r="C63" s="420"/>
      <c r="D63" s="14" t="s">
        <v>227</v>
      </c>
      <c r="E63" s="213">
        <v>300</v>
      </c>
      <c r="F63" s="7" t="s">
        <v>228</v>
      </c>
      <c r="G63" s="7" t="s">
        <v>146</v>
      </c>
      <c r="H63" s="7">
        <v>4222</v>
      </c>
      <c r="I63" s="115">
        <f>I275</f>
        <v>6.21</v>
      </c>
      <c r="J63" s="8" t="s">
        <v>157</v>
      </c>
      <c r="K63" s="115">
        <f>I63*'COMPOSIÇÃO HORA TÉCNICA'!$C$15</f>
        <v>7.7979452054794534</v>
      </c>
      <c r="L63" s="115">
        <f t="shared" si="2"/>
        <v>2339.38</v>
      </c>
      <c r="M63" s="420"/>
      <c r="N63" s="149"/>
      <c r="O63" s="149"/>
    </row>
    <row r="64" spans="1:15" ht="12.75" customHeight="1">
      <c r="A64" s="22"/>
      <c r="B64" s="22"/>
      <c r="C64" s="22"/>
      <c r="D64" s="82"/>
      <c r="E64" s="219"/>
      <c r="F64" s="117"/>
      <c r="G64" s="158"/>
      <c r="H64" s="220"/>
      <c r="I64" s="158"/>
      <c r="J64" s="158"/>
      <c r="K64" s="158"/>
      <c r="L64" s="158"/>
      <c r="M64" s="39"/>
      <c r="N64" s="149"/>
      <c r="O64" s="149"/>
    </row>
    <row r="65" spans="1:15" ht="12.75" customHeight="1">
      <c r="B65" s="55"/>
      <c r="K65" s="158"/>
      <c r="L65" s="158"/>
      <c r="M65" s="55"/>
      <c r="N65" s="149"/>
      <c r="O65" s="149"/>
    </row>
    <row r="66" spans="1:15" ht="12.75" customHeight="1">
      <c r="A66" s="475" t="s">
        <v>62</v>
      </c>
      <c r="B66" s="518" t="s">
        <v>22</v>
      </c>
      <c r="C66" s="475" t="s">
        <v>196</v>
      </c>
      <c r="D66" s="56" t="s">
        <v>197</v>
      </c>
      <c r="E66" s="7">
        <v>800</v>
      </c>
      <c r="F66" s="7" t="s">
        <v>165</v>
      </c>
      <c r="G66" s="214" t="s">
        <v>161</v>
      </c>
      <c r="H66" s="214" t="s">
        <v>198</v>
      </c>
      <c r="I66" s="215">
        <f>I262</f>
        <v>0.5</v>
      </c>
      <c r="J66" s="8" t="s">
        <v>157</v>
      </c>
      <c r="K66" s="115">
        <f>I66*'COMPOSIÇÃO HORA TÉCNICA'!$C$15</f>
        <v>0.62785388127853892</v>
      </c>
      <c r="L66" s="115">
        <f t="shared" ref="L66:L97" si="3">ROUND(E66*K66,2)</f>
        <v>502.28</v>
      </c>
      <c r="M66" s="511">
        <f>SUM(L66:L71)</f>
        <v>3084.5099999999998</v>
      </c>
      <c r="N66" s="149"/>
      <c r="O66" s="149"/>
    </row>
    <row r="67" spans="1:15" ht="12.75" customHeight="1">
      <c r="A67" s="419"/>
      <c r="B67" s="419"/>
      <c r="C67" s="419"/>
      <c r="D67" s="56" t="s">
        <v>199</v>
      </c>
      <c r="E67" s="7">
        <v>800</v>
      </c>
      <c r="F67" s="7" t="s">
        <v>165</v>
      </c>
      <c r="G67" s="214" t="s">
        <v>161</v>
      </c>
      <c r="H67" s="214" t="s">
        <v>200</v>
      </c>
      <c r="I67" s="215">
        <f>I263</f>
        <v>2</v>
      </c>
      <c r="J67" s="8" t="s">
        <v>157</v>
      </c>
      <c r="K67" s="115">
        <f>I67*'COMPOSIÇÃO HORA TÉCNICA'!$C$15</f>
        <v>2.5114155251141557</v>
      </c>
      <c r="L67" s="115">
        <f t="shared" si="3"/>
        <v>2009.13</v>
      </c>
      <c r="M67" s="419"/>
      <c r="N67" s="149"/>
      <c r="O67" s="149"/>
    </row>
    <row r="68" spans="1:15" ht="12.75" customHeight="1">
      <c r="A68" s="419"/>
      <c r="B68" s="419"/>
      <c r="C68" s="419"/>
      <c r="D68" s="56" t="s">
        <v>201</v>
      </c>
      <c r="E68" s="7">
        <v>10</v>
      </c>
      <c r="F68" s="7" t="s">
        <v>165</v>
      </c>
      <c r="G68" s="214" t="s">
        <v>161</v>
      </c>
      <c r="H68" s="214" t="s">
        <v>202</v>
      </c>
      <c r="I68" s="215">
        <f>I265</f>
        <v>9.5</v>
      </c>
      <c r="J68" s="8" t="s">
        <v>157</v>
      </c>
      <c r="K68" s="115">
        <f>I68*'COMPOSIÇÃO HORA TÉCNICA'!$C$15</f>
        <v>11.929223744292239</v>
      </c>
      <c r="L68" s="115">
        <f t="shared" si="3"/>
        <v>119.29</v>
      </c>
      <c r="M68" s="419"/>
      <c r="N68" s="149"/>
      <c r="O68" s="149"/>
    </row>
    <row r="69" spans="1:15" ht="12.75" customHeight="1">
      <c r="A69" s="419"/>
      <c r="B69" s="419"/>
      <c r="C69" s="419"/>
      <c r="D69" s="56" t="s">
        <v>203</v>
      </c>
      <c r="E69" s="7">
        <v>25</v>
      </c>
      <c r="F69" s="7" t="s">
        <v>165</v>
      </c>
      <c r="G69" s="214" t="s">
        <v>161</v>
      </c>
      <c r="H69" s="214" t="s">
        <v>204</v>
      </c>
      <c r="I69" s="215">
        <f>I266</f>
        <v>12</v>
      </c>
      <c r="J69" s="8" t="s">
        <v>157</v>
      </c>
      <c r="K69" s="115">
        <f>I69*'COMPOSIÇÃO HORA TÉCNICA'!$C$15</f>
        <v>15.068493150684933</v>
      </c>
      <c r="L69" s="115">
        <f t="shared" si="3"/>
        <v>376.71</v>
      </c>
      <c r="M69" s="419"/>
      <c r="N69" s="149"/>
      <c r="O69" s="149"/>
    </row>
    <row r="70" spans="1:15" ht="12.75" customHeight="1">
      <c r="A70" s="419"/>
      <c r="B70" s="419"/>
      <c r="C70" s="419"/>
      <c r="D70" s="56" t="s">
        <v>236</v>
      </c>
      <c r="E70" s="7">
        <v>2</v>
      </c>
      <c r="F70" s="7" t="s">
        <v>165</v>
      </c>
      <c r="G70" s="214" t="s">
        <v>161</v>
      </c>
      <c r="H70" s="214" t="s">
        <v>237</v>
      </c>
      <c r="I70" s="215">
        <f>I267</f>
        <v>15</v>
      </c>
      <c r="J70" s="8" t="s">
        <v>157</v>
      </c>
      <c r="K70" s="115">
        <f>I70*'COMPOSIÇÃO HORA TÉCNICA'!$C$15</f>
        <v>18.835616438356169</v>
      </c>
      <c r="L70" s="115">
        <f t="shared" si="3"/>
        <v>37.67</v>
      </c>
      <c r="M70" s="419"/>
      <c r="N70" s="149"/>
      <c r="O70" s="149"/>
    </row>
    <row r="71" spans="1:15" ht="12.75" customHeight="1">
      <c r="A71" s="419"/>
      <c r="B71" s="420"/>
      <c r="C71" s="420"/>
      <c r="D71" s="56" t="s">
        <v>207</v>
      </c>
      <c r="E71" s="7">
        <v>1</v>
      </c>
      <c r="F71" s="7" t="s">
        <v>165</v>
      </c>
      <c r="G71" s="15" t="s">
        <v>208</v>
      </c>
      <c r="H71" s="214" t="s">
        <v>48</v>
      </c>
      <c r="I71" s="215">
        <f>I270</f>
        <v>31.4</v>
      </c>
      <c r="J71" s="8" t="s">
        <v>157</v>
      </c>
      <c r="K71" s="115">
        <f>I71*'COMPOSIÇÃO HORA TÉCNICA'!$C$15</f>
        <v>39.429223744292244</v>
      </c>
      <c r="L71" s="115">
        <f t="shared" si="3"/>
        <v>39.43</v>
      </c>
      <c r="M71" s="420"/>
      <c r="N71" s="149"/>
      <c r="O71" s="149"/>
    </row>
    <row r="72" spans="1:15" ht="12.75" customHeight="1">
      <c r="A72" s="419"/>
      <c r="B72" s="475" t="s">
        <v>23</v>
      </c>
      <c r="C72" s="475" t="s">
        <v>196</v>
      </c>
      <c r="D72" s="56" t="s">
        <v>197</v>
      </c>
      <c r="E72" s="7">
        <v>800</v>
      </c>
      <c r="F72" s="7" t="s">
        <v>165</v>
      </c>
      <c r="G72" s="214" t="s">
        <v>161</v>
      </c>
      <c r="H72" s="214" t="s">
        <v>198</v>
      </c>
      <c r="I72" s="215">
        <f>I262</f>
        <v>0.5</v>
      </c>
      <c r="J72" s="8" t="s">
        <v>157</v>
      </c>
      <c r="K72" s="115">
        <f>I72*'COMPOSIÇÃO HORA TÉCNICA'!$C$15</f>
        <v>0.62785388127853892</v>
      </c>
      <c r="L72" s="115">
        <f t="shared" si="3"/>
        <v>502.28</v>
      </c>
      <c r="M72" s="510">
        <f>SUM(L72:L79)</f>
        <v>5679.1699999999992</v>
      </c>
      <c r="N72" s="149"/>
      <c r="O72" s="149"/>
    </row>
    <row r="73" spans="1:15" ht="12.75" customHeight="1">
      <c r="A73" s="419"/>
      <c r="B73" s="419"/>
      <c r="C73" s="419"/>
      <c r="D73" s="56" t="s">
        <v>199</v>
      </c>
      <c r="E73" s="7">
        <v>800</v>
      </c>
      <c r="F73" s="7" t="s">
        <v>165</v>
      </c>
      <c r="G73" s="214" t="s">
        <v>161</v>
      </c>
      <c r="H73" s="214" t="s">
        <v>200</v>
      </c>
      <c r="I73" s="215">
        <f>I263</f>
        <v>2</v>
      </c>
      <c r="J73" s="8" t="s">
        <v>157</v>
      </c>
      <c r="K73" s="115">
        <f>I73*'COMPOSIÇÃO HORA TÉCNICA'!$C$15</f>
        <v>2.5114155251141557</v>
      </c>
      <c r="L73" s="115">
        <f t="shared" si="3"/>
        <v>2009.13</v>
      </c>
      <c r="M73" s="419"/>
      <c r="N73" s="149"/>
      <c r="O73" s="149"/>
    </row>
    <row r="74" spans="1:15" ht="12.75" customHeight="1">
      <c r="A74" s="419"/>
      <c r="B74" s="419"/>
      <c r="C74" s="419"/>
      <c r="D74" s="56" t="s">
        <v>201</v>
      </c>
      <c r="E74" s="7">
        <v>30</v>
      </c>
      <c r="F74" s="7" t="s">
        <v>165</v>
      </c>
      <c r="G74" s="214" t="s">
        <v>161</v>
      </c>
      <c r="H74" s="214" t="s">
        <v>202</v>
      </c>
      <c r="I74" s="215">
        <f>I265</f>
        <v>9.5</v>
      </c>
      <c r="J74" s="8" t="s">
        <v>157</v>
      </c>
      <c r="K74" s="115">
        <f>I74*'COMPOSIÇÃO HORA TÉCNICA'!$C$15</f>
        <v>11.929223744292239</v>
      </c>
      <c r="L74" s="115">
        <f t="shared" si="3"/>
        <v>357.88</v>
      </c>
      <c r="M74" s="419"/>
      <c r="N74" s="149"/>
      <c r="O74" s="149"/>
    </row>
    <row r="75" spans="1:15" ht="12.75" customHeight="1">
      <c r="A75" s="419"/>
      <c r="B75" s="419"/>
      <c r="C75" s="419"/>
      <c r="D75" s="56" t="s">
        <v>203</v>
      </c>
      <c r="E75" s="7">
        <v>50</v>
      </c>
      <c r="F75" s="7" t="s">
        <v>165</v>
      </c>
      <c r="G75" s="214" t="s">
        <v>161</v>
      </c>
      <c r="H75" s="214" t="s">
        <v>204</v>
      </c>
      <c r="I75" s="215">
        <f>I266</f>
        <v>12</v>
      </c>
      <c r="J75" s="8" t="s">
        <v>157</v>
      </c>
      <c r="K75" s="115">
        <f>I75*'COMPOSIÇÃO HORA TÉCNICA'!$C$15</f>
        <v>15.068493150684933</v>
      </c>
      <c r="L75" s="115">
        <f t="shared" si="3"/>
        <v>753.42</v>
      </c>
      <c r="M75" s="419"/>
      <c r="N75" s="149"/>
      <c r="O75" s="149"/>
    </row>
    <row r="76" spans="1:15" ht="12.75" customHeight="1">
      <c r="A76" s="419"/>
      <c r="B76" s="419"/>
      <c r="C76" s="419"/>
      <c r="D76" s="56" t="s">
        <v>236</v>
      </c>
      <c r="E76" s="7">
        <v>5</v>
      </c>
      <c r="F76" s="7" t="s">
        <v>165</v>
      </c>
      <c r="G76" s="214" t="s">
        <v>161</v>
      </c>
      <c r="H76" s="214" t="s">
        <v>237</v>
      </c>
      <c r="I76" s="215">
        <f>I267</f>
        <v>15</v>
      </c>
      <c r="J76" s="8" t="s">
        <v>157</v>
      </c>
      <c r="K76" s="115">
        <f>I76*'COMPOSIÇÃO HORA TÉCNICA'!$C$15</f>
        <v>18.835616438356169</v>
      </c>
      <c r="L76" s="115">
        <f t="shared" si="3"/>
        <v>94.18</v>
      </c>
      <c r="M76" s="419"/>
      <c r="N76" s="149"/>
      <c r="O76" s="149"/>
    </row>
    <row r="77" spans="1:15" ht="12.75" customHeight="1">
      <c r="A77" s="419"/>
      <c r="B77" s="419"/>
      <c r="C77" s="420"/>
      <c r="D77" s="56" t="s">
        <v>207</v>
      </c>
      <c r="E77" s="7">
        <v>1</v>
      </c>
      <c r="F77" s="7" t="s">
        <v>165</v>
      </c>
      <c r="G77" s="15" t="s">
        <v>208</v>
      </c>
      <c r="H77" s="214" t="s">
        <v>48</v>
      </c>
      <c r="I77" s="215">
        <f>I270</f>
        <v>31.4</v>
      </c>
      <c r="J77" s="8" t="s">
        <v>157</v>
      </c>
      <c r="K77" s="115">
        <f>I77*'COMPOSIÇÃO HORA TÉCNICA'!$C$15</f>
        <v>39.429223744292244</v>
      </c>
      <c r="L77" s="115">
        <f t="shared" si="3"/>
        <v>39.43</v>
      </c>
      <c r="M77" s="419"/>
      <c r="N77" s="149"/>
      <c r="O77" s="149"/>
    </row>
    <row r="78" spans="1:15" ht="12.75" customHeight="1">
      <c r="A78" s="419"/>
      <c r="B78" s="419"/>
      <c r="C78" s="475" t="s">
        <v>224</v>
      </c>
      <c r="D78" s="14" t="s">
        <v>225</v>
      </c>
      <c r="E78" s="217">
        <v>0.5</v>
      </c>
      <c r="F78" s="7" t="s">
        <v>215</v>
      </c>
      <c r="G78" s="7" t="s">
        <v>161</v>
      </c>
      <c r="H78" s="7" t="s">
        <v>226</v>
      </c>
      <c r="I78" s="134">
        <f>I274</f>
        <v>2441.5700000000002</v>
      </c>
      <c r="J78" s="8" t="s">
        <v>157</v>
      </c>
      <c r="K78" s="115">
        <f>I78*'COMPOSIÇÃO HORA TÉCNICA'!$C$15</f>
        <v>3065.8984018264846</v>
      </c>
      <c r="L78" s="115">
        <f t="shared" si="3"/>
        <v>1532.95</v>
      </c>
      <c r="M78" s="419"/>
      <c r="N78" s="149"/>
      <c r="O78" s="149"/>
    </row>
    <row r="79" spans="1:15" ht="12.75" customHeight="1">
      <c r="A79" s="419"/>
      <c r="B79" s="420"/>
      <c r="C79" s="420"/>
      <c r="D79" s="14" t="s">
        <v>227</v>
      </c>
      <c r="E79" s="213">
        <v>50</v>
      </c>
      <c r="F79" s="7" t="s">
        <v>228</v>
      </c>
      <c r="G79" s="7" t="s">
        <v>146</v>
      </c>
      <c r="H79" s="7">
        <v>4222</v>
      </c>
      <c r="I79" s="115">
        <f>I275</f>
        <v>6.21</v>
      </c>
      <c r="J79" s="8" t="s">
        <v>157</v>
      </c>
      <c r="K79" s="115">
        <f>I79*'COMPOSIÇÃO HORA TÉCNICA'!$C$15</f>
        <v>7.7979452054794534</v>
      </c>
      <c r="L79" s="115">
        <f t="shared" si="3"/>
        <v>389.9</v>
      </c>
      <c r="M79" s="420"/>
      <c r="N79" s="149"/>
      <c r="O79" s="149"/>
    </row>
    <row r="80" spans="1:15" ht="12.75" customHeight="1">
      <c r="A80" s="419"/>
      <c r="B80" s="475" t="s">
        <v>24</v>
      </c>
      <c r="C80" s="475" t="s">
        <v>196</v>
      </c>
      <c r="D80" s="56" t="s">
        <v>197</v>
      </c>
      <c r="E80" s="7">
        <v>800</v>
      </c>
      <c r="F80" s="7" t="s">
        <v>165</v>
      </c>
      <c r="G80" s="214" t="s">
        <v>161</v>
      </c>
      <c r="H80" s="214" t="s">
        <v>198</v>
      </c>
      <c r="I80" s="215">
        <f>I262</f>
        <v>0.5</v>
      </c>
      <c r="J80" s="8" t="s">
        <v>157</v>
      </c>
      <c r="K80" s="115">
        <f>I80*'COMPOSIÇÃO HORA TÉCNICA'!$C$15</f>
        <v>0.62785388127853892</v>
      </c>
      <c r="L80" s="115">
        <f t="shared" si="3"/>
        <v>502.28</v>
      </c>
      <c r="M80" s="510">
        <f>SUM(L80:L88)</f>
        <v>3825.1099999999997</v>
      </c>
      <c r="N80" s="149"/>
      <c r="O80" s="149"/>
    </row>
    <row r="81" spans="1:15" ht="12.75" customHeight="1">
      <c r="A81" s="419"/>
      <c r="B81" s="419"/>
      <c r="C81" s="419"/>
      <c r="D81" s="56" t="s">
        <v>199</v>
      </c>
      <c r="E81" s="7">
        <v>800</v>
      </c>
      <c r="F81" s="7" t="s">
        <v>165</v>
      </c>
      <c r="G81" s="214" t="s">
        <v>161</v>
      </c>
      <c r="H81" s="214" t="s">
        <v>200</v>
      </c>
      <c r="I81" s="215">
        <f>I263</f>
        <v>2</v>
      </c>
      <c r="J81" s="8" t="s">
        <v>157</v>
      </c>
      <c r="K81" s="115">
        <f>I81*'COMPOSIÇÃO HORA TÉCNICA'!$C$15</f>
        <v>2.5114155251141557</v>
      </c>
      <c r="L81" s="115">
        <f t="shared" si="3"/>
        <v>2009.13</v>
      </c>
      <c r="M81" s="419"/>
      <c r="N81" s="149"/>
      <c r="O81" s="149"/>
    </row>
    <row r="82" spans="1:15" ht="12.75" customHeight="1">
      <c r="A82" s="419"/>
      <c r="B82" s="419"/>
      <c r="C82" s="419"/>
      <c r="D82" s="56" t="s">
        <v>201</v>
      </c>
      <c r="E82" s="7">
        <v>10</v>
      </c>
      <c r="F82" s="7" t="s">
        <v>165</v>
      </c>
      <c r="G82" s="214" t="s">
        <v>161</v>
      </c>
      <c r="H82" s="214" t="s">
        <v>202</v>
      </c>
      <c r="I82" s="215">
        <f>I265</f>
        <v>9.5</v>
      </c>
      <c r="J82" s="8" t="s">
        <v>157</v>
      </c>
      <c r="K82" s="115">
        <f>I82*'COMPOSIÇÃO HORA TÉCNICA'!$C$15</f>
        <v>11.929223744292239</v>
      </c>
      <c r="L82" s="115">
        <f t="shared" si="3"/>
        <v>119.29</v>
      </c>
      <c r="M82" s="419"/>
      <c r="N82" s="149"/>
      <c r="O82" s="149"/>
    </row>
    <row r="83" spans="1:15" ht="12.75" customHeight="1">
      <c r="A83" s="419"/>
      <c r="B83" s="419"/>
      <c r="C83" s="419"/>
      <c r="D83" s="56" t="s">
        <v>203</v>
      </c>
      <c r="E83" s="7">
        <v>25</v>
      </c>
      <c r="F83" s="7" t="s">
        <v>165</v>
      </c>
      <c r="G83" s="214" t="s">
        <v>161</v>
      </c>
      <c r="H83" s="214" t="s">
        <v>204</v>
      </c>
      <c r="I83" s="215">
        <f>I266</f>
        <v>12</v>
      </c>
      <c r="J83" s="8" t="s">
        <v>157</v>
      </c>
      <c r="K83" s="115">
        <f>I83*'COMPOSIÇÃO HORA TÉCNICA'!$C$15</f>
        <v>15.068493150684933</v>
      </c>
      <c r="L83" s="115">
        <f t="shared" si="3"/>
        <v>376.71</v>
      </c>
      <c r="M83" s="419"/>
      <c r="N83" s="149"/>
      <c r="O83" s="149"/>
    </row>
    <row r="84" spans="1:15" ht="12.75" customHeight="1">
      <c r="A84" s="419"/>
      <c r="B84" s="419"/>
      <c r="C84" s="419"/>
      <c r="D84" s="56" t="s">
        <v>236</v>
      </c>
      <c r="E84" s="7">
        <v>3</v>
      </c>
      <c r="F84" s="7" t="s">
        <v>165</v>
      </c>
      <c r="G84" s="214" t="s">
        <v>161</v>
      </c>
      <c r="H84" s="214" t="s">
        <v>237</v>
      </c>
      <c r="I84" s="215">
        <f>I267</f>
        <v>15</v>
      </c>
      <c r="J84" s="8" t="s">
        <v>157</v>
      </c>
      <c r="K84" s="115">
        <f>I84*'COMPOSIÇÃO HORA TÉCNICA'!$C$15</f>
        <v>18.835616438356169</v>
      </c>
      <c r="L84" s="115">
        <f t="shared" si="3"/>
        <v>56.51</v>
      </c>
      <c r="M84" s="419"/>
      <c r="N84" s="149"/>
      <c r="O84" s="149"/>
    </row>
    <row r="85" spans="1:15" ht="12.75" customHeight="1">
      <c r="A85" s="419"/>
      <c r="B85" s="419"/>
      <c r="C85" s="420"/>
      <c r="D85" s="56" t="s">
        <v>207</v>
      </c>
      <c r="E85" s="7">
        <v>1</v>
      </c>
      <c r="F85" s="7" t="s">
        <v>165</v>
      </c>
      <c r="G85" s="15" t="s">
        <v>208</v>
      </c>
      <c r="H85" s="214" t="s">
        <v>48</v>
      </c>
      <c r="I85" s="215">
        <f>I270</f>
        <v>31.4</v>
      </c>
      <c r="J85" s="8" t="s">
        <v>157</v>
      </c>
      <c r="K85" s="115">
        <f>I85*'COMPOSIÇÃO HORA TÉCNICA'!$C$15</f>
        <v>39.429223744292244</v>
      </c>
      <c r="L85" s="115">
        <f t="shared" si="3"/>
        <v>39.43</v>
      </c>
      <c r="M85" s="419"/>
      <c r="N85" s="149"/>
      <c r="O85" s="149"/>
    </row>
    <row r="86" spans="1:15" ht="12.75" customHeight="1">
      <c r="A86" s="419"/>
      <c r="B86" s="419"/>
      <c r="C86" s="475" t="s">
        <v>209</v>
      </c>
      <c r="D86" s="13" t="s">
        <v>219</v>
      </c>
      <c r="E86" s="7">
        <v>50</v>
      </c>
      <c r="F86" s="7" t="s">
        <v>165</v>
      </c>
      <c r="G86" s="7" t="s">
        <v>153</v>
      </c>
      <c r="H86" s="7" t="s">
        <v>220</v>
      </c>
      <c r="I86" s="215">
        <v>3.07</v>
      </c>
      <c r="J86" s="8" t="s">
        <v>157</v>
      </c>
      <c r="K86" s="115">
        <f>I86*'COMPOSIÇÃO HORA TÉCNICA'!$C$15</f>
        <v>3.8550228310502286</v>
      </c>
      <c r="L86" s="115">
        <f t="shared" si="3"/>
        <v>192.75</v>
      </c>
      <c r="M86" s="419"/>
      <c r="N86" s="149"/>
      <c r="O86" s="149"/>
    </row>
    <row r="87" spans="1:15" ht="12.75" customHeight="1">
      <c r="A87" s="419"/>
      <c r="B87" s="419"/>
      <c r="C87" s="419"/>
      <c r="D87" s="56" t="s">
        <v>214</v>
      </c>
      <c r="E87" s="216">
        <v>3.3000000000000002E-2</v>
      </c>
      <c r="F87" s="7" t="s">
        <v>215</v>
      </c>
      <c r="G87" s="7" t="s">
        <v>153</v>
      </c>
      <c r="H87" s="7" t="s">
        <v>216</v>
      </c>
      <c r="I87" s="115">
        <v>3251.08</v>
      </c>
      <c r="J87" s="8" t="s">
        <v>157</v>
      </c>
      <c r="K87" s="115">
        <f>I87*'COMPOSIÇÃO HORA TÉCNICA'!$C$15</f>
        <v>4082.4063926940644</v>
      </c>
      <c r="L87" s="115">
        <f t="shared" si="3"/>
        <v>134.72</v>
      </c>
      <c r="M87" s="419"/>
      <c r="N87" s="149"/>
      <c r="O87" s="149"/>
    </row>
    <row r="88" spans="1:15" ht="12.75" customHeight="1">
      <c r="A88" s="419"/>
      <c r="B88" s="420"/>
      <c r="C88" s="420"/>
      <c r="D88" s="56" t="s">
        <v>233</v>
      </c>
      <c r="E88" s="7">
        <v>50</v>
      </c>
      <c r="F88" s="7" t="s">
        <v>165</v>
      </c>
      <c r="G88" s="7" t="s">
        <v>153</v>
      </c>
      <c r="H88" s="7" t="s">
        <v>234</v>
      </c>
      <c r="I88" s="215">
        <v>6.28</v>
      </c>
      <c r="J88" s="8" t="s">
        <v>157</v>
      </c>
      <c r="K88" s="115">
        <f>I88*'COMPOSIÇÃO HORA TÉCNICA'!$C$15</f>
        <v>7.8858447488584495</v>
      </c>
      <c r="L88" s="115">
        <f t="shared" si="3"/>
        <v>394.29</v>
      </c>
      <c r="M88" s="420"/>
      <c r="N88" s="149"/>
      <c r="O88" s="149"/>
    </row>
    <row r="89" spans="1:15" ht="12.75" customHeight="1">
      <c r="A89" s="419"/>
      <c r="B89" s="475" t="s">
        <v>25</v>
      </c>
      <c r="C89" s="475" t="s">
        <v>196</v>
      </c>
      <c r="D89" s="56" t="s">
        <v>197</v>
      </c>
      <c r="E89" s="7">
        <v>800</v>
      </c>
      <c r="F89" s="7" t="s">
        <v>165</v>
      </c>
      <c r="G89" s="214" t="s">
        <v>161</v>
      </c>
      <c r="H89" s="214" t="s">
        <v>198</v>
      </c>
      <c r="I89" s="215">
        <f>I262</f>
        <v>0.5</v>
      </c>
      <c r="J89" s="8" t="s">
        <v>157</v>
      </c>
      <c r="K89" s="115">
        <f>I89*'COMPOSIÇÃO HORA TÉCNICA'!$C$15</f>
        <v>0.62785388127853892</v>
      </c>
      <c r="L89" s="115">
        <f t="shared" si="3"/>
        <v>502.28</v>
      </c>
      <c r="M89" s="510">
        <f>SUM(L89:L97)</f>
        <v>4961.5300000000007</v>
      </c>
      <c r="N89" s="149"/>
      <c r="O89" s="149"/>
    </row>
    <row r="90" spans="1:15" ht="12.75" customHeight="1">
      <c r="A90" s="419"/>
      <c r="B90" s="419"/>
      <c r="C90" s="419"/>
      <c r="D90" s="56" t="s">
        <v>199</v>
      </c>
      <c r="E90" s="7">
        <v>800</v>
      </c>
      <c r="F90" s="7" t="s">
        <v>165</v>
      </c>
      <c r="G90" s="214" t="s">
        <v>161</v>
      </c>
      <c r="H90" s="214" t="s">
        <v>200</v>
      </c>
      <c r="I90" s="215">
        <f>I263</f>
        <v>2</v>
      </c>
      <c r="J90" s="8" t="s">
        <v>157</v>
      </c>
      <c r="K90" s="115">
        <f>I90*'COMPOSIÇÃO HORA TÉCNICA'!$C$15</f>
        <v>2.5114155251141557</v>
      </c>
      <c r="L90" s="115">
        <f t="shared" si="3"/>
        <v>2009.13</v>
      </c>
      <c r="M90" s="419"/>
      <c r="N90" s="149"/>
      <c r="O90" s="149"/>
    </row>
    <row r="91" spans="1:15" ht="12.75" customHeight="1">
      <c r="A91" s="419"/>
      <c r="B91" s="419"/>
      <c r="C91" s="419"/>
      <c r="D91" s="56" t="s">
        <v>201</v>
      </c>
      <c r="E91" s="7">
        <v>50</v>
      </c>
      <c r="F91" s="7" t="s">
        <v>165</v>
      </c>
      <c r="G91" s="214" t="s">
        <v>161</v>
      </c>
      <c r="H91" s="214" t="s">
        <v>202</v>
      </c>
      <c r="I91" s="215">
        <f>I265</f>
        <v>9.5</v>
      </c>
      <c r="J91" s="8" t="s">
        <v>157</v>
      </c>
      <c r="K91" s="115">
        <f>I91*'COMPOSIÇÃO HORA TÉCNICA'!$C$15</f>
        <v>11.929223744292239</v>
      </c>
      <c r="L91" s="115">
        <f t="shared" si="3"/>
        <v>596.46</v>
      </c>
      <c r="M91" s="419"/>
      <c r="N91" s="149"/>
      <c r="O91" s="149"/>
    </row>
    <row r="92" spans="1:15" ht="12.75" customHeight="1">
      <c r="A92" s="419"/>
      <c r="B92" s="419"/>
      <c r="C92" s="419"/>
      <c r="D92" s="56" t="s">
        <v>203</v>
      </c>
      <c r="E92" s="7">
        <v>60</v>
      </c>
      <c r="F92" s="7" t="s">
        <v>165</v>
      </c>
      <c r="G92" s="214" t="s">
        <v>161</v>
      </c>
      <c r="H92" s="214" t="s">
        <v>204</v>
      </c>
      <c r="I92" s="215">
        <f>I266</f>
        <v>12</v>
      </c>
      <c r="J92" s="8" t="s">
        <v>157</v>
      </c>
      <c r="K92" s="115">
        <f>I92*'COMPOSIÇÃO HORA TÉCNICA'!$C$15</f>
        <v>15.068493150684933</v>
      </c>
      <c r="L92" s="115">
        <f t="shared" si="3"/>
        <v>904.11</v>
      </c>
      <c r="M92" s="419"/>
      <c r="N92" s="149"/>
      <c r="O92" s="149"/>
    </row>
    <row r="93" spans="1:15" ht="12.75" customHeight="1">
      <c r="A93" s="419"/>
      <c r="B93" s="419"/>
      <c r="C93" s="419"/>
      <c r="D93" s="56" t="s">
        <v>236</v>
      </c>
      <c r="E93" s="7">
        <v>10</v>
      </c>
      <c r="F93" s="7" t="s">
        <v>165</v>
      </c>
      <c r="G93" s="214" t="s">
        <v>161</v>
      </c>
      <c r="H93" s="214" t="s">
        <v>237</v>
      </c>
      <c r="I93" s="215">
        <f>I267</f>
        <v>15</v>
      </c>
      <c r="J93" s="8" t="s">
        <v>157</v>
      </c>
      <c r="K93" s="115">
        <f>I93*'COMPOSIÇÃO HORA TÉCNICA'!$C$15</f>
        <v>18.835616438356169</v>
      </c>
      <c r="L93" s="115">
        <f t="shared" si="3"/>
        <v>188.36</v>
      </c>
      <c r="M93" s="419"/>
      <c r="N93" s="149"/>
      <c r="O93" s="149"/>
    </row>
    <row r="94" spans="1:15" ht="12.75" customHeight="1">
      <c r="A94" s="419"/>
      <c r="B94" s="419"/>
      <c r="C94" s="420"/>
      <c r="D94" s="56" t="s">
        <v>207</v>
      </c>
      <c r="E94" s="7">
        <v>1</v>
      </c>
      <c r="F94" s="7" t="s">
        <v>165</v>
      </c>
      <c r="G94" s="15" t="s">
        <v>208</v>
      </c>
      <c r="H94" s="214" t="s">
        <v>48</v>
      </c>
      <c r="I94" s="215">
        <f>I270</f>
        <v>31.4</v>
      </c>
      <c r="J94" s="8" t="s">
        <v>157</v>
      </c>
      <c r="K94" s="115">
        <f>I94*'COMPOSIÇÃO HORA TÉCNICA'!$C$15</f>
        <v>39.429223744292244</v>
      </c>
      <c r="L94" s="115">
        <f t="shared" si="3"/>
        <v>39.43</v>
      </c>
      <c r="M94" s="419"/>
      <c r="N94" s="149"/>
      <c r="O94" s="149"/>
    </row>
    <row r="95" spans="1:15" ht="12.75" customHeight="1">
      <c r="A95" s="419"/>
      <c r="B95" s="419"/>
      <c r="C95" s="475" t="s">
        <v>209</v>
      </c>
      <c r="D95" s="13" t="s">
        <v>219</v>
      </c>
      <c r="E95" s="7">
        <v>50</v>
      </c>
      <c r="F95" s="7" t="s">
        <v>165</v>
      </c>
      <c r="G95" s="7" t="s">
        <v>153</v>
      </c>
      <c r="H95" s="7" t="s">
        <v>220</v>
      </c>
      <c r="I95" s="215">
        <v>3.07</v>
      </c>
      <c r="J95" s="8" t="s">
        <v>157</v>
      </c>
      <c r="K95" s="115">
        <f>I95*'COMPOSIÇÃO HORA TÉCNICA'!$C$15</f>
        <v>3.8550228310502286</v>
      </c>
      <c r="L95" s="115">
        <f t="shared" si="3"/>
        <v>192.75</v>
      </c>
      <c r="M95" s="419"/>
      <c r="N95" s="149"/>
      <c r="O95" s="149"/>
    </row>
    <row r="96" spans="1:15" ht="12.75" customHeight="1">
      <c r="A96" s="419"/>
      <c r="B96" s="419"/>
      <c r="C96" s="419"/>
      <c r="D96" s="56" t="s">
        <v>214</v>
      </c>
      <c r="E96" s="216">
        <v>3.3000000000000002E-2</v>
      </c>
      <c r="F96" s="7" t="s">
        <v>215</v>
      </c>
      <c r="G96" s="7" t="s">
        <v>153</v>
      </c>
      <c r="H96" s="7" t="s">
        <v>216</v>
      </c>
      <c r="I96" s="115">
        <v>3251.08</v>
      </c>
      <c r="J96" s="8" t="s">
        <v>157</v>
      </c>
      <c r="K96" s="115">
        <f>I96*'COMPOSIÇÃO HORA TÉCNICA'!$C$15</f>
        <v>4082.4063926940644</v>
      </c>
      <c r="L96" s="115">
        <f t="shared" si="3"/>
        <v>134.72</v>
      </c>
      <c r="M96" s="419"/>
      <c r="N96" s="149"/>
      <c r="O96" s="149"/>
    </row>
    <row r="97" spans="1:15" ht="12.75" customHeight="1">
      <c r="A97" s="420"/>
      <c r="B97" s="420"/>
      <c r="C97" s="420"/>
      <c r="D97" s="56" t="s">
        <v>233</v>
      </c>
      <c r="E97" s="7">
        <v>50</v>
      </c>
      <c r="F97" s="7" t="s">
        <v>165</v>
      </c>
      <c r="G97" s="7" t="s">
        <v>153</v>
      </c>
      <c r="H97" s="7" t="s">
        <v>234</v>
      </c>
      <c r="I97" s="215">
        <v>6.28</v>
      </c>
      <c r="J97" s="8" t="s">
        <v>157</v>
      </c>
      <c r="K97" s="115">
        <f>I97*'COMPOSIÇÃO HORA TÉCNICA'!$C$15</f>
        <v>7.8858447488584495</v>
      </c>
      <c r="L97" s="115">
        <f t="shared" si="3"/>
        <v>394.29</v>
      </c>
      <c r="M97" s="420"/>
      <c r="N97" s="149"/>
      <c r="O97" s="149"/>
    </row>
    <row r="98" spans="1:15" ht="12.75" customHeight="1">
      <c r="A98" s="22"/>
      <c r="B98" s="22"/>
      <c r="C98" s="22"/>
      <c r="D98" s="155"/>
      <c r="E98" s="117"/>
      <c r="F98" s="117"/>
      <c r="G98" s="117"/>
      <c r="H98" s="117"/>
      <c r="I98" s="222"/>
      <c r="J98" s="220"/>
      <c r="K98" s="158"/>
      <c r="L98" s="158"/>
      <c r="M98" s="39"/>
      <c r="N98" s="149"/>
      <c r="O98" s="149"/>
    </row>
    <row r="99" spans="1:15" ht="12.75" customHeight="1">
      <c r="A99" s="223"/>
      <c r="B99" s="223"/>
      <c r="C99" s="223"/>
      <c r="K99" s="158"/>
      <c r="L99" s="158"/>
      <c r="M99" s="55"/>
      <c r="N99" s="149"/>
      <c r="O99" s="149"/>
    </row>
    <row r="100" spans="1:15" ht="12.75" customHeight="1">
      <c r="A100" s="475" t="s">
        <v>163</v>
      </c>
      <c r="B100" s="475" t="s">
        <v>27</v>
      </c>
      <c r="C100" s="475" t="s">
        <v>196</v>
      </c>
      <c r="D100" s="56" t="s">
        <v>197</v>
      </c>
      <c r="E100" s="7">
        <v>850</v>
      </c>
      <c r="F100" s="7" t="s">
        <v>165</v>
      </c>
      <c r="G100" s="214" t="s">
        <v>161</v>
      </c>
      <c r="H100" s="214" t="s">
        <v>198</v>
      </c>
      <c r="I100" s="215">
        <f>I262</f>
        <v>0.5</v>
      </c>
      <c r="J100" s="8" t="s">
        <v>157</v>
      </c>
      <c r="K100" s="115">
        <f>I100*'COMPOSIÇÃO HORA TÉCNICA'!$C$15</f>
        <v>0.62785388127853892</v>
      </c>
      <c r="L100" s="115">
        <f t="shared" ref="L100:L142" si="4">ROUND(E100*K100,2)</f>
        <v>533.67999999999995</v>
      </c>
      <c r="M100" s="510">
        <f>SUM(L100:L108)</f>
        <v>3065.4199999999992</v>
      </c>
      <c r="N100" s="149"/>
      <c r="O100" s="149"/>
    </row>
    <row r="101" spans="1:15" ht="12.75" customHeight="1">
      <c r="A101" s="419"/>
      <c r="B101" s="419"/>
      <c r="C101" s="419"/>
      <c r="D101" s="56" t="s">
        <v>199</v>
      </c>
      <c r="E101" s="7">
        <v>500</v>
      </c>
      <c r="F101" s="7" t="s">
        <v>165</v>
      </c>
      <c r="G101" s="214" t="s">
        <v>161</v>
      </c>
      <c r="H101" s="214" t="s">
        <v>200</v>
      </c>
      <c r="I101" s="215">
        <f>I263</f>
        <v>2</v>
      </c>
      <c r="J101" s="8" t="s">
        <v>157</v>
      </c>
      <c r="K101" s="115">
        <f>I101*'COMPOSIÇÃO HORA TÉCNICA'!$C$15</f>
        <v>2.5114155251141557</v>
      </c>
      <c r="L101" s="115">
        <f t="shared" si="4"/>
        <v>1255.71</v>
      </c>
      <c r="M101" s="419"/>
      <c r="N101" s="149"/>
      <c r="O101" s="149"/>
    </row>
    <row r="102" spans="1:15" ht="12.75" customHeight="1">
      <c r="A102" s="419"/>
      <c r="B102" s="419"/>
      <c r="C102" s="419"/>
      <c r="D102" s="56" t="s">
        <v>201</v>
      </c>
      <c r="E102" s="7">
        <v>10</v>
      </c>
      <c r="F102" s="7" t="s">
        <v>165</v>
      </c>
      <c r="G102" s="214" t="s">
        <v>161</v>
      </c>
      <c r="H102" s="214" t="s">
        <v>202</v>
      </c>
      <c r="I102" s="215">
        <f>I265</f>
        <v>9.5</v>
      </c>
      <c r="J102" s="8" t="s">
        <v>157</v>
      </c>
      <c r="K102" s="115">
        <f>I102*'COMPOSIÇÃO HORA TÉCNICA'!$C$15</f>
        <v>11.929223744292239</v>
      </c>
      <c r="L102" s="115">
        <f t="shared" si="4"/>
        <v>119.29</v>
      </c>
      <c r="M102" s="419"/>
      <c r="N102" s="149"/>
      <c r="O102" s="149"/>
    </row>
    <row r="103" spans="1:15" ht="12.75" customHeight="1">
      <c r="A103" s="419"/>
      <c r="B103" s="419"/>
      <c r="C103" s="419"/>
      <c r="D103" s="56" t="s">
        <v>203</v>
      </c>
      <c r="E103" s="7">
        <v>20</v>
      </c>
      <c r="F103" s="7" t="s">
        <v>165</v>
      </c>
      <c r="G103" s="214" t="s">
        <v>161</v>
      </c>
      <c r="H103" s="214" t="s">
        <v>204</v>
      </c>
      <c r="I103" s="215">
        <f>I266</f>
        <v>12</v>
      </c>
      <c r="J103" s="8" t="s">
        <v>157</v>
      </c>
      <c r="K103" s="115">
        <f>I103*'COMPOSIÇÃO HORA TÉCNICA'!$C$15</f>
        <v>15.068493150684933</v>
      </c>
      <c r="L103" s="115">
        <f t="shared" si="4"/>
        <v>301.37</v>
      </c>
      <c r="M103" s="419"/>
      <c r="N103" s="149"/>
      <c r="O103" s="149"/>
    </row>
    <row r="104" spans="1:15" ht="12.75" customHeight="1">
      <c r="A104" s="419"/>
      <c r="B104" s="419"/>
      <c r="C104" s="419"/>
      <c r="D104" s="56" t="s">
        <v>236</v>
      </c>
      <c r="E104" s="7">
        <v>5</v>
      </c>
      <c r="F104" s="7" t="s">
        <v>165</v>
      </c>
      <c r="G104" s="214" t="s">
        <v>161</v>
      </c>
      <c r="H104" s="214" t="s">
        <v>237</v>
      </c>
      <c r="I104" s="215">
        <f>I267</f>
        <v>15</v>
      </c>
      <c r="J104" s="8" t="s">
        <v>157</v>
      </c>
      <c r="K104" s="115">
        <f>I104*'COMPOSIÇÃO HORA TÉCNICA'!$C$15</f>
        <v>18.835616438356169</v>
      </c>
      <c r="L104" s="115">
        <f t="shared" si="4"/>
        <v>94.18</v>
      </c>
      <c r="M104" s="419"/>
      <c r="N104" s="149"/>
      <c r="O104" s="149"/>
    </row>
    <row r="105" spans="1:15" ht="12.75" customHeight="1">
      <c r="A105" s="419"/>
      <c r="B105" s="419"/>
      <c r="C105" s="420"/>
      <c r="D105" s="56" t="s">
        <v>207</v>
      </c>
      <c r="E105" s="7">
        <v>1</v>
      </c>
      <c r="F105" s="7" t="s">
        <v>165</v>
      </c>
      <c r="G105" s="15" t="s">
        <v>208</v>
      </c>
      <c r="H105" s="214" t="s">
        <v>48</v>
      </c>
      <c r="I105" s="215">
        <f>I270</f>
        <v>31.4</v>
      </c>
      <c r="J105" s="8" t="s">
        <v>157</v>
      </c>
      <c r="K105" s="115">
        <f>I105*'COMPOSIÇÃO HORA TÉCNICA'!$C$15</f>
        <v>39.429223744292244</v>
      </c>
      <c r="L105" s="115">
        <f t="shared" si="4"/>
        <v>39.43</v>
      </c>
      <c r="M105" s="419"/>
      <c r="N105" s="149"/>
      <c r="O105" s="149"/>
    </row>
    <row r="106" spans="1:15" ht="12.75" customHeight="1">
      <c r="A106" s="419"/>
      <c r="B106" s="419"/>
      <c r="C106" s="475" t="s">
        <v>209</v>
      </c>
      <c r="D106" s="13" t="s">
        <v>219</v>
      </c>
      <c r="E106" s="7">
        <v>50</v>
      </c>
      <c r="F106" s="7" t="s">
        <v>165</v>
      </c>
      <c r="G106" s="7" t="s">
        <v>153</v>
      </c>
      <c r="H106" s="7" t="s">
        <v>220</v>
      </c>
      <c r="I106" s="215">
        <v>3.07</v>
      </c>
      <c r="J106" s="8" t="s">
        <v>157</v>
      </c>
      <c r="K106" s="115">
        <f>I106*'COMPOSIÇÃO HORA TÉCNICA'!$C$15</f>
        <v>3.8550228310502286</v>
      </c>
      <c r="L106" s="115">
        <f t="shared" si="4"/>
        <v>192.75</v>
      </c>
      <c r="M106" s="419"/>
      <c r="N106" s="149"/>
      <c r="O106" s="149"/>
    </row>
    <row r="107" spans="1:15" ht="12.75" customHeight="1">
      <c r="A107" s="419"/>
      <c r="B107" s="419"/>
      <c r="C107" s="419"/>
      <c r="D107" s="56" t="s">
        <v>214</v>
      </c>
      <c r="E107" s="216">
        <v>3.3000000000000002E-2</v>
      </c>
      <c r="F107" s="7" t="s">
        <v>215</v>
      </c>
      <c r="G107" s="7" t="s">
        <v>153</v>
      </c>
      <c r="H107" s="7" t="s">
        <v>216</v>
      </c>
      <c r="I107" s="115">
        <v>3251.08</v>
      </c>
      <c r="J107" s="8" t="s">
        <v>157</v>
      </c>
      <c r="K107" s="115">
        <f>I107*'COMPOSIÇÃO HORA TÉCNICA'!$C$15</f>
        <v>4082.4063926940644</v>
      </c>
      <c r="L107" s="115">
        <f t="shared" si="4"/>
        <v>134.72</v>
      </c>
      <c r="M107" s="419"/>
      <c r="N107" s="149"/>
      <c r="O107" s="149"/>
    </row>
    <row r="108" spans="1:15" ht="12.75" customHeight="1">
      <c r="A108" s="419"/>
      <c r="B108" s="420"/>
      <c r="C108" s="420"/>
      <c r="D108" s="56" t="s">
        <v>233</v>
      </c>
      <c r="E108" s="7">
        <v>50</v>
      </c>
      <c r="F108" s="7" t="s">
        <v>165</v>
      </c>
      <c r="G108" s="7" t="s">
        <v>153</v>
      </c>
      <c r="H108" s="7" t="s">
        <v>234</v>
      </c>
      <c r="I108" s="215">
        <v>6.28</v>
      </c>
      <c r="J108" s="8" t="s">
        <v>157</v>
      </c>
      <c r="K108" s="115">
        <f>I108*'COMPOSIÇÃO HORA TÉCNICA'!$C$15</f>
        <v>7.8858447488584495</v>
      </c>
      <c r="L108" s="115">
        <f t="shared" si="4"/>
        <v>394.29</v>
      </c>
      <c r="M108" s="420"/>
      <c r="N108" s="149"/>
      <c r="O108" s="149"/>
    </row>
    <row r="109" spans="1:15" ht="12.75" customHeight="1">
      <c r="A109" s="419"/>
      <c r="B109" s="475" t="s">
        <v>28</v>
      </c>
      <c r="C109" s="475" t="s">
        <v>196</v>
      </c>
      <c r="D109" s="56" t="s">
        <v>197</v>
      </c>
      <c r="E109" s="7">
        <v>850</v>
      </c>
      <c r="F109" s="7" t="s">
        <v>165</v>
      </c>
      <c r="G109" s="214" t="s">
        <v>161</v>
      </c>
      <c r="H109" s="214" t="s">
        <v>198</v>
      </c>
      <c r="I109" s="215">
        <f>I262</f>
        <v>0.5</v>
      </c>
      <c r="J109" s="8" t="s">
        <v>157</v>
      </c>
      <c r="K109" s="115">
        <f>I109*'COMPOSIÇÃO HORA TÉCNICA'!$C$15</f>
        <v>0.62785388127853892</v>
      </c>
      <c r="L109" s="115">
        <f t="shared" si="4"/>
        <v>533.67999999999995</v>
      </c>
      <c r="M109" s="510">
        <f>SUM(L109:L117)</f>
        <v>4581.0099999999993</v>
      </c>
      <c r="N109" s="149"/>
      <c r="O109" s="149"/>
    </row>
    <row r="110" spans="1:15" ht="12.75" customHeight="1">
      <c r="A110" s="419"/>
      <c r="B110" s="419"/>
      <c r="C110" s="419"/>
      <c r="D110" s="56" t="s">
        <v>199</v>
      </c>
      <c r="E110" s="7">
        <v>500</v>
      </c>
      <c r="F110" s="7" t="s">
        <v>165</v>
      </c>
      <c r="G110" s="214" t="s">
        <v>161</v>
      </c>
      <c r="H110" s="214" t="s">
        <v>200</v>
      </c>
      <c r="I110" s="215">
        <f>I263</f>
        <v>2</v>
      </c>
      <c r="J110" s="8" t="s">
        <v>157</v>
      </c>
      <c r="K110" s="115">
        <f>I110*'COMPOSIÇÃO HORA TÉCNICA'!$C$15</f>
        <v>2.5114155251141557</v>
      </c>
      <c r="L110" s="115">
        <f t="shared" si="4"/>
        <v>1255.71</v>
      </c>
      <c r="M110" s="419"/>
      <c r="N110" s="149"/>
      <c r="O110" s="149"/>
    </row>
    <row r="111" spans="1:15" ht="12.75" customHeight="1">
      <c r="A111" s="419"/>
      <c r="B111" s="419"/>
      <c r="C111" s="419"/>
      <c r="D111" s="56" t="s">
        <v>201</v>
      </c>
      <c r="E111" s="7">
        <v>10</v>
      </c>
      <c r="F111" s="7" t="s">
        <v>165</v>
      </c>
      <c r="G111" s="214" t="s">
        <v>161</v>
      </c>
      <c r="H111" s="214" t="s">
        <v>202</v>
      </c>
      <c r="I111" s="215">
        <f>I265</f>
        <v>9.5</v>
      </c>
      <c r="J111" s="8" t="s">
        <v>157</v>
      </c>
      <c r="K111" s="115">
        <f>I111*'COMPOSIÇÃO HORA TÉCNICA'!$C$15</f>
        <v>11.929223744292239</v>
      </c>
      <c r="L111" s="115">
        <f t="shared" si="4"/>
        <v>119.29</v>
      </c>
      <c r="M111" s="419"/>
      <c r="N111" s="149"/>
      <c r="O111" s="149"/>
    </row>
    <row r="112" spans="1:15" ht="12.75" customHeight="1">
      <c r="A112" s="419"/>
      <c r="B112" s="419"/>
      <c r="C112" s="419"/>
      <c r="D112" s="56" t="s">
        <v>203</v>
      </c>
      <c r="E112" s="7">
        <v>25</v>
      </c>
      <c r="F112" s="7" t="s">
        <v>165</v>
      </c>
      <c r="G112" s="214" t="s">
        <v>161</v>
      </c>
      <c r="H112" s="214" t="s">
        <v>204</v>
      </c>
      <c r="I112" s="215">
        <f>I266</f>
        <v>12</v>
      </c>
      <c r="J112" s="8" t="s">
        <v>157</v>
      </c>
      <c r="K112" s="115">
        <f>I112*'COMPOSIÇÃO HORA TÉCNICA'!$C$15</f>
        <v>15.068493150684933</v>
      </c>
      <c r="L112" s="115">
        <f t="shared" si="4"/>
        <v>376.71</v>
      </c>
      <c r="M112" s="419"/>
      <c r="N112" s="149"/>
      <c r="O112" s="149"/>
    </row>
    <row r="113" spans="1:15" ht="12.75" customHeight="1">
      <c r="A113" s="419"/>
      <c r="B113" s="419"/>
      <c r="C113" s="419"/>
      <c r="D113" s="56" t="s">
        <v>236</v>
      </c>
      <c r="E113" s="7">
        <v>5</v>
      </c>
      <c r="F113" s="7" t="s">
        <v>165</v>
      </c>
      <c r="G113" s="214" t="s">
        <v>161</v>
      </c>
      <c r="H113" s="214" t="s">
        <v>237</v>
      </c>
      <c r="I113" s="215">
        <f>I267</f>
        <v>15</v>
      </c>
      <c r="J113" s="8" t="s">
        <v>157</v>
      </c>
      <c r="K113" s="115">
        <f>I113*'COMPOSIÇÃO HORA TÉCNICA'!$C$15</f>
        <v>18.835616438356169</v>
      </c>
      <c r="L113" s="115">
        <f t="shared" si="4"/>
        <v>94.18</v>
      </c>
      <c r="M113" s="419"/>
      <c r="N113" s="149"/>
      <c r="O113" s="149"/>
    </row>
    <row r="114" spans="1:15" ht="12.75" customHeight="1">
      <c r="A114" s="419"/>
      <c r="B114" s="419"/>
      <c r="C114" s="420"/>
      <c r="D114" s="56" t="s">
        <v>207</v>
      </c>
      <c r="E114" s="7">
        <v>1</v>
      </c>
      <c r="F114" s="7" t="s">
        <v>165</v>
      </c>
      <c r="G114" s="15" t="s">
        <v>208</v>
      </c>
      <c r="H114" s="214" t="s">
        <v>48</v>
      </c>
      <c r="I114" s="215">
        <f>I270</f>
        <v>31.4</v>
      </c>
      <c r="J114" s="8" t="s">
        <v>157</v>
      </c>
      <c r="K114" s="115">
        <f>I114*'COMPOSIÇÃO HORA TÉCNICA'!$C$15</f>
        <v>39.429223744292244</v>
      </c>
      <c r="L114" s="115">
        <f t="shared" si="4"/>
        <v>39.43</v>
      </c>
      <c r="M114" s="419"/>
      <c r="N114" s="149"/>
      <c r="O114" s="149"/>
    </row>
    <row r="115" spans="1:15" ht="12.75" customHeight="1">
      <c r="A115" s="419"/>
      <c r="B115" s="419"/>
      <c r="C115" s="87" t="s">
        <v>209</v>
      </c>
      <c r="D115" s="56" t="s">
        <v>212</v>
      </c>
      <c r="E115" s="7">
        <v>2</v>
      </c>
      <c r="F115" s="7" t="s">
        <v>165</v>
      </c>
      <c r="G115" s="7" t="s">
        <v>153</v>
      </c>
      <c r="H115" s="7" t="s">
        <v>213</v>
      </c>
      <c r="I115" s="215">
        <v>95.23</v>
      </c>
      <c r="J115" s="8" t="s">
        <v>157</v>
      </c>
      <c r="K115" s="115">
        <f>I115*'COMPOSIÇÃO HORA TÉCNICA'!$C$15</f>
        <v>119.58105022831053</v>
      </c>
      <c r="L115" s="115">
        <f t="shared" si="4"/>
        <v>239.16</v>
      </c>
      <c r="M115" s="419"/>
      <c r="N115" s="149"/>
      <c r="O115" s="149"/>
    </row>
    <row r="116" spans="1:15" ht="12.75" customHeight="1">
      <c r="A116" s="419"/>
      <c r="B116" s="419"/>
      <c r="C116" s="475" t="s">
        <v>224</v>
      </c>
      <c r="D116" s="14" t="s">
        <v>225</v>
      </c>
      <c r="E116" s="217">
        <v>0.5</v>
      </c>
      <c r="F116" s="7" t="s">
        <v>215</v>
      </c>
      <c r="G116" s="7" t="s">
        <v>161</v>
      </c>
      <c r="H116" s="7" t="s">
        <v>226</v>
      </c>
      <c r="I116" s="134">
        <f>I274</f>
        <v>2441.5700000000002</v>
      </c>
      <c r="J116" s="8" t="s">
        <v>157</v>
      </c>
      <c r="K116" s="115">
        <f>I116*'COMPOSIÇÃO HORA TÉCNICA'!$C$15</f>
        <v>3065.8984018264846</v>
      </c>
      <c r="L116" s="115">
        <f t="shared" si="4"/>
        <v>1532.95</v>
      </c>
      <c r="M116" s="419"/>
      <c r="N116" s="149"/>
      <c r="O116" s="149"/>
    </row>
    <row r="117" spans="1:15" ht="12.75" customHeight="1">
      <c r="A117" s="419"/>
      <c r="B117" s="420"/>
      <c r="C117" s="420"/>
      <c r="D117" s="14" t="s">
        <v>227</v>
      </c>
      <c r="E117" s="213">
        <v>50</v>
      </c>
      <c r="F117" s="7" t="s">
        <v>228</v>
      </c>
      <c r="G117" s="7" t="s">
        <v>146</v>
      </c>
      <c r="H117" s="7">
        <v>4222</v>
      </c>
      <c r="I117" s="115">
        <f>I275</f>
        <v>6.21</v>
      </c>
      <c r="J117" s="8" t="s">
        <v>157</v>
      </c>
      <c r="K117" s="115">
        <f>I117*'COMPOSIÇÃO HORA TÉCNICA'!$C$15</f>
        <v>7.7979452054794534</v>
      </c>
      <c r="L117" s="115">
        <f t="shared" si="4"/>
        <v>389.9</v>
      </c>
      <c r="M117" s="420"/>
      <c r="N117" s="149"/>
      <c r="O117" s="149"/>
    </row>
    <row r="118" spans="1:15" ht="12.75" customHeight="1">
      <c r="A118" s="419"/>
      <c r="B118" s="475" t="s">
        <v>29</v>
      </c>
      <c r="C118" s="475" t="s">
        <v>196</v>
      </c>
      <c r="D118" s="56" t="s">
        <v>197</v>
      </c>
      <c r="E118" s="7">
        <v>850</v>
      </c>
      <c r="F118" s="7" t="s">
        <v>165</v>
      </c>
      <c r="G118" s="214" t="s">
        <v>161</v>
      </c>
      <c r="H118" s="214" t="s">
        <v>198</v>
      </c>
      <c r="I118" s="215">
        <f>I262</f>
        <v>0.5</v>
      </c>
      <c r="J118" s="8" t="s">
        <v>157</v>
      </c>
      <c r="K118" s="115">
        <f>I118*'COMPOSIÇÃO HORA TÉCNICA'!$C$15</f>
        <v>0.62785388127853892</v>
      </c>
      <c r="L118" s="115">
        <f t="shared" si="4"/>
        <v>533.67999999999995</v>
      </c>
      <c r="M118" s="510">
        <f>SUM(L118:L122)</f>
        <v>2174.14</v>
      </c>
      <c r="N118" s="149"/>
      <c r="O118" s="149"/>
    </row>
    <row r="119" spans="1:15" ht="12.75" customHeight="1">
      <c r="A119" s="419"/>
      <c r="B119" s="419"/>
      <c r="C119" s="419"/>
      <c r="D119" s="56" t="s">
        <v>199</v>
      </c>
      <c r="E119" s="7">
        <v>500</v>
      </c>
      <c r="F119" s="7" t="s">
        <v>165</v>
      </c>
      <c r="G119" s="214" t="s">
        <v>161</v>
      </c>
      <c r="H119" s="214" t="s">
        <v>200</v>
      </c>
      <c r="I119" s="215">
        <f>I263</f>
        <v>2</v>
      </c>
      <c r="J119" s="8" t="s">
        <v>157</v>
      </c>
      <c r="K119" s="115">
        <f>I119*'COMPOSIÇÃO HORA TÉCNICA'!$C$15</f>
        <v>2.5114155251141557</v>
      </c>
      <c r="L119" s="115">
        <f t="shared" si="4"/>
        <v>1255.71</v>
      </c>
      <c r="M119" s="419"/>
      <c r="N119" s="149"/>
      <c r="O119" s="149"/>
    </row>
    <row r="120" spans="1:15" ht="12.75" customHeight="1">
      <c r="A120" s="419"/>
      <c r="B120" s="419"/>
      <c r="C120" s="419"/>
      <c r="D120" s="56" t="s">
        <v>201</v>
      </c>
      <c r="E120" s="7">
        <v>10</v>
      </c>
      <c r="F120" s="7" t="s">
        <v>165</v>
      </c>
      <c r="G120" s="214" t="s">
        <v>161</v>
      </c>
      <c r="H120" s="214" t="s">
        <v>202</v>
      </c>
      <c r="I120" s="215">
        <f>I265</f>
        <v>9.5</v>
      </c>
      <c r="J120" s="8" t="s">
        <v>157</v>
      </c>
      <c r="K120" s="115">
        <f>I120*'COMPOSIÇÃO HORA TÉCNICA'!$C$15</f>
        <v>11.929223744292239</v>
      </c>
      <c r="L120" s="115">
        <f t="shared" si="4"/>
        <v>119.29</v>
      </c>
      <c r="M120" s="419"/>
      <c r="N120" s="149"/>
      <c r="O120" s="149"/>
    </row>
    <row r="121" spans="1:15" ht="12.75" customHeight="1">
      <c r="A121" s="419"/>
      <c r="B121" s="419"/>
      <c r="C121" s="419"/>
      <c r="D121" s="56" t="s">
        <v>203</v>
      </c>
      <c r="E121" s="7">
        <v>15</v>
      </c>
      <c r="F121" s="7" t="s">
        <v>165</v>
      </c>
      <c r="G121" s="214" t="s">
        <v>161</v>
      </c>
      <c r="H121" s="214" t="s">
        <v>204</v>
      </c>
      <c r="I121" s="215">
        <f>I266</f>
        <v>12</v>
      </c>
      <c r="J121" s="8" t="s">
        <v>157</v>
      </c>
      <c r="K121" s="115">
        <f>I121*'COMPOSIÇÃO HORA TÉCNICA'!$C$15</f>
        <v>15.068493150684933</v>
      </c>
      <c r="L121" s="115">
        <f t="shared" si="4"/>
        <v>226.03</v>
      </c>
      <c r="M121" s="419"/>
      <c r="N121" s="149"/>
      <c r="O121" s="149"/>
    </row>
    <row r="122" spans="1:15" ht="12.75" customHeight="1">
      <c r="A122" s="419"/>
      <c r="B122" s="420"/>
      <c r="C122" s="420"/>
      <c r="D122" s="56" t="s">
        <v>207</v>
      </c>
      <c r="E122" s="7">
        <v>1</v>
      </c>
      <c r="F122" s="7" t="s">
        <v>165</v>
      </c>
      <c r="G122" s="15" t="s">
        <v>208</v>
      </c>
      <c r="H122" s="214" t="s">
        <v>48</v>
      </c>
      <c r="I122" s="215">
        <f>I270</f>
        <v>31.4</v>
      </c>
      <c r="J122" s="8" t="s">
        <v>157</v>
      </c>
      <c r="K122" s="115">
        <f>I122*'COMPOSIÇÃO HORA TÉCNICA'!$C$15</f>
        <v>39.429223744292244</v>
      </c>
      <c r="L122" s="115">
        <f t="shared" si="4"/>
        <v>39.43</v>
      </c>
      <c r="M122" s="420"/>
      <c r="N122" s="149"/>
      <c r="O122" s="149"/>
    </row>
    <row r="123" spans="1:15" ht="12.75" customHeight="1">
      <c r="A123" s="419"/>
      <c r="B123" s="475" t="s">
        <v>30</v>
      </c>
      <c r="C123" s="475" t="s">
        <v>196</v>
      </c>
      <c r="D123" s="56" t="s">
        <v>197</v>
      </c>
      <c r="E123" s="7">
        <v>850</v>
      </c>
      <c r="F123" s="7" t="s">
        <v>165</v>
      </c>
      <c r="G123" s="214" t="s">
        <v>161</v>
      </c>
      <c r="H123" s="214" t="s">
        <v>198</v>
      </c>
      <c r="I123" s="215">
        <f>I262</f>
        <v>0.5</v>
      </c>
      <c r="J123" s="8" t="s">
        <v>157</v>
      </c>
      <c r="K123" s="115">
        <f>I123*'COMPOSIÇÃO HORA TÉCNICA'!$C$15</f>
        <v>0.62785388127853892</v>
      </c>
      <c r="L123" s="115">
        <f t="shared" si="4"/>
        <v>533.67999999999995</v>
      </c>
      <c r="M123" s="510">
        <f>SUM(L123:L127)</f>
        <v>2114.5</v>
      </c>
      <c r="N123" s="149"/>
      <c r="O123" s="149"/>
    </row>
    <row r="124" spans="1:15" ht="12.75" customHeight="1">
      <c r="A124" s="419"/>
      <c r="B124" s="419"/>
      <c r="C124" s="419"/>
      <c r="D124" s="56" t="s">
        <v>199</v>
      </c>
      <c r="E124" s="7">
        <v>500</v>
      </c>
      <c r="F124" s="7" t="s">
        <v>165</v>
      </c>
      <c r="G124" s="214" t="s">
        <v>161</v>
      </c>
      <c r="H124" s="214" t="s">
        <v>200</v>
      </c>
      <c r="I124" s="215">
        <f>I263</f>
        <v>2</v>
      </c>
      <c r="J124" s="8" t="s">
        <v>157</v>
      </c>
      <c r="K124" s="115">
        <f>I124*'COMPOSIÇÃO HORA TÉCNICA'!$C$15</f>
        <v>2.5114155251141557</v>
      </c>
      <c r="L124" s="115">
        <f t="shared" si="4"/>
        <v>1255.71</v>
      </c>
      <c r="M124" s="419"/>
      <c r="N124" s="149"/>
      <c r="O124" s="149"/>
    </row>
    <row r="125" spans="1:15" ht="12.75" customHeight="1">
      <c r="A125" s="419"/>
      <c r="B125" s="419"/>
      <c r="C125" s="419"/>
      <c r="D125" s="56" t="s">
        <v>201</v>
      </c>
      <c r="E125" s="7">
        <v>5</v>
      </c>
      <c r="F125" s="7" t="s">
        <v>165</v>
      </c>
      <c r="G125" s="214" t="s">
        <v>161</v>
      </c>
      <c r="H125" s="214" t="s">
        <v>202</v>
      </c>
      <c r="I125" s="215">
        <f>I265</f>
        <v>9.5</v>
      </c>
      <c r="J125" s="8" t="s">
        <v>157</v>
      </c>
      <c r="K125" s="115">
        <f>I125*'COMPOSIÇÃO HORA TÉCNICA'!$C$15</f>
        <v>11.929223744292239</v>
      </c>
      <c r="L125" s="115">
        <f t="shared" si="4"/>
        <v>59.65</v>
      </c>
      <c r="M125" s="419"/>
      <c r="N125" s="149"/>
      <c r="O125" s="149"/>
    </row>
    <row r="126" spans="1:15" ht="12.75" customHeight="1">
      <c r="A126" s="419"/>
      <c r="B126" s="419"/>
      <c r="C126" s="419"/>
      <c r="D126" s="56" t="s">
        <v>203</v>
      </c>
      <c r="E126" s="7">
        <v>15</v>
      </c>
      <c r="F126" s="7" t="s">
        <v>165</v>
      </c>
      <c r="G126" s="214" t="s">
        <v>161</v>
      </c>
      <c r="H126" s="214" t="s">
        <v>204</v>
      </c>
      <c r="I126" s="215">
        <f>I266</f>
        <v>12</v>
      </c>
      <c r="J126" s="8" t="s">
        <v>157</v>
      </c>
      <c r="K126" s="115">
        <f>I126*'COMPOSIÇÃO HORA TÉCNICA'!$C$15</f>
        <v>15.068493150684933</v>
      </c>
      <c r="L126" s="115">
        <f t="shared" si="4"/>
        <v>226.03</v>
      </c>
      <c r="M126" s="419"/>
      <c r="N126" s="149"/>
      <c r="O126" s="149"/>
    </row>
    <row r="127" spans="1:15" ht="12.75" customHeight="1">
      <c r="A127" s="419"/>
      <c r="B127" s="420"/>
      <c r="C127" s="420"/>
      <c r="D127" s="56" t="s">
        <v>207</v>
      </c>
      <c r="E127" s="7">
        <v>1</v>
      </c>
      <c r="F127" s="7" t="s">
        <v>165</v>
      </c>
      <c r="G127" s="15" t="s">
        <v>208</v>
      </c>
      <c r="H127" s="214" t="s">
        <v>48</v>
      </c>
      <c r="I127" s="215">
        <f>I270</f>
        <v>31.4</v>
      </c>
      <c r="J127" s="8" t="s">
        <v>157</v>
      </c>
      <c r="K127" s="115">
        <f>I127*'COMPOSIÇÃO HORA TÉCNICA'!$C$15</f>
        <v>39.429223744292244</v>
      </c>
      <c r="L127" s="115">
        <f t="shared" si="4"/>
        <v>39.43</v>
      </c>
      <c r="M127" s="420"/>
      <c r="N127" s="149"/>
      <c r="O127" s="149"/>
    </row>
    <row r="128" spans="1:15" ht="12.75" customHeight="1">
      <c r="A128" s="419"/>
      <c r="B128" s="475" t="s">
        <v>31</v>
      </c>
      <c r="C128" s="475" t="s">
        <v>196</v>
      </c>
      <c r="D128" s="56" t="s">
        <v>197</v>
      </c>
      <c r="E128" s="7">
        <v>800</v>
      </c>
      <c r="F128" s="7" t="s">
        <v>165</v>
      </c>
      <c r="G128" s="214" t="s">
        <v>161</v>
      </c>
      <c r="H128" s="214" t="s">
        <v>198</v>
      </c>
      <c r="I128" s="215">
        <f>I262</f>
        <v>0.5</v>
      </c>
      <c r="J128" s="8" t="s">
        <v>157</v>
      </c>
      <c r="K128" s="115">
        <f>I128*'COMPOSIÇÃO HORA TÉCNICA'!$C$15</f>
        <v>0.62785388127853892</v>
      </c>
      <c r="L128" s="115">
        <f t="shared" si="4"/>
        <v>502.28</v>
      </c>
      <c r="M128" s="510">
        <f>SUM(L128:L132)</f>
        <v>2142.7399999999998</v>
      </c>
      <c r="N128" s="149"/>
      <c r="O128" s="149"/>
    </row>
    <row r="129" spans="1:15" ht="12.75" customHeight="1">
      <c r="A129" s="419"/>
      <c r="B129" s="419"/>
      <c r="C129" s="419"/>
      <c r="D129" s="56" t="s">
        <v>199</v>
      </c>
      <c r="E129" s="7">
        <v>500</v>
      </c>
      <c r="F129" s="7" t="s">
        <v>165</v>
      </c>
      <c r="G129" s="214" t="s">
        <v>161</v>
      </c>
      <c r="H129" s="214" t="s">
        <v>200</v>
      </c>
      <c r="I129" s="215">
        <f>I263</f>
        <v>2</v>
      </c>
      <c r="J129" s="8" t="s">
        <v>157</v>
      </c>
      <c r="K129" s="115">
        <f>I129*'COMPOSIÇÃO HORA TÉCNICA'!$C$15</f>
        <v>2.5114155251141557</v>
      </c>
      <c r="L129" s="115">
        <f t="shared" si="4"/>
        <v>1255.71</v>
      </c>
      <c r="M129" s="419"/>
      <c r="N129" s="149"/>
      <c r="O129" s="149"/>
    </row>
    <row r="130" spans="1:15" ht="12.75" customHeight="1">
      <c r="A130" s="419"/>
      <c r="B130" s="419"/>
      <c r="C130" s="419"/>
      <c r="D130" s="56" t="s">
        <v>201</v>
      </c>
      <c r="E130" s="7">
        <v>10</v>
      </c>
      <c r="F130" s="7" t="s">
        <v>165</v>
      </c>
      <c r="G130" s="214" t="s">
        <v>161</v>
      </c>
      <c r="H130" s="214" t="s">
        <v>202</v>
      </c>
      <c r="I130" s="215">
        <f>I265</f>
        <v>9.5</v>
      </c>
      <c r="J130" s="8" t="s">
        <v>157</v>
      </c>
      <c r="K130" s="115">
        <f>I130*'COMPOSIÇÃO HORA TÉCNICA'!$C$15</f>
        <v>11.929223744292239</v>
      </c>
      <c r="L130" s="115">
        <f t="shared" si="4"/>
        <v>119.29</v>
      </c>
      <c r="M130" s="419"/>
      <c r="N130" s="149"/>
      <c r="O130" s="149"/>
    </row>
    <row r="131" spans="1:15" ht="12.75" customHeight="1">
      <c r="A131" s="419"/>
      <c r="B131" s="419"/>
      <c r="C131" s="419"/>
      <c r="D131" s="56" t="s">
        <v>203</v>
      </c>
      <c r="E131" s="7">
        <v>15</v>
      </c>
      <c r="F131" s="7" t="s">
        <v>165</v>
      </c>
      <c r="G131" s="214" t="s">
        <v>161</v>
      </c>
      <c r="H131" s="214" t="s">
        <v>204</v>
      </c>
      <c r="I131" s="215">
        <f>I266</f>
        <v>12</v>
      </c>
      <c r="J131" s="8" t="s">
        <v>157</v>
      </c>
      <c r="K131" s="115">
        <f>I131*'COMPOSIÇÃO HORA TÉCNICA'!$C$15</f>
        <v>15.068493150684933</v>
      </c>
      <c r="L131" s="115">
        <f t="shared" si="4"/>
        <v>226.03</v>
      </c>
      <c r="M131" s="419"/>
      <c r="N131" s="149"/>
      <c r="O131" s="149"/>
    </row>
    <row r="132" spans="1:15" ht="12.75" customHeight="1">
      <c r="A132" s="419"/>
      <c r="B132" s="420"/>
      <c r="C132" s="420"/>
      <c r="D132" s="56" t="s">
        <v>207</v>
      </c>
      <c r="E132" s="7">
        <v>1</v>
      </c>
      <c r="F132" s="7" t="s">
        <v>165</v>
      </c>
      <c r="G132" s="15" t="s">
        <v>208</v>
      </c>
      <c r="H132" s="214" t="s">
        <v>48</v>
      </c>
      <c r="I132" s="215">
        <f>I270</f>
        <v>31.4</v>
      </c>
      <c r="J132" s="8" t="s">
        <v>157</v>
      </c>
      <c r="K132" s="115">
        <f>I132*'COMPOSIÇÃO HORA TÉCNICA'!$C$15</f>
        <v>39.429223744292244</v>
      </c>
      <c r="L132" s="115">
        <f t="shared" si="4"/>
        <v>39.43</v>
      </c>
      <c r="M132" s="420"/>
      <c r="N132" s="149"/>
      <c r="O132" s="149"/>
    </row>
    <row r="133" spans="1:15" ht="12.75" customHeight="1">
      <c r="A133" s="419"/>
      <c r="B133" s="475" t="s">
        <v>32</v>
      </c>
      <c r="C133" s="475" t="s">
        <v>196</v>
      </c>
      <c r="D133" s="56" t="s">
        <v>197</v>
      </c>
      <c r="E133" s="7">
        <v>800</v>
      </c>
      <c r="F133" s="7" t="s">
        <v>165</v>
      </c>
      <c r="G133" s="214" t="s">
        <v>161</v>
      </c>
      <c r="H133" s="214" t="s">
        <v>198</v>
      </c>
      <c r="I133" s="215">
        <f>I262</f>
        <v>0.5</v>
      </c>
      <c r="J133" s="8" t="s">
        <v>157</v>
      </c>
      <c r="K133" s="115">
        <f>I133*'COMPOSIÇÃO HORA TÉCNICA'!$C$15</f>
        <v>0.62785388127853892</v>
      </c>
      <c r="L133" s="115">
        <f t="shared" si="4"/>
        <v>502.28</v>
      </c>
      <c r="M133" s="510">
        <f>SUM(L133:L142)</f>
        <v>3633.6399999999994</v>
      </c>
      <c r="N133" s="149"/>
      <c r="O133" s="149"/>
    </row>
    <row r="134" spans="1:15" ht="12.75" customHeight="1">
      <c r="A134" s="419"/>
      <c r="B134" s="419"/>
      <c r="C134" s="419"/>
      <c r="D134" s="56" t="s">
        <v>199</v>
      </c>
      <c r="E134" s="7">
        <v>500</v>
      </c>
      <c r="F134" s="7" t="s">
        <v>165</v>
      </c>
      <c r="G134" s="214" t="s">
        <v>161</v>
      </c>
      <c r="H134" s="214" t="s">
        <v>200</v>
      </c>
      <c r="I134" s="215">
        <f>I263</f>
        <v>2</v>
      </c>
      <c r="J134" s="8" t="s">
        <v>157</v>
      </c>
      <c r="K134" s="115">
        <f>I134*'COMPOSIÇÃO HORA TÉCNICA'!$C$15</f>
        <v>2.5114155251141557</v>
      </c>
      <c r="L134" s="115">
        <f t="shared" si="4"/>
        <v>1255.71</v>
      </c>
      <c r="M134" s="419"/>
      <c r="N134" s="149"/>
      <c r="O134" s="149"/>
    </row>
    <row r="135" spans="1:15" ht="12.75" customHeight="1">
      <c r="A135" s="419"/>
      <c r="B135" s="419"/>
      <c r="C135" s="419"/>
      <c r="D135" s="56" t="s">
        <v>201</v>
      </c>
      <c r="E135" s="7">
        <v>10</v>
      </c>
      <c r="F135" s="7" t="s">
        <v>165</v>
      </c>
      <c r="G135" s="214" t="s">
        <v>161</v>
      </c>
      <c r="H135" s="214" t="s">
        <v>202</v>
      </c>
      <c r="I135" s="215">
        <f>I265</f>
        <v>9.5</v>
      </c>
      <c r="J135" s="8" t="s">
        <v>157</v>
      </c>
      <c r="K135" s="115">
        <f>I135*'COMPOSIÇÃO HORA TÉCNICA'!$C$15</f>
        <v>11.929223744292239</v>
      </c>
      <c r="L135" s="115">
        <f t="shared" si="4"/>
        <v>119.29</v>
      </c>
      <c r="M135" s="419"/>
      <c r="N135" s="149"/>
      <c r="O135" s="149"/>
    </row>
    <row r="136" spans="1:15" ht="12.75" customHeight="1">
      <c r="A136" s="419"/>
      <c r="B136" s="419"/>
      <c r="C136" s="419"/>
      <c r="D136" s="56" t="s">
        <v>203</v>
      </c>
      <c r="E136" s="7">
        <v>15</v>
      </c>
      <c r="F136" s="7" t="s">
        <v>165</v>
      </c>
      <c r="G136" s="214" t="s">
        <v>161</v>
      </c>
      <c r="H136" s="214" t="s">
        <v>204</v>
      </c>
      <c r="I136" s="215">
        <f>I266</f>
        <v>12</v>
      </c>
      <c r="J136" s="8" t="s">
        <v>157</v>
      </c>
      <c r="K136" s="115">
        <f>I136*'COMPOSIÇÃO HORA TÉCNICA'!$C$15</f>
        <v>15.068493150684933</v>
      </c>
      <c r="L136" s="115">
        <f t="shared" si="4"/>
        <v>226.03</v>
      </c>
      <c r="M136" s="419"/>
      <c r="N136" s="149"/>
      <c r="O136" s="149"/>
    </row>
    <row r="137" spans="1:15" ht="12.75" customHeight="1">
      <c r="A137" s="419"/>
      <c r="B137" s="419"/>
      <c r="C137" s="420"/>
      <c r="D137" s="56" t="s">
        <v>207</v>
      </c>
      <c r="E137" s="7">
        <v>1</v>
      </c>
      <c r="F137" s="7" t="s">
        <v>165</v>
      </c>
      <c r="G137" s="15" t="s">
        <v>208</v>
      </c>
      <c r="H137" s="214" t="s">
        <v>48</v>
      </c>
      <c r="I137" s="215">
        <f>I270</f>
        <v>31.4</v>
      </c>
      <c r="J137" s="8" t="s">
        <v>157</v>
      </c>
      <c r="K137" s="115">
        <f>I137*'COMPOSIÇÃO HORA TÉCNICA'!$C$15</f>
        <v>39.429223744292244</v>
      </c>
      <c r="L137" s="115">
        <f t="shared" si="4"/>
        <v>39.43</v>
      </c>
      <c r="M137" s="419"/>
      <c r="N137" s="149"/>
      <c r="O137" s="149"/>
    </row>
    <row r="138" spans="1:15" ht="12.75" customHeight="1">
      <c r="A138" s="419"/>
      <c r="B138" s="419"/>
      <c r="C138" s="475" t="s">
        <v>209</v>
      </c>
      <c r="D138" s="13" t="s">
        <v>219</v>
      </c>
      <c r="E138" s="7">
        <v>50</v>
      </c>
      <c r="F138" s="7" t="s">
        <v>165</v>
      </c>
      <c r="G138" s="7" t="s">
        <v>153</v>
      </c>
      <c r="H138" s="7" t="s">
        <v>220</v>
      </c>
      <c r="I138" s="215">
        <v>3.07</v>
      </c>
      <c r="J138" s="8" t="s">
        <v>157</v>
      </c>
      <c r="K138" s="115">
        <f>I138*'COMPOSIÇÃO HORA TÉCNICA'!$C$15</f>
        <v>3.8550228310502286</v>
      </c>
      <c r="L138" s="115">
        <f t="shared" si="4"/>
        <v>192.75</v>
      </c>
      <c r="M138" s="419"/>
      <c r="N138" s="149"/>
      <c r="O138" s="149"/>
    </row>
    <row r="139" spans="1:15" ht="12.75" customHeight="1">
      <c r="A139" s="419"/>
      <c r="B139" s="419"/>
      <c r="C139" s="419"/>
      <c r="D139" s="56" t="s">
        <v>214</v>
      </c>
      <c r="E139" s="216">
        <v>3.3000000000000002E-2</v>
      </c>
      <c r="F139" s="7" t="s">
        <v>215</v>
      </c>
      <c r="G139" s="7" t="s">
        <v>153</v>
      </c>
      <c r="H139" s="7" t="s">
        <v>216</v>
      </c>
      <c r="I139" s="115">
        <v>3251.08</v>
      </c>
      <c r="J139" s="8" t="s">
        <v>157</v>
      </c>
      <c r="K139" s="115">
        <f>I139*'COMPOSIÇÃO HORA TÉCNICA'!$C$15</f>
        <v>4082.4063926940644</v>
      </c>
      <c r="L139" s="115">
        <f t="shared" si="4"/>
        <v>134.72</v>
      </c>
      <c r="M139" s="419"/>
      <c r="N139" s="149"/>
      <c r="O139" s="149"/>
    </row>
    <row r="140" spans="1:15" ht="12.75" customHeight="1">
      <c r="A140" s="419"/>
      <c r="B140" s="419"/>
      <c r="C140" s="420"/>
      <c r="D140" s="56" t="s">
        <v>233</v>
      </c>
      <c r="E140" s="7">
        <v>50</v>
      </c>
      <c r="F140" s="7" t="s">
        <v>165</v>
      </c>
      <c r="G140" s="7" t="s">
        <v>153</v>
      </c>
      <c r="H140" s="7" t="s">
        <v>234</v>
      </c>
      <c r="I140" s="215">
        <v>6.28</v>
      </c>
      <c r="J140" s="8" t="s">
        <v>157</v>
      </c>
      <c r="K140" s="115">
        <f>I140*'COMPOSIÇÃO HORA TÉCNICA'!$C$15</f>
        <v>7.8858447488584495</v>
      </c>
      <c r="L140" s="115">
        <f t="shared" si="4"/>
        <v>394.29</v>
      </c>
      <c r="M140" s="419"/>
      <c r="N140" s="149"/>
      <c r="O140" s="149"/>
    </row>
    <row r="141" spans="1:15" ht="12.75" customHeight="1">
      <c r="A141" s="419"/>
      <c r="B141" s="419"/>
      <c r="C141" s="475" t="s">
        <v>224</v>
      </c>
      <c r="D141" s="14" t="s">
        <v>225</v>
      </c>
      <c r="E141" s="217">
        <v>0.2</v>
      </c>
      <c r="F141" s="7" t="s">
        <v>215</v>
      </c>
      <c r="G141" s="7" t="s">
        <v>161</v>
      </c>
      <c r="H141" s="7" t="s">
        <v>226</v>
      </c>
      <c r="I141" s="134">
        <f>I274</f>
        <v>2441.5700000000002</v>
      </c>
      <c r="J141" s="8" t="s">
        <v>157</v>
      </c>
      <c r="K141" s="115">
        <f>I141*'COMPOSIÇÃO HORA TÉCNICA'!$C$15</f>
        <v>3065.8984018264846</v>
      </c>
      <c r="L141" s="115">
        <f t="shared" si="4"/>
        <v>613.17999999999995</v>
      </c>
      <c r="M141" s="419"/>
      <c r="N141" s="149"/>
      <c r="O141" s="149"/>
    </row>
    <row r="142" spans="1:15" ht="12.75" customHeight="1">
      <c r="A142" s="420"/>
      <c r="B142" s="420"/>
      <c r="C142" s="420"/>
      <c r="D142" s="14" t="s">
        <v>227</v>
      </c>
      <c r="E142" s="213">
        <v>20</v>
      </c>
      <c r="F142" s="7" t="s">
        <v>228</v>
      </c>
      <c r="G142" s="7" t="s">
        <v>146</v>
      </c>
      <c r="H142" s="7">
        <v>4222</v>
      </c>
      <c r="I142" s="115">
        <f>I275</f>
        <v>6.21</v>
      </c>
      <c r="J142" s="8" t="s">
        <v>157</v>
      </c>
      <c r="K142" s="115">
        <f>I142*'COMPOSIÇÃO HORA TÉCNICA'!$C$15</f>
        <v>7.7979452054794534</v>
      </c>
      <c r="L142" s="115">
        <f t="shared" si="4"/>
        <v>155.96</v>
      </c>
      <c r="M142" s="420"/>
      <c r="N142" s="149"/>
      <c r="O142" s="149"/>
    </row>
    <row r="143" spans="1:15" ht="12.75" customHeight="1">
      <c r="A143" s="22"/>
      <c r="B143" s="22"/>
      <c r="C143" s="22"/>
      <c r="D143" s="155"/>
      <c r="E143" s="117"/>
      <c r="F143" s="117"/>
      <c r="G143" s="117"/>
      <c r="H143" s="117"/>
      <c r="I143" s="222"/>
      <c r="J143" s="220"/>
      <c r="K143" s="158"/>
      <c r="L143" s="158"/>
      <c r="M143" s="39"/>
      <c r="N143" s="149"/>
      <c r="O143" s="149"/>
    </row>
    <row r="144" spans="1:15" ht="12.75" customHeight="1">
      <c r="B144" s="55"/>
      <c r="C144" s="223"/>
      <c r="K144" s="158"/>
      <c r="L144" s="158"/>
      <c r="M144" s="55"/>
      <c r="N144" s="149"/>
      <c r="O144" s="149"/>
    </row>
    <row r="145" spans="1:15" ht="12.75" customHeight="1">
      <c r="A145" s="475" t="s">
        <v>240</v>
      </c>
      <c r="B145" s="475" t="s">
        <v>241</v>
      </c>
      <c r="C145" s="475" t="s">
        <v>196</v>
      </c>
      <c r="D145" s="56" t="s">
        <v>197</v>
      </c>
      <c r="E145" s="7">
        <v>800</v>
      </c>
      <c r="F145" s="7" t="s">
        <v>165</v>
      </c>
      <c r="G145" s="214" t="s">
        <v>161</v>
      </c>
      <c r="H145" s="214" t="s">
        <v>198</v>
      </c>
      <c r="I145" s="215">
        <f>I262</f>
        <v>0.5</v>
      </c>
      <c r="J145" s="8" t="s">
        <v>157</v>
      </c>
      <c r="K145" s="115">
        <f>I145*'COMPOSIÇÃO HORA TÉCNICA'!$C$15</f>
        <v>0.62785388127853892</v>
      </c>
      <c r="L145" s="115">
        <f t="shared" ref="L145:L204" si="5">ROUND(E145*K145,2)</f>
        <v>502.28</v>
      </c>
      <c r="M145" s="510">
        <f>SUM(L145:L155)</f>
        <v>4881.5299999999988</v>
      </c>
      <c r="N145" s="149"/>
      <c r="O145" s="149"/>
    </row>
    <row r="146" spans="1:15" ht="12.75" customHeight="1">
      <c r="A146" s="419"/>
      <c r="B146" s="419"/>
      <c r="C146" s="419"/>
      <c r="D146" s="56" t="s">
        <v>199</v>
      </c>
      <c r="E146" s="7">
        <v>500</v>
      </c>
      <c r="F146" s="7" t="s">
        <v>165</v>
      </c>
      <c r="G146" s="214" t="s">
        <v>161</v>
      </c>
      <c r="H146" s="214" t="s">
        <v>200</v>
      </c>
      <c r="I146" s="215">
        <f>I263</f>
        <v>2</v>
      </c>
      <c r="J146" s="8" t="s">
        <v>157</v>
      </c>
      <c r="K146" s="115">
        <f>I146*'COMPOSIÇÃO HORA TÉCNICA'!$C$15</f>
        <v>2.5114155251141557</v>
      </c>
      <c r="L146" s="115">
        <f t="shared" si="5"/>
        <v>1255.71</v>
      </c>
      <c r="M146" s="419"/>
      <c r="N146" s="149"/>
      <c r="O146" s="149"/>
    </row>
    <row r="147" spans="1:15" ht="12.75" customHeight="1">
      <c r="A147" s="419"/>
      <c r="B147" s="419"/>
      <c r="C147" s="419"/>
      <c r="D147" s="56" t="s">
        <v>201</v>
      </c>
      <c r="E147" s="7">
        <v>10</v>
      </c>
      <c r="F147" s="7" t="s">
        <v>165</v>
      </c>
      <c r="G147" s="214" t="s">
        <v>161</v>
      </c>
      <c r="H147" s="214" t="s">
        <v>202</v>
      </c>
      <c r="I147" s="215">
        <f>I265</f>
        <v>9.5</v>
      </c>
      <c r="J147" s="8" t="s">
        <v>157</v>
      </c>
      <c r="K147" s="115">
        <f>I147*'COMPOSIÇÃO HORA TÉCNICA'!$C$15</f>
        <v>11.929223744292239</v>
      </c>
      <c r="L147" s="115">
        <f t="shared" si="5"/>
        <v>119.29</v>
      </c>
      <c r="M147" s="419"/>
      <c r="N147" s="149"/>
      <c r="O147" s="149"/>
    </row>
    <row r="148" spans="1:15" ht="12.75" customHeight="1">
      <c r="A148" s="419"/>
      <c r="B148" s="419"/>
      <c r="C148" s="419"/>
      <c r="D148" s="56" t="s">
        <v>203</v>
      </c>
      <c r="E148" s="7">
        <v>15</v>
      </c>
      <c r="F148" s="7" t="s">
        <v>165</v>
      </c>
      <c r="G148" s="214" t="s">
        <v>161</v>
      </c>
      <c r="H148" s="214" t="s">
        <v>204</v>
      </c>
      <c r="I148" s="215">
        <f>I266</f>
        <v>12</v>
      </c>
      <c r="J148" s="8" t="s">
        <v>157</v>
      </c>
      <c r="K148" s="115">
        <f>I148*'COMPOSIÇÃO HORA TÉCNICA'!$C$15</f>
        <v>15.068493150684933</v>
      </c>
      <c r="L148" s="115">
        <f t="shared" si="5"/>
        <v>226.03</v>
      </c>
      <c r="M148" s="419"/>
      <c r="N148" s="149"/>
      <c r="O148" s="149"/>
    </row>
    <row r="149" spans="1:15" ht="12.75" customHeight="1">
      <c r="A149" s="419"/>
      <c r="B149" s="419"/>
      <c r="C149" s="419"/>
      <c r="D149" s="56" t="s">
        <v>236</v>
      </c>
      <c r="E149" s="7">
        <v>5</v>
      </c>
      <c r="F149" s="7" t="s">
        <v>165</v>
      </c>
      <c r="G149" s="214" t="s">
        <v>161</v>
      </c>
      <c r="H149" s="214" t="s">
        <v>237</v>
      </c>
      <c r="I149" s="215">
        <f>I267</f>
        <v>15</v>
      </c>
      <c r="J149" s="8" t="s">
        <v>157</v>
      </c>
      <c r="K149" s="115">
        <f>I149*'COMPOSIÇÃO HORA TÉCNICA'!$C$15</f>
        <v>18.835616438356169</v>
      </c>
      <c r="L149" s="115">
        <f t="shared" si="5"/>
        <v>94.18</v>
      </c>
      <c r="M149" s="419"/>
      <c r="N149" s="149"/>
      <c r="O149" s="149"/>
    </row>
    <row r="150" spans="1:15" ht="12.75" customHeight="1">
      <c r="A150" s="419"/>
      <c r="B150" s="419"/>
      <c r="C150" s="420"/>
      <c r="D150" s="56" t="s">
        <v>207</v>
      </c>
      <c r="E150" s="7">
        <v>1</v>
      </c>
      <c r="F150" s="7" t="s">
        <v>165</v>
      </c>
      <c r="G150" s="15" t="s">
        <v>208</v>
      </c>
      <c r="H150" s="214" t="s">
        <v>48</v>
      </c>
      <c r="I150" s="215">
        <f>I270</f>
        <v>31.4</v>
      </c>
      <c r="J150" s="8" t="s">
        <v>157</v>
      </c>
      <c r="K150" s="115">
        <f>I150*'COMPOSIÇÃO HORA TÉCNICA'!$C$15</f>
        <v>39.429223744292244</v>
      </c>
      <c r="L150" s="115">
        <f t="shared" si="5"/>
        <v>39.43</v>
      </c>
      <c r="M150" s="419"/>
      <c r="N150" s="149"/>
      <c r="O150" s="149"/>
    </row>
    <row r="151" spans="1:15" ht="12.75" customHeight="1">
      <c r="A151" s="419"/>
      <c r="B151" s="419"/>
      <c r="C151" s="475" t="s">
        <v>209</v>
      </c>
      <c r="D151" s="13" t="s">
        <v>219</v>
      </c>
      <c r="E151" s="7">
        <v>50</v>
      </c>
      <c r="F151" s="7" t="s">
        <v>165</v>
      </c>
      <c r="G151" s="7" t="s">
        <v>153</v>
      </c>
      <c r="H151" s="7" t="s">
        <v>220</v>
      </c>
      <c r="I151" s="215">
        <v>3.07</v>
      </c>
      <c r="J151" s="8" t="s">
        <v>157</v>
      </c>
      <c r="K151" s="115">
        <f>I151*'COMPOSIÇÃO HORA TÉCNICA'!$C$15</f>
        <v>3.8550228310502286</v>
      </c>
      <c r="L151" s="115">
        <f t="shared" si="5"/>
        <v>192.75</v>
      </c>
      <c r="M151" s="419"/>
      <c r="N151" s="149"/>
      <c r="O151" s="149"/>
    </row>
    <row r="152" spans="1:15" ht="12.75" customHeight="1">
      <c r="A152" s="419"/>
      <c r="B152" s="419"/>
      <c r="C152" s="419"/>
      <c r="D152" s="56" t="s">
        <v>214</v>
      </c>
      <c r="E152" s="216">
        <v>3.3000000000000002E-2</v>
      </c>
      <c r="F152" s="7" t="s">
        <v>215</v>
      </c>
      <c r="G152" s="7" t="s">
        <v>153</v>
      </c>
      <c r="H152" s="7" t="s">
        <v>216</v>
      </c>
      <c r="I152" s="115">
        <v>3251.08</v>
      </c>
      <c r="J152" s="8" t="s">
        <v>157</v>
      </c>
      <c r="K152" s="115">
        <f>I152*'COMPOSIÇÃO HORA TÉCNICA'!$C$15</f>
        <v>4082.4063926940644</v>
      </c>
      <c r="L152" s="115">
        <f t="shared" si="5"/>
        <v>134.72</v>
      </c>
      <c r="M152" s="419"/>
      <c r="N152" s="149"/>
      <c r="O152" s="149"/>
    </row>
    <row r="153" spans="1:15" ht="12.75" customHeight="1">
      <c r="A153" s="419"/>
      <c r="B153" s="419"/>
      <c r="C153" s="420"/>
      <c r="D153" s="56" t="s">
        <v>233</v>
      </c>
      <c r="E153" s="7">
        <v>50</v>
      </c>
      <c r="F153" s="7" t="s">
        <v>165</v>
      </c>
      <c r="G153" s="7" t="s">
        <v>153</v>
      </c>
      <c r="H153" s="7" t="s">
        <v>234</v>
      </c>
      <c r="I153" s="215">
        <v>6.28</v>
      </c>
      <c r="J153" s="8" t="s">
        <v>157</v>
      </c>
      <c r="K153" s="115">
        <f>I153*'COMPOSIÇÃO HORA TÉCNICA'!$C$15</f>
        <v>7.8858447488584495</v>
      </c>
      <c r="L153" s="115">
        <f t="shared" si="5"/>
        <v>394.29</v>
      </c>
      <c r="M153" s="419"/>
      <c r="N153" s="149"/>
      <c r="O153" s="149"/>
    </row>
    <row r="154" spans="1:15" ht="12.75" customHeight="1">
      <c r="A154" s="419"/>
      <c r="B154" s="419"/>
      <c r="C154" s="475" t="s">
        <v>224</v>
      </c>
      <c r="D154" s="14" t="s">
        <v>225</v>
      </c>
      <c r="E154" s="217">
        <v>0.5</v>
      </c>
      <c r="F154" s="7" t="s">
        <v>215</v>
      </c>
      <c r="G154" s="7" t="s">
        <v>161</v>
      </c>
      <c r="H154" s="7" t="s">
        <v>226</v>
      </c>
      <c r="I154" s="134">
        <f>I274</f>
        <v>2441.5700000000002</v>
      </c>
      <c r="J154" s="8" t="s">
        <v>157</v>
      </c>
      <c r="K154" s="115">
        <f>I154*'COMPOSIÇÃO HORA TÉCNICA'!$C$15</f>
        <v>3065.8984018264846</v>
      </c>
      <c r="L154" s="115">
        <f t="shared" si="5"/>
        <v>1532.95</v>
      </c>
      <c r="M154" s="419"/>
      <c r="N154" s="149"/>
      <c r="O154" s="149"/>
    </row>
    <row r="155" spans="1:15" ht="12.75" customHeight="1">
      <c r="A155" s="419"/>
      <c r="B155" s="420"/>
      <c r="C155" s="420"/>
      <c r="D155" s="14" t="s">
        <v>227</v>
      </c>
      <c r="E155" s="213">
        <v>50</v>
      </c>
      <c r="F155" s="7" t="s">
        <v>228</v>
      </c>
      <c r="G155" s="7" t="s">
        <v>146</v>
      </c>
      <c r="H155" s="7">
        <v>4222</v>
      </c>
      <c r="I155" s="115">
        <f>I275</f>
        <v>6.21</v>
      </c>
      <c r="J155" s="8" t="s">
        <v>157</v>
      </c>
      <c r="K155" s="115">
        <f>I155*'COMPOSIÇÃO HORA TÉCNICA'!$C$15</f>
        <v>7.7979452054794534</v>
      </c>
      <c r="L155" s="115">
        <f t="shared" si="5"/>
        <v>389.9</v>
      </c>
      <c r="M155" s="420"/>
      <c r="N155" s="149"/>
      <c r="O155" s="149"/>
    </row>
    <row r="156" spans="1:15" ht="12.75" customHeight="1">
      <c r="A156" s="419"/>
      <c r="B156" s="475" t="s">
        <v>242</v>
      </c>
      <c r="C156" s="475" t="s">
        <v>196</v>
      </c>
      <c r="D156" s="56" t="s">
        <v>197</v>
      </c>
      <c r="E156" s="7">
        <v>500</v>
      </c>
      <c r="F156" s="7" t="s">
        <v>165</v>
      </c>
      <c r="G156" s="214" t="s">
        <v>161</v>
      </c>
      <c r="H156" s="214" t="s">
        <v>198</v>
      </c>
      <c r="I156" s="215">
        <f>I262</f>
        <v>0.5</v>
      </c>
      <c r="J156" s="8" t="s">
        <v>157</v>
      </c>
      <c r="K156" s="115">
        <f>I156*'COMPOSIÇÃO HORA TÉCNICA'!$C$15</f>
        <v>0.62785388127853892</v>
      </c>
      <c r="L156" s="115">
        <f t="shared" si="5"/>
        <v>313.93</v>
      </c>
      <c r="M156" s="510">
        <f>SUM(L156:L161)</f>
        <v>1345.3600000000001</v>
      </c>
      <c r="N156" s="149"/>
      <c r="O156" s="149"/>
    </row>
    <row r="157" spans="1:15" ht="12.75" customHeight="1">
      <c r="A157" s="419"/>
      <c r="B157" s="419"/>
      <c r="C157" s="419"/>
      <c r="D157" s="56" t="s">
        <v>199</v>
      </c>
      <c r="E157" s="7">
        <v>250</v>
      </c>
      <c r="F157" s="7" t="s">
        <v>165</v>
      </c>
      <c r="G157" s="214" t="s">
        <v>161</v>
      </c>
      <c r="H157" s="214" t="s">
        <v>200</v>
      </c>
      <c r="I157" s="215">
        <f>I263</f>
        <v>2</v>
      </c>
      <c r="J157" s="8" t="s">
        <v>157</v>
      </c>
      <c r="K157" s="115">
        <f>I157*'COMPOSIÇÃO HORA TÉCNICA'!$C$15</f>
        <v>2.5114155251141557</v>
      </c>
      <c r="L157" s="115">
        <f t="shared" si="5"/>
        <v>627.85</v>
      </c>
      <c r="M157" s="419"/>
      <c r="N157" s="149"/>
      <c r="O157" s="149"/>
    </row>
    <row r="158" spans="1:15" ht="12.75" customHeight="1">
      <c r="A158" s="419"/>
      <c r="B158" s="419"/>
      <c r="C158" s="419"/>
      <c r="D158" s="56" t="s">
        <v>201</v>
      </c>
      <c r="E158" s="7">
        <v>10</v>
      </c>
      <c r="F158" s="7" t="s">
        <v>165</v>
      </c>
      <c r="G158" s="214" t="s">
        <v>161</v>
      </c>
      <c r="H158" s="214" t="s">
        <v>202</v>
      </c>
      <c r="I158" s="215">
        <f>I265</f>
        <v>9.5</v>
      </c>
      <c r="J158" s="8" t="s">
        <v>157</v>
      </c>
      <c r="K158" s="115">
        <f>I158*'COMPOSIÇÃO HORA TÉCNICA'!$C$15</f>
        <v>11.929223744292239</v>
      </c>
      <c r="L158" s="115">
        <f t="shared" si="5"/>
        <v>119.29</v>
      </c>
      <c r="M158" s="419"/>
      <c r="N158" s="149"/>
      <c r="O158" s="149"/>
    </row>
    <row r="159" spans="1:15" ht="12.75" customHeight="1">
      <c r="A159" s="419"/>
      <c r="B159" s="419"/>
      <c r="C159" s="419"/>
      <c r="D159" s="56" t="s">
        <v>203</v>
      </c>
      <c r="E159" s="7">
        <v>10</v>
      </c>
      <c r="F159" s="7" t="s">
        <v>165</v>
      </c>
      <c r="G159" s="214" t="s">
        <v>161</v>
      </c>
      <c r="H159" s="214" t="s">
        <v>204</v>
      </c>
      <c r="I159" s="215">
        <f>I266</f>
        <v>12</v>
      </c>
      <c r="J159" s="8" t="s">
        <v>157</v>
      </c>
      <c r="K159" s="115">
        <f>I159*'COMPOSIÇÃO HORA TÉCNICA'!$C$15</f>
        <v>15.068493150684933</v>
      </c>
      <c r="L159" s="115">
        <f t="shared" si="5"/>
        <v>150.68</v>
      </c>
      <c r="M159" s="419"/>
      <c r="N159" s="149"/>
      <c r="O159" s="149"/>
    </row>
    <row r="160" spans="1:15" ht="12.75" customHeight="1">
      <c r="A160" s="419"/>
      <c r="B160" s="419"/>
      <c r="C160" s="419"/>
      <c r="D160" s="56" t="s">
        <v>236</v>
      </c>
      <c r="E160" s="7">
        <v>5</v>
      </c>
      <c r="F160" s="7" t="s">
        <v>165</v>
      </c>
      <c r="G160" s="214" t="s">
        <v>161</v>
      </c>
      <c r="H160" s="214" t="s">
        <v>237</v>
      </c>
      <c r="I160" s="215">
        <f>I267</f>
        <v>15</v>
      </c>
      <c r="J160" s="8" t="s">
        <v>157</v>
      </c>
      <c r="K160" s="115">
        <f>I160*'COMPOSIÇÃO HORA TÉCNICA'!$C$15</f>
        <v>18.835616438356169</v>
      </c>
      <c r="L160" s="115">
        <f t="shared" si="5"/>
        <v>94.18</v>
      </c>
      <c r="M160" s="419"/>
      <c r="N160" s="149"/>
      <c r="O160" s="149"/>
    </row>
    <row r="161" spans="1:15" ht="12.75" customHeight="1">
      <c r="A161" s="419"/>
      <c r="B161" s="419"/>
      <c r="C161" s="420"/>
      <c r="D161" s="56" t="s">
        <v>207</v>
      </c>
      <c r="E161" s="7">
        <v>1</v>
      </c>
      <c r="F161" s="7" t="s">
        <v>165</v>
      </c>
      <c r="G161" s="15" t="s">
        <v>208</v>
      </c>
      <c r="H161" s="214" t="s">
        <v>48</v>
      </c>
      <c r="I161" s="215">
        <f>I270</f>
        <v>31.4</v>
      </c>
      <c r="J161" s="8" t="s">
        <v>157</v>
      </c>
      <c r="K161" s="115">
        <f>I161*'COMPOSIÇÃO HORA TÉCNICA'!$C$15</f>
        <v>39.429223744292244</v>
      </c>
      <c r="L161" s="115">
        <f t="shared" si="5"/>
        <v>39.43</v>
      </c>
      <c r="M161" s="419"/>
      <c r="N161" s="149"/>
      <c r="O161" s="149"/>
    </row>
    <row r="162" spans="1:15" ht="12.75" customHeight="1">
      <c r="A162" s="419"/>
      <c r="B162" s="475" t="s">
        <v>37</v>
      </c>
      <c r="C162" s="475" t="s">
        <v>196</v>
      </c>
      <c r="D162" s="56" t="s">
        <v>197</v>
      </c>
      <c r="E162" s="7">
        <v>800</v>
      </c>
      <c r="F162" s="7" t="s">
        <v>165</v>
      </c>
      <c r="G162" s="214" t="s">
        <v>161</v>
      </c>
      <c r="H162" s="214" t="s">
        <v>198</v>
      </c>
      <c r="I162" s="215">
        <f>I262</f>
        <v>0.5</v>
      </c>
      <c r="J162" s="8" t="s">
        <v>157</v>
      </c>
      <c r="K162" s="115">
        <f>I162*'COMPOSIÇÃO HORA TÉCNICA'!$C$15</f>
        <v>0.62785388127853892</v>
      </c>
      <c r="L162" s="115">
        <f t="shared" si="5"/>
        <v>502.28</v>
      </c>
      <c r="M162" s="510">
        <f>SUM(L162:L163)</f>
        <v>1130.1300000000001</v>
      </c>
      <c r="N162" s="149"/>
      <c r="O162" s="149"/>
    </row>
    <row r="163" spans="1:15" ht="12.75" customHeight="1">
      <c r="A163" s="419"/>
      <c r="B163" s="419"/>
      <c r="C163" s="420"/>
      <c r="D163" s="56" t="s">
        <v>199</v>
      </c>
      <c r="E163" s="7">
        <v>250</v>
      </c>
      <c r="F163" s="7" t="s">
        <v>165</v>
      </c>
      <c r="G163" s="214" t="s">
        <v>161</v>
      </c>
      <c r="H163" s="214" t="s">
        <v>200</v>
      </c>
      <c r="I163" s="215">
        <f>I263</f>
        <v>2</v>
      </c>
      <c r="J163" s="8" t="s">
        <v>157</v>
      </c>
      <c r="K163" s="115">
        <f>I163*'COMPOSIÇÃO HORA TÉCNICA'!$C$15</f>
        <v>2.5114155251141557</v>
      </c>
      <c r="L163" s="115">
        <f t="shared" si="5"/>
        <v>627.85</v>
      </c>
      <c r="M163" s="419"/>
      <c r="N163" s="149"/>
      <c r="O163" s="149"/>
    </row>
    <row r="164" spans="1:15" ht="12.75" customHeight="1">
      <c r="A164" s="419"/>
      <c r="B164" s="475" t="s">
        <v>38</v>
      </c>
      <c r="C164" s="475" t="s">
        <v>196</v>
      </c>
      <c r="D164" s="56" t="s">
        <v>197</v>
      </c>
      <c r="E164" s="7">
        <v>1000</v>
      </c>
      <c r="F164" s="7" t="s">
        <v>165</v>
      </c>
      <c r="G164" s="214" t="s">
        <v>161</v>
      </c>
      <c r="H164" s="214" t="s">
        <v>198</v>
      </c>
      <c r="I164" s="215">
        <f>I262</f>
        <v>0.5</v>
      </c>
      <c r="J164" s="8" t="s">
        <v>157</v>
      </c>
      <c r="K164" s="115">
        <f>I164*'COMPOSIÇÃO HORA TÉCNICA'!$C$15</f>
        <v>0.62785388127853892</v>
      </c>
      <c r="L164" s="115">
        <f t="shared" si="5"/>
        <v>627.85</v>
      </c>
      <c r="M164" s="510">
        <f>SUM(L164:L177)</f>
        <v>10551.93</v>
      </c>
      <c r="N164" s="149"/>
      <c r="O164" s="149"/>
    </row>
    <row r="165" spans="1:15" ht="12.75" customHeight="1">
      <c r="A165" s="419"/>
      <c r="B165" s="419"/>
      <c r="C165" s="419"/>
      <c r="D165" s="56" t="s">
        <v>199</v>
      </c>
      <c r="E165" s="7">
        <v>650</v>
      </c>
      <c r="F165" s="7" t="s">
        <v>165</v>
      </c>
      <c r="G165" s="214" t="s">
        <v>161</v>
      </c>
      <c r="H165" s="214" t="s">
        <v>200</v>
      </c>
      <c r="I165" s="215">
        <f>I263</f>
        <v>2</v>
      </c>
      <c r="J165" s="8" t="s">
        <v>157</v>
      </c>
      <c r="K165" s="115">
        <f>I165*'COMPOSIÇÃO HORA TÉCNICA'!$C$15</f>
        <v>2.5114155251141557</v>
      </c>
      <c r="L165" s="115">
        <f t="shared" si="5"/>
        <v>1632.42</v>
      </c>
      <c r="M165" s="419"/>
      <c r="N165" s="149"/>
      <c r="O165" s="149"/>
    </row>
    <row r="166" spans="1:15" ht="12.75" customHeight="1">
      <c r="A166" s="419"/>
      <c r="B166" s="419"/>
      <c r="C166" s="420"/>
      <c r="D166" s="56" t="s">
        <v>207</v>
      </c>
      <c r="E166" s="7">
        <v>1</v>
      </c>
      <c r="F166" s="7" t="s">
        <v>165</v>
      </c>
      <c r="G166" s="15" t="s">
        <v>208</v>
      </c>
      <c r="H166" s="214" t="s">
        <v>48</v>
      </c>
      <c r="I166" s="215">
        <f>I270</f>
        <v>31.4</v>
      </c>
      <c r="J166" s="8" t="s">
        <v>157</v>
      </c>
      <c r="K166" s="115">
        <f>I166*'COMPOSIÇÃO HORA TÉCNICA'!$C$15</f>
        <v>39.429223744292244</v>
      </c>
      <c r="L166" s="115">
        <f t="shared" si="5"/>
        <v>39.43</v>
      </c>
      <c r="M166" s="419"/>
      <c r="N166" s="149"/>
      <c r="O166" s="149"/>
    </row>
    <row r="167" spans="1:15" ht="12.75" customHeight="1">
      <c r="A167" s="419"/>
      <c r="B167" s="419"/>
      <c r="C167" s="475" t="s">
        <v>209</v>
      </c>
      <c r="D167" s="56" t="s">
        <v>231</v>
      </c>
      <c r="E167" s="7">
        <v>30</v>
      </c>
      <c r="F167" s="7" t="s">
        <v>165</v>
      </c>
      <c r="G167" s="7" t="s">
        <v>153</v>
      </c>
      <c r="H167" s="7" t="s">
        <v>232</v>
      </c>
      <c r="I167" s="215">
        <v>4.0199999999999996</v>
      </c>
      <c r="J167" s="8" t="s">
        <v>157</v>
      </c>
      <c r="K167" s="115">
        <f>I167*'COMPOSIÇÃO HORA TÉCNICA'!$C$15</f>
        <v>5.0479452054794525</v>
      </c>
      <c r="L167" s="115">
        <f t="shared" si="5"/>
        <v>151.44</v>
      </c>
      <c r="M167" s="419"/>
      <c r="N167" s="149"/>
      <c r="O167" s="149"/>
    </row>
    <row r="168" spans="1:15" ht="12.75" customHeight="1">
      <c r="A168" s="419"/>
      <c r="B168" s="419"/>
      <c r="C168" s="419"/>
      <c r="D168" s="56" t="s">
        <v>210</v>
      </c>
      <c r="E168" s="7">
        <v>2</v>
      </c>
      <c r="F168" s="7" t="s">
        <v>165</v>
      </c>
      <c r="G168" s="7" t="s">
        <v>153</v>
      </c>
      <c r="H168" s="7" t="s">
        <v>211</v>
      </c>
      <c r="I168" s="215">
        <v>49.73</v>
      </c>
      <c r="J168" s="8" t="s">
        <v>157</v>
      </c>
      <c r="K168" s="115">
        <f>I168*'COMPOSIÇÃO HORA TÉCNICA'!$C$15</f>
        <v>62.446347031963477</v>
      </c>
      <c r="L168" s="115">
        <f t="shared" si="5"/>
        <v>124.89</v>
      </c>
      <c r="M168" s="419"/>
      <c r="N168" s="149"/>
      <c r="O168" s="149"/>
    </row>
    <row r="169" spans="1:15" ht="12.75" customHeight="1">
      <c r="A169" s="419"/>
      <c r="B169" s="419"/>
      <c r="C169" s="419"/>
      <c r="D169" s="56" t="s">
        <v>243</v>
      </c>
      <c r="E169" s="7">
        <v>2</v>
      </c>
      <c r="F169" s="7" t="s">
        <v>165</v>
      </c>
      <c r="G169" s="7" t="s">
        <v>153</v>
      </c>
      <c r="H169" s="7" t="s">
        <v>244</v>
      </c>
      <c r="I169" s="215">
        <v>273.06</v>
      </c>
      <c r="J169" s="8" t="s">
        <v>157</v>
      </c>
      <c r="K169" s="115">
        <f>I169*'COMPOSIÇÃO HORA TÉCNICA'!$C$15</f>
        <v>342.88356164383566</v>
      </c>
      <c r="L169" s="115">
        <f t="shared" si="5"/>
        <v>685.77</v>
      </c>
      <c r="M169" s="419"/>
      <c r="N169" s="149"/>
      <c r="O169" s="149"/>
    </row>
    <row r="170" spans="1:15" ht="12.75" customHeight="1">
      <c r="A170" s="419"/>
      <c r="B170" s="419"/>
      <c r="C170" s="419"/>
      <c r="D170" s="56" t="s">
        <v>212</v>
      </c>
      <c r="E170" s="7">
        <v>2</v>
      </c>
      <c r="F170" s="7" t="s">
        <v>165</v>
      </c>
      <c r="G170" s="7" t="s">
        <v>153</v>
      </c>
      <c r="H170" s="7" t="s">
        <v>213</v>
      </c>
      <c r="I170" s="215">
        <v>95.23</v>
      </c>
      <c r="J170" s="8" t="s">
        <v>157</v>
      </c>
      <c r="K170" s="115">
        <f>I170*'COMPOSIÇÃO HORA TÉCNICA'!$C$15</f>
        <v>119.58105022831053</v>
      </c>
      <c r="L170" s="115">
        <f t="shared" si="5"/>
        <v>239.16</v>
      </c>
      <c r="M170" s="419"/>
      <c r="N170" s="149"/>
      <c r="O170" s="149"/>
    </row>
    <row r="171" spans="1:15" ht="12.75" customHeight="1">
      <c r="A171" s="419"/>
      <c r="B171" s="419"/>
      <c r="C171" s="419"/>
      <c r="D171" s="13" t="s">
        <v>245</v>
      </c>
      <c r="E171" s="7">
        <v>3</v>
      </c>
      <c r="F171" s="7" t="s">
        <v>165</v>
      </c>
      <c r="G171" s="7" t="s">
        <v>153</v>
      </c>
      <c r="H171" s="7" t="s">
        <v>246</v>
      </c>
      <c r="I171" s="215">
        <v>208.07</v>
      </c>
      <c r="J171" s="8" t="s">
        <v>157</v>
      </c>
      <c r="K171" s="115">
        <f>I171*'COMPOSIÇÃO HORA TÉCNICA'!$C$15</f>
        <v>261.27511415525117</v>
      </c>
      <c r="L171" s="115">
        <f t="shared" si="5"/>
        <v>783.83</v>
      </c>
      <c r="M171" s="419"/>
      <c r="N171" s="149"/>
      <c r="O171" s="149"/>
    </row>
    <row r="172" spans="1:15" ht="12.75" customHeight="1">
      <c r="A172" s="419"/>
      <c r="B172" s="419"/>
      <c r="C172" s="419"/>
      <c r="D172" s="13" t="s">
        <v>217</v>
      </c>
      <c r="E172" s="7">
        <v>30</v>
      </c>
      <c r="F172" s="7" t="s">
        <v>165</v>
      </c>
      <c r="G172" s="7" t="s">
        <v>153</v>
      </c>
      <c r="H172" s="7" t="s">
        <v>218</v>
      </c>
      <c r="I172" s="215">
        <v>7.41</v>
      </c>
      <c r="J172" s="8" t="s">
        <v>157</v>
      </c>
      <c r="K172" s="115">
        <f>I172*'COMPOSIÇÃO HORA TÉCNICA'!$C$15</f>
        <v>9.3047945205479472</v>
      </c>
      <c r="L172" s="115">
        <f t="shared" si="5"/>
        <v>279.14</v>
      </c>
      <c r="M172" s="419"/>
      <c r="N172" s="149"/>
      <c r="O172" s="149"/>
    </row>
    <row r="173" spans="1:15" ht="12.75" customHeight="1">
      <c r="A173" s="419"/>
      <c r="B173" s="419"/>
      <c r="C173" s="419"/>
      <c r="D173" s="13" t="s">
        <v>219</v>
      </c>
      <c r="E173" s="7">
        <v>300</v>
      </c>
      <c r="F173" s="7" t="s">
        <v>165</v>
      </c>
      <c r="G173" s="7" t="s">
        <v>153</v>
      </c>
      <c r="H173" s="7" t="s">
        <v>220</v>
      </c>
      <c r="I173" s="215">
        <v>3.07</v>
      </c>
      <c r="J173" s="8" t="s">
        <v>157</v>
      </c>
      <c r="K173" s="115">
        <f>I173*'COMPOSIÇÃO HORA TÉCNICA'!$C$15</f>
        <v>3.8550228310502286</v>
      </c>
      <c r="L173" s="115">
        <f t="shared" si="5"/>
        <v>1156.51</v>
      </c>
      <c r="M173" s="419"/>
      <c r="N173" s="149"/>
      <c r="O173" s="149"/>
    </row>
    <row r="174" spans="1:15" ht="12.75" customHeight="1">
      <c r="A174" s="419"/>
      <c r="B174" s="419"/>
      <c r="C174" s="419"/>
      <c r="D174" s="56" t="s">
        <v>214</v>
      </c>
      <c r="E174" s="216">
        <v>0.5</v>
      </c>
      <c r="F174" s="7" t="s">
        <v>215</v>
      </c>
      <c r="G174" s="7" t="s">
        <v>153</v>
      </c>
      <c r="H174" s="7" t="s">
        <v>216</v>
      </c>
      <c r="I174" s="115">
        <v>3251.08</v>
      </c>
      <c r="J174" s="8" t="s">
        <v>157</v>
      </c>
      <c r="K174" s="115">
        <f>I174*'COMPOSIÇÃO HORA TÉCNICA'!$C$15</f>
        <v>4082.4063926940644</v>
      </c>
      <c r="L174" s="115">
        <f t="shared" si="5"/>
        <v>2041.2</v>
      </c>
      <c r="M174" s="419"/>
      <c r="N174" s="149"/>
      <c r="O174" s="149"/>
    </row>
    <row r="175" spans="1:15" ht="12.75" customHeight="1">
      <c r="A175" s="419"/>
      <c r="B175" s="419"/>
      <c r="C175" s="420"/>
      <c r="D175" s="56" t="s">
        <v>233</v>
      </c>
      <c r="E175" s="7">
        <v>110</v>
      </c>
      <c r="F175" s="7" t="s">
        <v>165</v>
      </c>
      <c r="G175" s="7" t="s">
        <v>153</v>
      </c>
      <c r="H175" s="7" t="s">
        <v>234</v>
      </c>
      <c r="I175" s="215">
        <v>6.28</v>
      </c>
      <c r="J175" s="8" t="s">
        <v>157</v>
      </c>
      <c r="K175" s="115">
        <f>I175*'COMPOSIÇÃO HORA TÉCNICA'!$C$15</f>
        <v>7.8858447488584495</v>
      </c>
      <c r="L175" s="115">
        <f t="shared" si="5"/>
        <v>867.44</v>
      </c>
      <c r="M175" s="419"/>
      <c r="N175" s="149"/>
      <c r="O175" s="149"/>
    </row>
    <row r="176" spans="1:15" ht="12.75" customHeight="1">
      <c r="A176" s="419"/>
      <c r="B176" s="419"/>
      <c r="C176" s="475" t="s">
        <v>224</v>
      </c>
      <c r="D176" s="14" t="s">
        <v>225</v>
      </c>
      <c r="E176" s="217">
        <v>0.5</v>
      </c>
      <c r="F176" s="7" t="s">
        <v>215</v>
      </c>
      <c r="G176" s="7" t="s">
        <v>161</v>
      </c>
      <c r="H176" s="7" t="s">
        <v>226</v>
      </c>
      <c r="I176" s="134">
        <f>I274</f>
        <v>2441.5700000000002</v>
      </c>
      <c r="J176" s="8" t="s">
        <v>157</v>
      </c>
      <c r="K176" s="115">
        <f>I176*'COMPOSIÇÃO HORA TÉCNICA'!$C$15</f>
        <v>3065.8984018264846</v>
      </c>
      <c r="L176" s="115">
        <f t="shared" si="5"/>
        <v>1532.95</v>
      </c>
      <c r="M176" s="419"/>
      <c r="N176" s="149"/>
      <c r="O176" s="149"/>
    </row>
    <row r="177" spans="1:15" ht="12.75" customHeight="1">
      <c r="A177" s="419"/>
      <c r="B177" s="420"/>
      <c r="C177" s="420"/>
      <c r="D177" s="14" t="s">
        <v>227</v>
      </c>
      <c r="E177" s="213">
        <v>50</v>
      </c>
      <c r="F177" s="7" t="s">
        <v>228</v>
      </c>
      <c r="G177" s="7" t="s">
        <v>146</v>
      </c>
      <c r="H177" s="7">
        <v>4222</v>
      </c>
      <c r="I177" s="115">
        <f>I275</f>
        <v>6.21</v>
      </c>
      <c r="J177" s="8" t="s">
        <v>157</v>
      </c>
      <c r="K177" s="115">
        <f>I177*'COMPOSIÇÃO HORA TÉCNICA'!$C$15</f>
        <v>7.7979452054794534</v>
      </c>
      <c r="L177" s="115">
        <f t="shared" si="5"/>
        <v>389.9</v>
      </c>
      <c r="M177" s="420"/>
      <c r="N177" s="149"/>
      <c r="O177" s="149"/>
    </row>
    <row r="178" spans="1:15" ht="12.75" customHeight="1">
      <c r="A178" s="419"/>
      <c r="B178" s="475" t="s">
        <v>39</v>
      </c>
      <c r="C178" s="475" t="s">
        <v>196</v>
      </c>
      <c r="D178" s="56" t="s">
        <v>197</v>
      </c>
      <c r="E178" s="7">
        <v>800</v>
      </c>
      <c r="F178" s="7" t="s">
        <v>165</v>
      </c>
      <c r="G178" s="214" t="s">
        <v>161</v>
      </c>
      <c r="H178" s="214" t="s">
        <v>198</v>
      </c>
      <c r="I178" s="215">
        <f>I262</f>
        <v>0.5</v>
      </c>
      <c r="J178" s="8" t="s">
        <v>157</v>
      </c>
      <c r="K178" s="115">
        <f>I178*'COMPOSIÇÃO HORA TÉCNICA'!$C$15</f>
        <v>0.62785388127853892</v>
      </c>
      <c r="L178" s="115">
        <f t="shared" si="5"/>
        <v>502.28</v>
      </c>
      <c r="M178" s="510">
        <f>SUM(L178:L188)</f>
        <v>3578.71</v>
      </c>
      <c r="N178" s="149"/>
      <c r="O178" s="149"/>
    </row>
    <row r="179" spans="1:15" ht="12.75" customHeight="1">
      <c r="A179" s="419"/>
      <c r="B179" s="419"/>
      <c r="C179" s="419"/>
      <c r="D179" s="56" t="s">
        <v>199</v>
      </c>
      <c r="E179" s="7">
        <v>250</v>
      </c>
      <c r="F179" s="7" t="s">
        <v>165</v>
      </c>
      <c r="G179" s="214" t="s">
        <v>161</v>
      </c>
      <c r="H179" s="214" t="s">
        <v>200</v>
      </c>
      <c r="I179" s="215">
        <f>I263</f>
        <v>2</v>
      </c>
      <c r="J179" s="8" t="s">
        <v>157</v>
      </c>
      <c r="K179" s="115">
        <f>I179*'COMPOSIÇÃO HORA TÉCNICA'!$C$15</f>
        <v>2.5114155251141557</v>
      </c>
      <c r="L179" s="115">
        <f t="shared" si="5"/>
        <v>627.85</v>
      </c>
      <c r="M179" s="419"/>
      <c r="N179" s="149"/>
      <c r="O179" s="149"/>
    </row>
    <row r="180" spans="1:15" ht="12.75" customHeight="1">
      <c r="A180" s="419"/>
      <c r="B180" s="419"/>
      <c r="C180" s="419"/>
      <c r="D180" s="56" t="s">
        <v>201</v>
      </c>
      <c r="E180" s="7">
        <v>10</v>
      </c>
      <c r="F180" s="7" t="s">
        <v>165</v>
      </c>
      <c r="G180" s="214" t="s">
        <v>161</v>
      </c>
      <c r="H180" s="214" t="s">
        <v>202</v>
      </c>
      <c r="I180" s="215">
        <f>I265</f>
        <v>9.5</v>
      </c>
      <c r="J180" s="8" t="s">
        <v>157</v>
      </c>
      <c r="K180" s="115">
        <f>I180*'COMPOSIÇÃO HORA TÉCNICA'!$C$15</f>
        <v>11.929223744292239</v>
      </c>
      <c r="L180" s="115">
        <f t="shared" si="5"/>
        <v>119.29</v>
      </c>
      <c r="M180" s="419"/>
      <c r="N180" s="149"/>
      <c r="O180" s="149"/>
    </row>
    <row r="181" spans="1:15" ht="12.75" customHeight="1">
      <c r="A181" s="419"/>
      <c r="B181" s="419"/>
      <c r="C181" s="419"/>
      <c r="D181" s="56" t="s">
        <v>203</v>
      </c>
      <c r="E181" s="7">
        <v>15</v>
      </c>
      <c r="F181" s="7" t="s">
        <v>165</v>
      </c>
      <c r="G181" s="214" t="s">
        <v>161</v>
      </c>
      <c r="H181" s="214" t="s">
        <v>204</v>
      </c>
      <c r="I181" s="215">
        <f>I266</f>
        <v>12</v>
      </c>
      <c r="J181" s="8" t="s">
        <v>157</v>
      </c>
      <c r="K181" s="115">
        <f>I181*'COMPOSIÇÃO HORA TÉCNICA'!$C$15</f>
        <v>15.068493150684933</v>
      </c>
      <c r="L181" s="115">
        <f t="shared" si="5"/>
        <v>226.03</v>
      </c>
      <c r="M181" s="419"/>
      <c r="N181" s="149"/>
      <c r="O181" s="149"/>
    </row>
    <row r="182" spans="1:15" ht="12.75" customHeight="1">
      <c r="A182" s="419"/>
      <c r="B182" s="419"/>
      <c r="C182" s="419"/>
      <c r="D182" s="56" t="s">
        <v>236</v>
      </c>
      <c r="E182" s="7">
        <v>10</v>
      </c>
      <c r="F182" s="7" t="s">
        <v>165</v>
      </c>
      <c r="G182" s="214" t="s">
        <v>161</v>
      </c>
      <c r="H182" s="214" t="s">
        <v>237</v>
      </c>
      <c r="I182" s="215">
        <f>I267</f>
        <v>15</v>
      </c>
      <c r="J182" s="8" t="s">
        <v>157</v>
      </c>
      <c r="K182" s="115">
        <f>I182*'COMPOSIÇÃO HORA TÉCNICA'!$C$15</f>
        <v>18.835616438356169</v>
      </c>
      <c r="L182" s="115">
        <f t="shared" si="5"/>
        <v>188.36</v>
      </c>
      <c r="M182" s="419"/>
      <c r="N182" s="149"/>
      <c r="O182" s="149"/>
    </row>
    <row r="183" spans="1:15" ht="12.75" customHeight="1">
      <c r="A183" s="419"/>
      <c r="B183" s="419"/>
      <c r="C183" s="420"/>
      <c r="D183" s="56" t="s">
        <v>207</v>
      </c>
      <c r="E183" s="7">
        <v>1</v>
      </c>
      <c r="F183" s="7" t="s">
        <v>165</v>
      </c>
      <c r="G183" s="15" t="s">
        <v>208</v>
      </c>
      <c r="H183" s="214" t="s">
        <v>48</v>
      </c>
      <c r="I183" s="215">
        <f>I270</f>
        <v>31.4</v>
      </c>
      <c r="J183" s="8" t="s">
        <v>157</v>
      </c>
      <c r="K183" s="115">
        <f>I183*'COMPOSIÇÃO HORA TÉCNICA'!$C$15</f>
        <v>39.429223744292244</v>
      </c>
      <c r="L183" s="115">
        <f t="shared" si="5"/>
        <v>39.43</v>
      </c>
      <c r="M183" s="419"/>
      <c r="N183" s="149"/>
      <c r="O183" s="149"/>
    </row>
    <row r="184" spans="1:15" ht="12.75" customHeight="1">
      <c r="A184" s="419"/>
      <c r="B184" s="419"/>
      <c r="C184" s="475" t="s">
        <v>209</v>
      </c>
      <c r="D184" s="13" t="s">
        <v>219</v>
      </c>
      <c r="E184" s="7">
        <v>50</v>
      </c>
      <c r="F184" s="7" t="s">
        <v>165</v>
      </c>
      <c r="G184" s="7" t="s">
        <v>153</v>
      </c>
      <c r="H184" s="7" t="s">
        <v>220</v>
      </c>
      <c r="I184" s="215">
        <v>3.07</v>
      </c>
      <c r="J184" s="8" t="s">
        <v>157</v>
      </c>
      <c r="K184" s="115">
        <f>I184*'COMPOSIÇÃO HORA TÉCNICA'!$C$15</f>
        <v>3.8550228310502286</v>
      </c>
      <c r="L184" s="115">
        <f t="shared" si="5"/>
        <v>192.75</v>
      </c>
      <c r="M184" s="419"/>
      <c r="N184" s="149"/>
      <c r="O184" s="149"/>
    </row>
    <row r="185" spans="1:15" ht="12.75" customHeight="1">
      <c r="A185" s="419"/>
      <c r="B185" s="419"/>
      <c r="C185" s="419"/>
      <c r="D185" s="56" t="s">
        <v>214</v>
      </c>
      <c r="E185" s="216">
        <v>3.3000000000000002E-2</v>
      </c>
      <c r="F185" s="7" t="s">
        <v>215</v>
      </c>
      <c r="G185" s="7" t="s">
        <v>153</v>
      </c>
      <c r="H185" s="7" t="s">
        <v>216</v>
      </c>
      <c r="I185" s="115">
        <v>3251.08</v>
      </c>
      <c r="J185" s="8" t="s">
        <v>157</v>
      </c>
      <c r="K185" s="115">
        <f>I185*'COMPOSIÇÃO HORA TÉCNICA'!$C$15</f>
        <v>4082.4063926940644</v>
      </c>
      <c r="L185" s="115">
        <f t="shared" si="5"/>
        <v>134.72</v>
      </c>
      <c r="M185" s="419"/>
      <c r="N185" s="149"/>
      <c r="O185" s="149"/>
    </row>
    <row r="186" spans="1:15" ht="12.75" customHeight="1">
      <c r="A186" s="419"/>
      <c r="B186" s="419"/>
      <c r="C186" s="420"/>
      <c r="D186" s="56" t="s">
        <v>233</v>
      </c>
      <c r="E186" s="7">
        <v>50</v>
      </c>
      <c r="F186" s="7" t="s">
        <v>165</v>
      </c>
      <c r="G186" s="7" t="s">
        <v>153</v>
      </c>
      <c r="H186" s="7" t="s">
        <v>234</v>
      </c>
      <c r="I186" s="215">
        <v>6.28</v>
      </c>
      <c r="J186" s="8" t="s">
        <v>157</v>
      </c>
      <c r="K186" s="115">
        <f>I186*'COMPOSIÇÃO HORA TÉCNICA'!$C$15</f>
        <v>7.8858447488584495</v>
      </c>
      <c r="L186" s="115">
        <f t="shared" si="5"/>
        <v>394.29</v>
      </c>
      <c r="M186" s="419"/>
      <c r="N186" s="149"/>
      <c r="O186" s="149"/>
    </row>
    <row r="187" spans="1:15" ht="12.75" customHeight="1">
      <c r="A187" s="419"/>
      <c r="B187" s="419"/>
      <c r="C187" s="475" t="s">
        <v>224</v>
      </c>
      <c r="D187" s="14" t="s">
        <v>225</v>
      </c>
      <c r="E187" s="217">
        <v>0.3</v>
      </c>
      <c r="F187" s="7" t="s">
        <v>215</v>
      </c>
      <c r="G187" s="7" t="s">
        <v>161</v>
      </c>
      <c r="H187" s="7" t="s">
        <v>226</v>
      </c>
      <c r="I187" s="134">
        <f>I274</f>
        <v>2441.5700000000002</v>
      </c>
      <c r="J187" s="8" t="s">
        <v>157</v>
      </c>
      <c r="K187" s="115">
        <f>I187*'COMPOSIÇÃO HORA TÉCNICA'!$C$15</f>
        <v>3065.8984018264846</v>
      </c>
      <c r="L187" s="115">
        <f t="shared" si="5"/>
        <v>919.77</v>
      </c>
      <c r="M187" s="419"/>
      <c r="N187" s="149"/>
      <c r="O187" s="149"/>
    </row>
    <row r="188" spans="1:15" ht="12.75" customHeight="1">
      <c r="A188" s="419"/>
      <c r="B188" s="420"/>
      <c r="C188" s="420"/>
      <c r="D188" s="14" t="s">
        <v>227</v>
      </c>
      <c r="E188" s="213">
        <v>30</v>
      </c>
      <c r="F188" s="7" t="s">
        <v>228</v>
      </c>
      <c r="G188" s="7" t="s">
        <v>146</v>
      </c>
      <c r="H188" s="7">
        <v>4222</v>
      </c>
      <c r="I188" s="115">
        <f>I275</f>
        <v>6.21</v>
      </c>
      <c r="J188" s="8" t="s">
        <v>157</v>
      </c>
      <c r="K188" s="115">
        <f>I188*'COMPOSIÇÃO HORA TÉCNICA'!$C$15</f>
        <v>7.7979452054794534</v>
      </c>
      <c r="L188" s="115">
        <f t="shared" si="5"/>
        <v>233.94</v>
      </c>
      <c r="M188" s="420"/>
      <c r="N188" s="149"/>
      <c r="O188" s="149"/>
    </row>
    <row r="189" spans="1:15" ht="12.75" customHeight="1">
      <c r="A189" s="419"/>
      <c r="B189" s="475" t="s">
        <v>40</v>
      </c>
      <c r="C189" s="475" t="s">
        <v>196</v>
      </c>
      <c r="D189" s="56" t="s">
        <v>197</v>
      </c>
      <c r="E189" s="7">
        <v>800</v>
      </c>
      <c r="F189" s="7" t="s">
        <v>165</v>
      </c>
      <c r="G189" s="214" t="s">
        <v>161</v>
      </c>
      <c r="H189" s="214" t="s">
        <v>198</v>
      </c>
      <c r="I189" s="215">
        <f>I262</f>
        <v>0.5</v>
      </c>
      <c r="J189" s="8" t="s">
        <v>157</v>
      </c>
      <c r="K189" s="115">
        <f>I189*'COMPOSIÇÃO HORA TÉCNICA'!$C$15</f>
        <v>0.62785388127853892</v>
      </c>
      <c r="L189" s="115">
        <f t="shared" si="5"/>
        <v>502.28</v>
      </c>
      <c r="M189" s="510">
        <f>SUM(L189:L201)</f>
        <v>10394.789999999999</v>
      </c>
      <c r="N189" s="149"/>
      <c r="O189" s="149"/>
    </row>
    <row r="190" spans="1:15" ht="12.75" customHeight="1">
      <c r="A190" s="419"/>
      <c r="B190" s="419"/>
      <c r="C190" s="420"/>
      <c r="D190" s="56" t="s">
        <v>199</v>
      </c>
      <c r="E190" s="7">
        <v>500</v>
      </c>
      <c r="F190" s="7" t="s">
        <v>165</v>
      </c>
      <c r="G190" s="214" t="s">
        <v>161</v>
      </c>
      <c r="H190" s="214" t="s">
        <v>200</v>
      </c>
      <c r="I190" s="215">
        <f>I263</f>
        <v>2</v>
      </c>
      <c r="J190" s="8" t="s">
        <v>157</v>
      </c>
      <c r="K190" s="115">
        <f>I190*'COMPOSIÇÃO HORA TÉCNICA'!$C$15</f>
        <v>2.5114155251141557</v>
      </c>
      <c r="L190" s="115">
        <f t="shared" si="5"/>
        <v>1255.71</v>
      </c>
      <c r="M190" s="419"/>
      <c r="N190" s="149"/>
      <c r="O190" s="149"/>
    </row>
    <row r="191" spans="1:15" ht="12.75" customHeight="1">
      <c r="A191" s="419"/>
      <c r="B191" s="419"/>
      <c r="C191" s="475" t="s">
        <v>209</v>
      </c>
      <c r="D191" s="56" t="s">
        <v>231</v>
      </c>
      <c r="E191" s="7">
        <v>30</v>
      </c>
      <c r="F191" s="7" t="s">
        <v>165</v>
      </c>
      <c r="G191" s="7" t="s">
        <v>153</v>
      </c>
      <c r="H191" s="7" t="s">
        <v>232</v>
      </c>
      <c r="I191" s="215">
        <v>4.0199999999999996</v>
      </c>
      <c r="J191" s="8" t="s">
        <v>157</v>
      </c>
      <c r="K191" s="115">
        <f>I191*'COMPOSIÇÃO HORA TÉCNICA'!$C$15</f>
        <v>5.0479452054794525</v>
      </c>
      <c r="L191" s="115">
        <f t="shared" si="5"/>
        <v>151.44</v>
      </c>
      <c r="M191" s="419"/>
      <c r="N191" s="149"/>
      <c r="O191" s="149"/>
    </row>
    <row r="192" spans="1:15" ht="12.75" customHeight="1">
      <c r="A192" s="419"/>
      <c r="B192" s="419"/>
      <c r="C192" s="419"/>
      <c r="D192" s="56" t="s">
        <v>210</v>
      </c>
      <c r="E192" s="7">
        <v>2</v>
      </c>
      <c r="F192" s="7" t="s">
        <v>165</v>
      </c>
      <c r="G192" s="7" t="s">
        <v>153</v>
      </c>
      <c r="H192" s="7" t="s">
        <v>211</v>
      </c>
      <c r="I192" s="215">
        <v>49.73</v>
      </c>
      <c r="J192" s="8" t="s">
        <v>157</v>
      </c>
      <c r="K192" s="115">
        <f>I192*'COMPOSIÇÃO HORA TÉCNICA'!$C$15</f>
        <v>62.446347031963477</v>
      </c>
      <c r="L192" s="115">
        <f t="shared" si="5"/>
        <v>124.89</v>
      </c>
      <c r="M192" s="419"/>
      <c r="N192" s="149"/>
      <c r="O192" s="149"/>
    </row>
    <row r="193" spans="1:15" ht="12.75" customHeight="1">
      <c r="A193" s="419"/>
      <c r="B193" s="419"/>
      <c r="C193" s="419"/>
      <c r="D193" s="56" t="s">
        <v>243</v>
      </c>
      <c r="E193" s="7">
        <v>2</v>
      </c>
      <c r="F193" s="7" t="s">
        <v>165</v>
      </c>
      <c r="G193" s="7" t="s">
        <v>153</v>
      </c>
      <c r="H193" s="7" t="s">
        <v>244</v>
      </c>
      <c r="I193" s="215">
        <v>273.06</v>
      </c>
      <c r="J193" s="8" t="s">
        <v>157</v>
      </c>
      <c r="K193" s="115">
        <f>I193*'COMPOSIÇÃO HORA TÉCNICA'!$C$15</f>
        <v>342.88356164383566</v>
      </c>
      <c r="L193" s="115">
        <f t="shared" si="5"/>
        <v>685.77</v>
      </c>
      <c r="M193" s="419"/>
      <c r="N193" s="149"/>
      <c r="O193" s="149"/>
    </row>
    <row r="194" spans="1:15" ht="12.75" customHeight="1">
      <c r="A194" s="419"/>
      <c r="B194" s="419"/>
      <c r="C194" s="419"/>
      <c r="D194" s="56" t="s">
        <v>212</v>
      </c>
      <c r="E194" s="7">
        <v>2</v>
      </c>
      <c r="F194" s="7" t="s">
        <v>165</v>
      </c>
      <c r="G194" s="7" t="s">
        <v>153</v>
      </c>
      <c r="H194" s="7" t="s">
        <v>213</v>
      </c>
      <c r="I194" s="215">
        <v>95.23</v>
      </c>
      <c r="J194" s="8" t="s">
        <v>157</v>
      </c>
      <c r="K194" s="115">
        <f>I194*'COMPOSIÇÃO HORA TÉCNICA'!$C$15</f>
        <v>119.58105022831053</v>
      </c>
      <c r="L194" s="115">
        <f t="shared" si="5"/>
        <v>239.16</v>
      </c>
      <c r="M194" s="419"/>
      <c r="N194" s="149"/>
      <c r="O194" s="149"/>
    </row>
    <row r="195" spans="1:15" ht="12.75" customHeight="1">
      <c r="A195" s="419"/>
      <c r="B195" s="419"/>
      <c r="C195" s="419"/>
      <c r="D195" s="13" t="s">
        <v>245</v>
      </c>
      <c r="E195" s="7">
        <v>3</v>
      </c>
      <c r="F195" s="7" t="s">
        <v>165</v>
      </c>
      <c r="G195" s="7" t="s">
        <v>153</v>
      </c>
      <c r="H195" s="7" t="s">
        <v>246</v>
      </c>
      <c r="I195" s="215">
        <v>208.07</v>
      </c>
      <c r="J195" s="8" t="s">
        <v>157</v>
      </c>
      <c r="K195" s="115">
        <f>I195*'COMPOSIÇÃO HORA TÉCNICA'!$C$15</f>
        <v>261.27511415525117</v>
      </c>
      <c r="L195" s="115">
        <f t="shared" si="5"/>
        <v>783.83</v>
      </c>
      <c r="M195" s="419"/>
      <c r="N195" s="149"/>
      <c r="O195" s="149"/>
    </row>
    <row r="196" spans="1:15" ht="12.75" customHeight="1">
      <c r="A196" s="419"/>
      <c r="B196" s="419"/>
      <c r="C196" s="419"/>
      <c r="D196" s="13" t="s">
        <v>217</v>
      </c>
      <c r="E196" s="7">
        <v>30</v>
      </c>
      <c r="F196" s="7" t="s">
        <v>165</v>
      </c>
      <c r="G196" s="7" t="s">
        <v>153</v>
      </c>
      <c r="H196" s="7" t="s">
        <v>218</v>
      </c>
      <c r="I196" s="215">
        <v>7.41</v>
      </c>
      <c r="J196" s="8" t="s">
        <v>157</v>
      </c>
      <c r="K196" s="115">
        <f>I196*'COMPOSIÇÃO HORA TÉCNICA'!$C$15</f>
        <v>9.3047945205479472</v>
      </c>
      <c r="L196" s="115">
        <f t="shared" si="5"/>
        <v>279.14</v>
      </c>
      <c r="M196" s="419"/>
      <c r="N196" s="149"/>
      <c r="O196" s="149"/>
    </row>
    <row r="197" spans="1:15" ht="12.75" customHeight="1">
      <c r="A197" s="419"/>
      <c r="B197" s="419"/>
      <c r="C197" s="419"/>
      <c r="D197" s="13" t="s">
        <v>219</v>
      </c>
      <c r="E197" s="7">
        <v>300</v>
      </c>
      <c r="F197" s="7" t="s">
        <v>165</v>
      </c>
      <c r="G197" s="7" t="s">
        <v>153</v>
      </c>
      <c r="H197" s="7" t="s">
        <v>220</v>
      </c>
      <c r="I197" s="215">
        <v>3.07</v>
      </c>
      <c r="J197" s="8" t="s">
        <v>157</v>
      </c>
      <c r="K197" s="115">
        <f>I197*'COMPOSIÇÃO HORA TÉCNICA'!$C$15</f>
        <v>3.8550228310502286</v>
      </c>
      <c r="L197" s="115">
        <f t="shared" si="5"/>
        <v>1156.51</v>
      </c>
      <c r="M197" s="419"/>
      <c r="N197" s="149"/>
      <c r="O197" s="149"/>
    </row>
    <row r="198" spans="1:15" ht="12.75" customHeight="1">
      <c r="A198" s="419"/>
      <c r="B198" s="419"/>
      <c r="C198" s="419"/>
      <c r="D198" s="56" t="s">
        <v>214</v>
      </c>
      <c r="E198" s="216">
        <v>0.5</v>
      </c>
      <c r="F198" s="7" t="s">
        <v>215</v>
      </c>
      <c r="G198" s="7" t="s">
        <v>153</v>
      </c>
      <c r="H198" s="7" t="s">
        <v>216</v>
      </c>
      <c r="I198" s="115">
        <v>3251.08</v>
      </c>
      <c r="J198" s="8" t="s">
        <v>157</v>
      </c>
      <c r="K198" s="115">
        <f>I198*'COMPOSIÇÃO HORA TÉCNICA'!$C$15</f>
        <v>4082.4063926940644</v>
      </c>
      <c r="L198" s="115">
        <f t="shared" si="5"/>
        <v>2041.2</v>
      </c>
      <c r="M198" s="419"/>
      <c r="N198" s="149"/>
      <c r="O198" s="149"/>
    </row>
    <row r="199" spans="1:15" ht="12.75" customHeight="1">
      <c r="A199" s="419"/>
      <c r="B199" s="419"/>
      <c r="C199" s="420"/>
      <c r="D199" s="56" t="s">
        <v>233</v>
      </c>
      <c r="E199" s="7">
        <v>110</v>
      </c>
      <c r="F199" s="7" t="s">
        <v>165</v>
      </c>
      <c r="G199" s="7" t="s">
        <v>153</v>
      </c>
      <c r="H199" s="7" t="s">
        <v>234</v>
      </c>
      <c r="I199" s="215">
        <v>6.28</v>
      </c>
      <c r="J199" s="8" t="s">
        <v>157</v>
      </c>
      <c r="K199" s="115">
        <f>I199*'COMPOSIÇÃO HORA TÉCNICA'!$C$15</f>
        <v>7.8858447488584495</v>
      </c>
      <c r="L199" s="115">
        <f t="shared" si="5"/>
        <v>867.44</v>
      </c>
      <c r="M199" s="419"/>
      <c r="N199" s="149"/>
      <c r="O199" s="149"/>
    </row>
    <row r="200" spans="1:15" ht="12.75" customHeight="1">
      <c r="A200" s="419"/>
      <c r="B200" s="419"/>
      <c r="C200" s="475" t="s">
        <v>224</v>
      </c>
      <c r="D200" s="14" t="s">
        <v>225</v>
      </c>
      <c r="E200" s="217">
        <v>0.6</v>
      </c>
      <c r="F200" s="7" t="s">
        <v>215</v>
      </c>
      <c r="G200" s="7" t="s">
        <v>161</v>
      </c>
      <c r="H200" s="7" t="s">
        <v>226</v>
      </c>
      <c r="I200" s="134">
        <f>I274</f>
        <v>2441.5700000000002</v>
      </c>
      <c r="J200" s="8" t="s">
        <v>157</v>
      </c>
      <c r="K200" s="115">
        <f>I200*'COMPOSIÇÃO HORA TÉCNICA'!$C$15</f>
        <v>3065.8984018264846</v>
      </c>
      <c r="L200" s="115">
        <f t="shared" si="5"/>
        <v>1839.54</v>
      </c>
      <c r="M200" s="419"/>
      <c r="N200" s="149"/>
      <c r="O200" s="149"/>
    </row>
    <row r="201" spans="1:15" ht="12.75" customHeight="1">
      <c r="A201" s="419"/>
      <c r="B201" s="420"/>
      <c r="C201" s="420"/>
      <c r="D201" s="14" t="s">
        <v>227</v>
      </c>
      <c r="E201" s="213">
        <v>60</v>
      </c>
      <c r="F201" s="7" t="s">
        <v>228</v>
      </c>
      <c r="G201" s="7" t="s">
        <v>146</v>
      </c>
      <c r="H201" s="7">
        <v>4222</v>
      </c>
      <c r="I201" s="115">
        <f>I275</f>
        <v>6.21</v>
      </c>
      <c r="J201" s="8" t="s">
        <v>157</v>
      </c>
      <c r="K201" s="115">
        <f>I201*'COMPOSIÇÃO HORA TÉCNICA'!$C$15</f>
        <v>7.7979452054794534</v>
      </c>
      <c r="L201" s="115">
        <f t="shared" si="5"/>
        <v>467.88</v>
      </c>
      <c r="M201" s="420"/>
      <c r="N201" s="149"/>
      <c r="O201" s="149"/>
    </row>
    <row r="202" spans="1:15" ht="12.75" customHeight="1">
      <c r="A202" s="419"/>
      <c r="B202" s="475" t="s">
        <v>41</v>
      </c>
      <c r="C202" s="475" t="s">
        <v>196</v>
      </c>
      <c r="D202" s="56" t="s">
        <v>197</v>
      </c>
      <c r="E202" s="7">
        <v>500</v>
      </c>
      <c r="F202" s="7" t="s">
        <v>165</v>
      </c>
      <c r="G202" s="214" t="s">
        <v>161</v>
      </c>
      <c r="H202" s="214" t="s">
        <v>198</v>
      </c>
      <c r="I202" s="215">
        <f>I262</f>
        <v>0.5</v>
      </c>
      <c r="J202" s="8" t="s">
        <v>157</v>
      </c>
      <c r="K202" s="115">
        <f>I202*'COMPOSIÇÃO HORA TÉCNICA'!$C$15</f>
        <v>0.62785388127853892</v>
      </c>
      <c r="L202" s="115">
        <f t="shared" si="5"/>
        <v>313.93</v>
      </c>
      <c r="M202" s="510">
        <f>SUM(L202:L204)</f>
        <v>1061.07</v>
      </c>
      <c r="N202" s="149"/>
      <c r="O202" s="149"/>
    </row>
    <row r="203" spans="1:15" ht="12.75" customHeight="1">
      <c r="A203" s="419"/>
      <c r="B203" s="419"/>
      <c r="C203" s="419"/>
      <c r="D203" s="56" t="s">
        <v>199</v>
      </c>
      <c r="E203" s="7">
        <v>250</v>
      </c>
      <c r="F203" s="7" t="s">
        <v>165</v>
      </c>
      <c r="G203" s="214" t="s">
        <v>161</v>
      </c>
      <c r="H203" s="214" t="s">
        <v>200</v>
      </c>
      <c r="I203" s="215">
        <f>I263</f>
        <v>2</v>
      </c>
      <c r="J203" s="8" t="s">
        <v>157</v>
      </c>
      <c r="K203" s="115">
        <f>I203*'COMPOSIÇÃO HORA TÉCNICA'!$C$15</f>
        <v>2.5114155251141557</v>
      </c>
      <c r="L203" s="115">
        <f t="shared" si="5"/>
        <v>627.85</v>
      </c>
      <c r="M203" s="419"/>
      <c r="N203" s="149"/>
      <c r="O203" s="149"/>
    </row>
    <row r="204" spans="1:15" ht="12.75" customHeight="1">
      <c r="A204" s="420"/>
      <c r="B204" s="419"/>
      <c r="C204" s="420"/>
      <c r="D204" s="56" t="s">
        <v>201</v>
      </c>
      <c r="E204" s="7">
        <v>10</v>
      </c>
      <c r="F204" s="7" t="s">
        <v>165</v>
      </c>
      <c r="G204" s="214" t="s">
        <v>161</v>
      </c>
      <c r="H204" s="214" t="s">
        <v>202</v>
      </c>
      <c r="I204" s="215">
        <f>I265</f>
        <v>9.5</v>
      </c>
      <c r="J204" s="8" t="s">
        <v>157</v>
      </c>
      <c r="K204" s="115">
        <f>I204*'COMPOSIÇÃO HORA TÉCNICA'!$C$15</f>
        <v>11.929223744292239</v>
      </c>
      <c r="L204" s="115">
        <f t="shared" si="5"/>
        <v>119.29</v>
      </c>
      <c r="M204" s="420"/>
      <c r="N204" s="149"/>
      <c r="O204" s="149"/>
    </row>
    <row r="205" spans="1:15" ht="12.75" customHeight="1">
      <c r="A205" s="22"/>
      <c r="B205" s="22"/>
      <c r="C205" s="22"/>
      <c r="D205" s="82"/>
      <c r="E205" s="219"/>
      <c r="F205" s="117"/>
      <c r="G205" s="117"/>
      <c r="H205" s="117"/>
      <c r="I205" s="158"/>
      <c r="J205" s="220"/>
      <c r="K205" s="158"/>
      <c r="L205" s="158"/>
      <c r="M205" s="39"/>
      <c r="N205" s="149"/>
      <c r="O205" s="149"/>
    </row>
    <row r="206" spans="1:15" ht="12.75" customHeight="1">
      <c r="B206" s="55"/>
      <c r="K206" s="158"/>
      <c r="L206" s="158"/>
      <c r="M206" s="55"/>
      <c r="N206" s="149"/>
      <c r="O206" s="149"/>
    </row>
    <row r="207" spans="1:15" ht="12.75" customHeight="1">
      <c r="A207" s="475" t="s">
        <v>42</v>
      </c>
      <c r="B207" s="475" t="s">
        <v>43</v>
      </c>
      <c r="C207" s="475" t="s">
        <v>196</v>
      </c>
      <c r="D207" s="56" t="s">
        <v>197</v>
      </c>
      <c r="E207" s="7">
        <v>800</v>
      </c>
      <c r="F207" s="7" t="s">
        <v>165</v>
      </c>
      <c r="G207" s="214" t="s">
        <v>161</v>
      </c>
      <c r="H207" s="214" t="s">
        <v>198</v>
      </c>
      <c r="I207" s="215">
        <f>I262</f>
        <v>0.5</v>
      </c>
      <c r="J207" s="8" t="s">
        <v>157</v>
      </c>
      <c r="K207" s="115">
        <f>I207*'COMPOSIÇÃO HORA TÉCNICA'!$C$15</f>
        <v>0.62785388127853892</v>
      </c>
      <c r="L207" s="115">
        <f t="shared" ref="L207:L243" si="6">ROUND(E207*K207,2)</f>
        <v>502.28</v>
      </c>
      <c r="M207" s="510">
        <f>SUM(L207:L217)</f>
        <v>4221.96</v>
      </c>
      <c r="N207" s="149"/>
      <c r="O207" s="149"/>
    </row>
    <row r="208" spans="1:15" ht="12.75" customHeight="1">
      <c r="A208" s="419"/>
      <c r="B208" s="419"/>
      <c r="C208" s="419"/>
      <c r="D208" s="56" t="s">
        <v>199</v>
      </c>
      <c r="E208" s="7">
        <v>800</v>
      </c>
      <c r="F208" s="7" t="s">
        <v>165</v>
      </c>
      <c r="G208" s="214" t="s">
        <v>161</v>
      </c>
      <c r="H208" s="214" t="s">
        <v>200</v>
      </c>
      <c r="I208" s="215">
        <f>I263</f>
        <v>2</v>
      </c>
      <c r="J208" s="8" t="s">
        <v>157</v>
      </c>
      <c r="K208" s="115">
        <f>I208*'COMPOSIÇÃO HORA TÉCNICA'!$C$15</f>
        <v>2.5114155251141557</v>
      </c>
      <c r="L208" s="115">
        <f t="shared" si="6"/>
        <v>2009.13</v>
      </c>
      <c r="M208" s="419"/>
      <c r="N208" s="149"/>
      <c r="O208" s="149"/>
    </row>
    <row r="209" spans="1:15" ht="12.75" customHeight="1">
      <c r="A209" s="419"/>
      <c r="B209" s="419"/>
      <c r="C209" s="419"/>
      <c r="D209" s="56" t="s">
        <v>201</v>
      </c>
      <c r="E209" s="7">
        <v>2</v>
      </c>
      <c r="F209" s="7" t="s">
        <v>165</v>
      </c>
      <c r="G209" s="214" t="s">
        <v>161</v>
      </c>
      <c r="H209" s="214" t="s">
        <v>202</v>
      </c>
      <c r="I209" s="215">
        <f>I265</f>
        <v>9.5</v>
      </c>
      <c r="J209" s="8" t="s">
        <v>157</v>
      </c>
      <c r="K209" s="115">
        <f>I209*'COMPOSIÇÃO HORA TÉCNICA'!$C$15</f>
        <v>11.929223744292239</v>
      </c>
      <c r="L209" s="115">
        <f t="shared" si="6"/>
        <v>23.86</v>
      </c>
      <c r="M209" s="419"/>
      <c r="N209" s="149"/>
      <c r="O209" s="149"/>
    </row>
    <row r="210" spans="1:15" ht="12.75" customHeight="1">
      <c r="A210" s="419"/>
      <c r="B210" s="419"/>
      <c r="C210" s="419"/>
      <c r="D210" s="56" t="s">
        <v>203</v>
      </c>
      <c r="E210" s="7">
        <v>3</v>
      </c>
      <c r="F210" s="7" t="s">
        <v>165</v>
      </c>
      <c r="G210" s="214" t="s">
        <v>161</v>
      </c>
      <c r="H210" s="214" t="s">
        <v>204</v>
      </c>
      <c r="I210" s="215">
        <f>I266</f>
        <v>12</v>
      </c>
      <c r="J210" s="8" t="s">
        <v>157</v>
      </c>
      <c r="K210" s="115">
        <f>I210*'COMPOSIÇÃO HORA TÉCNICA'!$C$15</f>
        <v>15.068493150684933</v>
      </c>
      <c r="L210" s="115">
        <f t="shared" si="6"/>
        <v>45.21</v>
      </c>
      <c r="M210" s="419"/>
      <c r="N210" s="149"/>
      <c r="O210" s="149"/>
    </row>
    <row r="211" spans="1:15" ht="12.75" customHeight="1">
      <c r="A211" s="419"/>
      <c r="B211" s="419"/>
      <c r="C211" s="419"/>
      <c r="D211" s="56" t="s">
        <v>236</v>
      </c>
      <c r="E211" s="7">
        <v>3</v>
      </c>
      <c r="F211" s="7" t="s">
        <v>165</v>
      </c>
      <c r="G211" s="214" t="s">
        <v>161</v>
      </c>
      <c r="H211" s="214" t="s">
        <v>237</v>
      </c>
      <c r="I211" s="215">
        <f>I267</f>
        <v>15</v>
      </c>
      <c r="J211" s="8" t="s">
        <v>157</v>
      </c>
      <c r="K211" s="115">
        <f>I211*'COMPOSIÇÃO HORA TÉCNICA'!$C$15</f>
        <v>18.835616438356169</v>
      </c>
      <c r="L211" s="115">
        <f t="shared" si="6"/>
        <v>56.51</v>
      </c>
      <c r="M211" s="419"/>
      <c r="N211" s="149"/>
      <c r="O211" s="149"/>
    </row>
    <row r="212" spans="1:15" ht="12.75" customHeight="1">
      <c r="A212" s="419"/>
      <c r="B212" s="419"/>
      <c r="C212" s="420"/>
      <c r="D212" s="56" t="s">
        <v>205</v>
      </c>
      <c r="E212" s="7">
        <v>3</v>
      </c>
      <c r="F212" s="7" t="s">
        <v>165</v>
      </c>
      <c r="G212" s="214" t="s">
        <v>153</v>
      </c>
      <c r="H212" s="214" t="s">
        <v>206</v>
      </c>
      <c r="I212" s="215">
        <v>24.97</v>
      </c>
      <c r="J212" s="8" t="s">
        <v>157</v>
      </c>
      <c r="K212" s="115">
        <f>I212*'COMPOSIÇÃO HORA TÉCNICA'!$C$15</f>
        <v>31.355022831050231</v>
      </c>
      <c r="L212" s="115">
        <f t="shared" si="6"/>
        <v>94.07</v>
      </c>
      <c r="M212" s="419"/>
      <c r="N212" s="149"/>
      <c r="O212" s="149"/>
    </row>
    <row r="213" spans="1:15" ht="12.75" customHeight="1">
      <c r="A213" s="419"/>
      <c r="B213" s="419"/>
      <c r="C213" s="475" t="s">
        <v>209</v>
      </c>
      <c r="D213" s="56" t="s">
        <v>233</v>
      </c>
      <c r="E213" s="7">
        <v>50</v>
      </c>
      <c r="F213" s="7" t="s">
        <v>165</v>
      </c>
      <c r="G213" s="7" t="s">
        <v>153</v>
      </c>
      <c r="H213" s="7" t="s">
        <v>234</v>
      </c>
      <c r="I213" s="215">
        <v>6.28</v>
      </c>
      <c r="J213" s="8" t="s">
        <v>157</v>
      </c>
      <c r="K213" s="115">
        <f>I213*'COMPOSIÇÃO HORA TÉCNICA'!$C$15</f>
        <v>7.8858447488584495</v>
      </c>
      <c r="L213" s="115">
        <f t="shared" si="6"/>
        <v>394.29</v>
      </c>
      <c r="M213" s="419"/>
      <c r="N213" s="149"/>
      <c r="O213" s="149"/>
    </row>
    <row r="214" spans="1:15" ht="12.75" customHeight="1">
      <c r="A214" s="419"/>
      <c r="B214" s="419"/>
      <c r="C214" s="419"/>
      <c r="D214" s="56" t="s">
        <v>214</v>
      </c>
      <c r="E214" s="216">
        <v>3.3000000000000002E-2</v>
      </c>
      <c r="F214" s="7" t="s">
        <v>215</v>
      </c>
      <c r="G214" s="7" t="s">
        <v>153</v>
      </c>
      <c r="H214" s="7" t="s">
        <v>216</v>
      </c>
      <c r="I214" s="115">
        <v>3251.08</v>
      </c>
      <c r="J214" s="8" t="s">
        <v>157</v>
      </c>
      <c r="K214" s="115">
        <f>I214*'COMPOSIÇÃO HORA TÉCNICA'!$C$15</f>
        <v>4082.4063926940644</v>
      </c>
      <c r="L214" s="115">
        <f t="shared" si="6"/>
        <v>134.72</v>
      </c>
      <c r="M214" s="419"/>
      <c r="N214" s="149"/>
      <c r="O214" s="149"/>
    </row>
    <row r="215" spans="1:15" ht="12.75" customHeight="1">
      <c r="A215" s="419"/>
      <c r="B215" s="419"/>
      <c r="C215" s="420"/>
      <c r="D215" s="13" t="s">
        <v>219</v>
      </c>
      <c r="E215" s="7">
        <v>50</v>
      </c>
      <c r="F215" s="7" t="s">
        <v>165</v>
      </c>
      <c r="G215" s="7" t="s">
        <v>153</v>
      </c>
      <c r="H215" s="7" t="s">
        <v>220</v>
      </c>
      <c r="I215" s="215">
        <v>3.07</v>
      </c>
      <c r="J215" s="8" t="s">
        <v>157</v>
      </c>
      <c r="K215" s="115">
        <f>I215*'COMPOSIÇÃO HORA TÉCNICA'!$C$15</f>
        <v>3.8550228310502286</v>
      </c>
      <c r="L215" s="115">
        <f t="shared" si="6"/>
        <v>192.75</v>
      </c>
      <c r="M215" s="419"/>
      <c r="N215" s="149"/>
      <c r="O215" s="149"/>
    </row>
    <row r="216" spans="1:15" ht="12.75" customHeight="1">
      <c r="A216" s="419"/>
      <c r="B216" s="419"/>
      <c r="C216" s="475" t="s">
        <v>224</v>
      </c>
      <c r="D216" s="14" t="s">
        <v>225</v>
      </c>
      <c r="E216" s="217">
        <v>0.2</v>
      </c>
      <c r="F216" s="7" t="s">
        <v>215</v>
      </c>
      <c r="G216" s="7" t="s">
        <v>161</v>
      </c>
      <c r="H216" s="7" t="s">
        <v>226</v>
      </c>
      <c r="I216" s="134">
        <f>I274</f>
        <v>2441.5700000000002</v>
      </c>
      <c r="J216" s="8" t="s">
        <v>157</v>
      </c>
      <c r="K216" s="115">
        <f>I216*'COMPOSIÇÃO HORA TÉCNICA'!$C$15</f>
        <v>3065.8984018264846</v>
      </c>
      <c r="L216" s="115">
        <f t="shared" si="6"/>
        <v>613.17999999999995</v>
      </c>
      <c r="M216" s="419"/>
      <c r="N216" s="149"/>
      <c r="O216" s="149"/>
    </row>
    <row r="217" spans="1:15" ht="12.75" customHeight="1">
      <c r="A217" s="419"/>
      <c r="B217" s="420"/>
      <c r="C217" s="420"/>
      <c r="D217" s="14" t="s">
        <v>227</v>
      </c>
      <c r="E217" s="213">
        <v>20</v>
      </c>
      <c r="F217" s="7" t="s">
        <v>228</v>
      </c>
      <c r="G217" s="7" t="s">
        <v>146</v>
      </c>
      <c r="H217" s="7">
        <v>4222</v>
      </c>
      <c r="I217" s="115">
        <f>I275</f>
        <v>6.21</v>
      </c>
      <c r="J217" s="8" t="s">
        <v>157</v>
      </c>
      <c r="K217" s="115">
        <f>I217*'COMPOSIÇÃO HORA TÉCNICA'!$C$15</f>
        <v>7.7979452054794534</v>
      </c>
      <c r="L217" s="115">
        <f t="shared" si="6"/>
        <v>155.96</v>
      </c>
      <c r="M217" s="420"/>
      <c r="N217" s="149"/>
      <c r="O217" s="149"/>
    </row>
    <row r="218" spans="1:15" ht="12.75" customHeight="1">
      <c r="A218" s="419"/>
      <c r="B218" s="475" t="s">
        <v>44</v>
      </c>
      <c r="C218" s="475" t="s">
        <v>196</v>
      </c>
      <c r="D218" s="56" t="s">
        <v>197</v>
      </c>
      <c r="E218" s="7">
        <v>800</v>
      </c>
      <c r="F218" s="7" t="s">
        <v>165</v>
      </c>
      <c r="G218" s="214" t="s">
        <v>161</v>
      </c>
      <c r="H218" s="214" t="s">
        <v>198</v>
      </c>
      <c r="I218" s="215">
        <f>I262</f>
        <v>0.5</v>
      </c>
      <c r="J218" s="8" t="s">
        <v>157</v>
      </c>
      <c r="K218" s="115">
        <f>I218*'COMPOSIÇÃO HORA TÉCNICA'!$C$15</f>
        <v>0.62785388127853892</v>
      </c>
      <c r="L218" s="115">
        <f t="shared" si="6"/>
        <v>502.28</v>
      </c>
      <c r="M218" s="510">
        <f>SUM(L218:L229)</f>
        <v>20071.52</v>
      </c>
      <c r="N218" s="149"/>
      <c r="O218" s="149"/>
    </row>
    <row r="219" spans="1:15" ht="12.75" customHeight="1">
      <c r="A219" s="419"/>
      <c r="B219" s="419"/>
      <c r="C219" s="419"/>
      <c r="D219" s="56" t="s">
        <v>199</v>
      </c>
      <c r="E219" s="7">
        <v>800</v>
      </c>
      <c r="F219" s="7" t="s">
        <v>165</v>
      </c>
      <c r="G219" s="214" t="s">
        <v>161</v>
      </c>
      <c r="H219" s="214" t="s">
        <v>200</v>
      </c>
      <c r="I219" s="215">
        <f>I263</f>
        <v>2</v>
      </c>
      <c r="J219" s="8" t="s">
        <v>157</v>
      </c>
      <c r="K219" s="115">
        <f>I219*'COMPOSIÇÃO HORA TÉCNICA'!$C$15</f>
        <v>2.5114155251141557</v>
      </c>
      <c r="L219" s="115">
        <f t="shared" si="6"/>
        <v>2009.13</v>
      </c>
      <c r="M219" s="419"/>
      <c r="N219" s="149"/>
      <c r="O219" s="149"/>
    </row>
    <row r="220" spans="1:15" ht="12.75" customHeight="1">
      <c r="A220" s="419"/>
      <c r="B220" s="419"/>
      <c r="C220" s="419"/>
      <c r="D220" s="56" t="s">
        <v>201</v>
      </c>
      <c r="E220" s="7">
        <v>3</v>
      </c>
      <c r="F220" s="7" t="s">
        <v>165</v>
      </c>
      <c r="G220" s="214" t="s">
        <v>161</v>
      </c>
      <c r="H220" s="214" t="s">
        <v>202</v>
      </c>
      <c r="I220" s="215">
        <f>I265</f>
        <v>9.5</v>
      </c>
      <c r="J220" s="8" t="s">
        <v>157</v>
      </c>
      <c r="K220" s="115">
        <f>I220*'COMPOSIÇÃO HORA TÉCNICA'!$C$15</f>
        <v>11.929223744292239</v>
      </c>
      <c r="L220" s="115">
        <f t="shared" si="6"/>
        <v>35.79</v>
      </c>
      <c r="M220" s="419"/>
      <c r="N220" s="149"/>
      <c r="O220" s="149"/>
    </row>
    <row r="221" spans="1:15" ht="12.75" customHeight="1">
      <c r="A221" s="419"/>
      <c r="B221" s="419"/>
      <c r="C221" s="419"/>
      <c r="D221" s="56" t="s">
        <v>203</v>
      </c>
      <c r="E221" s="7">
        <v>3</v>
      </c>
      <c r="F221" s="7" t="s">
        <v>165</v>
      </c>
      <c r="G221" s="214" t="s">
        <v>161</v>
      </c>
      <c r="H221" s="214" t="s">
        <v>204</v>
      </c>
      <c r="I221" s="215">
        <f>I266</f>
        <v>12</v>
      </c>
      <c r="J221" s="8" t="s">
        <v>157</v>
      </c>
      <c r="K221" s="115">
        <f>I221*'COMPOSIÇÃO HORA TÉCNICA'!$C$15</f>
        <v>15.068493150684933</v>
      </c>
      <c r="L221" s="115">
        <f t="shared" si="6"/>
        <v>45.21</v>
      </c>
      <c r="M221" s="419"/>
      <c r="N221" s="149"/>
      <c r="O221" s="149"/>
    </row>
    <row r="222" spans="1:15" ht="12.75" customHeight="1">
      <c r="A222" s="419"/>
      <c r="B222" s="419"/>
      <c r="C222" s="419"/>
      <c r="D222" s="56" t="s">
        <v>236</v>
      </c>
      <c r="E222" s="7">
        <v>3</v>
      </c>
      <c r="F222" s="7" t="s">
        <v>165</v>
      </c>
      <c r="G222" s="214" t="s">
        <v>161</v>
      </c>
      <c r="H222" s="214" t="s">
        <v>237</v>
      </c>
      <c r="I222" s="215">
        <f>I267</f>
        <v>15</v>
      </c>
      <c r="J222" s="8" t="s">
        <v>157</v>
      </c>
      <c r="K222" s="115">
        <f>I222*'COMPOSIÇÃO HORA TÉCNICA'!$C$15</f>
        <v>18.835616438356169</v>
      </c>
      <c r="L222" s="115">
        <f t="shared" si="6"/>
        <v>56.51</v>
      </c>
      <c r="M222" s="419"/>
      <c r="N222" s="149"/>
      <c r="O222" s="149"/>
    </row>
    <row r="223" spans="1:15" ht="12.75" customHeight="1">
      <c r="A223" s="419"/>
      <c r="B223" s="419"/>
      <c r="C223" s="419"/>
      <c r="D223" s="56" t="s">
        <v>247</v>
      </c>
      <c r="E223" s="7">
        <v>3000</v>
      </c>
      <c r="F223" s="7" t="s">
        <v>165</v>
      </c>
      <c r="G223" s="214" t="s">
        <v>161</v>
      </c>
      <c r="H223" s="214" t="s">
        <v>248</v>
      </c>
      <c r="I223" s="215">
        <f>I264</f>
        <v>4</v>
      </c>
      <c r="J223" s="8" t="s">
        <v>157</v>
      </c>
      <c r="K223" s="115">
        <f>I223*'COMPOSIÇÃO HORA TÉCNICA'!$C$15</f>
        <v>5.0228310502283113</v>
      </c>
      <c r="L223" s="115">
        <f t="shared" si="6"/>
        <v>15068.49</v>
      </c>
      <c r="M223" s="419"/>
      <c r="N223" s="149"/>
      <c r="O223" s="149"/>
    </row>
    <row r="224" spans="1:15" ht="12.75" customHeight="1">
      <c r="A224" s="419"/>
      <c r="B224" s="419"/>
      <c r="C224" s="420"/>
      <c r="D224" s="56" t="s">
        <v>205</v>
      </c>
      <c r="E224" s="7">
        <v>3</v>
      </c>
      <c r="F224" s="7" t="s">
        <v>165</v>
      </c>
      <c r="G224" s="214" t="s">
        <v>153</v>
      </c>
      <c r="H224" s="214" t="s">
        <v>206</v>
      </c>
      <c r="I224" s="215">
        <v>24.97</v>
      </c>
      <c r="J224" s="8" t="s">
        <v>157</v>
      </c>
      <c r="K224" s="115">
        <f>I224*'COMPOSIÇÃO HORA TÉCNICA'!$C$15</f>
        <v>31.355022831050231</v>
      </c>
      <c r="L224" s="115">
        <f t="shared" si="6"/>
        <v>94.07</v>
      </c>
      <c r="M224" s="419"/>
      <c r="N224" s="149"/>
      <c r="O224" s="149"/>
    </row>
    <row r="225" spans="1:15" ht="12.75" customHeight="1">
      <c r="A225" s="419"/>
      <c r="B225" s="419"/>
      <c r="C225" s="475" t="s">
        <v>209</v>
      </c>
      <c r="D225" s="56" t="s">
        <v>233</v>
      </c>
      <c r="E225" s="7">
        <v>50</v>
      </c>
      <c r="F225" s="7" t="s">
        <v>165</v>
      </c>
      <c r="G225" s="7" t="s">
        <v>153</v>
      </c>
      <c r="H225" s="7" t="s">
        <v>234</v>
      </c>
      <c r="I225" s="215">
        <v>6.28</v>
      </c>
      <c r="J225" s="8" t="s">
        <v>157</v>
      </c>
      <c r="K225" s="115">
        <f>I225*'COMPOSIÇÃO HORA TÉCNICA'!$C$15</f>
        <v>7.8858447488584495</v>
      </c>
      <c r="L225" s="115">
        <f t="shared" si="6"/>
        <v>394.29</v>
      </c>
      <c r="M225" s="419"/>
      <c r="N225" s="149"/>
      <c r="O225" s="149"/>
    </row>
    <row r="226" spans="1:15" ht="12.75" customHeight="1">
      <c r="A226" s="419"/>
      <c r="B226" s="419"/>
      <c r="C226" s="419"/>
      <c r="D226" s="56" t="s">
        <v>214</v>
      </c>
      <c r="E226" s="216">
        <v>3.3000000000000002E-2</v>
      </c>
      <c r="F226" s="7" t="s">
        <v>215</v>
      </c>
      <c r="G226" s="7" t="s">
        <v>153</v>
      </c>
      <c r="H226" s="7" t="s">
        <v>216</v>
      </c>
      <c r="I226" s="115">
        <v>3251.08</v>
      </c>
      <c r="J226" s="8" t="s">
        <v>157</v>
      </c>
      <c r="K226" s="115">
        <f>I226*'COMPOSIÇÃO HORA TÉCNICA'!$C$15</f>
        <v>4082.4063926940644</v>
      </c>
      <c r="L226" s="115">
        <f t="shared" si="6"/>
        <v>134.72</v>
      </c>
      <c r="M226" s="419"/>
      <c r="N226" s="149"/>
      <c r="O226" s="149"/>
    </row>
    <row r="227" spans="1:15" ht="12.75" customHeight="1">
      <c r="A227" s="419"/>
      <c r="B227" s="419"/>
      <c r="C227" s="420"/>
      <c r="D227" s="13" t="s">
        <v>219</v>
      </c>
      <c r="E227" s="7">
        <v>50</v>
      </c>
      <c r="F227" s="7" t="s">
        <v>165</v>
      </c>
      <c r="G227" s="7" t="s">
        <v>153</v>
      </c>
      <c r="H227" s="7" t="s">
        <v>220</v>
      </c>
      <c r="I227" s="215">
        <v>3.07</v>
      </c>
      <c r="J227" s="8" t="s">
        <v>157</v>
      </c>
      <c r="K227" s="115">
        <f>I227*'COMPOSIÇÃO HORA TÉCNICA'!$C$15</f>
        <v>3.8550228310502286</v>
      </c>
      <c r="L227" s="115">
        <f t="shared" si="6"/>
        <v>192.75</v>
      </c>
      <c r="M227" s="419"/>
      <c r="N227" s="149"/>
      <c r="O227" s="149"/>
    </row>
    <row r="228" spans="1:15" ht="12.75" customHeight="1">
      <c r="A228" s="419"/>
      <c r="B228" s="419"/>
      <c r="C228" s="475" t="s">
        <v>224</v>
      </c>
      <c r="D228" s="14" t="s">
        <v>225</v>
      </c>
      <c r="E228" s="217">
        <v>0.4</v>
      </c>
      <c r="F228" s="7" t="s">
        <v>215</v>
      </c>
      <c r="G228" s="7" t="s">
        <v>161</v>
      </c>
      <c r="H228" s="7" t="s">
        <v>226</v>
      </c>
      <c r="I228" s="134">
        <f>I274</f>
        <v>2441.5700000000002</v>
      </c>
      <c r="J228" s="8" t="s">
        <v>157</v>
      </c>
      <c r="K228" s="115">
        <f>I228*'COMPOSIÇÃO HORA TÉCNICA'!$C$15</f>
        <v>3065.8984018264846</v>
      </c>
      <c r="L228" s="115">
        <f t="shared" si="6"/>
        <v>1226.3599999999999</v>
      </c>
      <c r="M228" s="419"/>
      <c r="N228" s="149"/>
      <c r="O228" s="149"/>
    </row>
    <row r="229" spans="1:15" ht="12.75" customHeight="1">
      <c r="A229" s="419"/>
      <c r="B229" s="420"/>
      <c r="C229" s="420"/>
      <c r="D229" s="14" t="s">
        <v>227</v>
      </c>
      <c r="E229" s="213">
        <v>40</v>
      </c>
      <c r="F229" s="7" t="s">
        <v>228</v>
      </c>
      <c r="G229" s="7" t="s">
        <v>146</v>
      </c>
      <c r="H229" s="7">
        <v>4222</v>
      </c>
      <c r="I229" s="115">
        <f>I275</f>
        <v>6.21</v>
      </c>
      <c r="J229" s="8" t="s">
        <v>157</v>
      </c>
      <c r="K229" s="115">
        <f>I229*'COMPOSIÇÃO HORA TÉCNICA'!$C$15</f>
        <v>7.7979452054794534</v>
      </c>
      <c r="L229" s="115">
        <f t="shared" si="6"/>
        <v>311.92</v>
      </c>
      <c r="M229" s="420"/>
      <c r="N229" s="149"/>
      <c r="O229" s="149"/>
    </row>
    <row r="230" spans="1:15" ht="12.75" customHeight="1">
      <c r="A230" s="419"/>
      <c r="B230" s="475" t="s">
        <v>45</v>
      </c>
      <c r="C230" s="475" t="s">
        <v>196</v>
      </c>
      <c r="D230" s="56" t="s">
        <v>197</v>
      </c>
      <c r="E230" s="7">
        <v>800</v>
      </c>
      <c r="F230" s="7" t="s">
        <v>165</v>
      </c>
      <c r="G230" s="214" t="s">
        <v>161</v>
      </c>
      <c r="H230" s="214" t="s">
        <v>198</v>
      </c>
      <c r="I230" s="215">
        <f>I262</f>
        <v>0.5</v>
      </c>
      <c r="J230" s="8" t="s">
        <v>157</v>
      </c>
      <c r="K230" s="115">
        <f>I230*'COMPOSIÇÃO HORA TÉCNICA'!$C$15</f>
        <v>0.62785388127853892</v>
      </c>
      <c r="L230" s="115">
        <f t="shared" si="6"/>
        <v>502.28</v>
      </c>
      <c r="M230" s="510">
        <f>SUM(L230:L236)</f>
        <v>2970.59</v>
      </c>
      <c r="N230" s="149"/>
      <c r="O230" s="149"/>
    </row>
    <row r="231" spans="1:15" ht="12.75" customHeight="1">
      <c r="A231" s="419"/>
      <c r="B231" s="419"/>
      <c r="C231" s="419"/>
      <c r="D231" s="56" t="s">
        <v>199</v>
      </c>
      <c r="E231" s="7">
        <v>800</v>
      </c>
      <c r="F231" s="7" t="s">
        <v>165</v>
      </c>
      <c r="G231" s="214" t="s">
        <v>161</v>
      </c>
      <c r="H231" s="214" t="s">
        <v>200</v>
      </c>
      <c r="I231" s="215">
        <f>I263</f>
        <v>2</v>
      </c>
      <c r="J231" s="8" t="s">
        <v>157</v>
      </c>
      <c r="K231" s="115">
        <f>I231*'COMPOSIÇÃO HORA TÉCNICA'!$C$15</f>
        <v>2.5114155251141557</v>
      </c>
      <c r="L231" s="115">
        <f t="shared" si="6"/>
        <v>2009.13</v>
      </c>
      <c r="M231" s="419"/>
      <c r="N231" s="149"/>
      <c r="O231" s="149"/>
    </row>
    <row r="232" spans="1:15" ht="12.75" customHeight="1">
      <c r="A232" s="419"/>
      <c r="B232" s="419"/>
      <c r="C232" s="419"/>
      <c r="D232" s="56" t="s">
        <v>201</v>
      </c>
      <c r="E232" s="7">
        <v>10</v>
      </c>
      <c r="F232" s="7" t="s">
        <v>165</v>
      </c>
      <c r="G232" s="214" t="s">
        <v>161</v>
      </c>
      <c r="H232" s="214" t="s">
        <v>202</v>
      </c>
      <c r="I232" s="215">
        <f>I265</f>
        <v>9.5</v>
      </c>
      <c r="J232" s="8" t="s">
        <v>157</v>
      </c>
      <c r="K232" s="115">
        <f>I232*'COMPOSIÇÃO HORA TÉCNICA'!$C$15</f>
        <v>11.929223744292239</v>
      </c>
      <c r="L232" s="115">
        <f t="shared" si="6"/>
        <v>119.29</v>
      </c>
      <c r="M232" s="419"/>
      <c r="N232" s="149"/>
      <c r="O232" s="149"/>
    </row>
    <row r="233" spans="1:15" ht="12.75" customHeight="1">
      <c r="A233" s="419"/>
      <c r="B233" s="419"/>
      <c r="C233" s="419"/>
      <c r="D233" s="56" t="s">
        <v>203</v>
      </c>
      <c r="E233" s="7">
        <v>4</v>
      </c>
      <c r="F233" s="7" t="s">
        <v>165</v>
      </c>
      <c r="G233" s="214" t="s">
        <v>161</v>
      </c>
      <c r="H233" s="214" t="s">
        <v>204</v>
      </c>
      <c r="I233" s="215">
        <f>I266</f>
        <v>12</v>
      </c>
      <c r="J233" s="8" t="s">
        <v>157</v>
      </c>
      <c r="K233" s="115">
        <f>I233*'COMPOSIÇÃO HORA TÉCNICA'!$C$15</f>
        <v>15.068493150684933</v>
      </c>
      <c r="L233" s="115">
        <f t="shared" si="6"/>
        <v>60.27</v>
      </c>
      <c r="M233" s="419"/>
      <c r="N233" s="149"/>
      <c r="O233" s="149"/>
    </row>
    <row r="234" spans="1:15" ht="12.75" customHeight="1">
      <c r="A234" s="419"/>
      <c r="B234" s="419"/>
      <c r="C234" s="419"/>
      <c r="D234" s="56" t="s">
        <v>236</v>
      </c>
      <c r="E234" s="7">
        <v>4</v>
      </c>
      <c r="F234" s="7" t="s">
        <v>165</v>
      </c>
      <c r="G234" s="214" t="s">
        <v>161</v>
      </c>
      <c r="H234" s="214" t="s">
        <v>237</v>
      </c>
      <c r="I234" s="215">
        <f>I267</f>
        <v>15</v>
      </c>
      <c r="J234" s="8" t="s">
        <v>157</v>
      </c>
      <c r="K234" s="115">
        <f>I234*'COMPOSIÇÃO HORA TÉCNICA'!$C$15</f>
        <v>18.835616438356169</v>
      </c>
      <c r="L234" s="115">
        <f t="shared" si="6"/>
        <v>75.34</v>
      </c>
      <c r="M234" s="419"/>
      <c r="N234" s="149"/>
      <c r="O234" s="149"/>
    </row>
    <row r="235" spans="1:15" ht="12.75" customHeight="1">
      <c r="A235" s="419"/>
      <c r="B235" s="419"/>
      <c r="C235" s="419"/>
      <c r="D235" s="56" t="s">
        <v>205</v>
      </c>
      <c r="E235" s="7">
        <v>4</v>
      </c>
      <c r="F235" s="7" t="s">
        <v>165</v>
      </c>
      <c r="G235" s="214" t="s">
        <v>153</v>
      </c>
      <c r="H235" s="214" t="s">
        <v>206</v>
      </c>
      <c r="I235" s="215">
        <v>24.97</v>
      </c>
      <c r="J235" s="8" t="s">
        <v>157</v>
      </c>
      <c r="K235" s="115">
        <f>I235*'COMPOSIÇÃO HORA TÉCNICA'!$C$15</f>
        <v>31.355022831050231</v>
      </c>
      <c r="L235" s="115">
        <f t="shared" si="6"/>
        <v>125.42</v>
      </c>
      <c r="M235" s="419"/>
      <c r="N235" s="149"/>
      <c r="O235" s="149"/>
    </row>
    <row r="236" spans="1:15" ht="12.75" customHeight="1">
      <c r="A236" s="419"/>
      <c r="B236" s="419"/>
      <c r="C236" s="420"/>
      <c r="D236" s="56" t="s">
        <v>207</v>
      </c>
      <c r="E236" s="7">
        <v>2</v>
      </c>
      <c r="F236" s="7" t="s">
        <v>165</v>
      </c>
      <c r="G236" s="15" t="s">
        <v>208</v>
      </c>
      <c r="H236" s="214" t="s">
        <v>48</v>
      </c>
      <c r="I236" s="215">
        <f>I270</f>
        <v>31.4</v>
      </c>
      <c r="J236" s="8" t="s">
        <v>157</v>
      </c>
      <c r="K236" s="115">
        <f>I236*'COMPOSIÇÃO HORA TÉCNICA'!$C$15</f>
        <v>39.429223744292244</v>
      </c>
      <c r="L236" s="115">
        <f t="shared" si="6"/>
        <v>78.86</v>
      </c>
      <c r="M236" s="419"/>
      <c r="N236" s="149"/>
      <c r="O236" s="149"/>
    </row>
    <row r="237" spans="1:15" ht="12.75" customHeight="1">
      <c r="A237" s="419"/>
      <c r="B237" s="475" t="s">
        <v>46</v>
      </c>
      <c r="C237" s="475" t="s">
        <v>196</v>
      </c>
      <c r="D237" s="56" t="s">
        <v>197</v>
      </c>
      <c r="E237" s="7">
        <v>800</v>
      </c>
      <c r="F237" s="7" t="s">
        <v>165</v>
      </c>
      <c r="G237" s="214" t="s">
        <v>161</v>
      </c>
      <c r="H237" s="214" t="s">
        <v>198</v>
      </c>
      <c r="I237" s="215">
        <f>I262</f>
        <v>0.5</v>
      </c>
      <c r="J237" s="8" t="s">
        <v>157</v>
      </c>
      <c r="K237" s="115">
        <f>I237*'COMPOSIÇÃO HORA TÉCNICA'!$C$15</f>
        <v>0.62785388127853892</v>
      </c>
      <c r="L237" s="115">
        <f t="shared" si="6"/>
        <v>502.28</v>
      </c>
      <c r="M237" s="510">
        <f>SUM(L237:L243)</f>
        <v>8828.8799999999992</v>
      </c>
      <c r="N237" s="149"/>
      <c r="O237" s="149"/>
    </row>
    <row r="238" spans="1:15" ht="12.75" customHeight="1">
      <c r="A238" s="419"/>
      <c r="B238" s="419"/>
      <c r="C238" s="420"/>
      <c r="D238" s="56" t="s">
        <v>199</v>
      </c>
      <c r="E238" s="7">
        <v>1500</v>
      </c>
      <c r="F238" s="7" t="s">
        <v>165</v>
      </c>
      <c r="G238" s="214" t="s">
        <v>161</v>
      </c>
      <c r="H238" s="214" t="s">
        <v>200</v>
      </c>
      <c r="I238" s="215">
        <f>I263</f>
        <v>2</v>
      </c>
      <c r="J238" s="8" t="s">
        <v>157</v>
      </c>
      <c r="K238" s="115">
        <f>I238*'COMPOSIÇÃO HORA TÉCNICA'!$C$15</f>
        <v>2.5114155251141557</v>
      </c>
      <c r="L238" s="115">
        <f t="shared" si="6"/>
        <v>3767.12</v>
      </c>
      <c r="M238" s="419"/>
      <c r="N238" s="149"/>
      <c r="O238" s="149"/>
    </row>
    <row r="239" spans="1:15" ht="12.75" customHeight="1">
      <c r="A239" s="419"/>
      <c r="B239" s="419"/>
      <c r="C239" s="475" t="s">
        <v>209</v>
      </c>
      <c r="D239" s="13" t="s">
        <v>217</v>
      </c>
      <c r="E239" s="7">
        <v>20</v>
      </c>
      <c r="F239" s="7" t="s">
        <v>165</v>
      </c>
      <c r="G239" s="7" t="s">
        <v>153</v>
      </c>
      <c r="H239" s="7" t="s">
        <v>218</v>
      </c>
      <c r="I239" s="215">
        <v>7.41</v>
      </c>
      <c r="J239" s="8" t="s">
        <v>157</v>
      </c>
      <c r="K239" s="115">
        <f>I239*'COMPOSIÇÃO HORA TÉCNICA'!$C$15</f>
        <v>9.3047945205479472</v>
      </c>
      <c r="L239" s="115">
        <f t="shared" si="6"/>
        <v>186.1</v>
      </c>
      <c r="M239" s="419"/>
      <c r="N239" s="149"/>
      <c r="O239" s="149"/>
    </row>
    <row r="240" spans="1:15" ht="12.75" customHeight="1">
      <c r="A240" s="419"/>
      <c r="B240" s="419"/>
      <c r="C240" s="419"/>
      <c r="D240" s="56" t="s">
        <v>214</v>
      </c>
      <c r="E240" s="216">
        <v>3.3000000000000002E-2</v>
      </c>
      <c r="F240" s="7" t="s">
        <v>215</v>
      </c>
      <c r="G240" s="7" t="s">
        <v>153</v>
      </c>
      <c r="H240" s="7" t="s">
        <v>216</v>
      </c>
      <c r="I240" s="115">
        <v>3251.08</v>
      </c>
      <c r="J240" s="8" t="s">
        <v>157</v>
      </c>
      <c r="K240" s="115">
        <f>I240*'COMPOSIÇÃO HORA TÉCNICA'!$C$15</f>
        <v>4082.4063926940644</v>
      </c>
      <c r="L240" s="115">
        <f t="shared" si="6"/>
        <v>134.72</v>
      </c>
      <c r="M240" s="419"/>
      <c r="N240" s="149"/>
      <c r="O240" s="149"/>
    </row>
    <row r="241" spans="1:15" ht="12.75" customHeight="1">
      <c r="A241" s="419"/>
      <c r="B241" s="419"/>
      <c r="C241" s="420"/>
      <c r="D241" s="13" t="s">
        <v>219</v>
      </c>
      <c r="E241" s="7">
        <v>900</v>
      </c>
      <c r="F241" s="7" t="s">
        <v>165</v>
      </c>
      <c r="G241" s="7" t="s">
        <v>153</v>
      </c>
      <c r="H241" s="7" t="s">
        <v>220</v>
      </c>
      <c r="I241" s="215">
        <v>3.07</v>
      </c>
      <c r="J241" s="8" t="s">
        <v>157</v>
      </c>
      <c r="K241" s="115">
        <f>I241*'COMPOSIÇÃO HORA TÉCNICA'!$C$15</f>
        <v>3.8550228310502286</v>
      </c>
      <c r="L241" s="115">
        <f t="shared" si="6"/>
        <v>3469.52</v>
      </c>
      <c r="M241" s="419"/>
      <c r="N241" s="149"/>
      <c r="O241" s="149"/>
    </row>
    <row r="242" spans="1:15" ht="12.75" customHeight="1">
      <c r="A242" s="419"/>
      <c r="B242" s="419"/>
      <c r="C242" s="475" t="s">
        <v>224</v>
      </c>
      <c r="D242" s="14" t="s">
        <v>225</v>
      </c>
      <c r="E242" s="217">
        <v>0.2</v>
      </c>
      <c r="F242" s="7" t="s">
        <v>215</v>
      </c>
      <c r="G242" s="7" t="s">
        <v>161</v>
      </c>
      <c r="H242" s="7" t="s">
        <v>226</v>
      </c>
      <c r="I242" s="134">
        <f>I274</f>
        <v>2441.5700000000002</v>
      </c>
      <c r="J242" s="8" t="s">
        <v>157</v>
      </c>
      <c r="K242" s="115">
        <f>I242*'COMPOSIÇÃO HORA TÉCNICA'!$C$15</f>
        <v>3065.8984018264846</v>
      </c>
      <c r="L242" s="115">
        <f t="shared" si="6"/>
        <v>613.17999999999995</v>
      </c>
      <c r="M242" s="419"/>
      <c r="N242" s="149"/>
      <c r="O242" s="149"/>
    </row>
    <row r="243" spans="1:15" ht="12.75" customHeight="1">
      <c r="A243" s="420"/>
      <c r="B243" s="420"/>
      <c r="C243" s="420"/>
      <c r="D243" s="14" t="s">
        <v>227</v>
      </c>
      <c r="E243" s="213">
        <v>20</v>
      </c>
      <c r="F243" s="7" t="s">
        <v>228</v>
      </c>
      <c r="G243" s="7" t="s">
        <v>146</v>
      </c>
      <c r="H243" s="7">
        <v>4222</v>
      </c>
      <c r="I243" s="115">
        <f>I275</f>
        <v>6.21</v>
      </c>
      <c r="J243" s="8" t="s">
        <v>157</v>
      </c>
      <c r="K243" s="115">
        <f>I243*'COMPOSIÇÃO HORA TÉCNICA'!$C$15</f>
        <v>7.7979452054794534</v>
      </c>
      <c r="L243" s="115">
        <f t="shared" si="6"/>
        <v>155.96</v>
      </c>
      <c r="M243" s="420"/>
      <c r="N243" s="149"/>
      <c r="O243" s="149"/>
    </row>
    <row r="244" spans="1:15" ht="12.75" customHeight="1">
      <c r="B244" s="55"/>
      <c r="M244" s="224"/>
      <c r="N244" s="149"/>
      <c r="O244" s="149"/>
    </row>
    <row r="245" spans="1:15" ht="12.75" customHeight="1">
      <c r="B245" s="55"/>
      <c r="M245" s="55"/>
      <c r="N245" s="149"/>
      <c r="O245" s="149"/>
    </row>
    <row r="246" spans="1:15" ht="12.75" customHeight="1">
      <c r="B246" s="55"/>
      <c r="M246" s="55"/>
      <c r="N246" s="149"/>
      <c r="O246" s="149"/>
    </row>
    <row r="247" spans="1:15" ht="12.75" customHeight="1">
      <c r="B247" s="55"/>
      <c r="M247" s="55"/>
      <c r="N247" s="149"/>
      <c r="O247" s="149"/>
    </row>
    <row r="248" spans="1:15" ht="12.75" customHeight="1">
      <c r="B248" s="55"/>
      <c r="M248" s="55"/>
      <c r="N248" s="149"/>
      <c r="O248" s="149"/>
    </row>
    <row r="249" spans="1:15" ht="12.75" customHeight="1">
      <c r="B249" s="55"/>
      <c r="C249" s="475" t="s">
        <v>249</v>
      </c>
      <c r="D249" s="384" t="s">
        <v>229</v>
      </c>
      <c r="E249" s="29">
        <f t="shared" ref="E249:E258" si="7">SUMIF($D$3:D$245,D249,$E$3:$E$245)</f>
        <v>60</v>
      </c>
      <c r="F249" s="7" t="s">
        <v>165</v>
      </c>
      <c r="G249" s="7" t="s">
        <v>153</v>
      </c>
      <c r="H249" s="7" t="s">
        <v>230</v>
      </c>
      <c r="I249" s="215">
        <v>26.35</v>
      </c>
      <c r="J249" s="8" t="s">
        <v>157</v>
      </c>
      <c r="K249" s="115">
        <f>I249*'COMPOSIÇÃO HORA TÉCNICA'!$C$15</f>
        <v>33.087899543379002</v>
      </c>
      <c r="L249" s="35">
        <f t="shared" ref="L249:L258" si="8">ROUND(E249*K249,2)</f>
        <v>1985.27</v>
      </c>
      <c r="M249" s="39"/>
      <c r="N249" s="149"/>
      <c r="O249" s="149"/>
    </row>
    <row r="250" spans="1:15" ht="12.75" customHeight="1">
      <c r="B250" s="55"/>
      <c r="C250" s="419"/>
      <c r="D250" s="384" t="s">
        <v>231</v>
      </c>
      <c r="E250" s="29">
        <f t="shared" si="7"/>
        <v>120</v>
      </c>
      <c r="F250" s="7" t="s">
        <v>165</v>
      </c>
      <c r="G250" s="7" t="s">
        <v>153</v>
      </c>
      <c r="H250" s="7" t="s">
        <v>232</v>
      </c>
      <c r="I250" s="215">
        <v>4.0199999999999996</v>
      </c>
      <c r="J250" s="8" t="s">
        <v>157</v>
      </c>
      <c r="K250" s="115">
        <f>I250*'COMPOSIÇÃO HORA TÉCNICA'!$C$15</f>
        <v>5.0479452054794525</v>
      </c>
      <c r="L250" s="35">
        <f t="shared" si="8"/>
        <v>605.75</v>
      </c>
      <c r="M250" s="39"/>
      <c r="N250" s="149"/>
      <c r="O250" s="149"/>
    </row>
    <row r="251" spans="1:15" ht="12.75" customHeight="1">
      <c r="B251" s="55"/>
      <c r="C251" s="419"/>
      <c r="D251" s="384" t="s">
        <v>210</v>
      </c>
      <c r="E251" s="29">
        <f t="shared" si="7"/>
        <v>7</v>
      </c>
      <c r="F251" s="7" t="s">
        <v>165</v>
      </c>
      <c r="G251" s="7" t="s">
        <v>153</v>
      </c>
      <c r="H251" s="7" t="s">
        <v>211</v>
      </c>
      <c r="I251" s="215">
        <v>49.73</v>
      </c>
      <c r="J251" s="8" t="s">
        <v>157</v>
      </c>
      <c r="K251" s="115">
        <f>I251*'COMPOSIÇÃO HORA TÉCNICA'!$C$15</f>
        <v>62.446347031963477</v>
      </c>
      <c r="L251" s="35">
        <f t="shared" si="8"/>
        <v>437.12</v>
      </c>
      <c r="M251" s="39"/>
      <c r="N251" s="149"/>
      <c r="O251" s="149"/>
    </row>
    <row r="252" spans="1:15" ht="12.75" customHeight="1">
      <c r="B252" s="55"/>
      <c r="C252" s="419"/>
      <c r="D252" s="384" t="s">
        <v>243</v>
      </c>
      <c r="E252" s="29">
        <f t="shared" si="7"/>
        <v>4</v>
      </c>
      <c r="F252" s="7" t="s">
        <v>165</v>
      </c>
      <c r="G252" s="7" t="s">
        <v>153</v>
      </c>
      <c r="H252" s="7" t="s">
        <v>244</v>
      </c>
      <c r="I252" s="215">
        <v>273.06</v>
      </c>
      <c r="J252" s="8" t="s">
        <v>157</v>
      </c>
      <c r="K252" s="115">
        <f>I252*'COMPOSIÇÃO HORA TÉCNICA'!$C$15</f>
        <v>342.88356164383566</v>
      </c>
      <c r="L252" s="35">
        <f t="shared" si="8"/>
        <v>1371.53</v>
      </c>
      <c r="M252" s="39"/>
      <c r="N252" s="149"/>
      <c r="O252" s="149"/>
    </row>
    <row r="253" spans="1:15" ht="12.75" customHeight="1">
      <c r="B253" s="55"/>
      <c r="C253" s="419"/>
      <c r="D253" s="384" t="s">
        <v>212</v>
      </c>
      <c r="E253" s="29">
        <f t="shared" si="7"/>
        <v>9</v>
      </c>
      <c r="F253" s="7" t="s">
        <v>165</v>
      </c>
      <c r="G253" s="7" t="s">
        <v>153</v>
      </c>
      <c r="H253" s="7" t="s">
        <v>213</v>
      </c>
      <c r="I253" s="215">
        <v>95.23</v>
      </c>
      <c r="J253" s="8" t="s">
        <v>157</v>
      </c>
      <c r="K253" s="115">
        <f>I253*'COMPOSIÇÃO HORA TÉCNICA'!$C$15</f>
        <v>119.58105022831053</v>
      </c>
      <c r="L253" s="35">
        <f t="shared" si="8"/>
        <v>1076.23</v>
      </c>
      <c r="M253" s="39"/>
      <c r="N253" s="149"/>
      <c r="O253" s="149"/>
    </row>
    <row r="254" spans="1:15" ht="12.75" customHeight="1">
      <c r="B254" s="55"/>
      <c r="C254" s="419"/>
      <c r="D254" s="385" t="s">
        <v>245</v>
      </c>
      <c r="E254" s="29">
        <f t="shared" si="7"/>
        <v>6</v>
      </c>
      <c r="F254" s="7" t="s">
        <v>165</v>
      </c>
      <c r="G254" s="7" t="s">
        <v>153</v>
      </c>
      <c r="H254" s="7" t="s">
        <v>246</v>
      </c>
      <c r="I254" s="215">
        <v>208.07</v>
      </c>
      <c r="J254" s="8" t="s">
        <v>157</v>
      </c>
      <c r="K254" s="115">
        <f>I254*'COMPOSIÇÃO HORA TÉCNICA'!$C$15</f>
        <v>261.27511415525117</v>
      </c>
      <c r="L254" s="35">
        <f t="shared" si="8"/>
        <v>1567.65</v>
      </c>
      <c r="M254" s="39"/>
      <c r="N254" s="149"/>
      <c r="O254" s="149"/>
    </row>
    <row r="255" spans="1:15" ht="12.75" customHeight="1">
      <c r="B255" s="55"/>
      <c r="C255" s="419"/>
      <c r="D255" s="385" t="s">
        <v>217</v>
      </c>
      <c r="E255" s="29">
        <f t="shared" si="7"/>
        <v>100</v>
      </c>
      <c r="F255" s="7" t="s">
        <v>165</v>
      </c>
      <c r="G255" s="7" t="s">
        <v>153</v>
      </c>
      <c r="H255" s="7" t="s">
        <v>218</v>
      </c>
      <c r="I255" s="215">
        <v>7.41</v>
      </c>
      <c r="J255" s="8" t="s">
        <v>157</v>
      </c>
      <c r="K255" s="115">
        <f>I255*'COMPOSIÇÃO HORA TÉCNICA'!$C$15</f>
        <v>9.3047945205479472</v>
      </c>
      <c r="L255" s="35">
        <f t="shared" si="8"/>
        <v>930.48</v>
      </c>
      <c r="M255" s="39"/>
      <c r="N255" s="149"/>
      <c r="O255" s="149"/>
    </row>
    <row r="256" spans="1:15" ht="12.75" customHeight="1">
      <c r="B256" s="55"/>
      <c r="C256" s="419"/>
      <c r="D256" s="385" t="s">
        <v>219</v>
      </c>
      <c r="E256" s="29">
        <f t="shared" si="7"/>
        <v>3100</v>
      </c>
      <c r="F256" s="7" t="s">
        <v>165</v>
      </c>
      <c r="G256" s="7" t="s">
        <v>153</v>
      </c>
      <c r="H256" s="7" t="s">
        <v>220</v>
      </c>
      <c r="I256" s="215">
        <v>3.07</v>
      </c>
      <c r="J256" s="8" t="s">
        <v>157</v>
      </c>
      <c r="K256" s="115">
        <f>I256*'COMPOSIÇÃO HORA TÉCNICA'!$C$15</f>
        <v>3.8550228310502286</v>
      </c>
      <c r="L256" s="35">
        <f t="shared" si="8"/>
        <v>11950.57</v>
      </c>
      <c r="M256" s="39"/>
      <c r="N256" s="149"/>
      <c r="O256" s="149"/>
    </row>
    <row r="257" spans="2:15" ht="12.75" customHeight="1">
      <c r="B257" s="55"/>
      <c r="C257" s="419"/>
      <c r="D257" s="384" t="s">
        <v>233</v>
      </c>
      <c r="E257" s="29">
        <f t="shared" si="7"/>
        <v>920</v>
      </c>
      <c r="F257" s="7" t="s">
        <v>165</v>
      </c>
      <c r="G257" s="7" t="s">
        <v>153</v>
      </c>
      <c r="H257" s="7" t="s">
        <v>234</v>
      </c>
      <c r="I257" s="215">
        <v>6.28</v>
      </c>
      <c r="J257" s="8" t="s">
        <v>157</v>
      </c>
      <c r="K257" s="115">
        <f>I257*'COMPOSIÇÃO HORA TÉCNICA'!$C$15</f>
        <v>7.8858447488584495</v>
      </c>
      <c r="L257" s="35">
        <f t="shared" si="8"/>
        <v>7254.98</v>
      </c>
      <c r="M257" s="39"/>
      <c r="N257" s="149"/>
      <c r="O257" s="149"/>
    </row>
    <row r="258" spans="2:15" ht="12.75" customHeight="1">
      <c r="B258" s="55"/>
      <c r="C258" s="420"/>
      <c r="D258" s="384" t="s">
        <v>214</v>
      </c>
      <c r="E258" s="29">
        <f t="shared" si="7"/>
        <v>1.4619999999999997</v>
      </c>
      <c r="F258" s="7" t="s">
        <v>215</v>
      </c>
      <c r="G258" s="7" t="s">
        <v>153</v>
      </c>
      <c r="H258" s="7" t="s">
        <v>216</v>
      </c>
      <c r="I258" s="115">
        <v>3251.08</v>
      </c>
      <c r="J258" s="8" t="s">
        <v>157</v>
      </c>
      <c r="K258" s="115">
        <f>I258*'COMPOSIÇÃO HORA TÉCNICA'!$C$15</f>
        <v>4082.4063926940644</v>
      </c>
      <c r="L258" s="35">
        <f t="shared" si="8"/>
        <v>5968.48</v>
      </c>
      <c r="M258" s="55"/>
      <c r="N258" s="149"/>
      <c r="O258" s="149"/>
    </row>
    <row r="259" spans="2:15" ht="12.75" customHeight="1">
      <c r="B259" s="55"/>
      <c r="M259" s="55"/>
      <c r="N259" s="149"/>
      <c r="O259" s="149"/>
    </row>
    <row r="260" spans="2:15" ht="12.75" customHeight="1">
      <c r="B260" s="55"/>
      <c r="M260" s="55"/>
      <c r="N260" s="149"/>
      <c r="O260" s="149"/>
    </row>
    <row r="261" spans="2:15" ht="12.75" customHeight="1">
      <c r="B261" s="55"/>
      <c r="M261" s="55"/>
      <c r="N261" s="149"/>
      <c r="O261" s="149"/>
    </row>
    <row r="262" spans="2:15" ht="12.75" customHeight="1">
      <c r="B262" s="55"/>
      <c r="C262" s="475" t="s">
        <v>196</v>
      </c>
      <c r="D262" s="56" t="s">
        <v>197</v>
      </c>
      <c r="E262" s="29">
        <f t="shared" ref="E262:E270" si="9">SUMIF($D$3:D$245,D262,$E$3:$E$245)</f>
        <v>23200</v>
      </c>
      <c r="F262" s="7" t="s">
        <v>165</v>
      </c>
      <c r="G262" s="214" t="s">
        <v>161</v>
      </c>
      <c r="H262" s="214" t="s">
        <v>198</v>
      </c>
      <c r="I262" s="215">
        <v>0.5</v>
      </c>
      <c r="J262" s="8" t="s">
        <v>157</v>
      </c>
      <c r="K262" s="115">
        <f>I262*'COMPOSIÇÃO HORA TÉCNICA'!$C$15</f>
        <v>0.62785388127853892</v>
      </c>
      <c r="L262" s="35">
        <f t="shared" ref="L262:L270" si="10">ROUND(E262*K262,2)</f>
        <v>14566.21</v>
      </c>
      <c r="M262" s="39"/>
      <c r="N262" s="149"/>
      <c r="O262" s="149"/>
    </row>
    <row r="263" spans="2:15" ht="12.75" customHeight="1">
      <c r="B263" s="55"/>
      <c r="C263" s="419"/>
      <c r="D263" s="56" t="s">
        <v>199</v>
      </c>
      <c r="E263" s="29">
        <f t="shared" si="9"/>
        <v>18200</v>
      </c>
      <c r="F263" s="7" t="s">
        <v>165</v>
      </c>
      <c r="G263" s="214" t="s">
        <v>161</v>
      </c>
      <c r="H263" s="214" t="s">
        <v>200</v>
      </c>
      <c r="I263" s="215">
        <v>2</v>
      </c>
      <c r="J263" s="8" t="s">
        <v>157</v>
      </c>
      <c r="K263" s="115">
        <f>I263*'COMPOSIÇÃO HORA TÉCNICA'!$C$15</f>
        <v>2.5114155251141557</v>
      </c>
      <c r="L263" s="35">
        <f t="shared" si="10"/>
        <v>45707.76</v>
      </c>
      <c r="M263" s="39"/>
      <c r="N263" s="149"/>
      <c r="O263" s="149"/>
    </row>
    <row r="264" spans="2:15" ht="12.75" customHeight="1">
      <c r="B264" s="55"/>
      <c r="C264" s="419"/>
      <c r="D264" s="56" t="s">
        <v>247</v>
      </c>
      <c r="E264" s="29">
        <f t="shared" si="9"/>
        <v>3000</v>
      </c>
      <c r="F264" s="7" t="s">
        <v>165</v>
      </c>
      <c r="G264" s="214" t="s">
        <v>161</v>
      </c>
      <c r="H264" s="214" t="s">
        <v>248</v>
      </c>
      <c r="I264" s="215">
        <v>4</v>
      </c>
      <c r="J264" s="8" t="s">
        <v>157</v>
      </c>
      <c r="K264" s="115">
        <f>I264*'COMPOSIÇÃO HORA TÉCNICA'!$C$15</f>
        <v>5.0228310502283113</v>
      </c>
      <c r="L264" s="35">
        <f t="shared" si="10"/>
        <v>15068.49</v>
      </c>
      <c r="M264" s="39"/>
      <c r="N264" s="149"/>
      <c r="O264" s="149"/>
    </row>
    <row r="265" spans="2:15" ht="12.75" customHeight="1">
      <c r="B265" s="55"/>
      <c r="C265" s="419"/>
      <c r="D265" s="56" t="s">
        <v>201</v>
      </c>
      <c r="E265" s="29">
        <f t="shared" si="9"/>
        <v>405</v>
      </c>
      <c r="F265" s="7" t="s">
        <v>165</v>
      </c>
      <c r="G265" s="214" t="s">
        <v>161</v>
      </c>
      <c r="H265" s="214" t="s">
        <v>202</v>
      </c>
      <c r="I265" s="215">
        <v>9.5</v>
      </c>
      <c r="J265" s="8" t="s">
        <v>157</v>
      </c>
      <c r="K265" s="115">
        <f>I265*'COMPOSIÇÃO HORA TÉCNICA'!$C$15</f>
        <v>11.929223744292239</v>
      </c>
      <c r="L265" s="35">
        <f t="shared" si="10"/>
        <v>4831.34</v>
      </c>
      <c r="M265" s="39"/>
      <c r="N265" s="149"/>
      <c r="O265" s="149"/>
    </row>
    <row r="266" spans="2:15" ht="12.75" customHeight="1">
      <c r="B266" s="55"/>
      <c r="C266" s="419"/>
      <c r="D266" s="56" t="s">
        <v>203</v>
      </c>
      <c r="E266" s="29">
        <f t="shared" si="9"/>
        <v>495</v>
      </c>
      <c r="F266" s="7" t="s">
        <v>165</v>
      </c>
      <c r="G266" s="214" t="s">
        <v>161</v>
      </c>
      <c r="H266" s="214" t="s">
        <v>204</v>
      </c>
      <c r="I266" s="215">
        <v>12</v>
      </c>
      <c r="J266" s="8" t="s">
        <v>157</v>
      </c>
      <c r="K266" s="115">
        <f>I266*'COMPOSIÇÃO HORA TÉCNICA'!$C$15</f>
        <v>15.068493150684933</v>
      </c>
      <c r="L266" s="35">
        <f t="shared" si="10"/>
        <v>7458.9</v>
      </c>
      <c r="M266" s="39"/>
      <c r="N266" s="149"/>
      <c r="O266" s="149"/>
    </row>
    <row r="267" spans="2:15" ht="12.75" customHeight="1">
      <c r="B267" s="55"/>
      <c r="C267" s="419"/>
      <c r="D267" s="56" t="s">
        <v>236</v>
      </c>
      <c r="E267" s="29">
        <f t="shared" si="9"/>
        <v>105</v>
      </c>
      <c r="F267" s="370" t="s">
        <v>165</v>
      </c>
      <c r="G267" s="386" t="s">
        <v>161</v>
      </c>
      <c r="H267" s="386" t="s">
        <v>237</v>
      </c>
      <c r="I267" s="387">
        <v>15</v>
      </c>
      <c r="J267" s="388" t="s">
        <v>157</v>
      </c>
      <c r="K267" s="115">
        <f>I267*'COMPOSIÇÃO HORA TÉCNICA'!$C$15</f>
        <v>18.835616438356169</v>
      </c>
      <c r="L267" s="35">
        <f t="shared" si="10"/>
        <v>1977.74</v>
      </c>
      <c r="M267" s="39"/>
      <c r="N267" s="149"/>
      <c r="O267" s="149"/>
    </row>
    <row r="268" spans="2:15" ht="12.75" customHeight="1">
      <c r="B268" s="55"/>
      <c r="C268" s="419"/>
      <c r="D268" s="56" t="s">
        <v>205</v>
      </c>
      <c r="E268" s="29">
        <f t="shared" si="9"/>
        <v>15</v>
      </c>
      <c r="F268" s="7" t="s">
        <v>165</v>
      </c>
      <c r="G268" s="214" t="s">
        <v>153</v>
      </c>
      <c r="H268" s="214" t="s">
        <v>206</v>
      </c>
      <c r="I268" s="215">
        <v>24.97</v>
      </c>
      <c r="J268" s="8" t="s">
        <v>157</v>
      </c>
      <c r="K268" s="115">
        <f>I268*'COMPOSIÇÃO HORA TÉCNICA'!$C$15</f>
        <v>31.355022831050231</v>
      </c>
      <c r="L268" s="35">
        <f t="shared" si="10"/>
        <v>470.33</v>
      </c>
      <c r="M268" s="39"/>
      <c r="N268" s="149"/>
      <c r="O268" s="149"/>
    </row>
    <row r="269" spans="2:15" ht="12.75" customHeight="1">
      <c r="B269" s="55"/>
      <c r="C269" s="419"/>
      <c r="D269" s="56" t="s">
        <v>238</v>
      </c>
      <c r="E269" s="29">
        <f t="shared" si="9"/>
        <v>10</v>
      </c>
      <c r="F269" s="7" t="s">
        <v>165</v>
      </c>
      <c r="G269" s="214" t="s">
        <v>153</v>
      </c>
      <c r="H269" s="214" t="s">
        <v>239</v>
      </c>
      <c r="I269" s="215">
        <v>84.54</v>
      </c>
      <c r="J269" s="8" t="s">
        <v>157</v>
      </c>
      <c r="K269" s="115">
        <f>I269*'COMPOSIÇÃO HORA TÉCNICA'!$C$15</f>
        <v>106.15753424657537</v>
      </c>
      <c r="L269" s="35">
        <f t="shared" si="10"/>
        <v>1061.58</v>
      </c>
      <c r="M269" s="39"/>
      <c r="N269" s="149"/>
      <c r="O269" s="149"/>
    </row>
    <row r="270" spans="2:15" ht="12.75" customHeight="1">
      <c r="B270" s="55"/>
      <c r="C270" s="420"/>
      <c r="D270" s="56" t="s">
        <v>207</v>
      </c>
      <c r="E270" s="29">
        <f t="shared" si="9"/>
        <v>31</v>
      </c>
      <c r="F270" s="7" t="s">
        <v>165</v>
      </c>
      <c r="G270" s="15" t="s">
        <v>208</v>
      </c>
      <c r="H270" s="214" t="s">
        <v>48</v>
      </c>
      <c r="I270" s="215">
        <v>31.4</v>
      </c>
      <c r="J270" s="8" t="s">
        <v>157</v>
      </c>
      <c r="K270" s="115">
        <f>I270*'COMPOSIÇÃO HORA TÉCNICA'!$C$15</f>
        <v>39.429223744292244</v>
      </c>
      <c r="L270" s="35">
        <f t="shared" si="10"/>
        <v>1222.31</v>
      </c>
      <c r="M270" s="39"/>
      <c r="N270" s="149"/>
      <c r="O270" s="149"/>
    </row>
    <row r="271" spans="2:15" ht="12.75" customHeight="1">
      <c r="B271" s="55"/>
      <c r="C271" s="22"/>
      <c r="D271" s="155"/>
      <c r="E271" s="38"/>
      <c r="F271" s="117"/>
      <c r="G271" s="225"/>
      <c r="H271" s="225"/>
      <c r="I271" s="222"/>
      <c r="J271" s="220"/>
      <c r="K271" s="158"/>
      <c r="L271" s="158"/>
      <c r="M271" s="39"/>
      <c r="N271" s="149"/>
      <c r="O271" s="149"/>
    </row>
    <row r="272" spans="2:15" ht="12.75" customHeight="1">
      <c r="B272" s="55"/>
      <c r="C272" s="87" t="s">
        <v>221</v>
      </c>
      <c r="D272" s="56" t="s">
        <v>222</v>
      </c>
      <c r="E272" s="29">
        <f>SUMIF($D$3:D$245,D272,$E$3:$E$245)</f>
        <v>1</v>
      </c>
      <c r="F272" s="7" t="s">
        <v>12</v>
      </c>
      <c r="G272" s="7" t="s">
        <v>153</v>
      </c>
      <c r="H272" s="214" t="s">
        <v>223</v>
      </c>
      <c r="I272" s="215">
        <v>518.33000000000004</v>
      </c>
      <c r="J272" s="8" t="s">
        <v>157</v>
      </c>
      <c r="K272" s="115">
        <f>I272*'COMPOSIÇÃO HORA TÉCNICA'!$C$15</f>
        <v>650.87100456621022</v>
      </c>
      <c r="L272" s="35">
        <f>ROUND(E272*K272,2)</f>
        <v>650.87</v>
      </c>
      <c r="M272" s="39"/>
      <c r="N272" s="149"/>
      <c r="O272" s="149"/>
    </row>
    <row r="273" spans="2:15" ht="12.75" customHeight="1">
      <c r="B273" s="55"/>
      <c r="C273" s="22"/>
      <c r="D273" s="155"/>
      <c r="E273" s="38"/>
      <c r="F273" s="117"/>
      <c r="G273" s="225"/>
      <c r="H273" s="225"/>
      <c r="I273" s="222"/>
      <c r="J273" s="220"/>
      <c r="K273" s="158"/>
      <c r="L273" s="158"/>
      <c r="M273" s="39"/>
      <c r="N273" s="149"/>
      <c r="O273" s="149"/>
    </row>
    <row r="274" spans="2:15" ht="12.75" customHeight="1">
      <c r="B274" s="55"/>
      <c r="C274" s="475" t="s">
        <v>224</v>
      </c>
      <c r="D274" s="14" t="s">
        <v>225</v>
      </c>
      <c r="E274" s="29">
        <f t="shared" ref="E274:E275" si="11">SUMIF($D$3:D$245,D274,$E$3:$E$245)</f>
        <v>11.7</v>
      </c>
      <c r="F274" s="7" t="s">
        <v>215</v>
      </c>
      <c r="G274" s="7" t="s">
        <v>161</v>
      </c>
      <c r="H274" s="7" t="s">
        <v>226</v>
      </c>
      <c r="I274" s="134">
        <v>2441.5700000000002</v>
      </c>
      <c r="J274" s="8" t="s">
        <v>157</v>
      </c>
      <c r="K274" s="115">
        <f>I274*'COMPOSIÇÃO HORA TÉCNICA'!$C$15</f>
        <v>3065.8984018264846</v>
      </c>
      <c r="L274" s="35">
        <f t="shared" ref="L274:L275" si="12">ROUND(E274*K274,2)</f>
        <v>35871.01</v>
      </c>
      <c r="M274" s="39"/>
      <c r="N274" s="149"/>
      <c r="O274" s="149"/>
    </row>
    <row r="275" spans="2:15" ht="12.75" customHeight="1">
      <c r="B275" s="55"/>
      <c r="C275" s="420"/>
      <c r="D275" s="14" t="s">
        <v>227</v>
      </c>
      <c r="E275" s="29">
        <f t="shared" si="11"/>
        <v>1170</v>
      </c>
      <c r="F275" s="7" t="s">
        <v>228</v>
      </c>
      <c r="G275" s="7" t="s">
        <v>146</v>
      </c>
      <c r="H275" s="7">
        <v>4222</v>
      </c>
      <c r="I275" s="115">
        <v>6.21</v>
      </c>
      <c r="J275" s="8" t="s">
        <v>157</v>
      </c>
      <c r="K275" s="115">
        <f>I275*'COMPOSIÇÃO HORA TÉCNICA'!$C$15</f>
        <v>7.7979452054794534</v>
      </c>
      <c r="L275" s="35">
        <f t="shared" si="12"/>
        <v>9123.6</v>
      </c>
      <c r="M275" s="39"/>
      <c r="N275" s="149"/>
      <c r="O275" s="149"/>
    </row>
    <row r="276" spans="2:15" ht="12.75" customHeight="1">
      <c r="B276" s="55"/>
      <c r="L276" s="390"/>
      <c r="M276" s="55"/>
      <c r="N276" s="149"/>
      <c r="O276" s="149"/>
    </row>
    <row r="277" spans="2:15" ht="12.75" customHeight="1">
      <c r="B277" s="55"/>
      <c r="M277" s="55"/>
      <c r="N277" s="149"/>
      <c r="O277" s="149"/>
    </row>
    <row r="278" spans="2:15" ht="12.75" customHeight="1">
      <c r="B278" s="55"/>
      <c r="M278" s="55"/>
      <c r="N278" s="149"/>
      <c r="O278" s="149"/>
    </row>
    <row r="279" spans="2:15" ht="12.75" customHeight="1">
      <c r="B279" s="55"/>
      <c r="D279" s="55"/>
      <c r="E279" s="166"/>
      <c r="M279" s="55"/>
      <c r="N279" s="149"/>
      <c r="O279" s="149"/>
    </row>
    <row r="280" spans="2:15" ht="12.75" customHeight="1">
      <c r="B280" s="55"/>
      <c r="C280" s="226"/>
      <c r="D280" s="227"/>
      <c r="E280" s="166"/>
      <c r="M280" s="55"/>
      <c r="N280" s="149"/>
      <c r="O280" s="149"/>
    </row>
    <row r="281" spans="2:15" ht="12.75" customHeight="1">
      <c r="B281" s="55"/>
      <c r="C281" s="226"/>
      <c r="D281" s="227"/>
      <c r="E281" s="166"/>
      <c r="M281" s="55"/>
      <c r="N281" s="149"/>
      <c r="O281" s="149"/>
    </row>
    <row r="282" spans="2:15" ht="12.75" customHeight="1">
      <c r="B282" s="55"/>
      <c r="C282" s="226"/>
      <c r="D282" s="395"/>
      <c r="E282" s="396"/>
      <c r="F282" s="395"/>
      <c r="G282" s="396"/>
      <c r="H282" s="415"/>
      <c r="I282" s="416"/>
      <c r="J282" s="416"/>
      <c r="K282" s="397"/>
      <c r="M282" s="55"/>
      <c r="N282" s="149"/>
      <c r="O282" s="149"/>
    </row>
    <row r="283" spans="2:15" ht="12.75" customHeight="1">
      <c r="B283" s="55"/>
      <c r="C283" s="226"/>
      <c r="D283" s="394"/>
      <c r="E283" s="398"/>
      <c r="F283" s="344"/>
      <c r="G283" s="399"/>
      <c r="H283" s="417"/>
      <c r="I283" s="456"/>
      <c r="J283" s="456"/>
      <c r="K283" s="250"/>
      <c r="M283" s="55"/>
      <c r="N283" s="149"/>
      <c r="O283" s="149"/>
    </row>
    <row r="284" spans="2:15" ht="52.5" customHeight="1">
      <c r="B284" s="55"/>
      <c r="C284" s="226"/>
      <c r="D284" s="392"/>
      <c r="E284" s="398"/>
      <c r="F284" s="344"/>
      <c r="G284" s="512"/>
      <c r="H284" s="456"/>
      <c r="I284" s="456"/>
      <c r="J284" s="456"/>
      <c r="K284" s="456"/>
      <c r="M284" s="55"/>
      <c r="N284" s="149"/>
      <c r="O284" s="149"/>
    </row>
    <row r="285" spans="2:15" ht="12.75" customHeight="1">
      <c r="B285" s="55"/>
      <c r="D285" s="250"/>
      <c r="E285" s="250"/>
      <c r="F285" s="250"/>
      <c r="G285" s="250"/>
      <c r="H285" s="250"/>
      <c r="I285" s="250"/>
      <c r="J285" s="250"/>
      <c r="K285" s="250"/>
      <c r="M285" s="55"/>
      <c r="N285" s="149"/>
      <c r="O285" s="149"/>
    </row>
    <row r="286" spans="2:15" ht="12.75" customHeight="1">
      <c r="B286" s="55"/>
      <c r="D286" s="250"/>
      <c r="E286" s="250"/>
      <c r="F286" s="250"/>
      <c r="G286" s="250"/>
      <c r="H286" s="250"/>
      <c r="I286" s="250"/>
      <c r="J286" s="250"/>
      <c r="K286" s="250"/>
      <c r="M286" s="55"/>
      <c r="N286" s="149"/>
      <c r="O286" s="149"/>
    </row>
    <row r="287" spans="2:15" ht="12.75" customHeight="1">
      <c r="B287" s="55"/>
      <c r="D287" s="250"/>
      <c r="E287" s="250"/>
      <c r="F287" s="250"/>
      <c r="G287" s="250"/>
      <c r="H287" s="250"/>
      <c r="I287" s="250"/>
      <c r="J287" s="250"/>
      <c r="K287" s="250"/>
      <c r="M287" s="55"/>
      <c r="N287" s="149"/>
      <c r="O287" s="149"/>
    </row>
    <row r="288" spans="2:15" ht="12.75" customHeight="1">
      <c r="B288" s="55"/>
      <c r="M288" s="55"/>
      <c r="N288" s="149"/>
      <c r="O288" s="149"/>
    </row>
    <row r="289" spans="2:15" ht="12.75" customHeight="1">
      <c r="B289" s="55"/>
      <c r="M289" s="55"/>
      <c r="N289" s="149"/>
      <c r="O289" s="149"/>
    </row>
    <row r="290" spans="2:15" ht="12.75" customHeight="1">
      <c r="B290" s="55"/>
      <c r="M290" s="55"/>
      <c r="N290" s="149"/>
      <c r="O290" s="149"/>
    </row>
    <row r="291" spans="2:15" ht="12.75" customHeight="1">
      <c r="B291" s="55"/>
      <c r="M291" s="55"/>
      <c r="N291" s="149"/>
      <c r="O291" s="149"/>
    </row>
    <row r="292" spans="2:15" ht="12.75" customHeight="1">
      <c r="B292" s="55"/>
      <c r="M292" s="55"/>
      <c r="N292" s="149"/>
      <c r="O292" s="149"/>
    </row>
    <row r="293" spans="2:15" ht="12.75" customHeight="1">
      <c r="B293" s="55"/>
      <c r="M293" s="55"/>
      <c r="N293" s="149"/>
      <c r="O293" s="149"/>
    </row>
    <row r="294" spans="2:15" ht="12.75" customHeight="1">
      <c r="B294" s="55"/>
      <c r="M294" s="55"/>
      <c r="N294" s="149"/>
      <c r="O294" s="149"/>
    </row>
    <row r="295" spans="2:15" ht="12.75" customHeight="1">
      <c r="B295" s="55"/>
      <c r="M295" s="55"/>
      <c r="N295" s="149"/>
      <c r="O295" s="149"/>
    </row>
    <row r="296" spans="2:15" ht="12.75" customHeight="1">
      <c r="B296" s="55"/>
      <c r="M296" s="55"/>
      <c r="N296" s="149"/>
      <c r="O296" s="149"/>
    </row>
    <row r="297" spans="2:15" ht="12.75" customHeight="1">
      <c r="B297" s="55"/>
      <c r="M297" s="55"/>
      <c r="N297" s="149"/>
      <c r="O297" s="149"/>
    </row>
    <row r="298" spans="2:15" ht="12.75" customHeight="1">
      <c r="B298" s="55"/>
      <c r="M298" s="55"/>
      <c r="N298" s="149"/>
      <c r="O298" s="149"/>
    </row>
    <row r="299" spans="2:15" ht="12.75" customHeight="1">
      <c r="B299" s="55"/>
      <c r="M299" s="55"/>
      <c r="N299" s="149"/>
      <c r="O299" s="149"/>
    </row>
    <row r="300" spans="2:15" ht="12.75" customHeight="1">
      <c r="B300" s="55"/>
      <c r="M300" s="55"/>
      <c r="N300" s="149"/>
      <c r="O300" s="149"/>
    </row>
    <row r="301" spans="2:15" ht="12.75" customHeight="1">
      <c r="B301" s="55"/>
      <c r="M301" s="55"/>
      <c r="N301" s="149"/>
      <c r="O301" s="149"/>
    </row>
    <row r="302" spans="2:15" ht="12.75" customHeight="1">
      <c r="B302" s="55"/>
      <c r="M302" s="55"/>
      <c r="N302" s="149"/>
      <c r="O302" s="149"/>
    </row>
    <row r="303" spans="2:15" ht="12.75" customHeight="1">
      <c r="B303" s="55"/>
      <c r="M303" s="55"/>
      <c r="N303" s="149"/>
      <c r="O303" s="149"/>
    </row>
    <row r="304" spans="2:15" ht="12.75" customHeight="1">
      <c r="B304" s="55"/>
      <c r="M304" s="55"/>
      <c r="N304" s="149"/>
      <c r="O304" s="149"/>
    </row>
    <row r="305" spans="2:15" ht="12.75" customHeight="1">
      <c r="B305" s="55"/>
      <c r="M305" s="55"/>
      <c r="N305" s="149"/>
      <c r="O305" s="149"/>
    </row>
    <row r="306" spans="2:15" ht="12.75" customHeight="1">
      <c r="B306" s="55"/>
      <c r="M306" s="55"/>
      <c r="N306" s="149"/>
      <c r="O306" s="149"/>
    </row>
    <row r="307" spans="2:15" ht="12.75" customHeight="1">
      <c r="B307" s="55"/>
      <c r="M307" s="55"/>
      <c r="N307" s="149"/>
      <c r="O307" s="149"/>
    </row>
    <row r="308" spans="2:15" ht="12.75" customHeight="1">
      <c r="B308" s="55"/>
      <c r="M308" s="55"/>
      <c r="N308" s="149"/>
      <c r="O308" s="149"/>
    </row>
    <row r="309" spans="2:15" ht="12.75" customHeight="1">
      <c r="B309" s="55"/>
      <c r="M309" s="55"/>
      <c r="N309" s="149"/>
      <c r="O309" s="149"/>
    </row>
    <row r="310" spans="2:15" ht="12.75" customHeight="1">
      <c r="B310" s="55"/>
      <c r="M310" s="55"/>
      <c r="N310" s="149"/>
      <c r="O310" s="149"/>
    </row>
    <row r="311" spans="2:15" ht="12.75" customHeight="1">
      <c r="B311" s="55"/>
      <c r="M311" s="55"/>
      <c r="N311" s="149"/>
      <c r="O311" s="149"/>
    </row>
    <row r="312" spans="2:15" ht="12.75" customHeight="1">
      <c r="B312" s="55"/>
      <c r="M312" s="55"/>
      <c r="N312" s="149"/>
      <c r="O312" s="149"/>
    </row>
    <row r="313" spans="2:15" ht="12.75" customHeight="1">
      <c r="B313" s="55"/>
      <c r="M313" s="55"/>
      <c r="N313" s="149"/>
      <c r="O313" s="149"/>
    </row>
    <row r="314" spans="2:15" ht="12.75" customHeight="1">
      <c r="B314" s="55"/>
      <c r="M314" s="55"/>
      <c r="N314" s="149"/>
      <c r="O314" s="149"/>
    </row>
    <row r="315" spans="2:15" ht="12.75" customHeight="1">
      <c r="B315" s="55"/>
      <c r="M315" s="55"/>
      <c r="N315" s="149"/>
      <c r="O315" s="149"/>
    </row>
    <row r="316" spans="2:15" ht="12.75" customHeight="1">
      <c r="B316" s="55"/>
      <c r="M316" s="55"/>
      <c r="N316" s="149"/>
      <c r="O316" s="149"/>
    </row>
    <row r="317" spans="2:15" ht="12.75" customHeight="1">
      <c r="B317" s="55"/>
      <c r="M317" s="55"/>
      <c r="N317" s="149"/>
      <c r="O317" s="149"/>
    </row>
    <row r="318" spans="2:15" ht="12.75" customHeight="1">
      <c r="B318" s="55"/>
      <c r="M318" s="55"/>
      <c r="N318" s="149"/>
      <c r="O318" s="149"/>
    </row>
    <row r="319" spans="2:15" ht="12.75" customHeight="1">
      <c r="B319" s="55"/>
      <c r="M319" s="55"/>
      <c r="N319" s="149"/>
      <c r="O319" s="149"/>
    </row>
    <row r="320" spans="2:15" ht="12.75" customHeight="1">
      <c r="B320" s="55"/>
      <c r="M320" s="55"/>
      <c r="N320" s="149"/>
      <c r="O320" s="149"/>
    </row>
    <row r="321" spans="2:15" ht="12.75" customHeight="1">
      <c r="B321" s="55"/>
      <c r="M321" s="55"/>
      <c r="N321" s="149"/>
      <c r="O321" s="149"/>
    </row>
    <row r="322" spans="2:15" ht="12.75" customHeight="1">
      <c r="B322" s="55"/>
      <c r="M322" s="55"/>
      <c r="N322" s="149"/>
      <c r="O322" s="149"/>
    </row>
    <row r="323" spans="2:15" ht="12.75" customHeight="1">
      <c r="B323" s="55"/>
      <c r="M323" s="55"/>
      <c r="N323" s="149"/>
      <c r="O323" s="149"/>
    </row>
    <row r="324" spans="2:15" ht="12.75" customHeight="1">
      <c r="B324" s="55"/>
      <c r="M324" s="55"/>
      <c r="N324" s="149"/>
      <c r="O324" s="149"/>
    </row>
    <row r="325" spans="2:15" ht="12.75" customHeight="1">
      <c r="B325" s="55"/>
      <c r="M325" s="55"/>
      <c r="N325" s="149"/>
      <c r="O325" s="149"/>
    </row>
    <row r="326" spans="2:15" ht="12.75" customHeight="1">
      <c r="B326" s="55"/>
      <c r="M326" s="55"/>
      <c r="N326" s="149"/>
      <c r="O326" s="149"/>
    </row>
    <row r="327" spans="2:15" ht="12.75" customHeight="1">
      <c r="B327" s="55"/>
      <c r="M327" s="55"/>
      <c r="N327" s="149"/>
      <c r="O327" s="149"/>
    </row>
    <row r="328" spans="2:15" ht="12.75" customHeight="1">
      <c r="B328" s="55"/>
      <c r="M328" s="55"/>
      <c r="N328" s="149"/>
      <c r="O328" s="149"/>
    </row>
    <row r="329" spans="2:15" ht="12.75" customHeight="1">
      <c r="B329" s="55"/>
      <c r="M329" s="55"/>
      <c r="N329" s="149"/>
      <c r="O329" s="149"/>
    </row>
    <row r="330" spans="2:15" ht="12.75" customHeight="1">
      <c r="B330" s="55"/>
      <c r="M330" s="55"/>
      <c r="N330" s="149"/>
      <c r="O330" s="149"/>
    </row>
    <row r="331" spans="2:15" ht="12.75" customHeight="1">
      <c r="B331" s="55"/>
      <c r="M331" s="55"/>
      <c r="N331" s="149"/>
      <c r="O331" s="149"/>
    </row>
    <row r="332" spans="2:15" ht="12.75" customHeight="1">
      <c r="B332" s="55"/>
      <c r="M332" s="55"/>
      <c r="N332" s="149"/>
      <c r="O332" s="149"/>
    </row>
    <row r="333" spans="2:15" ht="12.75" customHeight="1">
      <c r="B333" s="55"/>
      <c r="M333" s="55"/>
      <c r="N333" s="149"/>
      <c r="O333" s="149"/>
    </row>
    <row r="334" spans="2:15" ht="12.75" customHeight="1">
      <c r="B334" s="55"/>
      <c r="M334" s="55"/>
      <c r="N334" s="149"/>
      <c r="O334" s="149"/>
    </row>
    <row r="335" spans="2:15" ht="12.75" customHeight="1">
      <c r="B335" s="55"/>
      <c r="M335" s="55"/>
      <c r="N335" s="149"/>
      <c r="O335" s="149"/>
    </row>
    <row r="336" spans="2:15" ht="12.75" customHeight="1">
      <c r="B336" s="55"/>
      <c r="M336" s="55"/>
      <c r="N336" s="149"/>
      <c r="O336" s="149"/>
    </row>
    <row r="337" spans="2:15" ht="12.75" customHeight="1">
      <c r="B337" s="55"/>
      <c r="M337" s="55"/>
      <c r="N337" s="149"/>
      <c r="O337" s="149"/>
    </row>
    <row r="338" spans="2:15" ht="12.75" customHeight="1">
      <c r="B338" s="55"/>
      <c r="M338" s="55"/>
      <c r="N338" s="149"/>
      <c r="O338" s="149"/>
    </row>
    <row r="339" spans="2:15" ht="12.75" customHeight="1">
      <c r="B339" s="55"/>
      <c r="M339" s="55"/>
      <c r="N339" s="149"/>
      <c r="O339" s="149"/>
    </row>
    <row r="340" spans="2:15" ht="12.75" customHeight="1">
      <c r="B340" s="55"/>
      <c r="M340" s="55"/>
      <c r="N340" s="149"/>
      <c r="O340" s="149"/>
    </row>
    <row r="341" spans="2:15" ht="12.75" customHeight="1">
      <c r="B341" s="55"/>
      <c r="M341" s="55"/>
      <c r="N341" s="149"/>
      <c r="O341" s="149"/>
    </row>
    <row r="342" spans="2:15" ht="12.75" customHeight="1">
      <c r="B342" s="55"/>
      <c r="M342" s="55"/>
      <c r="N342" s="149"/>
      <c r="O342" s="149"/>
    </row>
    <row r="343" spans="2:15" ht="12.75" customHeight="1">
      <c r="B343" s="55"/>
      <c r="M343" s="55"/>
      <c r="N343" s="149"/>
      <c r="O343" s="149"/>
    </row>
    <row r="344" spans="2:15" ht="12.75" customHeight="1">
      <c r="B344" s="55"/>
      <c r="M344" s="55"/>
      <c r="N344" s="149"/>
      <c r="O344" s="149"/>
    </row>
    <row r="345" spans="2:15" ht="12.75" customHeight="1">
      <c r="B345" s="55"/>
      <c r="M345" s="55"/>
      <c r="N345" s="149"/>
      <c r="O345" s="149"/>
    </row>
    <row r="346" spans="2:15" ht="12.75" customHeight="1">
      <c r="B346" s="55"/>
      <c r="M346" s="55"/>
      <c r="N346" s="149"/>
      <c r="O346" s="149"/>
    </row>
    <row r="347" spans="2:15" ht="12.75" customHeight="1">
      <c r="B347" s="55"/>
      <c r="M347" s="55"/>
      <c r="N347" s="149"/>
      <c r="O347" s="149"/>
    </row>
    <row r="348" spans="2:15" ht="12.75" customHeight="1">
      <c r="B348" s="55"/>
      <c r="M348" s="55"/>
      <c r="N348" s="149"/>
      <c r="O348" s="149"/>
    </row>
    <row r="349" spans="2:15" ht="12.75" customHeight="1">
      <c r="B349" s="55"/>
      <c r="M349" s="55"/>
      <c r="N349" s="149"/>
      <c r="O349" s="149"/>
    </row>
    <row r="350" spans="2:15" ht="12.75" customHeight="1">
      <c r="B350" s="55"/>
      <c r="M350" s="55"/>
      <c r="N350" s="149"/>
      <c r="O350" s="149"/>
    </row>
    <row r="351" spans="2:15" ht="12.75" customHeight="1">
      <c r="B351" s="55"/>
      <c r="M351" s="55"/>
      <c r="N351" s="149"/>
      <c r="O351" s="149"/>
    </row>
    <row r="352" spans="2:15" ht="12.75" customHeight="1">
      <c r="B352" s="55"/>
      <c r="M352" s="55"/>
      <c r="N352" s="149"/>
      <c r="O352" s="149"/>
    </row>
    <row r="353" spans="2:15" ht="12.75" customHeight="1">
      <c r="B353" s="55"/>
      <c r="M353" s="55"/>
      <c r="N353" s="149"/>
      <c r="O353" s="149"/>
    </row>
    <row r="354" spans="2:15" ht="12.75" customHeight="1">
      <c r="B354" s="55"/>
      <c r="M354" s="55"/>
      <c r="N354" s="149"/>
      <c r="O354" s="149"/>
    </row>
    <row r="355" spans="2:15" ht="12.75" customHeight="1">
      <c r="B355" s="55"/>
      <c r="M355" s="55"/>
      <c r="N355" s="149"/>
      <c r="O355" s="149"/>
    </row>
    <row r="356" spans="2:15" ht="12.75" customHeight="1">
      <c r="B356" s="55"/>
      <c r="M356" s="55"/>
      <c r="N356" s="149"/>
      <c r="O356" s="149"/>
    </row>
    <row r="357" spans="2:15" ht="12.75" customHeight="1">
      <c r="B357" s="55"/>
      <c r="M357" s="55"/>
      <c r="N357" s="149"/>
      <c r="O357" s="149"/>
    </row>
    <row r="358" spans="2:15" ht="12.75" customHeight="1">
      <c r="B358" s="55"/>
      <c r="M358" s="55"/>
      <c r="N358" s="149"/>
      <c r="O358" s="149"/>
    </row>
    <row r="359" spans="2:15" ht="12.75" customHeight="1">
      <c r="B359" s="55"/>
      <c r="M359" s="55"/>
      <c r="N359" s="149"/>
      <c r="O359" s="149"/>
    </row>
    <row r="360" spans="2:15" ht="12.75" customHeight="1">
      <c r="B360" s="55"/>
      <c r="M360" s="55"/>
      <c r="N360" s="149"/>
      <c r="O360" s="149"/>
    </row>
    <row r="361" spans="2:15" ht="12.75" customHeight="1">
      <c r="B361" s="55"/>
      <c r="M361" s="55"/>
      <c r="N361" s="149"/>
      <c r="O361" s="149"/>
    </row>
    <row r="362" spans="2:15" ht="12.75" customHeight="1">
      <c r="B362" s="55"/>
      <c r="M362" s="55"/>
      <c r="N362" s="149"/>
      <c r="O362" s="149"/>
    </row>
    <row r="363" spans="2:15" ht="12.75" customHeight="1">
      <c r="B363" s="55"/>
      <c r="M363" s="55"/>
      <c r="N363" s="149"/>
      <c r="O363" s="149"/>
    </row>
    <row r="364" spans="2:15" ht="12.75" customHeight="1">
      <c r="B364" s="55"/>
      <c r="M364" s="55"/>
      <c r="N364" s="149"/>
      <c r="O364" s="149"/>
    </row>
    <row r="365" spans="2:15" ht="12.75" customHeight="1">
      <c r="B365" s="55"/>
      <c r="M365" s="55"/>
      <c r="N365" s="149"/>
      <c r="O365" s="149"/>
    </row>
    <row r="366" spans="2:15" ht="12.75" customHeight="1">
      <c r="B366" s="55"/>
      <c r="M366" s="55"/>
      <c r="N366" s="149"/>
      <c r="O366" s="149"/>
    </row>
    <row r="367" spans="2:15" ht="12.75" customHeight="1">
      <c r="B367" s="55"/>
      <c r="M367" s="55"/>
      <c r="N367" s="149"/>
      <c r="O367" s="149"/>
    </row>
    <row r="368" spans="2:15" ht="12.75" customHeight="1">
      <c r="B368" s="55"/>
      <c r="M368" s="55"/>
      <c r="N368" s="149"/>
      <c r="O368" s="149"/>
    </row>
    <row r="369" spans="2:15" ht="12.75" customHeight="1">
      <c r="B369" s="55"/>
      <c r="M369" s="55"/>
      <c r="N369" s="149"/>
      <c r="O369" s="149"/>
    </row>
    <row r="370" spans="2:15" ht="12.75" customHeight="1">
      <c r="B370" s="55"/>
      <c r="M370" s="55"/>
      <c r="N370" s="149"/>
      <c r="O370" s="149"/>
    </row>
    <row r="371" spans="2:15" ht="12.75" customHeight="1">
      <c r="B371" s="55"/>
      <c r="M371" s="55"/>
      <c r="N371" s="149"/>
      <c r="O371" s="149"/>
    </row>
    <row r="372" spans="2:15" ht="12.75" customHeight="1">
      <c r="B372" s="55"/>
      <c r="M372" s="55"/>
      <c r="N372" s="149"/>
      <c r="O372" s="149"/>
    </row>
    <row r="373" spans="2:15" ht="12.75" customHeight="1">
      <c r="B373" s="55"/>
      <c r="M373" s="55"/>
      <c r="N373" s="149"/>
      <c r="O373" s="149"/>
    </row>
    <row r="374" spans="2:15" ht="12.75" customHeight="1">
      <c r="B374" s="55"/>
      <c r="M374" s="55"/>
      <c r="N374" s="149"/>
      <c r="O374" s="149"/>
    </row>
    <row r="375" spans="2:15" ht="12.75" customHeight="1">
      <c r="B375" s="55"/>
      <c r="M375" s="55"/>
      <c r="N375" s="149"/>
      <c r="O375" s="149"/>
    </row>
    <row r="376" spans="2:15" ht="12.75" customHeight="1">
      <c r="B376" s="55"/>
      <c r="M376" s="55"/>
      <c r="N376" s="149"/>
      <c r="O376" s="149"/>
    </row>
    <row r="377" spans="2:15" ht="12.75" customHeight="1">
      <c r="B377" s="55"/>
      <c r="M377" s="55"/>
      <c r="N377" s="149"/>
      <c r="O377" s="149"/>
    </row>
    <row r="378" spans="2:15" ht="12.75" customHeight="1">
      <c r="B378" s="55"/>
      <c r="M378" s="55"/>
      <c r="N378" s="149"/>
      <c r="O378" s="149"/>
    </row>
    <row r="379" spans="2:15" ht="12.75" customHeight="1">
      <c r="B379" s="55"/>
      <c r="M379" s="55"/>
      <c r="N379" s="149"/>
      <c r="O379" s="149"/>
    </row>
    <row r="380" spans="2:15" ht="12.75" customHeight="1">
      <c r="B380" s="55"/>
      <c r="M380" s="55"/>
      <c r="N380" s="149"/>
      <c r="O380" s="149"/>
    </row>
    <row r="381" spans="2:15" ht="12.75" customHeight="1">
      <c r="B381" s="55"/>
      <c r="M381" s="55"/>
      <c r="N381" s="149"/>
      <c r="O381" s="149"/>
    </row>
    <row r="382" spans="2:15" ht="12.75" customHeight="1">
      <c r="B382" s="55"/>
      <c r="M382" s="55"/>
      <c r="N382" s="149"/>
      <c r="O382" s="149"/>
    </row>
    <row r="383" spans="2:15" ht="12.75" customHeight="1">
      <c r="B383" s="55"/>
      <c r="M383" s="55"/>
      <c r="N383" s="149"/>
      <c r="O383" s="149"/>
    </row>
    <row r="384" spans="2:15" ht="12.75" customHeight="1">
      <c r="B384" s="55"/>
      <c r="M384" s="55"/>
      <c r="N384" s="149"/>
      <c r="O384" s="149"/>
    </row>
    <row r="385" spans="2:15" ht="12.75" customHeight="1">
      <c r="B385" s="55"/>
      <c r="M385" s="55"/>
      <c r="N385" s="149"/>
      <c r="O385" s="149"/>
    </row>
    <row r="386" spans="2:15" ht="12.75" customHeight="1">
      <c r="B386" s="55"/>
      <c r="M386" s="55"/>
      <c r="N386" s="149"/>
      <c r="O386" s="149"/>
    </row>
    <row r="387" spans="2:15" ht="12.75" customHeight="1">
      <c r="B387" s="55"/>
      <c r="M387" s="55"/>
      <c r="N387" s="149"/>
      <c r="O387" s="149"/>
    </row>
    <row r="388" spans="2:15" ht="12.75" customHeight="1">
      <c r="B388" s="55"/>
      <c r="M388" s="55"/>
      <c r="N388" s="149"/>
      <c r="O388" s="149"/>
    </row>
    <row r="389" spans="2:15" ht="12.75" customHeight="1">
      <c r="B389" s="55"/>
      <c r="M389" s="55"/>
      <c r="N389" s="149"/>
      <c r="O389" s="149"/>
    </row>
    <row r="390" spans="2:15" ht="12.75" customHeight="1">
      <c r="B390" s="55"/>
      <c r="M390" s="55"/>
      <c r="N390" s="149"/>
      <c r="O390" s="149"/>
    </row>
    <row r="391" spans="2:15" ht="12.75" customHeight="1">
      <c r="B391" s="55"/>
      <c r="M391" s="55"/>
      <c r="N391" s="149"/>
      <c r="O391" s="149"/>
    </row>
    <row r="392" spans="2:15" ht="12.75" customHeight="1">
      <c r="B392" s="55"/>
      <c r="M392" s="55"/>
      <c r="N392" s="149"/>
      <c r="O392" s="149"/>
    </row>
    <row r="393" spans="2:15" ht="12.75" customHeight="1">
      <c r="B393" s="55"/>
      <c r="M393" s="55"/>
      <c r="N393" s="149"/>
      <c r="O393" s="149"/>
    </row>
    <row r="394" spans="2:15" ht="12.75" customHeight="1">
      <c r="B394" s="55"/>
      <c r="M394" s="55"/>
      <c r="N394" s="149"/>
      <c r="O394" s="149"/>
    </row>
    <row r="395" spans="2:15" ht="12.75" customHeight="1">
      <c r="B395" s="55"/>
      <c r="M395" s="55"/>
      <c r="N395" s="149"/>
      <c r="O395" s="149"/>
    </row>
    <row r="396" spans="2:15" ht="12.75" customHeight="1">
      <c r="B396" s="55"/>
      <c r="M396" s="55"/>
      <c r="N396" s="149"/>
      <c r="O396" s="149"/>
    </row>
    <row r="397" spans="2:15" ht="12.75" customHeight="1">
      <c r="B397" s="55"/>
      <c r="M397" s="55"/>
      <c r="N397" s="149"/>
      <c r="O397" s="149"/>
    </row>
    <row r="398" spans="2:15" ht="12.75" customHeight="1">
      <c r="B398" s="55"/>
      <c r="M398" s="55"/>
      <c r="N398" s="149"/>
      <c r="O398" s="149"/>
    </row>
    <row r="399" spans="2:15" ht="12.75" customHeight="1">
      <c r="B399" s="55"/>
      <c r="M399" s="55"/>
      <c r="N399" s="149"/>
      <c r="O399" s="149"/>
    </row>
    <row r="400" spans="2:15" ht="12.75" customHeight="1">
      <c r="B400" s="55"/>
      <c r="M400" s="55"/>
      <c r="N400" s="149"/>
      <c r="O400" s="149"/>
    </row>
    <row r="401" spans="2:15" ht="12.75" customHeight="1">
      <c r="B401" s="55"/>
      <c r="M401" s="55"/>
      <c r="N401" s="149"/>
      <c r="O401" s="149"/>
    </row>
    <row r="402" spans="2:15" ht="12.75" customHeight="1">
      <c r="B402" s="55"/>
      <c r="M402" s="55"/>
      <c r="N402" s="149"/>
      <c r="O402" s="149"/>
    </row>
    <row r="403" spans="2:15" ht="12.75" customHeight="1">
      <c r="B403" s="55"/>
      <c r="M403" s="55"/>
      <c r="N403" s="149"/>
      <c r="O403" s="149"/>
    </row>
    <row r="404" spans="2:15" ht="12.75" customHeight="1">
      <c r="B404" s="55"/>
      <c r="M404" s="55"/>
      <c r="N404" s="149"/>
      <c r="O404" s="149"/>
    </row>
    <row r="405" spans="2:15" ht="12.75" customHeight="1">
      <c r="B405" s="55"/>
      <c r="M405" s="55"/>
      <c r="N405" s="149"/>
      <c r="O405" s="149"/>
    </row>
    <row r="406" spans="2:15" ht="12.75" customHeight="1">
      <c r="B406" s="55"/>
      <c r="M406" s="55"/>
      <c r="N406" s="149"/>
      <c r="O406" s="149"/>
    </row>
    <row r="407" spans="2:15" ht="12.75" customHeight="1">
      <c r="B407" s="55"/>
      <c r="M407" s="55"/>
      <c r="N407" s="149"/>
      <c r="O407" s="149"/>
    </row>
    <row r="408" spans="2:15" ht="12.75" customHeight="1">
      <c r="B408" s="55"/>
      <c r="M408" s="55"/>
      <c r="N408" s="149"/>
      <c r="O408" s="149"/>
    </row>
    <row r="409" spans="2:15" ht="12.75" customHeight="1">
      <c r="B409" s="55"/>
      <c r="M409" s="55"/>
      <c r="N409" s="149"/>
      <c r="O409" s="149"/>
    </row>
    <row r="410" spans="2:15" ht="12.75" customHeight="1">
      <c r="B410" s="55"/>
      <c r="M410" s="55"/>
      <c r="N410" s="149"/>
      <c r="O410" s="149"/>
    </row>
    <row r="411" spans="2:15" ht="12.75" customHeight="1">
      <c r="B411" s="55"/>
      <c r="M411" s="55"/>
      <c r="N411" s="149"/>
      <c r="O411" s="149"/>
    </row>
    <row r="412" spans="2:15" ht="12.75" customHeight="1">
      <c r="B412" s="55"/>
      <c r="M412" s="55"/>
      <c r="N412" s="149"/>
      <c r="O412" s="149"/>
    </row>
    <row r="413" spans="2:15" ht="12.75" customHeight="1">
      <c r="B413" s="55"/>
      <c r="M413" s="55"/>
      <c r="N413" s="149"/>
      <c r="O413" s="149"/>
    </row>
    <row r="414" spans="2:15" ht="12.75" customHeight="1">
      <c r="B414" s="55"/>
      <c r="M414" s="55"/>
      <c r="N414" s="149"/>
      <c r="O414" s="149"/>
    </row>
    <row r="415" spans="2:15" ht="12.75" customHeight="1">
      <c r="B415" s="55"/>
      <c r="M415" s="55"/>
      <c r="N415" s="149"/>
      <c r="O415" s="149"/>
    </row>
    <row r="416" spans="2:15" ht="12.75" customHeight="1">
      <c r="B416" s="55"/>
      <c r="M416" s="55"/>
      <c r="N416" s="149"/>
      <c r="O416" s="149"/>
    </row>
    <row r="417" spans="2:15" ht="12.75" customHeight="1">
      <c r="B417" s="55"/>
      <c r="M417" s="55"/>
      <c r="N417" s="149"/>
      <c r="O417" s="149"/>
    </row>
    <row r="418" spans="2:15" ht="12.75" customHeight="1">
      <c r="B418" s="55"/>
      <c r="M418" s="55"/>
      <c r="N418" s="149"/>
      <c r="O418" s="149"/>
    </row>
    <row r="419" spans="2:15" ht="12.75" customHeight="1">
      <c r="B419" s="55"/>
      <c r="M419" s="55"/>
      <c r="N419" s="149"/>
      <c r="O419" s="149"/>
    </row>
    <row r="420" spans="2:15" ht="12.75" customHeight="1">
      <c r="B420" s="55"/>
      <c r="M420" s="55"/>
      <c r="N420" s="149"/>
      <c r="O420" s="149"/>
    </row>
    <row r="421" spans="2:15" ht="12.75" customHeight="1">
      <c r="B421" s="55"/>
      <c r="M421" s="55"/>
      <c r="N421" s="149"/>
      <c r="O421" s="149"/>
    </row>
    <row r="422" spans="2:15" ht="12.75" customHeight="1">
      <c r="B422" s="55"/>
      <c r="M422" s="55"/>
      <c r="N422" s="149"/>
      <c r="O422" s="149"/>
    </row>
    <row r="423" spans="2:15" ht="12.75" customHeight="1">
      <c r="B423" s="55"/>
      <c r="M423" s="55"/>
      <c r="N423" s="149"/>
      <c r="O423" s="149"/>
    </row>
    <row r="424" spans="2:15" ht="12.75" customHeight="1">
      <c r="B424" s="55"/>
      <c r="M424" s="55"/>
      <c r="N424" s="149"/>
      <c r="O424" s="149"/>
    </row>
    <row r="425" spans="2:15" ht="12.75" customHeight="1">
      <c r="B425" s="55"/>
      <c r="M425" s="55"/>
      <c r="N425" s="149"/>
      <c r="O425" s="149"/>
    </row>
    <row r="426" spans="2:15" ht="12.75" customHeight="1">
      <c r="B426" s="55"/>
      <c r="M426" s="55"/>
      <c r="N426" s="149"/>
      <c r="O426" s="149"/>
    </row>
    <row r="427" spans="2:15" ht="12.75" customHeight="1">
      <c r="B427" s="55"/>
      <c r="M427" s="55"/>
      <c r="N427" s="149"/>
      <c r="O427" s="149"/>
    </row>
    <row r="428" spans="2:15" ht="12.75" customHeight="1">
      <c r="B428" s="55"/>
      <c r="M428" s="55"/>
      <c r="N428" s="149"/>
      <c r="O428" s="149"/>
    </row>
    <row r="429" spans="2:15" ht="12.75" customHeight="1">
      <c r="B429" s="55"/>
      <c r="M429" s="55"/>
      <c r="N429" s="149"/>
      <c r="O429" s="149"/>
    </row>
    <row r="430" spans="2:15" ht="12.75" customHeight="1">
      <c r="B430" s="55"/>
      <c r="M430" s="55"/>
      <c r="N430" s="149"/>
      <c r="O430" s="149"/>
    </row>
    <row r="431" spans="2:15" ht="12.75" customHeight="1">
      <c r="B431" s="55"/>
      <c r="M431" s="55"/>
      <c r="N431" s="149"/>
      <c r="O431" s="149"/>
    </row>
    <row r="432" spans="2:15" ht="12.75" customHeight="1">
      <c r="B432" s="55"/>
      <c r="M432" s="55"/>
      <c r="N432" s="149"/>
      <c r="O432" s="149"/>
    </row>
    <row r="433" spans="2:15" ht="12.75" customHeight="1">
      <c r="B433" s="55"/>
      <c r="M433" s="55"/>
      <c r="N433" s="149"/>
      <c r="O433" s="149"/>
    </row>
    <row r="434" spans="2:15" ht="12.75" customHeight="1">
      <c r="B434" s="55"/>
      <c r="M434" s="55"/>
      <c r="N434" s="149"/>
      <c r="O434" s="149"/>
    </row>
    <row r="435" spans="2:15" ht="12.75" customHeight="1">
      <c r="B435" s="55"/>
      <c r="M435" s="55"/>
      <c r="N435" s="149"/>
      <c r="O435" s="149"/>
    </row>
    <row r="436" spans="2:15" ht="12.75" customHeight="1">
      <c r="B436" s="55"/>
      <c r="M436" s="55"/>
      <c r="N436" s="149"/>
      <c r="O436" s="149"/>
    </row>
    <row r="437" spans="2:15" ht="12.75" customHeight="1">
      <c r="B437" s="55"/>
      <c r="M437" s="55"/>
      <c r="N437" s="149"/>
      <c r="O437" s="149"/>
    </row>
    <row r="438" spans="2:15" ht="12.75" customHeight="1">
      <c r="B438" s="55"/>
      <c r="M438" s="55"/>
      <c r="N438" s="149"/>
      <c r="O438" s="149"/>
    </row>
    <row r="439" spans="2:15" ht="12.75" customHeight="1">
      <c r="B439" s="55"/>
      <c r="M439" s="55"/>
      <c r="N439" s="149"/>
      <c r="O439" s="149"/>
    </row>
    <row r="440" spans="2:15" ht="12.75" customHeight="1">
      <c r="B440" s="55"/>
      <c r="M440" s="55"/>
      <c r="N440" s="149"/>
      <c r="O440" s="149"/>
    </row>
    <row r="441" spans="2:15" ht="12.75" customHeight="1">
      <c r="B441" s="55"/>
      <c r="M441" s="55"/>
      <c r="N441" s="149"/>
      <c r="O441" s="149"/>
    </row>
    <row r="442" spans="2:15" ht="12.75" customHeight="1">
      <c r="B442" s="55"/>
      <c r="M442" s="55"/>
      <c r="N442" s="149"/>
      <c r="O442" s="149"/>
    </row>
    <row r="443" spans="2:15" ht="12.75" customHeight="1">
      <c r="B443" s="55"/>
      <c r="M443" s="55"/>
      <c r="N443" s="149"/>
      <c r="O443" s="149"/>
    </row>
    <row r="444" spans="2:15" ht="12.75" customHeight="1">
      <c r="B444" s="55"/>
      <c r="M444" s="55"/>
      <c r="N444" s="149"/>
      <c r="O444" s="149"/>
    </row>
    <row r="445" spans="2:15" ht="12.75" customHeight="1">
      <c r="B445" s="55"/>
      <c r="M445" s="55"/>
      <c r="N445" s="149"/>
      <c r="O445" s="149"/>
    </row>
    <row r="446" spans="2:15" ht="12.75" customHeight="1">
      <c r="B446" s="55"/>
      <c r="M446" s="55"/>
      <c r="N446" s="149"/>
      <c r="O446" s="149"/>
    </row>
    <row r="447" spans="2:15" ht="12.75" customHeight="1">
      <c r="B447" s="55"/>
      <c r="M447" s="55"/>
      <c r="N447" s="149"/>
      <c r="O447" s="149"/>
    </row>
    <row r="448" spans="2:15" ht="12.75" customHeight="1">
      <c r="B448" s="55"/>
      <c r="M448" s="55"/>
      <c r="N448" s="149"/>
      <c r="O448" s="149"/>
    </row>
    <row r="449" spans="2:15" ht="12.75" customHeight="1">
      <c r="B449" s="55"/>
      <c r="M449" s="55"/>
      <c r="N449" s="149"/>
      <c r="O449" s="149"/>
    </row>
    <row r="450" spans="2:15" ht="12.75" customHeight="1">
      <c r="B450" s="55"/>
      <c r="M450" s="55"/>
      <c r="N450" s="149"/>
      <c r="O450" s="149"/>
    </row>
    <row r="451" spans="2:15" ht="12.75" customHeight="1">
      <c r="B451" s="55"/>
      <c r="M451" s="55"/>
      <c r="N451" s="149"/>
      <c r="O451" s="149"/>
    </row>
    <row r="452" spans="2:15" ht="12.75" customHeight="1">
      <c r="B452" s="55"/>
      <c r="M452" s="55"/>
      <c r="N452" s="149"/>
      <c r="O452" s="149"/>
    </row>
    <row r="453" spans="2:15" ht="12.75" customHeight="1">
      <c r="B453" s="55"/>
      <c r="M453" s="55"/>
      <c r="N453" s="149"/>
      <c r="O453" s="149"/>
    </row>
    <row r="454" spans="2:15" ht="12.75" customHeight="1">
      <c r="B454" s="55"/>
      <c r="M454" s="55"/>
      <c r="N454" s="149"/>
      <c r="O454" s="149"/>
    </row>
    <row r="455" spans="2:15" ht="12.75" customHeight="1">
      <c r="B455" s="55"/>
      <c r="M455" s="55"/>
      <c r="N455" s="149"/>
      <c r="O455" s="149"/>
    </row>
    <row r="456" spans="2:15" ht="12.75" customHeight="1">
      <c r="B456" s="55"/>
      <c r="M456" s="55"/>
      <c r="N456" s="149"/>
      <c r="O456" s="149"/>
    </row>
    <row r="457" spans="2:15" ht="12.75" customHeight="1">
      <c r="B457" s="55"/>
      <c r="M457" s="55"/>
      <c r="N457" s="149"/>
      <c r="O457" s="149"/>
    </row>
    <row r="458" spans="2:15" ht="12.75" customHeight="1">
      <c r="B458" s="55"/>
      <c r="M458" s="55"/>
      <c r="N458" s="149"/>
      <c r="O458" s="149"/>
    </row>
    <row r="459" spans="2:15" ht="12.75" customHeight="1">
      <c r="B459" s="55"/>
      <c r="M459" s="55"/>
      <c r="N459" s="149"/>
      <c r="O459" s="149"/>
    </row>
    <row r="460" spans="2:15" ht="12.75" customHeight="1">
      <c r="B460" s="55"/>
      <c r="M460" s="55"/>
      <c r="N460" s="149"/>
      <c r="O460" s="149"/>
    </row>
    <row r="461" spans="2:15" ht="12.75" customHeight="1">
      <c r="B461" s="55"/>
      <c r="M461" s="55"/>
      <c r="N461" s="149"/>
      <c r="O461" s="149"/>
    </row>
    <row r="462" spans="2:15" ht="12.75" customHeight="1">
      <c r="B462" s="55"/>
      <c r="M462" s="55"/>
      <c r="N462" s="149"/>
      <c r="O462" s="149"/>
    </row>
    <row r="463" spans="2:15" ht="12.75" customHeight="1">
      <c r="B463" s="55"/>
      <c r="M463" s="55"/>
      <c r="N463" s="149"/>
      <c r="O463" s="149"/>
    </row>
    <row r="464" spans="2:15" ht="12.75" customHeight="1">
      <c r="B464" s="55"/>
      <c r="M464" s="55"/>
      <c r="N464" s="149"/>
      <c r="O464" s="149"/>
    </row>
    <row r="465" spans="2:15" ht="12.75" customHeight="1">
      <c r="B465" s="55"/>
      <c r="M465" s="55"/>
      <c r="N465" s="149"/>
      <c r="O465" s="149"/>
    </row>
    <row r="466" spans="2:15" ht="12.75" customHeight="1">
      <c r="B466" s="55"/>
      <c r="M466" s="55"/>
      <c r="N466" s="149"/>
      <c r="O466" s="149"/>
    </row>
    <row r="467" spans="2:15" ht="12.75" customHeight="1">
      <c r="B467" s="55"/>
      <c r="M467" s="55"/>
      <c r="N467" s="149"/>
      <c r="O467" s="149"/>
    </row>
    <row r="468" spans="2:15" ht="12.75" customHeight="1">
      <c r="B468" s="55"/>
      <c r="M468" s="55"/>
      <c r="N468" s="149"/>
      <c r="O468" s="149"/>
    </row>
    <row r="469" spans="2:15" ht="12.75" customHeight="1">
      <c r="B469" s="55"/>
      <c r="M469" s="55"/>
      <c r="N469" s="149"/>
      <c r="O469" s="149"/>
    </row>
    <row r="470" spans="2:15" ht="12.75" customHeight="1">
      <c r="B470" s="55"/>
      <c r="M470" s="55"/>
      <c r="N470" s="149"/>
      <c r="O470" s="149"/>
    </row>
    <row r="471" spans="2:15" ht="12.75" customHeight="1">
      <c r="B471" s="55"/>
      <c r="M471" s="55"/>
      <c r="N471" s="149"/>
      <c r="O471" s="149"/>
    </row>
    <row r="472" spans="2:15" ht="12.75" customHeight="1">
      <c r="B472" s="55"/>
      <c r="M472" s="55"/>
      <c r="N472" s="149"/>
      <c r="O472" s="149"/>
    </row>
    <row r="473" spans="2:15" ht="12.75" customHeight="1">
      <c r="B473" s="55"/>
      <c r="M473" s="55"/>
      <c r="N473" s="149"/>
      <c r="O473" s="149"/>
    </row>
    <row r="474" spans="2:15" ht="12.75" customHeight="1">
      <c r="B474" s="55"/>
      <c r="M474" s="55"/>
      <c r="N474" s="149"/>
      <c r="O474" s="149"/>
    </row>
    <row r="475" spans="2:15" ht="12.75" customHeight="1">
      <c r="B475" s="55"/>
      <c r="M475" s="55"/>
      <c r="N475" s="149"/>
      <c r="O475" s="149"/>
    </row>
    <row r="476" spans="2:15" ht="12.75" customHeight="1">
      <c r="B476" s="55"/>
      <c r="M476" s="55"/>
      <c r="N476" s="149"/>
      <c r="O476" s="149"/>
    </row>
    <row r="477" spans="2:15" ht="12.75" customHeight="1">
      <c r="B477" s="55"/>
      <c r="M477" s="55"/>
      <c r="N477" s="149"/>
      <c r="O477" s="149"/>
    </row>
    <row r="478" spans="2:15" ht="12.75" customHeight="1">
      <c r="B478" s="55"/>
      <c r="M478" s="55"/>
      <c r="N478" s="149"/>
      <c r="O478" s="149"/>
    </row>
    <row r="479" spans="2:15" ht="12.75" customHeight="1">
      <c r="B479" s="55"/>
      <c r="M479" s="55"/>
      <c r="N479" s="149"/>
      <c r="O479" s="149"/>
    </row>
    <row r="480" spans="2:15" ht="12.75" customHeight="1">
      <c r="B480" s="55"/>
      <c r="M480" s="55"/>
      <c r="N480" s="149"/>
      <c r="O480" s="149"/>
    </row>
    <row r="481" spans="2:15" ht="12.75" customHeight="1">
      <c r="B481" s="55"/>
      <c r="M481" s="55"/>
      <c r="N481" s="149"/>
      <c r="O481" s="149"/>
    </row>
    <row r="482" spans="2:15" ht="12.75" customHeight="1">
      <c r="B482" s="55"/>
      <c r="M482" s="55"/>
      <c r="N482" s="149"/>
      <c r="O482" s="149"/>
    </row>
    <row r="483" spans="2:15" ht="12.75" customHeight="1">
      <c r="B483" s="55"/>
      <c r="M483" s="55"/>
      <c r="N483" s="149"/>
      <c r="O483" s="149"/>
    </row>
    <row r="484" spans="2:15" ht="12.75" customHeight="1">
      <c r="B484" s="55"/>
      <c r="M484" s="55"/>
      <c r="N484" s="149"/>
      <c r="O484" s="149"/>
    </row>
    <row r="485" spans="2:15" ht="12.75" customHeight="1">
      <c r="B485" s="55"/>
      <c r="M485" s="55"/>
      <c r="N485" s="149"/>
      <c r="O485" s="149"/>
    </row>
    <row r="486" spans="2:15" ht="12.75" customHeight="1">
      <c r="B486" s="55"/>
      <c r="M486" s="55"/>
      <c r="N486" s="149"/>
      <c r="O486" s="149"/>
    </row>
    <row r="487" spans="2:15" ht="12.75" customHeight="1">
      <c r="B487" s="55"/>
      <c r="M487" s="55"/>
      <c r="N487" s="149"/>
      <c r="O487" s="149"/>
    </row>
    <row r="488" spans="2:15" ht="12.75" customHeight="1">
      <c r="B488" s="55"/>
      <c r="M488" s="55"/>
      <c r="N488" s="149"/>
      <c r="O488" s="149"/>
    </row>
    <row r="489" spans="2:15" ht="12.75" customHeight="1">
      <c r="B489" s="55"/>
      <c r="M489" s="55"/>
      <c r="N489" s="149"/>
      <c r="O489" s="149"/>
    </row>
    <row r="490" spans="2:15" ht="12.75" customHeight="1">
      <c r="B490" s="55"/>
      <c r="M490" s="55"/>
      <c r="N490" s="149"/>
      <c r="O490" s="149"/>
    </row>
    <row r="491" spans="2:15" ht="12.75" customHeight="1">
      <c r="B491" s="55"/>
      <c r="M491" s="55"/>
      <c r="N491" s="149"/>
      <c r="O491" s="149"/>
    </row>
    <row r="492" spans="2:15" ht="12.75" customHeight="1">
      <c r="B492" s="55"/>
      <c r="M492" s="55"/>
      <c r="N492" s="149"/>
      <c r="O492" s="149"/>
    </row>
    <row r="493" spans="2:15" ht="12.75" customHeight="1">
      <c r="B493" s="55"/>
      <c r="M493" s="55"/>
      <c r="N493" s="149"/>
      <c r="O493" s="149"/>
    </row>
    <row r="494" spans="2:15" ht="12.75" customHeight="1">
      <c r="B494" s="55"/>
      <c r="M494" s="55"/>
      <c r="N494" s="149"/>
      <c r="O494" s="149"/>
    </row>
    <row r="495" spans="2:15" ht="12.75" customHeight="1">
      <c r="B495" s="55"/>
      <c r="M495" s="55"/>
      <c r="N495" s="149"/>
      <c r="O495" s="149"/>
    </row>
    <row r="496" spans="2:15" ht="12.75" customHeight="1">
      <c r="B496" s="55"/>
      <c r="M496" s="55"/>
      <c r="N496" s="149"/>
      <c r="O496" s="149"/>
    </row>
    <row r="497" spans="2:15" ht="12.75" customHeight="1">
      <c r="B497" s="55"/>
      <c r="M497" s="55"/>
      <c r="N497" s="149"/>
      <c r="O497" s="149"/>
    </row>
    <row r="498" spans="2:15" ht="12.75" customHeight="1">
      <c r="B498" s="55"/>
      <c r="M498" s="55"/>
      <c r="N498" s="149"/>
      <c r="O498" s="149"/>
    </row>
    <row r="499" spans="2:15" ht="12.75" customHeight="1">
      <c r="B499" s="55"/>
      <c r="M499" s="55"/>
      <c r="N499" s="149"/>
      <c r="O499" s="149"/>
    </row>
    <row r="500" spans="2:15" ht="12.75" customHeight="1">
      <c r="B500" s="55"/>
      <c r="M500" s="55"/>
      <c r="N500" s="149"/>
      <c r="O500" s="149"/>
    </row>
    <row r="501" spans="2:15" ht="12.75" customHeight="1">
      <c r="B501" s="55"/>
      <c r="M501" s="55"/>
      <c r="N501" s="149"/>
      <c r="O501" s="149"/>
    </row>
    <row r="502" spans="2:15" ht="12.75" customHeight="1">
      <c r="B502" s="55"/>
      <c r="M502" s="55"/>
      <c r="N502" s="149"/>
      <c r="O502" s="149"/>
    </row>
    <row r="503" spans="2:15" ht="12.75" customHeight="1">
      <c r="B503" s="55"/>
      <c r="M503" s="55"/>
      <c r="N503" s="149"/>
      <c r="O503" s="149"/>
    </row>
    <row r="504" spans="2:15" ht="12.75" customHeight="1">
      <c r="B504" s="55"/>
      <c r="M504" s="55"/>
      <c r="N504" s="149"/>
      <c r="O504" s="149"/>
    </row>
    <row r="505" spans="2:15" ht="12.75" customHeight="1">
      <c r="B505" s="55"/>
      <c r="M505" s="55"/>
      <c r="N505" s="149"/>
      <c r="O505" s="149"/>
    </row>
    <row r="506" spans="2:15" ht="12.75" customHeight="1">
      <c r="B506" s="55"/>
      <c r="M506" s="55"/>
      <c r="N506" s="149"/>
      <c r="O506" s="149"/>
    </row>
    <row r="507" spans="2:15" ht="12.75" customHeight="1">
      <c r="B507" s="55"/>
      <c r="M507" s="55"/>
      <c r="N507" s="149"/>
      <c r="O507" s="149"/>
    </row>
    <row r="508" spans="2:15" ht="12.75" customHeight="1">
      <c r="B508" s="55"/>
      <c r="M508" s="55"/>
      <c r="N508" s="149"/>
      <c r="O508" s="149"/>
    </row>
    <row r="509" spans="2:15" ht="12.75" customHeight="1">
      <c r="B509" s="55"/>
      <c r="M509" s="55"/>
      <c r="N509" s="149"/>
      <c r="O509" s="149"/>
    </row>
    <row r="510" spans="2:15" ht="12.75" customHeight="1">
      <c r="B510" s="55"/>
      <c r="M510" s="55"/>
      <c r="N510" s="149"/>
      <c r="O510" s="149"/>
    </row>
    <row r="511" spans="2:15" ht="12.75" customHeight="1">
      <c r="B511" s="55"/>
      <c r="M511" s="55"/>
      <c r="N511" s="149"/>
      <c r="O511" s="149"/>
    </row>
    <row r="512" spans="2:15" ht="12.75" customHeight="1">
      <c r="B512" s="55"/>
      <c r="M512" s="55"/>
      <c r="N512" s="149"/>
      <c r="O512" s="149"/>
    </row>
    <row r="513" spans="2:15" ht="12.75" customHeight="1">
      <c r="B513" s="55"/>
      <c r="M513" s="55"/>
      <c r="N513" s="149"/>
      <c r="O513" s="149"/>
    </row>
    <row r="514" spans="2:15" ht="12.75" customHeight="1">
      <c r="B514" s="55"/>
      <c r="M514" s="55"/>
      <c r="N514" s="149"/>
      <c r="O514" s="149"/>
    </row>
    <row r="515" spans="2:15" ht="12.75" customHeight="1">
      <c r="B515" s="55"/>
      <c r="M515" s="55"/>
      <c r="N515" s="149"/>
      <c r="O515" s="149"/>
    </row>
    <row r="516" spans="2:15" ht="12.75" customHeight="1">
      <c r="B516" s="55"/>
      <c r="M516" s="55"/>
      <c r="N516" s="149"/>
      <c r="O516" s="149"/>
    </row>
    <row r="517" spans="2:15" ht="12.75" customHeight="1">
      <c r="B517" s="55"/>
      <c r="M517" s="55"/>
      <c r="N517" s="149"/>
      <c r="O517" s="149"/>
    </row>
    <row r="518" spans="2:15" ht="12.75" customHeight="1">
      <c r="B518" s="55"/>
      <c r="M518" s="55"/>
      <c r="N518" s="149"/>
      <c r="O518" s="149"/>
    </row>
    <row r="519" spans="2:15" ht="12.75" customHeight="1">
      <c r="B519" s="55"/>
      <c r="M519" s="55"/>
      <c r="N519" s="149"/>
      <c r="O519" s="149"/>
    </row>
    <row r="520" spans="2:15" ht="12.75" customHeight="1">
      <c r="B520" s="55"/>
      <c r="M520" s="55"/>
      <c r="N520" s="149"/>
      <c r="O520" s="149"/>
    </row>
    <row r="521" spans="2:15" ht="12.75" customHeight="1">
      <c r="B521" s="55"/>
      <c r="M521" s="55"/>
      <c r="N521" s="149"/>
      <c r="O521" s="149"/>
    </row>
    <row r="522" spans="2:15" ht="12.75" customHeight="1">
      <c r="B522" s="55"/>
      <c r="M522" s="55"/>
      <c r="N522" s="149"/>
      <c r="O522" s="149"/>
    </row>
    <row r="523" spans="2:15" ht="12.75" customHeight="1">
      <c r="B523" s="55"/>
      <c r="M523" s="55"/>
      <c r="N523" s="149"/>
      <c r="O523" s="149"/>
    </row>
    <row r="524" spans="2:15" ht="12.75" customHeight="1">
      <c r="B524" s="55"/>
      <c r="M524" s="55"/>
      <c r="N524" s="149"/>
      <c r="O524" s="149"/>
    </row>
    <row r="525" spans="2:15" ht="12.75" customHeight="1">
      <c r="B525" s="55"/>
      <c r="M525" s="55"/>
      <c r="N525" s="149"/>
      <c r="O525" s="149"/>
    </row>
    <row r="526" spans="2:15" ht="12.75" customHeight="1">
      <c r="B526" s="55"/>
      <c r="M526" s="55"/>
      <c r="N526" s="149"/>
      <c r="O526" s="149"/>
    </row>
    <row r="527" spans="2:15" ht="12.75" customHeight="1">
      <c r="B527" s="55"/>
      <c r="M527" s="55"/>
      <c r="N527" s="149"/>
      <c r="O527" s="149"/>
    </row>
    <row r="528" spans="2:15" ht="12.75" customHeight="1">
      <c r="B528" s="55"/>
      <c r="M528" s="55"/>
      <c r="N528" s="149"/>
      <c r="O528" s="149"/>
    </row>
    <row r="529" spans="2:15" ht="12.75" customHeight="1">
      <c r="B529" s="55"/>
      <c r="M529" s="55"/>
      <c r="N529" s="149"/>
      <c r="O529" s="149"/>
    </row>
    <row r="530" spans="2:15" ht="12.75" customHeight="1">
      <c r="B530" s="55"/>
      <c r="M530" s="55"/>
      <c r="N530" s="149"/>
      <c r="O530" s="149"/>
    </row>
    <row r="531" spans="2:15" ht="12.75" customHeight="1">
      <c r="B531" s="55"/>
      <c r="M531" s="55"/>
      <c r="N531" s="149"/>
      <c r="O531" s="149"/>
    </row>
    <row r="532" spans="2:15" ht="12.75" customHeight="1">
      <c r="B532" s="55"/>
      <c r="M532" s="55"/>
      <c r="N532" s="149"/>
      <c r="O532" s="149"/>
    </row>
    <row r="533" spans="2:15" ht="12.75" customHeight="1">
      <c r="B533" s="55"/>
      <c r="M533" s="55"/>
      <c r="N533" s="149"/>
      <c r="O533" s="149"/>
    </row>
    <row r="534" spans="2:15" ht="12.75" customHeight="1">
      <c r="B534" s="55"/>
      <c r="M534" s="55"/>
      <c r="N534" s="149"/>
      <c r="O534" s="149"/>
    </row>
    <row r="535" spans="2:15" ht="12.75" customHeight="1">
      <c r="B535" s="55"/>
      <c r="M535" s="55"/>
      <c r="N535" s="149"/>
      <c r="O535" s="149"/>
    </row>
    <row r="536" spans="2:15" ht="12.75" customHeight="1">
      <c r="B536" s="55"/>
      <c r="M536" s="55"/>
      <c r="N536" s="149"/>
      <c r="O536" s="149"/>
    </row>
    <row r="537" spans="2:15" ht="12.75" customHeight="1">
      <c r="B537" s="55"/>
      <c r="M537" s="55"/>
      <c r="N537" s="149"/>
      <c r="O537" s="149"/>
    </row>
    <row r="538" spans="2:15" ht="12.75" customHeight="1">
      <c r="B538" s="55"/>
      <c r="M538" s="55"/>
      <c r="N538" s="149"/>
      <c r="O538" s="149"/>
    </row>
    <row r="539" spans="2:15" ht="12.75" customHeight="1">
      <c r="B539" s="55"/>
      <c r="M539" s="55"/>
      <c r="N539" s="149"/>
      <c r="O539" s="149"/>
    </row>
    <row r="540" spans="2:15" ht="12.75" customHeight="1">
      <c r="B540" s="55"/>
      <c r="M540" s="55"/>
      <c r="N540" s="149"/>
      <c r="O540" s="149"/>
    </row>
    <row r="541" spans="2:15" ht="12.75" customHeight="1">
      <c r="B541" s="55"/>
      <c r="M541" s="55"/>
      <c r="N541" s="149"/>
      <c r="O541" s="149"/>
    </row>
    <row r="542" spans="2:15" ht="12.75" customHeight="1">
      <c r="B542" s="55"/>
      <c r="M542" s="55"/>
      <c r="N542" s="149"/>
      <c r="O542" s="149"/>
    </row>
    <row r="543" spans="2:15" ht="12.75" customHeight="1">
      <c r="B543" s="55"/>
      <c r="M543" s="55"/>
      <c r="N543" s="149"/>
      <c r="O543" s="149"/>
    </row>
    <row r="544" spans="2:15" ht="12.75" customHeight="1">
      <c r="B544" s="55"/>
      <c r="M544" s="55"/>
      <c r="N544" s="149"/>
      <c r="O544" s="149"/>
    </row>
    <row r="545" spans="2:15" ht="12.75" customHeight="1">
      <c r="B545" s="55"/>
      <c r="M545" s="55"/>
      <c r="N545" s="149"/>
      <c r="O545" s="149"/>
    </row>
    <row r="546" spans="2:15" ht="12.75" customHeight="1">
      <c r="B546" s="55"/>
      <c r="M546" s="55"/>
      <c r="N546" s="149"/>
      <c r="O546" s="149"/>
    </row>
    <row r="547" spans="2:15" ht="12.75" customHeight="1">
      <c r="B547" s="55"/>
      <c r="M547" s="55"/>
      <c r="N547" s="149"/>
      <c r="O547" s="149"/>
    </row>
    <row r="548" spans="2:15" ht="12.75" customHeight="1">
      <c r="B548" s="55"/>
      <c r="M548" s="55"/>
      <c r="N548" s="149"/>
      <c r="O548" s="149"/>
    </row>
    <row r="549" spans="2:15" ht="12.75" customHeight="1">
      <c r="B549" s="55"/>
      <c r="M549" s="55"/>
      <c r="N549" s="149"/>
      <c r="O549" s="149"/>
    </row>
    <row r="550" spans="2:15" ht="12.75" customHeight="1">
      <c r="B550" s="55"/>
      <c r="M550" s="55"/>
      <c r="N550" s="149"/>
      <c r="O550" s="149"/>
    </row>
    <row r="551" spans="2:15" ht="12.75" customHeight="1">
      <c r="B551" s="55"/>
      <c r="M551" s="55"/>
      <c r="N551" s="149"/>
      <c r="O551" s="149"/>
    </row>
    <row r="552" spans="2:15" ht="12.75" customHeight="1">
      <c r="B552" s="55"/>
      <c r="M552" s="55"/>
      <c r="N552" s="149"/>
      <c r="O552" s="149"/>
    </row>
    <row r="553" spans="2:15" ht="12.75" customHeight="1">
      <c r="B553" s="55"/>
      <c r="M553" s="55"/>
      <c r="N553" s="149"/>
      <c r="O553" s="149"/>
    </row>
    <row r="554" spans="2:15" ht="12.75" customHeight="1">
      <c r="B554" s="55"/>
      <c r="M554" s="55"/>
      <c r="N554" s="149"/>
      <c r="O554" s="149"/>
    </row>
    <row r="555" spans="2:15" ht="12.75" customHeight="1">
      <c r="B555" s="55"/>
      <c r="M555" s="55"/>
      <c r="N555" s="149"/>
      <c r="O555" s="149"/>
    </row>
    <row r="556" spans="2:15" ht="12.75" customHeight="1">
      <c r="B556" s="55"/>
      <c r="M556" s="55"/>
      <c r="N556" s="149"/>
      <c r="O556" s="149"/>
    </row>
    <row r="557" spans="2:15" ht="12.75" customHeight="1">
      <c r="B557" s="55"/>
      <c r="M557" s="55"/>
      <c r="N557" s="149"/>
      <c r="O557" s="149"/>
    </row>
    <row r="558" spans="2:15" ht="12.75" customHeight="1">
      <c r="B558" s="55"/>
      <c r="M558" s="55"/>
      <c r="N558" s="149"/>
      <c r="O558" s="149"/>
    </row>
    <row r="559" spans="2:15" ht="12.75" customHeight="1">
      <c r="B559" s="55"/>
      <c r="M559" s="55"/>
      <c r="N559" s="149"/>
      <c r="O559" s="149"/>
    </row>
    <row r="560" spans="2:15" ht="12.75" customHeight="1">
      <c r="B560" s="55"/>
      <c r="M560" s="55"/>
      <c r="N560" s="149"/>
      <c r="O560" s="149"/>
    </row>
    <row r="561" spans="2:15" ht="12.75" customHeight="1">
      <c r="B561" s="55"/>
      <c r="M561" s="55"/>
      <c r="N561" s="149"/>
      <c r="O561" s="149"/>
    </row>
    <row r="562" spans="2:15" ht="12.75" customHeight="1">
      <c r="B562" s="55"/>
      <c r="M562" s="55"/>
      <c r="N562" s="149"/>
      <c r="O562" s="149"/>
    </row>
    <row r="563" spans="2:15" ht="12.75" customHeight="1">
      <c r="B563" s="55"/>
      <c r="M563" s="55"/>
      <c r="N563" s="149"/>
      <c r="O563" s="149"/>
    </row>
    <row r="564" spans="2:15" ht="12.75" customHeight="1">
      <c r="B564" s="55"/>
      <c r="M564" s="55"/>
      <c r="N564" s="149"/>
      <c r="O564" s="149"/>
    </row>
    <row r="565" spans="2:15" ht="12.75" customHeight="1">
      <c r="B565" s="55"/>
      <c r="M565" s="55"/>
      <c r="N565" s="149"/>
      <c r="O565" s="149"/>
    </row>
    <row r="566" spans="2:15" ht="12.75" customHeight="1">
      <c r="B566" s="55"/>
      <c r="M566" s="55"/>
      <c r="N566" s="149"/>
      <c r="O566" s="149"/>
    </row>
    <row r="567" spans="2:15" ht="12.75" customHeight="1">
      <c r="B567" s="55"/>
      <c r="M567" s="55"/>
      <c r="N567" s="149"/>
      <c r="O567" s="149"/>
    </row>
    <row r="568" spans="2:15" ht="12.75" customHeight="1">
      <c r="B568" s="55"/>
      <c r="M568" s="55"/>
      <c r="N568" s="149"/>
      <c r="O568" s="149"/>
    </row>
    <row r="569" spans="2:15" ht="12.75" customHeight="1">
      <c r="B569" s="55"/>
      <c r="M569" s="55"/>
      <c r="N569" s="149"/>
      <c r="O569" s="149"/>
    </row>
    <row r="570" spans="2:15" ht="12.75" customHeight="1">
      <c r="B570" s="55"/>
      <c r="M570" s="55"/>
      <c r="N570" s="149"/>
      <c r="O570" s="149"/>
    </row>
    <row r="571" spans="2:15" ht="12.75" customHeight="1">
      <c r="B571" s="55"/>
      <c r="M571" s="55"/>
      <c r="N571" s="149"/>
      <c r="O571" s="149"/>
    </row>
    <row r="572" spans="2:15" ht="12.75" customHeight="1">
      <c r="B572" s="55"/>
      <c r="M572" s="55"/>
      <c r="N572" s="149"/>
      <c r="O572" s="149"/>
    </row>
    <row r="573" spans="2:15" ht="12.75" customHeight="1">
      <c r="B573" s="55"/>
      <c r="M573" s="55"/>
      <c r="N573" s="149"/>
      <c r="O573" s="149"/>
    </row>
    <row r="574" spans="2:15" ht="12.75" customHeight="1">
      <c r="B574" s="55"/>
      <c r="M574" s="55"/>
      <c r="N574" s="149"/>
      <c r="O574" s="149"/>
    </row>
    <row r="575" spans="2:15" ht="12.75" customHeight="1">
      <c r="B575" s="55"/>
      <c r="M575" s="55"/>
      <c r="N575" s="149"/>
      <c r="O575" s="149"/>
    </row>
    <row r="576" spans="2:15" ht="12.75" customHeight="1">
      <c r="B576" s="55"/>
      <c r="M576" s="55"/>
      <c r="N576" s="149"/>
      <c r="O576" s="149"/>
    </row>
    <row r="577" spans="2:15" ht="12.75" customHeight="1">
      <c r="B577" s="55"/>
      <c r="M577" s="55"/>
      <c r="N577" s="149"/>
      <c r="O577" s="149"/>
    </row>
    <row r="578" spans="2:15" ht="12.75" customHeight="1">
      <c r="B578" s="55"/>
      <c r="M578" s="55"/>
      <c r="N578" s="149"/>
      <c r="O578" s="149"/>
    </row>
    <row r="579" spans="2:15" ht="12.75" customHeight="1">
      <c r="B579" s="55"/>
      <c r="M579" s="55"/>
      <c r="N579" s="149"/>
      <c r="O579" s="149"/>
    </row>
    <row r="580" spans="2:15" ht="12.75" customHeight="1">
      <c r="B580" s="55"/>
      <c r="M580" s="55"/>
      <c r="N580" s="149"/>
      <c r="O580" s="149"/>
    </row>
    <row r="581" spans="2:15" ht="12.75" customHeight="1">
      <c r="B581" s="55"/>
      <c r="M581" s="55"/>
      <c r="N581" s="149"/>
      <c r="O581" s="149"/>
    </row>
    <row r="582" spans="2:15" ht="12.75" customHeight="1">
      <c r="B582" s="55"/>
      <c r="M582" s="55"/>
      <c r="N582" s="149"/>
      <c r="O582" s="149"/>
    </row>
    <row r="583" spans="2:15" ht="12.75" customHeight="1">
      <c r="B583" s="55"/>
      <c r="M583" s="55"/>
      <c r="N583" s="149"/>
      <c r="O583" s="149"/>
    </row>
    <row r="584" spans="2:15" ht="12.75" customHeight="1">
      <c r="B584" s="55"/>
      <c r="M584" s="55"/>
      <c r="N584" s="149"/>
      <c r="O584" s="149"/>
    </row>
    <row r="585" spans="2:15" ht="12.75" customHeight="1">
      <c r="B585" s="55"/>
      <c r="M585" s="55"/>
      <c r="N585" s="149"/>
      <c r="O585" s="149"/>
    </row>
    <row r="586" spans="2:15" ht="12.75" customHeight="1">
      <c r="B586" s="55"/>
      <c r="M586" s="55"/>
      <c r="N586" s="149"/>
      <c r="O586" s="149"/>
    </row>
    <row r="587" spans="2:15" ht="12.75" customHeight="1">
      <c r="B587" s="55"/>
      <c r="M587" s="55"/>
      <c r="N587" s="149"/>
      <c r="O587" s="149"/>
    </row>
    <row r="588" spans="2:15" ht="12.75" customHeight="1">
      <c r="B588" s="55"/>
      <c r="M588" s="55"/>
      <c r="N588" s="149"/>
      <c r="O588" s="149"/>
    </row>
    <row r="589" spans="2:15" ht="12.75" customHeight="1">
      <c r="B589" s="55"/>
      <c r="M589" s="55"/>
      <c r="N589" s="149"/>
      <c r="O589" s="149"/>
    </row>
    <row r="590" spans="2:15" ht="12.75" customHeight="1">
      <c r="B590" s="55"/>
      <c r="M590" s="55"/>
      <c r="N590" s="149"/>
      <c r="O590" s="149"/>
    </row>
    <row r="591" spans="2:15" ht="12.75" customHeight="1">
      <c r="B591" s="55"/>
      <c r="M591" s="55"/>
      <c r="N591" s="149"/>
      <c r="O591" s="149"/>
    </row>
    <row r="592" spans="2:15" ht="12.75" customHeight="1">
      <c r="B592" s="55"/>
      <c r="M592" s="55"/>
      <c r="N592" s="149"/>
      <c r="O592" s="149"/>
    </row>
    <row r="593" spans="2:15" ht="12.75" customHeight="1">
      <c r="B593" s="55"/>
      <c r="M593" s="55"/>
      <c r="N593" s="149"/>
      <c r="O593" s="149"/>
    </row>
    <row r="594" spans="2:15" ht="12.75" customHeight="1">
      <c r="B594" s="55"/>
      <c r="M594" s="55"/>
      <c r="N594" s="149"/>
      <c r="O594" s="149"/>
    </row>
    <row r="595" spans="2:15" ht="12.75" customHeight="1">
      <c r="B595" s="55"/>
      <c r="M595" s="55"/>
      <c r="N595" s="149"/>
      <c r="O595" s="149"/>
    </row>
    <row r="596" spans="2:15" ht="12.75" customHeight="1">
      <c r="B596" s="55"/>
      <c r="M596" s="55"/>
      <c r="N596" s="149"/>
      <c r="O596" s="149"/>
    </row>
    <row r="597" spans="2:15" ht="12.75" customHeight="1">
      <c r="B597" s="55"/>
      <c r="M597" s="55"/>
      <c r="N597" s="149"/>
      <c r="O597" s="149"/>
    </row>
    <row r="598" spans="2:15" ht="12.75" customHeight="1">
      <c r="B598" s="55"/>
      <c r="M598" s="55"/>
      <c r="N598" s="149"/>
      <c r="O598" s="149"/>
    </row>
    <row r="599" spans="2:15" ht="12.75" customHeight="1">
      <c r="B599" s="55"/>
      <c r="M599" s="55"/>
      <c r="N599" s="149"/>
      <c r="O599" s="149"/>
    </row>
    <row r="600" spans="2:15" ht="12.75" customHeight="1">
      <c r="B600" s="55"/>
      <c r="M600" s="55"/>
      <c r="N600" s="149"/>
      <c r="O600" s="149"/>
    </row>
    <row r="601" spans="2:15" ht="12.75" customHeight="1">
      <c r="B601" s="55"/>
      <c r="M601" s="55"/>
      <c r="N601" s="149"/>
      <c r="O601" s="149"/>
    </row>
    <row r="602" spans="2:15" ht="12.75" customHeight="1">
      <c r="B602" s="55"/>
      <c r="M602" s="55"/>
      <c r="N602" s="149"/>
      <c r="O602" s="149"/>
    </row>
    <row r="603" spans="2:15" ht="12.75" customHeight="1">
      <c r="B603" s="55"/>
      <c r="M603" s="55"/>
      <c r="N603" s="149"/>
      <c r="O603" s="149"/>
    </row>
    <row r="604" spans="2:15" ht="12.75" customHeight="1">
      <c r="B604" s="55"/>
      <c r="M604" s="55"/>
      <c r="N604" s="149"/>
      <c r="O604" s="149"/>
    </row>
    <row r="605" spans="2:15" ht="12.75" customHeight="1">
      <c r="B605" s="55"/>
      <c r="M605" s="55"/>
      <c r="N605" s="149"/>
      <c r="O605" s="149"/>
    </row>
    <row r="606" spans="2:15" ht="12.75" customHeight="1">
      <c r="B606" s="55"/>
      <c r="M606" s="55"/>
      <c r="N606" s="149"/>
      <c r="O606" s="149"/>
    </row>
    <row r="607" spans="2:15" ht="12.75" customHeight="1">
      <c r="B607" s="55"/>
      <c r="M607" s="55"/>
      <c r="N607" s="149"/>
      <c r="O607" s="149"/>
    </row>
    <row r="608" spans="2:15" ht="12.75" customHeight="1">
      <c r="B608" s="55"/>
      <c r="M608" s="55"/>
      <c r="N608" s="149"/>
      <c r="O608" s="149"/>
    </row>
    <row r="609" spans="2:15" ht="12.75" customHeight="1">
      <c r="B609" s="55"/>
      <c r="M609" s="55"/>
      <c r="N609" s="149"/>
      <c r="O609" s="149"/>
    </row>
    <row r="610" spans="2:15" ht="12.75" customHeight="1">
      <c r="B610" s="55"/>
      <c r="M610" s="55"/>
      <c r="N610" s="149"/>
      <c r="O610" s="149"/>
    </row>
    <row r="611" spans="2:15" ht="12.75" customHeight="1">
      <c r="B611" s="55"/>
      <c r="M611" s="55"/>
      <c r="N611" s="149"/>
      <c r="O611" s="149"/>
    </row>
    <row r="612" spans="2:15" ht="12.75" customHeight="1">
      <c r="B612" s="55"/>
      <c r="M612" s="55"/>
      <c r="N612" s="149"/>
      <c r="O612" s="149"/>
    </row>
    <row r="613" spans="2:15" ht="12.75" customHeight="1">
      <c r="B613" s="55"/>
      <c r="M613" s="55"/>
      <c r="N613" s="149"/>
      <c r="O613" s="149"/>
    </row>
    <row r="614" spans="2:15" ht="12.75" customHeight="1">
      <c r="B614" s="55"/>
      <c r="M614" s="55"/>
      <c r="N614" s="149"/>
      <c r="O614" s="149"/>
    </row>
    <row r="615" spans="2:15" ht="12.75" customHeight="1">
      <c r="B615" s="55"/>
      <c r="M615" s="55"/>
      <c r="N615" s="149"/>
      <c r="O615" s="149"/>
    </row>
    <row r="616" spans="2:15" ht="12.75" customHeight="1">
      <c r="B616" s="55"/>
      <c r="M616" s="55"/>
      <c r="N616" s="149"/>
      <c r="O616" s="149"/>
    </row>
    <row r="617" spans="2:15" ht="12.75" customHeight="1">
      <c r="B617" s="55"/>
      <c r="M617" s="55"/>
      <c r="N617" s="149"/>
      <c r="O617" s="149"/>
    </row>
    <row r="618" spans="2:15" ht="12.75" customHeight="1">
      <c r="B618" s="55"/>
      <c r="M618" s="55"/>
      <c r="N618" s="149"/>
      <c r="O618" s="149"/>
    </row>
    <row r="619" spans="2:15" ht="12.75" customHeight="1">
      <c r="B619" s="55"/>
      <c r="M619" s="55"/>
      <c r="N619" s="149"/>
      <c r="O619" s="149"/>
    </row>
    <row r="620" spans="2:15" ht="12.75" customHeight="1">
      <c r="B620" s="55"/>
      <c r="M620" s="55"/>
      <c r="N620" s="149"/>
      <c r="O620" s="149"/>
    </row>
    <row r="621" spans="2:15" ht="12.75" customHeight="1">
      <c r="B621" s="55"/>
      <c r="M621" s="55"/>
      <c r="N621" s="149"/>
      <c r="O621" s="149"/>
    </row>
    <row r="622" spans="2:15" ht="12.75" customHeight="1">
      <c r="B622" s="55"/>
      <c r="M622" s="55"/>
      <c r="N622" s="149"/>
      <c r="O622" s="149"/>
    </row>
    <row r="623" spans="2:15" ht="12.75" customHeight="1">
      <c r="B623" s="55"/>
      <c r="M623" s="55"/>
      <c r="N623" s="149"/>
      <c r="O623" s="149"/>
    </row>
    <row r="624" spans="2:15" ht="12.75" customHeight="1">
      <c r="B624" s="55"/>
      <c r="M624" s="55"/>
      <c r="N624" s="149"/>
      <c r="O624" s="149"/>
    </row>
    <row r="625" spans="2:15" ht="12.75" customHeight="1">
      <c r="B625" s="55"/>
      <c r="M625" s="55"/>
      <c r="N625" s="149"/>
      <c r="O625" s="149"/>
    </row>
    <row r="626" spans="2:15" ht="12.75" customHeight="1">
      <c r="B626" s="55"/>
      <c r="M626" s="55"/>
      <c r="N626" s="149"/>
      <c r="O626" s="149"/>
    </row>
    <row r="627" spans="2:15" ht="12.75" customHeight="1">
      <c r="B627" s="55"/>
      <c r="M627" s="55"/>
      <c r="N627" s="149"/>
      <c r="O627" s="149"/>
    </row>
    <row r="628" spans="2:15" ht="12.75" customHeight="1">
      <c r="B628" s="55"/>
      <c r="M628" s="55"/>
      <c r="N628" s="149"/>
      <c r="O628" s="149"/>
    </row>
    <row r="629" spans="2:15" ht="12.75" customHeight="1">
      <c r="B629" s="55"/>
      <c r="M629" s="55"/>
      <c r="N629" s="149"/>
      <c r="O629" s="149"/>
    </row>
    <row r="630" spans="2:15" ht="12.75" customHeight="1">
      <c r="B630" s="55"/>
      <c r="M630" s="55"/>
      <c r="N630" s="149"/>
      <c r="O630" s="149"/>
    </row>
    <row r="631" spans="2:15" ht="12.75" customHeight="1">
      <c r="B631" s="55"/>
      <c r="M631" s="55"/>
      <c r="N631" s="149"/>
      <c r="O631" s="149"/>
    </row>
    <row r="632" spans="2:15" ht="12.75" customHeight="1">
      <c r="B632" s="55"/>
      <c r="M632" s="55"/>
      <c r="N632" s="149"/>
      <c r="O632" s="149"/>
    </row>
    <row r="633" spans="2:15" ht="12.75" customHeight="1">
      <c r="B633" s="55"/>
      <c r="M633" s="55"/>
      <c r="N633" s="149"/>
      <c r="O633" s="149"/>
    </row>
    <row r="634" spans="2:15" ht="12.75" customHeight="1">
      <c r="B634" s="55"/>
      <c r="M634" s="55"/>
      <c r="N634" s="149"/>
      <c r="O634" s="149"/>
    </row>
    <row r="635" spans="2:15" ht="12.75" customHeight="1">
      <c r="B635" s="55"/>
      <c r="M635" s="55"/>
      <c r="N635" s="149"/>
      <c r="O635" s="149"/>
    </row>
    <row r="636" spans="2:15" ht="12.75" customHeight="1">
      <c r="B636" s="55"/>
      <c r="M636" s="55"/>
      <c r="N636" s="149"/>
      <c r="O636" s="149"/>
    </row>
    <row r="637" spans="2:15" ht="12.75" customHeight="1">
      <c r="B637" s="55"/>
      <c r="M637" s="55"/>
      <c r="N637" s="149"/>
      <c r="O637" s="149"/>
    </row>
    <row r="638" spans="2:15" ht="12.75" customHeight="1">
      <c r="B638" s="55"/>
      <c r="M638" s="55"/>
      <c r="N638" s="149"/>
      <c r="O638" s="149"/>
    </row>
    <row r="639" spans="2:15" ht="12.75" customHeight="1">
      <c r="B639" s="55"/>
      <c r="M639" s="55"/>
      <c r="N639" s="149"/>
      <c r="O639" s="149"/>
    </row>
    <row r="640" spans="2:15" ht="12.75" customHeight="1">
      <c r="B640" s="55"/>
      <c r="M640" s="55"/>
      <c r="N640" s="149"/>
      <c r="O640" s="149"/>
    </row>
    <row r="641" spans="2:15" ht="12.75" customHeight="1">
      <c r="B641" s="55"/>
      <c r="M641" s="55"/>
      <c r="N641" s="149"/>
      <c r="O641" s="149"/>
    </row>
    <row r="642" spans="2:15" ht="12.75" customHeight="1">
      <c r="B642" s="55"/>
      <c r="M642" s="55"/>
      <c r="N642" s="149"/>
      <c r="O642" s="149"/>
    </row>
    <row r="643" spans="2:15" ht="12.75" customHeight="1">
      <c r="B643" s="55"/>
      <c r="M643" s="55"/>
      <c r="N643" s="149"/>
      <c r="O643" s="149"/>
    </row>
    <row r="644" spans="2:15" ht="12.75" customHeight="1">
      <c r="B644" s="55"/>
      <c r="M644" s="55"/>
      <c r="N644" s="149"/>
      <c r="O644" s="149"/>
    </row>
    <row r="645" spans="2:15" ht="12.75" customHeight="1">
      <c r="B645" s="55"/>
      <c r="M645" s="55"/>
      <c r="N645" s="149"/>
      <c r="O645" s="149"/>
    </row>
    <row r="646" spans="2:15" ht="12.75" customHeight="1">
      <c r="B646" s="55"/>
      <c r="M646" s="55"/>
      <c r="N646" s="149"/>
      <c r="O646" s="149"/>
    </row>
    <row r="647" spans="2:15" ht="12.75" customHeight="1">
      <c r="B647" s="55"/>
      <c r="M647" s="55"/>
      <c r="N647" s="149"/>
      <c r="O647" s="149"/>
    </row>
    <row r="648" spans="2:15" ht="12.75" customHeight="1">
      <c r="B648" s="55"/>
      <c r="M648" s="55"/>
      <c r="N648" s="149"/>
      <c r="O648" s="149"/>
    </row>
    <row r="649" spans="2:15" ht="12.75" customHeight="1">
      <c r="B649" s="55"/>
      <c r="M649" s="55"/>
      <c r="N649" s="149"/>
      <c r="O649" s="149"/>
    </row>
    <row r="650" spans="2:15" ht="12.75" customHeight="1">
      <c r="B650" s="55"/>
      <c r="M650" s="55"/>
      <c r="N650" s="149"/>
      <c r="O650" s="149"/>
    </row>
    <row r="651" spans="2:15" ht="12.75" customHeight="1">
      <c r="B651" s="55"/>
      <c r="M651" s="55"/>
      <c r="N651" s="149"/>
      <c r="O651" s="149"/>
    </row>
    <row r="652" spans="2:15" ht="12.75" customHeight="1">
      <c r="B652" s="55"/>
      <c r="M652" s="55"/>
      <c r="N652" s="149"/>
      <c r="O652" s="149"/>
    </row>
    <row r="653" spans="2:15" ht="12.75" customHeight="1">
      <c r="B653" s="55"/>
      <c r="M653" s="55"/>
      <c r="N653" s="149"/>
      <c r="O653" s="149"/>
    </row>
    <row r="654" spans="2:15" ht="12.75" customHeight="1">
      <c r="B654" s="55"/>
      <c r="M654" s="55"/>
      <c r="N654" s="149"/>
      <c r="O654" s="149"/>
    </row>
    <row r="655" spans="2:15" ht="12.75" customHeight="1">
      <c r="B655" s="55"/>
      <c r="M655" s="55"/>
      <c r="N655" s="149"/>
      <c r="O655" s="149"/>
    </row>
    <row r="656" spans="2:15" ht="12.75" customHeight="1">
      <c r="B656" s="55"/>
      <c r="M656" s="55"/>
      <c r="N656" s="149"/>
      <c r="O656" s="149"/>
    </row>
    <row r="657" spans="2:15" ht="12.75" customHeight="1">
      <c r="B657" s="55"/>
      <c r="M657" s="55"/>
      <c r="N657" s="149"/>
      <c r="O657" s="149"/>
    </row>
    <row r="658" spans="2:15" ht="12.75" customHeight="1">
      <c r="B658" s="55"/>
      <c r="M658" s="55"/>
      <c r="N658" s="149"/>
      <c r="O658" s="149"/>
    </row>
    <row r="659" spans="2:15" ht="12.75" customHeight="1">
      <c r="B659" s="55"/>
      <c r="M659" s="55"/>
      <c r="N659" s="149"/>
      <c r="O659" s="149"/>
    </row>
    <row r="660" spans="2:15" ht="12.75" customHeight="1">
      <c r="B660" s="55"/>
      <c r="M660" s="55"/>
      <c r="N660" s="149"/>
      <c r="O660" s="149"/>
    </row>
    <row r="661" spans="2:15" ht="12.75" customHeight="1">
      <c r="B661" s="55"/>
      <c r="M661" s="55"/>
      <c r="N661" s="149"/>
      <c r="O661" s="149"/>
    </row>
    <row r="662" spans="2:15" ht="12.75" customHeight="1">
      <c r="B662" s="55"/>
      <c r="M662" s="55"/>
      <c r="N662" s="149"/>
      <c r="O662" s="149"/>
    </row>
    <row r="663" spans="2:15" ht="12.75" customHeight="1">
      <c r="B663" s="55"/>
      <c r="M663" s="55"/>
      <c r="N663" s="149"/>
      <c r="O663" s="149"/>
    </row>
    <row r="664" spans="2:15" ht="12.75" customHeight="1">
      <c r="B664" s="55"/>
      <c r="M664" s="55"/>
      <c r="N664" s="149"/>
      <c r="O664" s="149"/>
    </row>
    <row r="665" spans="2:15" ht="12.75" customHeight="1">
      <c r="B665" s="55"/>
      <c r="M665" s="55"/>
      <c r="N665" s="149"/>
      <c r="O665" s="149"/>
    </row>
    <row r="666" spans="2:15" ht="12.75" customHeight="1">
      <c r="B666" s="55"/>
      <c r="M666" s="55"/>
      <c r="N666" s="149"/>
      <c r="O666" s="149"/>
    </row>
    <row r="667" spans="2:15" ht="12.75" customHeight="1">
      <c r="B667" s="55"/>
      <c r="M667" s="55"/>
      <c r="N667" s="149"/>
      <c r="O667" s="149"/>
    </row>
    <row r="668" spans="2:15" ht="12.75" customHeight="1">
      <c r="B668" s="55"/>
      <c r="M668" s="55"/>
      <c r="N668" s="149"/>
      <c r="O668" s="149"/>
    </row>
    <row r="669" spans="2:15" ht="12.75" customHeight="1">
      <c r="B669" s="55"/>
      <c r="M669" s="55"/>
      <c r="N669" s="149"/>
      <c r="O669" s="149"/>
    </row>
    <row r="670" spans="2:15" ht="12.75" customHeight="1">
      <c r="B670" s="55"/>
      <c r="M670" s="55"/>
      <c r="N670" s="149"/>
      <c r="O670" s="149"/>
    </row>
    <row r="671" spans="2:15" ht="12.75" customHeight="1">
      <c r="B671" s="55"/>
      <c r="M671" s="55"/>
      <c r="N671" s="149"/>
      <c r="O671" s="149"/>
    </row>
    <row r="672" spans="2:15" ht="12.75" customHeight="1">
      <c r="B672" s="55"/>
      <c r="M672" s="55"/>
      <c r="N672" s="149"/>
      <c r="O672" s="149"/>
    </row>
    <row r="673" spans="2:15" ht="12.75" customHeight="1">
      <c r="B673" s="55"/>
      <c r="M673" s="55"/>
      <c r="N673" s="149"/>
      <c r="O673" s="149"/>
    </row>
    <row r="674" spans="2:15" ht="12.75" customHeight="1">
      <c r="B674" s="55"/>
      <c r="M674" s="55"/>
      <c r="N674" s="149"/>
      <c r="O674" s="149"/>
    </row>
    <row r="675" spans="2:15" ht="12.75" customHeight="1">
      <c r="B675" s="55"/>
      <c r="M675" s="55"/>
      <c r="N675" s="149"/>
      <c r="O675" s="149"/>
    </row>
    <row r="676" spans="2:15" ht="12.75" customHeight="1">
      <c r="B676" s="55"/>
      <c r="M676" s="55"/>
      <c r="N676" s="149"/>
      <c r="O676" s="149"/>
    </row>
    <row r="677" spans="2:15" ht="12.75" customHeight="1">
      <c r="B677" s="55"/>
      <c r="M677" s="55"/>
      <c r="N677" s="149"/>
      <c r="O677" s="149"/>
    </row>
    <row r="678" spans="2:15" ht="12.75" customHeight="1">
      <c r="B678" s="55"/>
      <c r="M678" s="55"/>
      <c r="N678" s="149"/>
      <c r="O678" s="149"/>
    </row>
    <row r="679" spans="2:15" ht="12.75" customHeight="1">
      <c r="B679" s="55"/>
      <c r="M679" s="55"/>
      <c r="N679" s="149"/>
      <c r="O679" s="149"/>
    </row>
    <row r="680" spans="2:15" ht="12.75" customHeight="1">
      <c r="B680" s="55"/>
      <c r="M680" s="55"/>
      <c r="N680" s="149"/>
      <c r="O680" s="149"/>
    </row>
    <row r="681" spans="2:15" ht="12.75" customHeight="1">
      <c r="B681" s="55"/>
      <c r="M681" s="55"/>
      <c r="N681" s="149"/>
      <c r="O681" s="149"/>
    </row>
    <row r="682" spans="2:15" ht="12.75" customHeight="1">
      <c r="B682" s="55"/>
      <c r="M682" s="55"/>
      <c r="N682" s="149"/>
      <c r="O682" s="149"/>
    </row>
    <row r="683" spans="2:15" ht="12.75" customHeight="1">
      <c r="B683" s="55"/>
      <c r="M683" s="55"/>
      <c r="N683" s="149"/>
      <c r="O683" s="149"/>
    </row>
    <row r="684" spans="2:15" ht="12.75" customHeight="1">
      <c r="B684" s="55"/>
      <c r="M684" s="55"/>
      <c r="N684" s="149"/>
      <c r="O684" s="149"/>
    </row>
    <row r="685" spans="2:15" ht="12.75" customHeight="1">
      <c r="B685" s="55"/>
      <c r="M685" s="55"/>
      <c r="N685" s="149"/>
      <c r="O685" s="149"/>
    </row>
    <row r="686" spans="2:15" ht="12.75" customHeight="1">
      <c r="B686" s="55"/>
      <c r="M686" s="55"/>
      <c r="N686" s="149"/>
      <c r="O686" s="149"/>
    </row>
    <row r="687" spans="2:15" ht="12.75" customHeight="1">
      <c r="B687" s="55"/>
      <c r="M687" s="55"/>
      <c r="N687" s="149"/>
      <c r="O687" s="149"/>
    </row>
    <row r="688" spans="2:15" ht="12.75" customHeight="1">
      <c r="B688" s="55"/>
      <c r="M688" s="55"/>
      <c r="N688" s="149"/>
      <c r="O688" s="149"/>
    </row>
    <row r="689" spans="2:15" ht="12.75" customHeight="1">
      <c r="B689" s="55"/>
      <c r="M689" s="55"/>
      <c r="N689" s="149"/>
      <c r="O689" s="149"/>
    </row>
    <row r="690" spans="2:15" ht="12.75" customHeight="1">
      <c r="B690" s="55"/>
      <c r="M690" s="55"/>
      <c r="N690" s="149"/>
      <c r="O690" s="149"/>
    </row>
    <row r="691" spans="2:15" ht="12.75" customHeight="1">
      <c r="B691" s="55"/>
      <c r="M691" s="55"/>
      <c r="N691" s="149"/>
      <c r="O691" s="149"/>
    </row>
    <row r="692" spans="2:15" ht="12.75" customHeight="1">
      <c r="B692" s="55"/>
      <c r="M692" s="55"/>
      <c r="N692" s="149"/>
      <c r="O692" s="149"/>
    </row>
    <row r="693" spans="2:15" ht="12.75" customHeight="1">
      <c r="B693" s="55"/>
      <c r="M693" s="55"/>
      <c r="N693" s="149"/>
      <c r="O693" s="149"/>
    </row>
    <row r="694" spans="2:15" ht="12.75" customHeight="1">
      <c r="B694" s="55"/>
      <c r="M694" s="55"/>
      <c r="N694" s="149"/>
      <c r="O694" s="149"/>
    </row>
    <row r="695" spans="2:15" ht="12.75" customHeight="1">
      <c r="B695" s="55"/>
      <c r="M695" s="55"/>
      <c r="N695" s="149"/>
      <c r="O695" s="149"/>
    </row>
    <row r="696" spans="2:15" ht="12.75" customHeight="1">
      <c r="B696" s="55"/>
      <c r="M696" s="55"/>
      <c r="N696" s="149"/>
      <c r="O696" s="149"/>
    </row>
    <row r="697" spans="2:15" ht="12.75" customHeight="1">
      <c r="B697" s="55"/>
      <c r="M697" s="55"/>
      <c r="N697" s="149"/>
      <c r="O697" s="149"/>
    </row>
    <row r="698" spans="2:15" ht="12.75" customHeight="1">
      <c r="B698" s="55"/>
      <c r="M698" s="55"/>
      <c r="N698" s="149"/>
      <c r="O698" s="149"/>
    </row>
    <row r="699" spans="2:15" ht="12.75" customHeight="1">
      <c r="B699" s="55"/>
      <c r="M699" s="55"/>
      <c r="N699" s="149"/>
      <c r="O699" s="149"/>
    </row>
    <row r="700" spans="2:15" ht="12.75" customHeight="1">
      <c r="B700" s="55"/>
      <c r="M700" s="55"/>
      <c r="N700" s="149"/>
      <c r="O700" s="149"/>
    </row>
    <row r="701" spans="2:15" ht="12.75" customHeight="1">
      <c r="B701" s="55"/>
      <c r="M701" s="55"/>
      <c r="N701" s="149"/>
      <c r="O701" s="149"/>
    </row>
    <row r="702" spans="2:15" ht="12.75" customHeight="1">
      <c r="B702" s="55"/>
      <c r="M702" s="55"/>
      <c r="N702" s="149"/>
      <c r="O702" s="149"/>
    </row>
    <row r="703" spans="2:15" ht="12.75" customHeight="1">
      <c r="B703" s="55"/>
      <c r="M703" s="55"/>
      <c r="N703" s="149"/>
      <c r="O703" s="149"/>
    </row>
    <row r="704" spans="2:15" ht="12.75" customHeight="1">
      <c r="B704" s="55"/>
      <c r="M704" s="55"/>
      <c r="N704" s="149"/>
      <c r="O704" s="149"/>
    </row>
    <row r="705" spans="2:15" ht="12.75" customHeight="1">
      <c r="B705" s="55"/>
      <c r="M705" s="55"/>
      <c r="N705" s="149"/>
      <c r="O705" s="149"/>
    </row>
    <row r="706" spans="2:15" ht="12.75" customHeight="1">
      <c r="B706" s="55"/>
      <c r="M706" s="55"/>
      <c r="N706" s="149"/>
      <c r="O706" s="149"/>
    </row>
    <row r="707" spans="2:15" ht="12.75" customHeight="1">
      <c r="B707" s="55"/>
      <c r="M707" s="55"/>
      <c r="N707" s="149"/>
      <c r="O707" s="149"/>
    </row>
    <row r="708" spans="2:15" ht="12.75" customHeight="1">
      <c r="B708" s="55"/>
      <c r="M708" s="55"/>
      <c r="N708" s="149"/>
      <c r="O708" s="149"/>
    </row>
    <row r="709" spans="2:15" ht="12.75" customHeight="1">
      <c r="B709" s="55"/>
      <c r="M709" s="55"/>
      <c r="N709" s="149"/>
      <c r="O709" s="149"/>
    </row>
    <row r="710" spans="2:15" ht="12.75" customHeight="1">
      <c r="B710" s="55"/>
      <c r="M710" s="55"/>
      <c r="N710" s="149"/>
      <c r="O710" s="149"/>
    </row>
    <row r="711" spans="2:15" ht="12.75" customHeight="1">
      <c r="B711" s="55"/>
      <c r="M711" s="55"/>
      <c r="N711" s="149"/>
      <c r="O711" s="149"/>
    </row>
    <row r="712" spans="2:15" ht="12.75" customHeight="1">
      <c r="B712" s="55"/>
      <c r="M712" s="55"/>
      <c r="N712" s="149"/>
      <c r="O712" s="149"/>
    </row>
    <row r="713" spans="2:15" ht="12.75" customHeight="1">
      <c r="B713" s="55"/>
      <c r="M713" s="55"/>
      <c r="N713" s="149"/>
      <c r="O713" s="149"/>
    </row>
    <row r="714" spans="2:15" ht="12.75" customHeight="1">
      <c r="B714" s="55"/>
      <c r="M714" s="55"/>
      <c r="N714" s="149"/>
      <c r="O714" s="149"/>
    </row>
    <row r="715" spans="2:15" ht="12.75" customHeight="1">
      <c r="B715" s="55"/>
      <c r="M715" s="55"/>
      <c r="N715" s="149"/>
      <c r="O715" s="149"/>
    </row>
    <row r="716" spans="2:15" ht="12.75" customHeight="1">
      <c r="B716" s="55"/>
      <c r="M716" s="55"/>
      <c r="N716" s="149"/>
      <c r="O716" s="149"/>
    </row>
    <row r="717" spans="2:15" ht="12.75" customHeight="1">
      <c r="B717" s="55"/>
      <c r="M717" s="55"/>
      <c r="N717" s="149"/>
      <c r="O717" s="149"/>
    </row>
    <row r="718" spans="2:15" ht="12.75" customHeight="1">
      <c r="B718" s="55"/>
      <c r="M718" s="55"/>
      <c r="N718" s="149"/>
      <c r="O718" s="149"/>
    </row>
    <row r="719" spans="2:15" ht="12.75" customHeight="1">
      <c r="B719" s="55"/>
      <c r="M719" s="55"/>
      <c r="N719" s="149"/>
      <c r="O719" s="149"/>
    </row>
    <row r="720" spans="2:15" ht="12.75" customHeight="1">
      <c r="B720" s="55"/>
      <c r="M720" s="55"/>
      <c r="N720" s="149"/>
      <c r="O720" s="149"/>
    </row>
    <row r="721" spans="2:15" ht="12.75" customHeight="1">
      <c r="B721" s="55"/>
      <c r="M721" s="55"/>
      <c r="N721" s="149"/>
      <c r="O721" s="149"/>
    </row>
    <row r="722" spans="2:15" ht="12.75" customHeight="1">
      <c r="B722" s="55"/>
      <c r="M722" s="55"/>
      <c r="N722" s="149"/>
      <c r="O722" s="149"/>
    </row>
    <row r="723" spans="2:15" ht="12.75" customHeight="1">
      <c r="B723" s="55"/>
      <c r="M723" s="55"/>
      <c r="N723" s="149"/>
      <c r="O723" s="149"/>
    </row>
    <row r="724" spans="2:15" ht="12.75" customHeight="1">
      <c r="B724" s="55"/>
      <c r="M724" s="55"/>
      <c r="N724" s="149"/>
      <c r="O724" s="149"/>
    </row>
    <row r="725" spans="2:15" ht="12.75" customHeight="1">
      <c r="B725" s="55"/>
      <c r="M725" s="55"/>
      <c r="N725" s="149"/>
      <c r="O725" s="149"/>
    </row>
    <row r="726" spans="2:15" ht="12.75" customHeight="1">
      <c r="B726" s="55"/>
      <c r="M726" s="55"/>
      <c r="N726" s="149"/>
      <c r="O726" s="149"/>
    </row>
    <row r="727" spans="2:15" ht="12.75" customHeight="1">
      <c r="B727" s="55"/>
      <c r="M727" s="55"/>
      <c r="N727" s="149"/>
      <c r="O727" s="149"/>
    </row>
    <row r="728" spans="2:15" ht="12.75" customHeight="1">
      <c r="B728" s="55"/>
      <c r="M728" s="55"/>
      <c r="N728" s="149"/>
      <c r="O728" s="149"/>
    </row>
    <row r="729" spans="2:15" ht="12.75" customHeight="1">
      <c r="B729" s="55"/>
      <c r="M729" s="55"/>
      <c r="N729" s="149"/>
      <c r="O729" s="149"/>
    </row>
    <row r="730" spans="2:15" ht="12.75" customHeight="1">
      <c r="B730" s="55"/>
      <c r="M730" s="55"/>
      <c r="N730" s="149"/>
      <c r="O730" s="149"/>
    </row>
    <row r="731" spans="2:15" ht="12.75" customHeight="1">
      <c r="B731" s="55"/>
      <c r="M731" s="55"/>
      <c r="N731" s="149"/>
      <c r="O731" s="149"/>
    </row>
    <row r="732" spans="2:15" ht="12.75" customHeight="1">
      <c r="B732" s="55"/>
      <c r="M732" s="55"/>
      <c r="N732" s="149"/>
      <c r="O732" s="149"/>
    </row>
    <row r="733" spans="2:15" ht="12.75" customHeight="1">
      <c r="B733" s="55"/>
      <c r="M733" s="55"/>
      <c r="N733" s="149"/>
      <c r="O733" s="149"/>
    </row>
    <row r="734" spans="2:15" ht="12.75" customHeight="1">
      <c r="B734" s="55"/>
      <c r="M734" s="55"/>
      <c r="N734" s="149"/>
      <c r="O734" s="149"/>
    </row>
    <row r="735" spans="2:15" ht="12.75" customHeight="1">
      <c r="B735" s="55"/>
      <c r="M735" s="55"/>
      <c r="N735" s="149"/>
      <c r="O735" s="149"/>
    </row>
    <row r="736" spans="2:15" ht="12.75" customHeight="1">
      <c r="B736" s="55"/>
      <c r="M736" s="55"/>
      <c r="N736" s="149"/>
      <c r="O736" s="149"/>
    </row>
    <row r="737" spans="2:15" ht="12.75" customHeight="1">
      <c r="B737" s="55"/>
      <c r="M737" s="55"/>
      <c r="N737" s="149"/>
      <c r="O737" s="149"/>
    </row>
    <row r="738" spans="2:15" ht="12.75" customHeight="1">
      <c r="B738" s="55"/>
      <c r="M738" s="55"/>
      <c r="N738" s="149"/>
      <c r="O738" s="149"/>
    </row>
    <row r="739" spans="2:15" ht="12.75" customHeight="1">
      <c r="B739" s="55"/>
      <c r="M739" s="55"/>
      <c r="N739" s="149"/>
      <c r="O739" s="149"/>
    </row>
    <row r="740" spans="2:15" ht="12.75" customHeight="1">
      <c r="B740" s="55"/>
      <c r="M740" s="55"/>
      <c r="N740" s="149"/>
      <c r="O740" s="149"/>
    </row>
    <row r="741" spans="2:15" ht="12.75" customHeight="1">
      <c r="B741" s="55"/>
      <c r="M741" s="55"/>
      <c r="N741" s="149"/>
      <c r="O741" s="149"/>
    </row>
    <row r="742" spans="2:15" ht="12.75" customHeight="1">
      <c r="B742" s="55"/>
      <c r="M742" s="55"/>
      <c r="N742" s="149"/>
      <c r="O742" s="149"/>
    </row>
    <row r="743" spans="2:15" ht="12.75" customHeight="1">
      <c r="B743" s="55"/>
      <c r="M743" s="55"/>
      <c r="N743" s="149"/>
      <c r="O743" s="149"/>
    </row>
    <row r="744" spans="2:15" ht="12.75" customHeight="1">
      <c r="B744" s="55"/>
      <c r="M744" s="55"/>
      <c r="N744" s="149"/>
      <c r="O744" s="149"/>
    </row>
    <row r="745" spans="2:15" ht="12.75" customHeight="1">
      <c r="B745" s="55"/>
      <c r="M745" s="55"/>
      <c r="N745" s="149"/>
      <c r="O745" s="149"/>
    </row>
    <row r="746" spans="2:15" ht="12.75" customHeight="1">
      <c r="B746" s="55"/>
      <c r="M746" s="55"/>
      <c r="N746" s="149"/>
      <c r="O746" s="149"/>
    </row>
    <row r="747" spans="2:15" ht="12.75" customHeight="1">
      <c r="B747" s="55"/>
      <c r="M747" s="55"/>
      <c r="N747" s="149"/>
      <c r="O747" s="149"/>
    </row>
    <row r="748" spans="2:15" ht="12.75" customHeight="1">
      <c r="B748" s="55"/>
      <c r="M748" s="55"/>
      <c r="N748" s="149"/>
      <c r="O748" s="149"/>
    </row>
    <row r="749" spans="2:15" ht="12.75" customHeight="1">
      <c r="B749" s="55"/>
      <c r="M749" s="55"/>
      <c r="N749" s="149"/>
      <c r="O749" s="149"/>
    </row>
    <row r="750" spans="2:15" ht="12.75" customHeight="1">
      <c r="B750" s="55"/>
      <c r="M750" s="55"/>
      <c r="N750" s="149"/>
      <c r="O750" s="149"/>
    </row>
    <row r="751" spans="2:15" ht="12.75" customHeight="1">
      <c r="B751" s="55"/>
      <c r="M751" s="55"/>
      <c r="N751" s="149"/>
      <c r="O751" s="149"/>
    </row>
    <row r="752" spans="2:15" ht="12.75" customHeight="1">
      <c r="B752" s="55"/>
      <c r="M752" s="55"/>
      <c r="N752" s="149"/>
      <c r="O752" s="149"/>
    </row>
    <row r="753" spans="2:15" ht="12.75" customHeight="1">
      <c r="B753" s="55"/>
      <c r="M753" s="55"/>
      <c r="N753" s="149"/>
      <c r="O753" s="149"/>
    </row>
    <row r="754" spans="2:15" ht="12.75" customHeight="1">
      <c r="B754" s="55"/>
      <c r="M754" s="55"/>
      <c r="N754" s="149"/>
      <c r="O754" s="149"/>
    </row>
    <row r="755" spans="2:15" ht="12.75" customHeight="1">
      <c r="B755" s="55"/>
      <c r="M755" s="55"/>
      <c r="N755" s="149"/>
      <c r="O755" s="149"/>
    </row>
    <row r="756" spans="2:15" ht="12.75" customHeight="1">
      <c r="B756" s="55"/>
      <c r="M756" s="55"/>
      <c r="N756" s="149"/>
      <c r="O756" s="149"/>
    </row>
    <row r="757" spans="2:15" ht="12.75" customHeight="1">
      <c r="B757" s="55"/>
      <c r="M757" s="55"/>
      <c r="N757" s="149"/>
      <c r="O757" s="149"/>
    </row>
    <row r="758" spans="2:15" ht="12.75" customHeight="1">
      <c r="B758" s="55"/>
      <c r="M758" s="55"/>
      <c r="N758" s="149"/>
      <c r="O758" s="149"/>
    </row>
    <row r="759" spans="2:15" ht="12.75" customHeight="1">
      <c r="B759" s="55"/>
      <c r="M759" s="55"/>
      <c r="N759" s="149"/>
      <c r="O759" s="149"/>
    </row>
    <row r="760" spans="2:15" ht="12.75" customHeight="1">
      <c r="B760" s="55"/>
      <c r="M760" s="55"/>
      <c r="N760" s="149"/>
      <c r="O760" s="149"/>
    </row>
    <row r="761" spans="2:15" ht="12.75" customHeight="1">
      <c r="B761" s="55"/>
      <c r="M761" s="55"/>
      <c r="N761" s="149"/>
      <c r="O761" s="149"/>
    </row>
    <row r="762" spans="2:15" ht="12.75" customHeight="1">
      <c r="B762" s="55"/>
      <c r="M762" s="55"/>
      <c r="N762" s="149"/>
      <c r="O762" s="149"/>
    </row>
    <row r="763" spans="2:15" ht="12.75" customHeight="1">
      <c r="B763" s="55"/>
      <c r="M763" s="55"/>
      <c r="N763" s="149"/>
      <c r="O763" s="149"/>
    </row>
    <row r="764" spans="2:15" ht="12.75" customHeight="1">
      <c r="B764" s="55"/>
      <c r="M764" s="55"/>
      <c r="N764" s="149"/>
      <c r="O764" s="149"/>
    </row>
    <row r="765" spans="2:15" ht="12.75" customHeight="1">
      <c r="B765" s="55"/>
      <c r="M765" s="55"/>
      <c r="N765" s="149"/>
      <c r="O765" s="149"/>
    </row>
    <row r="766" spans="2:15" ht="12.75" customHeight="1">
      <c r="B766" s="55"/>
      <c r="M766" s="55"/>
      <c r="N766" s="149"/>
      <c r="O766" s="149"/>
    </row>
    <row r="767" spans="2:15" ht="12.75" customHeight="1">
      <c r="B767" s="55"/>
      <c r="M767" s="55"/>
      <c r="N767" s="149"/>
      <c r="O767" s="149"/>
    </row>
    <row r="768" spans="2:15" ht="12.75" customHeight="1">
      <c r="B768" s="55"/>
      <c r="M768" s="55"/>
      <c r="N768" s="149"/>
      <c r="O768" s="149"/>
    </row>
    <row r="769" spans="2:15" ht="12.75" customHeight="1">
      <c r="B769" s="55"/>
      <c r="M769" s="55"/>
      <c r="N769" s="149"/>
      <c r="O769" s="149"/>
    </row>
    <row r="770" spans="2:15" ht="12.75" customHeight="1">
      <c r="B770" s="55"/>
      <c r="M770" s="55"/>
      <c r="N770" s="149"/>
      <c r="O770" s="149"/>
    </row>
    <row r="771" spans="2:15" ht="12.75" customHeight="1">
      <c r="B771" s="55"/>
      <c r="M771" s="55"/>
      <c r="N771" s="149"/>
      <c r="O771" s="149"/>
    </row>
    <row r="772" spans="2:15" ht="12.75" customHeight="1">
      <c r="B772" s="55"/>
      <c r="M772" s="55"/>
      <c r="N772" s="149"/>
      <c r="O772" s="149"/>
    </row>
    <row r="773" spans="2:15" ht="12.75" customHeight="1">
      <c r="B773" s="55"/>
      <c r="M773" s="55"/>
      <c r="N773" s="149"/>
      <c r="O773" s="149"/>
    </row>
    <row r="774" spans="2:15" ht="12.75" customHeight="1">
      <c r="B774" s="55"/>
      <c r="M774" s="55"/>
      <c r="N774" s="149"/>
      <c r="O774" s="149"/>
    </row>
    <row r="775" spans="2:15" ht="12.75" customHeight="1">
      <c r="B775" s="55"/>
      <c r="M775" s="55"/>
      <c r="N775" s="149"/>
      <c r="O775" s="149"/>
    </row>
    <row r="776" spans="2:15" ht="12.75" customHeight="1">
      <c r="B776" s="55"/>
      <c r="M776" s="55"/>
      <c r="N776" s="149"/>
      <c r="O776" s="149"/>
    </row>
    <row r="777" spans="2:15" ht="12.75" customHeight="1">
      <c r="B777" s="55"/>
      <c r="M777" s="55"/>
      <c r="N777" s="149"/>
      <c r="O777" s="149"/>
    </row>
    <row r="778" spans="2:15" ht="12.75" customHeight="1">
      <c r="B778" s="55"/>
      <c r="M778" s="55"/>
      <c r="N778" s="149"/>
      <c r="O778" s="149"/>
    </row>
    <row r="779" spans="2:15" ht="12.75" customHeight="1">
      <c r="B779" s="55"/>
      <c r="M779" s="55"/>
      <c r="N779" s="149"/>
      <c r="O779" s="149"/>
    </row>
    <row r="780" spans="2:15" ht="12.75" customHeight="1">
      <c r="B780" s="55"/>
      <c r="M780" s="55"/>
      <c r="N780" s="149"/>
      <c r="O780" s="149"/>
    </row>
    <row r="781" spans="2:15" ht="12.75" customHeight="1">
      <c r="B781" s="55"/>
      <c r="M781" s="55"/>
      <c r="N781" s="149"/>
      <c r="O781" s="149"/>
    </row>
    <row r="782" spans="2:15" ht="12.75" customHeight="1">
      <c r="B782" s="55"/>
      <c r="M782" s="55"/>
      <c r="N782" s="149"/>
      <c r="O782" s="149"/>
    </row>
    <row r="783" spans="2:15" ht="12.75" customHeight="1">
      <c r="B783" s="55"/>
      <c r="M783" s="55"/>
      <c r="N783" s="149"/>
      <c r="O783" s="149"/>
    </row>
    <row r="784" spans="2:15" ht="12.75" customHeight="1">
      <c r="B784" s="55"/>
      <c r="M784" s="55"/>
      <c r="N784" s="149"/>
      <c r="O784" s="149"/>
    </row>
    <row r="785" spans="2:15" ht="12.75" customHeight="1">
      <c r="B785" s="55"/>
      <c r="M785" s="55"/>
      <c r="N785" s="149"/>
      <c r="O785" s="149"/>
    </row>
    <row r="786" spans="2:15" ht="12.75" customHeight="1">
      <c r="B786" s="55"/>
      <c r="M786" s="55"/>
      <c r="N786" s="149"/>
      <c r="O786" s="149"/>
    </row>
    <row r="787" spans="2:15" ht="12.75" customHeight="1">
      <c r="B787" s="55"/>
      <c r="M787" s="55"/>
      <c r="N787" s="149"/>
      <c r="O787" s="149"/>
    </row>
    <row r="788" spans="2:15" ht="12.75" customHeight="1">
      <c r="B788" s="55"/>
      <c r="M788" s="55"/>
      <c r="N788" s="149"/>
      <c r="O788" s="149"/>
    </row>
    <row r="789" spans="2:15" ht="12.75" customHeight="1">
      <c r="B789" s="55"/>
      <c r="M789" s="55"/>
      <c r="N789" s="149"/>
      <c r="O789" s="149"/>
    </row>
    <row r="790" spans="2:15" ht="12.75" customHeight="1">
      <c r="B790" s="55"/>
      <c r="M790" s="55"/>
      <c r="N790" s="149"/>
      <c r="O790" s="149"/>
    </row>
    <row r="791" spans="2:15" ht="12.75" customHeight="1">
      <c r="B791" s="55"/>
      <c r="M791" s="55"/>
      <c r="N791" s="149"/>
      <c r="O791" s="149"/>
    </row>
    <row r="792" spans="2:15" ht="12.75" customHeight="1">
      <c r="B792" s="55"/>
      <c r="M792" s="55"/>
      <c r="N792" s="149"/>
      <c r="O792" s="149"/>
    </row>
    <row r="793" spans="2:15" ht="12.75" customHeight="1">
      <c r="B793" s="55"/>
      <c r="M793" s="55"/>
      <c r="N793" s="149"/>
      <c r="O793" s="149"/>
    </row>
    <row r="794" spans="2:15" ht="12.75" customHeight="1">
      <c r="B794" s="55"/>
      <c r="M794" s="55"/>
      <c r="N794" s="149"/>
      <c r="O794" s="149"/>
    </row>
    <row r="795" spans="2:15" ht="12.75" customHeight="1">
      <c r="B795" s="55"/>
      <c r="M795" s="55"/>
      <c r="N795" s="149"/>
      <c r="O795" s="149"/>
    </row>
    <row r="796" spans="2:15" ht="12.75" customHeight="1">
      <c r="B796" s="55"/>
      <c r="M796" s="55"/>
      <c r="N796" s="149"/>
      <c r="O796" s="149"/>
    </row>
    <row r="797" spans="2:15" ht="12.75" customHeight="1">
      <c r="B797" s="55"/>
      <c r="M797" s="55"/>
      <c r="N797" s="149"/>
      <c r="O797" s="149"/>
    </row>
    <row r="798" spans="2:15" ht="12.75" customHeight="1">
      <c r="B798" s="55"/>
      <c r="M798" s="55"/>
      <c r="N798" s="149"/>
      <c r="O798" s="149"/>
    </row>
    <row r="799" spans="2:15" ht="12.75" customHeight="1">
      <c r="B799" s="55"/>
      <c r="M799" s="55"/>
      <c r="N799" s="149"/>
      <c r="O799" s="149"/>
    </row>
    <row r="800" spans="2:15" ht="12.75" customHeight="1">
      <c r="B800" s="55"/>
      <c r="M800" s="55"/>
      <c r="N800" s="149"/>
      <c r="O800" s="149"/>
    </row>
    <row r="801" spans="2:15" ht="12.75" customHeight="1">
      <c r="B801" s="55"/>
      <c r="M801" s="55"/>
      <c r="N801" s="149"/>
      <c r="O801" s="149"/>
    </row>
    <row r="802" spans="2:15" ht="12.75" customHeight="1">
      <c r="B802" s="55"/>
      <c r="M802" s="55"/>
      <c r="N802" s="149"/>
      <c r="O802" s="149"/>
    </row>
    <row r="803" spans="2:15" ht="12.75" customHeight="1">
      <c r="B803" s="55"/>
      <c r="M803" s="55"/>
      <c r="N803" s="149"/>
      <c r="O803" s="149"/>
    </row>
    <row r="804" spans="2:15" ht="12.75" customHeight="1">
      <c r="B804" s="55"/>
      <c r="M804" s="55"/>
      <c r="N804" s="149"/>
      <c r="O804" s="149"/>
    </row>
    <row r="805" spans="2:15" ht="12.75" customHeight="1">
      <c r="B805" s="55"/>
      <c r="M805" s="55"/>
      <c r="N805" s="149"/>
      <c r="O805" s="149"/>
    </row>
    <row r="806" spans="2:15" ht="12.75" customHeight="1">
      <c r="B806" s="55"/>
      <c r="M806" s="55"/>
      <c r="N806" s="149"/>
      <c r="O806" s="149"/>
    </row>
    <row r="807" spans="2:15" ht="12.75" customHeight="1">
      <c r="B807" s="55"/>
      <c r="M807" s="55"/>
      <c r="N807" s="149"/>
      <c r="O807" s="149"/>
    </row>
    <row r="808" spans="2:15" ht="12.75" customHeight="1">
      <c r="B808" s="55"/>
      <c r="M808" s="55"/>
      <c r="N808" s="149"/>
      <c r="O808" s="149"/>
    </row>
    <row r="809" spans="2:15" ht="12.75" customHeight="1">
      <c r="B809" s="55"/>
      <c r="M809" s="55"/>
      <c r="N809" s="149"/>
      <c r="O809" s="149"/>
    </row>
    <row r="810" spans="2:15" ht="12.75" customHeight="1">
      <c r="B810" s="55"/>
      <c r="M810" s="55"/>
      <c r="N810" s="149"/>
      <c r="O810" s="149"/>
    </row>
    <row r="811" spans="2:15" ht="12.75" customHeight="1">
      <c r="B811" s="55"/>
      <c r="M811" s="55"/>
      <c r="N811" s="149"/>
      <c r="O811" s="149"/>
    </row>
    <row r="812" spans="2:15" ht="12.75" customHeight="1">
      <c r="B812" s="55"/>
      <c r="M812" s="55"/>
      <c r="N812" s="149"/>
      <c r="O812" s="149"/>
    </row>
    <row r="813" spans="2:15" ht="12.75" customHeight="1">
      <c r="B813" s="55"/>
      <c r="M813" s="55"/>
      <c r="N813" s="149"/>
      <c r="O813" s="149"/>
    </row>
    <row r="814" spans="2:15" ht="12.75" customHeight="1">
      <c r="B814" s="55"/>
      <c r="M814" s="55"/>
      <c r="N814" s="149"/>
      <c r="O814" s="149"/>
    </row>
    <row r="815" spans="2:15" ht="12.75" customHeight="1">
      <c r="B815" s="55"/>
      <c r="M815" s="55"/>
      <c r="N815" s="149"/>
      <c r="O815" s="149"/>
    </row>
    <row r="816" spans="2:15" ht="12.75" customHeight="1">
      <c r="B816" s="55"/>
      <c r="M816" s="55"/>
      <c r="N816" s="149"/>
      <c r="O816" s="149"/>
    </row>
    <row r="817" spans="2:15" ht="12.75" customHeight="1">
      <c r="B817" s="55"/>
      <c r="M817" s="55"/>
      <c r="N817" s="149"/>
      <c r="O817" s="149"/>
    </row>
    <row r="818" spans="2:15" ht="12.75" customHeight="1">
      <c r="B818" s="55"/>
      <c r="M818" s="55"/>
      <c r="N818" s="149"/>
      <c r="O818" s="149"/>
    </row>
    <row r="819" spans="2:15" ht="12.75" customHeight="1">
      <c r="B819" s="55"/>
      <c r="M819" s="55"/>
      <c r="N819" s="149"/>
      <c r="O819" s="149"/>
    </row>
    <row r="820" spans="2:15" ht="12.75" customHeight="1">
      <c r="B820" s="55"/>
      <c r="M820" s="55"/>
      <c r="N820" s="149"/>
      <c r="O820" s="149"/>
    </row>
    <row r="821" spans="2:15" ht="12.75" customHeight="1">
      <c r="B821" s="55"/>
      <c r="M821" s="55"/>
      <c r="N821" s="149"/>
      <c r="O821" s="149"/>
    </row>
    <row r="822" spans="2:15" ht="12.75" customHeight="1">
      <c r="B822" s="55"/>
      <c r="M822" s="55"/>
      <c r="N822" s="149"/>
      <c r="O822" s="149"/>
    </row>
    <row r="823" spans="2:15" ht="12.75" customHeight="1">
      <c r="B823" s="55"/>
      <c r="M823" s="55"/>
      <c r="N823" s="149"/>
      <c r="O823" s="149"/>
    </row>
    <row r="824" spans="2:15" ht="12.75" customHeight="1">
      <c r="B824" s="55"/>
      <c r="M824" s="55"/>
      <c r="N824" s="149"/>
      <c r="O824" s="149"/>
    </row>
    <row r="825" spans="2:15" ht="12.75" customHeight="1">
      <c r="B825" s="55"/>
      <c r="M825" s="55"/>
      <c r="N825" s="149"/>
      <c r="O825" s="149"/>
    </row>
    <row r="826" spans="2:15" ht="12.75" customHeight="1">
      <c r="B826" s="55"/>
      <c r="M826" s="55"/>
      <c r="N826" s="149"/>
      <c r="O826" s="149"/>
    </row>
    <row r="827" spans="2:15" ht="12.75" customHeight="1">
      <c r="B827" s="55"/>
      <c r="M827" s="55"/>
      <c r="N827" s="149"/>
      <c r="O827" s="149"/>
    </row>
    <row r="828" spans="2:15" ht="12.75" customHeight="1">
      <c r="B828" s="55"/>
      <c r="M828" s="55"/>
      <c r="N828" s="149"/>
      <c r="O828" s="149"/>
    </row>
    <row r="829" spans="2:15" ht="12.75" customHeight="1">
      <c r="B829" s="55"/>
      <c r="M829" s="55"/>
      <c r="N829" s="149"/>
      <c r="O829" s="149"/>
    </row>
    <row r="830" spans="2:15" ht="12.75" customHeight="1">
      <c r="B830" s="55"/>
      <c r="M830" s="55"/>
      <c r="N830" s="149"/>
      <c r="O830" s="149"/>
    </row>
    <row r="831" spans="2:15" ht="12.75" customHeight="1">
      <c r="B831" s="55"/>
      <c r="M831" s="55"/>
      <c r="N831" s="149"/>
      <c r="O831" s="149"/>
    </row>
    <row r="832" spans="2:15" ht="12.75" customHeight="1">
      <c r="B832" s="55"/>
      <c r="M832" s="55"/>
      <c r="N832" s="149"/>
      <c r="O832" s="149"/>
    </row>
    <row r="833" spans="2:15" ht="12.75" customHeight="1">
      <c r="B833" s="55"/>
      <c r="M833" s="55"/>
      <c r="N833" s="149"/>
      <c r="O833" s="149"/>
    </row>
    <row r="834" spans="2:15" ht="12.75" customHeight="1">
      <c r="B834" s="55"/>
      <c r="M834" s="55"/>
      <c r="N834" s="149"/>
      <c r="O834" s="149"/>
    </row>
    <row r="835" spans="2:15" ht="12.75" customHeight="1">
      <c r="B835" s="55"/>
      <c r="M835" s="55"/>
      <c r="N835" s="149"/>
      <c r="O835" s="149"/>
    </row>
    <row r="836" spans="2:15" ht="12.75" customHeight="1">
      <c r="B836" s="55"/>
      <c r="M836" s="55"/>
      <c r="N836" s="149"/>
      <c r="O836" s="149"/>
    </row>
    <row r="837" spans="2:15" ht="12.75" customHeight="1">
      <c r="B837" s="55"/>
      <c r="M837" s="55"/>
      <c r="N837" s="149"/>
      <c r="O837" s="149"/>
    </row>
    <row r="838" spans="2:15" ht="12.75" customHeight="1">
      <c r="B838" s="55"/>
      <c r="M838" s="55"/>
      <c r="N838" s="149"/>
      <c r="O838" s="149"/>
    </row>
    <row r="839" spans="2:15" ht="12.75" customHeight="1">
      <c r="B839" s="55"/>
      <c r="M839" s="55"/>
      <c r="N839" s="149"/>
      <c r="O839" s="149"/>
    </row>
    <row r="840" spans="2:15" ht="12.75" customHeight="1">
      <c r="B840" s="55"/>
      <c r="M840" s="55"/>
      <c r="N840" s="149"/>
      <c r="O840" s="149"/>
    </row>
    <row r="841" spans="2:15" ht="12.75" customHeight="1">
      <c r="B841" s="55"/>
      <c r="M841" s="55"/>
      <c r="N841" s="149"/>
      <c r="O841" s="149"/>
    </row>
    <row r="842" spans="2:15" ht="12.75" customHeight="1">
      <c r="B842" s="55"/>
      <c r="M842" s="55"/>
      <c r="N842" s="149"/>
      <c r="O842" s="149"/>
    </row>
    <row r="843" spans="2:15" ht="12.75" customHeight="1">
      <c r="B843" s="55"/>
      <c r="M843" s="55"/>
      <c r="N843" s="149"/>
      <c r="O843" s="149"/>
    </row>
    <row r="844" spans="2:15" ht="12.75" customHeight="1">
      <c r="B844" s="55"/>
      <c r="M844" s="55"/>
      <c r="N844" s="149"/>
      <c r="O844" s="149"/>
    </row>
    <row r="845" spans="2:15" ht="12.75" customHeight="1">
      <c r="B845" s="55"/>
      <c r="M845" s="55"/>
      <c r="N845" s="149"/>
      <c r="O845" s="149"/>
    </row>
    <row r="846" spans="2:15" ht="12.75" customHeight="1">
      <c r="B846" s="55"/>
      <c r="M846" s="55"/>
      <c r="N846" s="149"/>
      <c r="O846" s="149"/>
    </row>
    <row r="847" spans="2:15" ht="12.75" customHeight="1">
      <c r="B847" s="55"/>
      <c r="M847" s="55"/>
      <c r="N847" s="149"/>
      <c r="O847" s="149"/>
    </row>
    <row r="848" spans="2:15" ht="12.75" customHeight="1">
      <c r="B848" s="55"/>
      <c r="M848" s="55"/>
      <c r="N848" s="149"/>
      <c r="O848" s="149"/>
    </row>
    <row r="849" spans="2:15" ht="12.75" customHeight="1">
      <c r="B849" s="55"/>
      <c r="M849" s="55"/>
      <c r="N849" s="149"/>
      <c r="O849" s="149"/>
    </row>
    <row r="850" spans="2:15" ht="12.75" customHeight="1">
      <c r="B850" s="55"/>
      <c r="M850" s="55"/>
      <c r="N850" s="149"/>
      <c r="O850" s="149"/>
    </row>
    <row r="851" spans="2:15" ht="12.75" customHeight="1">
      <c r="B851" s="55"/>
      <c r="M851" s="55"/>
      <c r="N851" s="149"/>
      <c r="O851" s="149"/>
    </row>
    <row r="852" spans="2:15" ht="12.75" customHeight="1">
      <c r="B852" s="55"/>
      <c r="M852" s="55"/>
      <c r="N852" s="149"/>
      <c r="O852" s="149"/>
    </row>
    <row r="853" spans="2:15" ht="12.75" customHeight="1">
      <c r="B853" s="55"/>
      <c r="M853" s="55"/>
      <c r="N853" s="149"/>
      <c r="O853" s="149"/>
    </row>
    <row r="854" spans="2:15" ht="12.75" customHeight="1">
      <c r="B854" s="55"/>
      <c r="M854" s="55"/>
      <c r="N854" s="149"/>
      <c r="O854" s="149"/>
    </row>
    <row r="855" spans="2:15" ht="12.75" customHeight="1">
      <c r="B855" s="55"/>
      <c r="M855" s="55"/>
      <c r="N855" s="149"/>
      <c r="O855" s="149"/>
    </row>
    <row r="856" spans="2:15" ht="12.75" customHeight="1">
      <c r="B856" s="55"/>
      <c r="M856" s="55"/>
      <c r="N856" s="149"/>
      <c r="O856" s="149"/>
    </row>
    <row r="857" spans="2:15" ht="12.75" customHeight="1">
      <c r="B857" s="55"/>
      <c r="M857" s="55"/>
      <c r="N857" s="149"/>
      <c r="O857" s="149"/>
    </row>
    <row r="858" spans="2:15" ht="12.75" customHeight="1">
      <c r="B858" s="55"/>
      <c r="M858" s="55"/>
      <c r="N858" s="149"/>
      <c r="O858" s="149"/>
    </row>
    <row r="859" spans="2:15" ht="12.75" customHeight="1">
      <c r="B859" s="55"/>
      <c r="M859" s="55"/>
      <c r="N859" s="149"/>
      <c r="O859" s="149"/>
    </row>
    <row r="860" spans="2:15" ht="12.75" customHeight="1">
      <c r="B860" s="55"/>
      <c r="M860" s="55"/>
      <c r="N860" s="149"/>
      <c r="O860" s="149"/>
    </row>
    <row r="861" spans="2:15" ht="12.75" customHeight="1">
      <c r="B861" s="55"/>
      <c r="M861" s="55"/>
      <c r="N861" s="149"/>
      <c r="O861" s="149"/>
    </row>
    <row r="862" spans="2:15" ht="12.75" customHeight="1">
      <c r="B862" s="55"/>
      <c r="M862" s="55"/>
      <c r="N862" s="149"/>
      <c r="O862" s="149"/>
    </row>
    <row r="863" spans="2:15" ht="12.75" customHeight="1">
      <c r="B863" s="55"/>
      <c r="M863" s="55"/>
      <c r="N863" s="149"/>
      <c r="O863" s="149"/>
    </row>
    <row r="864" spans="2:15" ht="12.75" customHeight="1">
      <c r="B864" s="55"/>
      <c r="M864" s="55"/>
      <c r="N864" s="149"/>
      <c r="O864" s="149"/>
    </row>
    <row r="865" spans="2:15" ht="12.75" customHeight="1">
      <c r="B865" s="55"/>
      <c r="M865" s="55"/>
      <c r="N865" s="149"/>
      <c r="O865" s="149"/>
    </row>
    <row r="866" spans="2:15" ht="12.75" customHeight="1">
      <c r="B866" s="55"/>
      <c r="M866" s="55"/>
      <c r="N866" s="149"/>
      <c r="O866" s="149"/>
    </row>
    <row r="867" spans="2:15" ht="12.75" customHeight="1">
      <c r="B867" s="55"/>
      <c r="M867" s="55"/>
      <c r="N867" s="149"/>
      <c r="O867" s="149"/>
    </row>
    <row r="868" spans="2:15" ht="12.75" customHeight="1">
      <c r="B868" s="55"/>
      <c r="M868" s="55"/>
      <c r="N868" s="149"/>
      <c r="O868" s="149"/>
    </row>
    <row r="869" spans="2:15" ht="12.75" customHeight="1">
      <c r="B869" s="55"/>
      <c r="M869" s="55"/>
      <c r="N869" s="149"/>
      <c r="O869" s="149"/>
    </row>
    <row r="870" spans="2:15" ht="12.75" customHeight="1">
      <c r="B870" s="55"/>
      <c r="M870" s="55"/>
      <c r="N870" s="149"/>
      <c r="O870" s="149"/>
    </row>
    <row r="871" spans="2:15" ht="12.75" customHeight="1">
      <c r="B871" s="55"/>
      <c r="M871" s="55"/>
      <c r="N871" s="149"/>
      <c r="O871" s="149"/>
    </row>
    <row r="872" spans="2:15" ht="12.75" customHeight="1">
      <c r="B872" s="55"/>
      <c r="M872" s="55"/>
      <c r="N872" s="149"/>
      <c r="O872" s="149"/>
    </row>
    <row r="873" spans="2:15" ht="12.75" customHeight="1">
      <c r="B873" s="55"/>
      <c r="M873" s="55"/>
      <c r="N873" s="149"/>
      <c r="O873" s="149"/>
    </row>
    <row r="874" spans="2:15" ht="12.75" customHeight="1">
      <c r="B874" s="55"/>
      <c r="M874" s="55"/>
      <c r="N874" s="149"/>
      <c r="O874" s="149"/>
    </row>
    <row r="875" spans="2:15" ht="12.75" customHeight="1">
      <c r="B875" s="55"/>
      <c r="M875" s="55"/>
      <c r="N875" s="149"/>
      <c r="O875" s="149"/>
    </row>
    <row r="876" spans="2:15" ht="12.75" customHeight="1">
      <c r="B876" s="55"/>
      <c r="M876" s="55"/>
      <c r="N876" s="149"/>
      <c r="O876" s="149"/>
    </row>
    <row r="877" spans="2:15" ht="12.75" customHeight="1">
      <c r="B877" s="55"/>
      <c r="M877" s="55"/>
      <c r="N877" s="149"/>
      <c r="O877" s="149"/>
    </row>
    <row r="878" spans="2:15" ht="12.75" customHeight="1">
      <c r="B878" s="55"/>
      <c r="M878" s="55"/>
      <c r="N878" s="149"/>
      <c r="O878" s="149"/>
    </row>
    <row r="879" spans="2:15" ht="12.75" customHeight="1">
      <c r="B879" s="55"/>
      <c r="M879" s="55"/>
      <c r="N879" s="149"/>
      <c r="O879" s="149"/>
    </row>
    <row r="880" spans="2:15" ht="12.75" customHeight="1">
      <c r="B880" s="55"/>
      <c r="M880" s="55"/>
      <c r="N880" s="149"/>
      <c r="O880" s="149"/>
    </row>
    <row r="881" spans="2:15" ht="12.75" customHeight="1">
      <c r="B881" s="55"/>
      <c r="M881" s="55"/>
      <c r="N881" s="149"/>
      <c r="O881" s="149"/>
    </row>
    <row r="882" spans="2:15" ht="12.75" customHeight="1">
      <c r="B882" s="55"/>
      <c r="M882" s="55"/>
      <c r="N882" s="149"/>
      <c r="O882" s="149"/>
    </row>
    <row r="883" spans="2:15" ht="12.75" customHeight="1">
      <c r="B883" s="55"/>
      <c r="M883" s="55"/>
      <c r="N883" s="149"/>
      <c r="O883" s="149"/>
    </row>
    <row r="884" spans="2:15" ht="12.75" customHeight="1">
      <c r="B884" s="55"/>
      <c r="M884" s="55"/>
      <c r="N884" s="149"/>
      <c r="O884" s="149"/>
    </row>
    <row r="885" spans="2:15" ht="12.75" customHeight="1">
      <c r="B885" s="55"/>
      <c r="M885" s="55"/>
      <c r="N885" s="149"/>
      <c r="O885" s="149"/>
    </row>
    <row r="886" spans="2:15" ht="12.75" customHeight="1">
      <c r="B886" s="55"/>
      <c r="M886" s="55"/>
      <c r="N886" s="149"/>
      <c r="O886" s="149"/>
    </row>
    <row r="887" spans="2:15" ht="12.75" customHeight="1">
      <c r="B887" s="55"/>
      <c r="M887" s="55"/>
      <c r="N887" s="149"/>
      <c r="O887" s="149"/>
    </row>
    <row r="888" spans="2:15" ht="12.75" customHeight="1">
      <c r="B888" s="55"/>
      <c r="M888" s="55"/>
      <c r="N888" s="149"/>
      <c r="O888" s="149"/>
    </row>
    <row r="889" spans="2:15" ht="12.75" customHeight="1">
      <c r="B889" s="55"/>
      <c r="M889" s="55"/>
      <c r="N889" s="149"/>
      <c r="O889" s="149"/>
    </row>
    <row r="890" spans="2:15" ht="12.75" customHeight="1">
      <c r="B890" s="55"/>
      <c r="M890" s="55"/>
      <c r="N890" s="149"/>
      <c r="O890" s="149"/>
    </row>
    <row r="891" spans="2:15" ht="12.75" customHeight="1">
      <c r="B891" s="55"/>
      <c r="M891" s="55"/>
      <c r="N891" s="149"/>
      <c r="O891" s="149"/>
    </row>
    <row r="892" spans="2:15" ht="12.75" customHeight="1">
      <c r="B892" s="55"/>
      <c r="M892" s="55"/>
      <c r="N892" s="149"/>
      <c r="O892" s="149"/>
    </row>
    <row r="893" spans="2:15" ht="12.75" customHeight="1">
      <c r="B893" s="55"/>
      <c r="M893" s="55"/>
      <c r="N893" s="149"/>
      <c r="O893" s="149"/>
    </row>
    <row r="894" spans="2:15" ht="12.75" customHeight="1">
      <c r="B894" s="55"/>
      <c r="M894" s="55"/>
      <c r="N894" s="149"/>
      <c r="O894" s="149"/>
    </row>
    <row r="895" spans="2:15" ht="12.75" customHeight="1">
      <c r="B895" s="55"/>
      <c r="M895" s="55"/>
      <c r="N895" s="149"/>
      <c r="O895" s="149"/>
    </row>
    <row r="896" spans="2:15" ht="12.75" customHeight="1">
      <c r="B896" s="55"/>
      <c r="M896" s="55"/>
      <c r="N896" s="149"/>
      <c r="O896" s="149"/>
    </row>
    <row r="897" spans="2:15" ht="12.75" customHeight="1">
      <c r="B897" s="55"/>
      <c r="M897" s="55"/>
      <c r="N897" s="149"/>
      <c r="O897" s="149"/>
    </row>
    <row r="898" spans="2:15" ht="12.75" customHeight="1">
      <c r="B898" s="55"/>
      <c r="M898" s="55"/>
      <c r="N898" s="149"/>
      <c r="O898" s="149"/>
    </row>
    <row r="899" spans="2:15" ht="12.75" customHeight="1">
      <c r="B899" s="55"/>
      <c r="M899" s="55"/>
      <c r="N899" s="149"/>
      <c r="O899" s="149"/>
    </row>
    <row r="900" spans="2:15" ht="12.75" customHeight="1">
      <c r="B900" s="55"/>
      <c r="M900" s="55"/>
      <c r="N900" s="149"/>
      <c r="O900" s="149"/>
    </row>
    <row r="901" spans="2:15" ht="12.75" customHeight="1">
      <c r="B901" s="55"/>
      <c r="M901" s="55"/>
      <c r="N901" s="149"/>
      <c r="O901" s="149"/>
    </row>
    <row r="902" spans="2:15" ht="12.75" customHeight="1">
      <c r="B902" s="55"/>
      <c r="M902" s="55"/>
      <c r="N902" s="149"/>
      <c r="O902" s="149"/>
    </row>
    <row r="903" spans="2:15" ht="12.75" customHeight="1">
      <c r="B903" s="55"/>
      <c r="M903" s="55"/>
      <c r="N903" s="149"/>
      <c r="O903" s="149"/>
    </row>
    <row r="904" spans="2:15" ht="12.75" customHeight="1">
      <c r="B904" s="55"/>
      <c r="M904" s="55"/>
      <c r="N904" s="149"/>
      <c r="O904" s="149"/>
    </row>
    <row r="905" spans="2:15" ht="12.75" customHeight="1">
      <c r="B905" s="55"/>
      <c r="M905" s="55"/>
      <c r="N905" s="149"/>
      <c r="O905" s="149"/>
    </row>
    <row r="906" spans="2:15" ht="12.75" customHeight="1">
      <c r="B906" s="55"/>
      <c r="M906" s="55"/>
      <c r="N906" s="149"/>
      <c r="O906" s="149"/>
    </row>
    <row r="907" spans="2:15" ht="12.75" customHeight="1">
      <c r="B907" s="55"/>
      <c r="M907" s="55"/>
      <c r="N907" s="149"/>
      <c r="O907" s="149"/>
    </row>
    <row r="908" spans="2:15" ht="12.75" customHeight="1">
      <c r="B908" s="55"/>
      <c r="M908" s="55"/>
      <c r="N908" s="149"/>
      <c r="O908" s="149"/>
    </row>
    <row r="909" spans="2:15" ht="12.75" customHeight="1">
      <c r="B909" s="55"/>
      <c r="M909" s="55"/>
      <c r="N909" s="149"/>
      <c r="O909" s="149"/>
    </row>
    <row r="910" spans="2:15" ht="12.75" customHeight="1">
      <c r="B910" s="55"/>
      <c r="M910" s="55"/>
      <c r="N910" s="149"/>
      <c r="O910" s="149"/>
    </row>
    <row r="911" spans="2:15" ht="12.75" customHeight="1">
      <c r="B911" s="55"/>
      <c r="M911" s="55"/>
      <c r="N911" s="149"/>
      <c r="O911" s="149"/>
    </row>
    <row r="912" spans="2:15" ht="12.75" customHeight="1">
      <c r="B912" s="55"/>
      <c r="M912" s="55"/>
      <c r="N912" s="149"/>
      <c r="O912" s="149"/>
    </row>
    <row r="913" spans="2:15" ht="12.75" customHeight="1">
      <c r="B913" s="55"/>
      <c r="M913" s="55"/>
      <c r="N913" s="149"/>
      <c r="O913" s="149"/>
    </row>
    <row r="914" spans="2:15" ht="12.75" customHeight="1">
      <c r="B914" s="55"/>
      <c r="M914" s="55"/>
      <c r="N914" s="149"/>
      <c r="O914" s="149"/>
    </row>
    <row r="915" spans="2:15" ht="12.75" customHeight="1">
      <c r="B915" s="55"/>
      <c r="M915" s="55"/>
      <c r="N915" s="149"/>
      <c r="O915" s="149"/>
    </row>
    <row r="916" spans="2:15" ht="12.75" customHeight="1">
      <c r="B916" s="55"/>
      <c r="M916" s="55"/>
      <c r="N916" s="149"/>
      <c r="O916" s="149"/>
    </row>
    <row r="917" spans="2:15" ht="12.75" customHeight="1">
      <c r="B917" s="55"/>
      <c r="M917" s="55"/>
      <c r="N917" s="149"/>
      <c r="O917" s="149"/>
    </row>
    <row r="918" spans="2:15" ht="12.75" customHeight="1">
      <c r="B918" s="55"/>
      <c r="M918" s="55"/>
      <c r="N918" s="149"/>
      <c r="O918" s="149"/>
    </row>
    <row r="919" spans="2:15" ht="12.75" customHeight="1">
      <c r="B919" s="55"/>
      <c r="M919" s="55"/>
      <c r="N919" s="149"/>
      <c r="O919" s="149"/>
    </row>
    <row r="920" spans="2:15" ht="12.75" customHeight="1">
      <c r="B920" s="55"/>
      <c r="M920" s="55"/>
      <c r="N920" s="149"/>
      <c r="O920" s="149"/>
    </row>
    <row r="921" spans="2:15" ht="12.75" customHeight="1">
      <c r="B921" s="55"/>
      <c r="M921" s="55"/>
      <c r="N921" s="149"/>
      <c r="O921" s="149"/>
    </row>
    <row r="922" spans="2:15" ht="12.75" customHeight="1">
      <c r="B922" s="55"/>
      <c r="M922" s="55"/>
      <c r="N922" s="149"/>
      <c r="O922" s="149"/>
    </row>
    <row r="923" spans="2:15" ht="12.75" customHeight="1">
      <c r="B923" s="55"/>
      <c r="M923" s="55"/>
      <c r="N923" s="149"/>
      <c r="O923" s="149"/>
    </row>
    <row r="924" spans="2:15" ht="12.75" customHeight="1">
      <c r="B924" s="55"/>
      <c r="M924" s="55"/>
      <c r="N924" s="149"/>
      <c r="O924" s="149"/>
    </row>
    <row r="925" spans="2:15" ht="12.75" customHeight="1">
      <c r="B925" s="55"/>
      <c r="M925" s="55"/>
      <c r="N925" s="149"/>
      <c r="O925" s="149"/>
    </row>
    <row r="926" spans="2:15" ht="12.75" customHeight="1">
      <c r="B926" s="55"/>
      <c r="M926" s="55"/>
      <c r="N926" s="149"/>
      <c r="O926" s="149"/>
    </row>
    <row r="927" spans="2:15" ht="12.75" customHeight="1">
      <c r="B927" s="55"/>
      <c r="M927" s="55"/>
      <c r="N927" s="149"/>
      <c r="O927" s="149"/>
    </row>
    <row r="928" spans="2:15" ht="12.75" customHeight="1">
      <c r="B928" s="55"/>
      <c r="M928" s="55"/>
      <c r="N928" s="149"/>
      <c r="O928" s="149"/>
    </row>
    <row r="929" spans="2:15" ht="12.75" customHeight="1">
      <c r="B929" s="55"/>
      <c r="M929" s="55"/>
      <c r="N929" s="149"/>
      <c r="O929" s="149"/>
    </row>
    <row r="930" spans="2:15" ht="12.75" customHeight="1">
      <c r="B930" s="55"/>
      <c r="M930" s="55"/>
      <c r="N930" s="149"/>
      <c r="O930" s="149"/>
    </row>
    <row r="931" spans="2:15" ht="12.75" customHeight="1">
      <c r="B931" s="55"/>
      <c r="M931" s="55"/>
      <c r="N931" s="149"/>
      <c r="O931" s="149"/>
    </row>
    <row r="932" spans="2:15" ht="12.75" customHeight="1">
      <c r="B932" s="55"/>
      <c r="M932" s="55"/>
      <c r="N932" s="149"/>
      <c r="O932" s="149"/>
    </row>
    <row r="933" spans="2:15" ht="12.75" customHeight="1">
      <c r="B933" s="55"/>
      <c r="M933" s="55"/>
      <c r="N933" s="149"/>
      <c r="O933" s="149"/>
    </row>
    <row r="934" spans="2:15" ht="12.75" customHeight="1">
      <c r="B934" s="55"/>
      <c r="M934" s="55"/>
      <c r="N934" s="149"/>
      <c r="O934" s="149"/>
    </row>
    <row r="935" spans="2:15" ht="12.75" customHeight="1">
      <c r="B935" s="55"/>
      <c r="M935" s="55"/>
      <c r="N935" s="149"/>
      <c r="O935" s="149"/>
    </row>
    <row r="936" spans="2:15" ht="12.75" customHeight="1">
      <c r="B936" s="55"/>
      <c r="M936" s="55"/>
      <c r="N936" s="149"/>
      <c r="O936" s="149"/>
    </row>
    <row r="937" spans="2:15" ht="12.75" customHeight="1">
      <c r="B937" s="55"/>
      <c r="M937" s="55"/>
      <c r="N937" s="149"/>
      <c r="O937" s="149"/>
    </row>
    <row r="938" spans="2:15" ht="12.75" customHeight="1">
      <c r="B938" s="55"/>
      <c r="M938" s="55"/>
      <c r="N938" s="149"/>
      <c r="O938" s="149"/>
    </row>
    <row r="939" spans="2:15" ht="12.75" customHeight="1">
      <c r="B939" s="55"/>
      <c r="M939" s="55"/>
      <c r="N939" s="149"/>
      <c r="O939" s="149"/>
    </row>
    <row r="940" spans="2:15" ht="12.75" customHeight="1">
      <c r="B940" s="55"/>
      <c r="M940" s="55"/>
      <c r="N940" s="149"/>
      <c r="O940" s="149"/>
    </row>
    <row r="941" spans="2:15" ht="12.75" customHeight="1">
      <c r="B941" s="55"/>
      <c r="M941" s="55"/>
      <c r="N941" s="149"/>
      <c r="O941" s="149"/>
    </row>
    <row r="942" spans="2:15" ht="12.75" customHeight="1">
      <c r="B942" s="55"/>
      <c r="M942" s="55"/>
      <c r="N942" s="149"/>
      <c r="O942" s="149"/>
    </row>
    <row r="943" spans="2:15" ht="12.75" customHeight="1">
      <c r="B943" s="55"/>
      <c r="M943" s="55"/>
      <c r="N943" s="149"/>
      <c r="O943" s="149"/>
    </row>
    <row r="944" spans="2:15" ht="12.75" customHeight="1">
      <c r="B944" s="55"/>
      <c r="M944" s="55"/>
      <c r="N944" s="149"/>
      <c r="O944" s="149"/>
    </row>
    <row r="945" spans="2:15" ht="12.75" customHeight="1">
      <c r="B945" s="55"/>
      <c r="M945" s="55"/>
      <c r="N945" s="149"/>
      <c r="O945" s="149"/>
    </row>
    <row r="946" spans="2:15" ht="12.75" customHeight="1">
      <c r="B946" s="55"/>
      <c r="M946" s="55"/>
      <c r="N946" s="149"/>
      <c r="O946" s="149"/>
    </row>
    <row r="947" spans="2:15" ht="12.75" customHeight="1">
      <c r="B947" s="55"/>
      <c r="M947" s="55"/>
      <c r="N947" s="149"/>
      <c r="O947" s="149"/>
    </row>
    <row r="948" spans="2:15" ht="12.75" customHeight="1">
      <c r="B948" s="55"/>
      <c r="M948" s="55"/>
      <c r="N948" s="149"/>
      <c r="O948" s="149"/>
    </row>
    <row r="949" spans="2:15" ht="12.75" customHeight="1">
      <c r="B949" s="55"/>
      <c r="M949" s="55"/>
      <c r="N949" s="149"/>
      <c r="O949" s="149"/>
    </row>
    <row r="950" spans="2:15" ht="12.75" customHeight="1">
      <c r="B950" s="55"/>
      <c r="M950" s="55"/>
      <c r="N950" s="149"/>
      <c r="O950" s="149"/>
    </row>
    <row r="951" spans="2:15" ht="12.75" customHeight="1">
      <c r="B951" s="55"/>
      <c r="M951" s="55"/>
      <c r="N951" s="149"/>
      <c r="O951" s="149"/>
    </row>
    <row r="952" spans="2:15" ht="12.75" customHeight="1">
      <c r="B952" s="55"/>
      <c r="M952" s="55"/>
      <c r="N952" s="149"/>
      <c r="O952" s="149"/>
    </row>
    <row r="953" spans="2:15" ht="12.75" customHeight="1">
      <c r="B953" s="55"/>
      <c r="M953" s="55"/>
      <c r="N953" s="149"/>
      <c r="O953" s="149"/>
    </row>
    <row r="954" spans="2:15" ht="12.75" customHeight="1">
      <c r="B954" s="55"/>
      <c r="M954" s="55"/>
      <c r="N954" s="149"/>
      <c r="O954" s="149"/>
    </row>
    <row r="955" spans="2:15" ht="12.75" customHeight="1">
      <c r="B955" s="55"/>
      <c r="M955" s="55"/>
      <c r="N955" s="149"/>
      <c r="O955" s="149"/>
    </row>
    <row r="956" spans="2:15" ht="12.75" customHeight="1">
      <c r="B956" s="55"/>
      <c r="M956" s="55"/>
      <c r="N956" s="149"/>
      <c r="O956" s="149"/>
    </row>
    <row r="957" spans="2:15" ht="12.75" customHeight="1">
      <c r="B957" s="55"/>
      <c r="M957" s="55"/>
      <c r="N957" s="149"/>
      <c r="O957" s="149"/>
    </row>
    <row r="958" spans="2:15" ht="12.75" customHeight="1">
      <c r="B958" s="55"/>
      <c r="M958" s="55"/>
      <c r="N958" s="149"/>
      <c r="O958" s="149"/>
    </row>
    <row r="959" spans="2:15" ht="12.75" customHeight="1">
      <c r="B959" s="55"/>
      <c r="M959" s="55"/>
      <c r="N959" s="149"/>
      <c r="O959" s="149"/>
    </row>
    <row r="960" spans="2:15" ht="12.75" customHeight="1">
      <c r="B960" s="55"/>
      <c r="M960" s="55"/>
      <c r="N960" s="149"/>
      <c r="O960" s="149"/>
    </row>
    <row r="961" spans="2:15" ht="12.75" customHeight="1">
      <c r="B961" s="55"/>
      <c r="M961" s="55"/>
      <c r="N961" s="149"/>
      <c r="O961" s="149"/>
    </row>
    <row r="962" spans="2:15" ht="12.75" customHeight="1">
      <c r="B962" s="55"/>
      <c r="M962" s="55"/>
      <c r="N962" s="149"/>
      <c r="O962" s="149"/>
    </row>
    <row r="963" spans="2:15" ht="12.75" customHeight="1">
      <c r="B963" s="55"/>
      <c r="M963" s="55"/>
      <c r="N963" s="149"/>
      <c r="O963" s="149"/>
    </row>
    <row r="964" spans="2:15" ht="12.75" customHeight="1">
      <c r="B964" s="55"/>
      <c r="M964" s="55"/>
      <c r="N964" s="149"/>
      <c r="O964" s="149"/>
    </row>
    <row r="965" spans="2:15" ht="12.75" customHeight="1">
      <c r="B965" s="55"/>
      <c r="M965" s="55"/>
      <c r="N965" s="149"/>
      <c r="O965" s="149"/>
    </row>
    <row r="966" spans="2:15" ht="12.75" customHeight="1">
      <c r="B966" s="55"/>
      <c r="M966" s="55"/>
      <c r="N966" s="149"/>
      <c r="O966" s="149"/>
    </row>
    <row r="967" spans="2:15" ht="12.75" customHeight="1">
      <c r="B967" s="55"/>
      <c r="M967" s="55"/>
      <c r="N967" s="149"/>
      <c r="O967" s="149"/>
    </row>
    <row r="968" spans="2:15" ht="12.75" customHeight="1">
      <c r="B968" s="55"/>
      <c r="M968" s="55"/>
      <c r="N968" s="149"/>
      <c r="O968" s="149"/>
    </row>
    <row r="969" spans="2:15" ht="12.75" customHeight="1">
      <c r="B969" s="55"/>
      <c r="M969" s="55"/>
      <c r="N969" s="149"/>
      <c r="O969" s="149"/>
    </row>
    <row r="970" spans="2:15" ht="12.75" customHeight="1">
      <c r="B970" s="55"/>
      <c r="M970" s="55"/>
      <c r="N970" s="149"/>
      <c r="O970" s="149"/>
    </row>
    <row r="971" spans="2:15" ht="12.75" customHeight="1">
      <c r="B971" s="55"/>
      <c r="M971" s="55"/>
      <c r="N971" s="149"/>
      <c r="O971" s="149"/>
    </row>
    <row r="972" spans="2:15" ht="12.75" customHeight="1">
      <c r="B972" s="55"/>
      <c r="M972" s="55"/>
      <c r="N972" s="149"/>
      <c r="O972" s="149"/>
    </row>
    <row r="973" spans="2:15" ht="12.75" customHeight="1">
      <c r="B973" s="55"/>
      <c r="M973" s="55"/>
      <c r="N973" s="149"/>
      <c r="O973" s="149"/>
    </row>
    <row r="974" spans="2:15" ht="12.75" customHeight="1">
      <c r="B974" s="55"/>
      <c r="M974" s="55"/>
      <c r="N974" s="149"/>
      <c r="O974" s="149"/>
    </row>
    <row r="975" spans="2:15" ht="12.75" customHeight="1">
      <c r="B975" s="55"/>
      <c r="M975" s="55"/>
      <c r="N975" s="149"/>
      <c r="O975" s="149"/>
    </row>
    <row r="976" spans="2:15" ht="12.75" customHeight="1">
      <c r="B976" s="55"/>
      <c r="M976" s="55"/>
      <c r="N976" s="149"/>
      <c r="O976" s="149"/>
    </row>
    <row r="977" spans="2:15" ht="12.75" customHeight="1">
      <c r="B977" s="55"/>
      <c r="M977" s="55"/>
      <c r="N977" s="149"/>
      <c r="O977" s="149"/>
    </row>
    <row r="978" spans="2:15" ht="12.75" customHeight="1">
      <c r="B978" s="55"/>
      <c r="M978" s="55"/>
      <c r="N978" s="149"/>
      <c r="O978" s="149"/>
    </row>
    <row r="979" spans="2:15" ht="12.75" customHeight="1">
      <c r="B979" s="55"/>
      <c r="M979" s="55"/>
      <c r="N979" s="149"/>
      <c r="O979" s="149"/>
    </row>
    <row r="980" spans="2:15" ht="12.75" customHeight="1">
      <c r="B980" s="55"/>
      <c r="M980" s="55"/>
      <c r="N980" s="149"/>
      <c r="O980" s="149"/>
    </row>
    <row r="981" spans="2:15" ht="12.75" customHeight="1">
      <c r="B981" s="55"/>
      <c r="M981" s="55"/>
      <c r="N981" s="149"/>
      <c r="O981" s="149"/>
    </row>
    <row r="982" spans="2:15" ht="12.75" customHeight="1">
      <c r="B982" s="55"/>
      <c r="M982" s="55"/>
      <c r="N982" s="149"/>
      <c r="O982" s="149"/>
    </row>
    <row r="983" spans="2:15" ht="12.75" customHeight="1">
      <c r="B983" s="55"/>
      <c r="M983" s="55"/>
      <c r="N983" s="149"/>
      <c r="O983" s="149"/>
    </row>
    <row r="984" spans="2:15" ht="12.75" customHeight="1">
      <c r="B984" s="55"/>
      <c r="M984" s="55"/>
      <c r="N984" s="149"/>
      <c r="O984" s="149"/>
    </row>
    <row r="985" spans="2:15" ht="12.75" customHeight="1">
      <c r="B985" s="55"/>
      <c r="M985" s="55"/>
      <c r="N985" s="149"/>
      <c r="O985" s="149"/>
    </row>
    <row r="986" spans="2:15" ht="12.75" customHeight="1">
      <c r="B986" s="55"/>
      <c r="M986" s="55"/>
      <c r="N986" s="149"/>
      <c r="O986" s="149"/>
    </row>
    <row r="987" spans="2:15" ht="12.75" customHeight="1">
      <c r="B987" s="55"/>
      <c r="M987" s="55"/>
      <c r="N987" s="149"/>
      <c r="O987" s="149"/>
    </row>
    <row r="988" spans="2:15" ht="12.75" customHeight="1">
      <c r="B988" s="55"/>
      <c r="M988" s="55"/>
      <c r="N988" s="149"/>
      <c r="O988" s="149"/>
    </row>
    <row r="989" spans="2:15" ht="12.75" customHeight="1">
      <c r="B989" s="55"/>
      <c r="M989" s="55"/>
      <c r="N989" s="149"/>
      <c r="O989" s="149"/>
    </row>
    <row r="990" spans="2:15" ht="12.75" customHeight="1">
      <c r="B990" s="55"/>
      <c r="M990" s="55"/>
      <c r="N990" s="149"/>
      <c r="O990" s="149"/>
    </row>
    <row r="991" spans="2:15" ht="12.75" customHeight="1">
      <c r="B991" s="55"/>
      <c r="M991" s="55"/>
      <c r="N991" s="149"/>
      <c r="O991" s="149"/>
    </row>
    <row r="992" spans="2:15" ht="12.75" customHeight="1">
      <c r="B992" s="55"/>
      <c r="M992" s="55"/>
      <c r="N992" s="149"/>
      <c r="O992" s="149"/>
    </row>
    <row r="993" spans="2:15" ht="12.75" customHeight="1">
      <c r="B993" s="55"/>
      <c r="M993" s="55"/>
      <c r="N993" s="149"/>
      <c r="O993" s="149"/>
    </row>
    <row r="994" spans="2:15" ht="12.75" customHeight="1">
      <c r="B994" s="55"/>
      <c r="M994" s="55"/>
      <c r="N994" s="149"/>
      <c r="O994" s="149"/>
    </row>
    <row r="995" spans="2:15" ht="12.75" customHeight="1">
      <c r="B995" s="55"/>
      <c r="M995" s="55"/>
      <c r="N995" s="149"/>
      <c r="O995" s="149"/>
    </row>
    <row r="996" spans="2:15" ht="12.75" customHeight="1">
      <c r="B996" s="55"/>
      <c r="M996" s="55"/>
      <c r="N996" s="149"/>
      <c r="O996" s="149"/>
    </row>
    <row r="997" spans="2:15" ht="12.75" customHeight="1">
      <c r="B997" s="55"/>
      <c r="M997" s="55"/>
      <c r="N997" s="149"/>
      <c r="O997" s="149"/>
    </row>
    <row r="998" spans="2:15" ht="12.75" customHeight="1">
      <c r="B998" s="55"/>
      <c r="M998" s="55"/>
      <c r="N998" s="149"/>
      <c r="O998" s="149"/>
    </row>
    <row r="999" spans="2:15" ht="12.75" customHeight="1">
      <c r="B999" s="55"/>
      <c r="M999" s="55"/>
      <c r="N999" s="149"/>
      <c r="O999" s="149"/>
    </row>
    <row r="1000" spans="2:15" ht="12.75" customHeight="1">
      <c r="B1000" s="55"/>
      <c r="M1000" s="55"/>
      <c r="N1000" s="149"/>
      <c r="O1000" s="149"/>
    </row>
  </sheetData>
  <mergeCells count="127">
    <mergeCell ref="A145:A204"/>
    <mergeCell ref="B133:B142"/>
    <mergeCell ref="B145:B155"/>
    <mergeCell ref="B156:B161"/>
    <mergeCell ref="B162:B163"/>
    <mergeCell ref="B189:B201"/>
    <mergeCell ref="B202:B204"/>
    <mergeCell ref="A207:A243"/>
    <mergeCell ref="B207:B217"/>
    <mergeCell ref="B218:B229"/>
    <mergeCell ref="B230:B236"/>
    <mergeCell ref="B237:B243"/>
    <mergeCell ref="B164:B177"/>
    <mergeCell ref="B178:B188"/>
    <mergeCell ref="A39:A49"/>
    <mergeCell ref="B39:B49"/>
    <mergeCell ref="A52:A63"/>
    <mergeCell ref="B52:B63"/>
    <mergeCell ref="A66:A97"/>
    <mergeCell ref="C109:C114"/>
    <mergeCell ref="C116:C117"/>
    <mergeCell ref="A100:A142"/>
    <mergeCell ref="B100:B108"/>
    <mergeCell ref="B109:B117"/>
    <mergeCell ref="B118:B122"/>
    <mergeCell ref="B123:B127"/>
    <mergeCell ref="B128:B132"/>
    <mergeCell ref="B66:B71"/>
    <mergeCell ref="B72:B79"/>
    <mergeCell ref="B80:B88"/>
    <mergeCell ref="B89:B97"/>
    <mergeCell ref="C39:C40"/>
    <mergeCell ref="C41:C46"/>
    <mergeCell ref="C47:C49"/>
    <mergeCell ref="C52:C58"/>
    <mergeCell ref="C59:C61"/>
    <mergeCell ref="C62:C63"/>
    <mergeCell ref="C66:C71"/>
    <mergeCell ref="A1:M1"/>
    <mergeCell ref="A3:A36"/>
    <mergeCell ref="C3:C8"/>
    <mergeCell ref="N3:N14"/>
    <mergeCell ref="O3:O14"/>
    <mergeCell ref="O17:O29"/>
    <mergeCell ref="C30:C34"/>
    <mergeCell ref="C35:C36"/>
    <mergeCell ref="B17:B29"/>
    <mergeCell ref="C17:C22"/>
    <mergeCell ref="C23:C29"/>
    <mergeCell ref="C9:C13"/>
    <mergeCell ref="C15:C16"/>
    <mergeCell ref="M17:M29"/>
    <mergeCell ref="N17:N29"/>
    <mergeCell ref="M3:M16"/>
    <mergeCell ref="N30:N36"/>
    <mergeCell ref="O30:O36"/>
    <mergeCell ref="B3:B16"/>
    <mergeCell ref="B30:B36"/>
    <mergeCell ref="M30:M36"/>
    <mergeCell ref="M39:M49"/>
    <mergeCell ref="M52:M63"/>
    <mergeCell ref="M66:M71"/>
    <mergeCell ref="H283:J283"/>
    <mergeCell ref="G284:K284"/>
    <mergeCell ref="C213:C215"/>
    <mergeCell ref="C216:C217"/>
    <mergeCell ref="C218:C224"/>
    <mergeCell ref="C225:C227"/>
    <mergeCell ref="C228:C229"/>
    <mergeCell ref="C230:C236"/>
    <mergeCell ref="C237:C238"/>
    <mergeCell ref="C207:C212"/>
    <mergeCell ref="C239:C241"/>
    <mergeCell ref="C242:C243"/>
    <mergeCell ref="C249:C258"/>
    <mergeCell ref="C262:C270"/>
    <mergeCell ref="C274:C275"/>
    <mergeCell ref="H282:J282"/>
    <mergeCell ref="C162:C163"/>
    <mergeCell ref="C164:C166"/>
    <mergeCell ref="C167:C175"/>
    <mergeCell ref="C176:C177"/>
    <mergeCell ref="C178:C183"/>
    <mergeCell ref="C184:C186"/>
    <mergeCell ref="C187:C188"/>
    <mergeCell ref="C189:C190"/>
    <mergeCell ref="C191:C199"/>
    <mergeCell ref="C200:C201"/>
    <mergeCell ref="C202:C204"/>
    <mergeCell ref="M207:M217"/>
    <mergeCell ref="M218:M229"/>
    <mergeCell ref="M230:M236"/>
    <mergeCell ref="M237:M243"/>
    <mergeCell ref="M89:M97"/>
    <mergeCell ref="M100:M108"/>
    <mergeCell ref="M109:M117"/>
    <mergeCell ref="M133:M142"/>
    <mergeCell ref="M145:M155"/>
    <mergeCell ref="M156:M161"/>
    <mergeCell ref="M162:M163"/>
    <mergeCell ref="M118:M122"/>
    <mergeCell ref="M123:M127"/>
    <mergeCell ref="M128:M132"/>
    <mergeCell ref="M72:M79"/>
    <mergeCell ref="M80:M88"/>
    <mergeCell ref="M164:M177"/>
    <mergeCell ref="M178:M188"/>
    <mergeCell ref="C156:C161"/>
    <mergeCell ref="M189:M201"/>
    <mergeCell ref="M202:M204"/>
    <mergeCell ref="C72:C77"/>
    <mergeCell ref="C78:C79"/>
    <mergeCell ref="C80:C85"/>
    <mergeCell ref="C86:C88"/>
    <mergeCell ref="C89:C94"/>
    <mergeCell ref="C95:C97"/>
    <mergeCell ref="C100:C105"/>
    <mergeCell ref="C106:C108"/>
    <mergeCell ref="C123:C127"/>
    <mergeCell ref="C128:C132"/>
    <mergeCell ref="C118:C122"/>
    <mergeCell ref="C133:C137"/>
    <mergeCell ref="C138:C140"/>
    <mergeCell ref="C141:C142"/>
    <mergeCell ref="C145:C150"/>
    <mergeCell ref="C151:C153"/>
    <mergeCell ref="C154:C155"/>
  </mergeCells>
  <printOptions horizontalCentered="1" verticalCentered="1"/>
  <pageMargins left="0.51181102362204722" right="0.51181102362204722" top="0.19685039370078741" bottom="0.19685039370078741" header="0" footer="0"/>
  <pageSetup paperSize="8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ORÇAMENTO</vt:lpstr>
      <vt:lpstr>CRONOGRAMA FISICO FINANC</vt:lpstr>
      <vt:lpstr>COMPOSIÇÃO HORA TÉCNICA</vt:lpstr>
      <vt:lpstr>MEMÓRIA DE CÁLCULO</vt:lpstr>
      <vt:lpstr>DESPESAS COMPLEMENTARES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Giselle Macedo</dc:creator>
  <cp:keywords/>
  <dc:description/>
  <cp:lastModifiedBy>Giselle Macedo</cp:lastModifiedBy>
  <cp:revision/>
  <cp:lastPrinted>2026-08-19T15:42:19Z</cp:lastPrinted>
  <dcterms:created xsi:type="dcterms:W3CDTF">2021-11-14T14:43:41Z</dcterms:created>
  <dcterms:modified xsi:type="dcterms:W3CDTF">2026-09-30T18:12:38Z</dcterms:modified>
  <cp:category/>
  <cp:contentStatus/>
</cp:coreProperties>
</file>