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ção\Desktop\- DRENAGEM ROCHEDO\"/>
    </mc:Choice>
  </mc:AlternateContent>
  <xr:revisionPtr revIDLastSave="0" documentId="8_{CD93BB73-3402-432E-827D-C36EA11533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Orcamentaria" sheetId="5" r:id="rId1"/>
    <sheet name="Memoria de Calculo" sheetId="11" r:id="rId2"/>
    <sheet name="Composições" sheetId="8" r:id="rId3"/>
    <sheet name="Cronograma fisico-financeiro" sheetId="7" r:id="rId4"/>
  </sheets>
  <definedNames>
    <definedName name="_xlnm.Print_Area" localSheetId="1">'Memoria de Calculo'!$A$1:$M$75</definedName>
    <definedName name="_xlnm.Print_Titles" localSheetId="0">'Planilha Orcamentaria'!$1:$11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5" l="1"/>
  <c r="E58" i="11"/>
  <c r="J37" i="5" l="1"/>
  <c r="K37" i="5" s="1"/>
  <c r="D58" i="11"/>
  <c r="E14" i="5"/>
  <c r="H19" i="8"/>
  <c r="H18" i="8"/>
  <c r="H20" i="8" s="1"/>
  <c r="H14" i="5" s="1"/>
  <c r="J14" i="5" s="1"/>
  <c r="K14" i="5" s="1"/>
  <c r="L14" i="5" s="1"/>
  <c r="L37" i="5" l="1"/>
  <c r="G36" i="5"/>
  <c r="E54" i="11"/>
  <c r="D54" i="11"/>
  <c r="J36" i="5"/>
  <c r="K36" i="5" s="1"/>
  <c r="L36" i="5" l="1"/>
  <c r="E34" i="5"/>
  <c r="H25" i="8"/>
  <c r="H24" i="8"/>
  <c r="H26" i="8" s="1"/>
  <c r="H34" i="5" s="1"/>
  <c r="E13" i="5" l="1"/>
  <c r="H14" i="8" l="1"/>
  <c r="J44" i="5" l="1"/>
  <c r="K44" i="5"/>
  <c r="E64" i="11"/>
  <c r="E63" i="11"/>
  <c r="E50" i="11"/>
  <c r="E47" i="11"/>
  <c r="E43" i="11"/>
  <c r="E38" i="11"/>
  <c r="E37" i="11"/>
  <c r="E33" i="11"/>
  <c r="E29" i="11"/>
  <c r="E25" i="11"/>
  <c r="E24" i="11"/>
  <c r="E22" i="11"/>
  <c r="E21" i="11"/>
  <c r="E19" i="11"/>
  <c r="E18" i="11"/>
  <c r="J34" i="5" l="1"/>
  <c r="K34" i="5" s="1"/>
  <c r="J35" i="5"/>
  <c r="K35" i="5" s="1"/>
  <c r="H13" i="8"/>
  <c r="H15" i="8" s="1"/>
  <c r="H13" i="5" s="1"/>
  <c r="L34" i="5" l="1"/>
  <c r="L35" i="5"/>
  <c r="C23" i="7" l="1"/>
  <c r="C21" i="7" l="1"/>
  <c r="C19" i="7"/>
  <c r="C17" i="7"/>
  <c r="C15" i="7"/>
  <c r="C13" i="7"/>
  <c r="J41" i="5"/>
  <c r="K41" i="5" s="1"/>
  <c r="L41" i="5" s="1"/>
  <c r="L42" i="5" l="1"/>
  <c r="J18" i="5"/>
  <c r="D24" i="7" l="1"/>
  <c r="J33" i="5"/>
  <c r="K33" i="5" s="1"/>
  <c r="L33" i="5" s="1"/>
  <c r="J32" i="5"/>
  <c r="K32" i="5" s="1"/>
  <c r="J28" i="5"/>
  <c r="K28" i="5" s="1"/>
  <c r="J27" i="5"/>
  <c r="K27" i="5" s="1"/>
  <c r="J26" i="5"/>
  <c r="K26" i="5" s="1"/>
  <c r="J22" i="5"/>
  <c r="K22" i="5" s="1"/>
  <c r="K18" i="5"/>
  <c r="J13" i="5"/>
  <c r="K13" i="5" s="1"/>
  <c r="L13" i="5" s="1"/>
  <c r="L15" i="5" s="1"/>
  <c r="G24" i="7" l="1"/>
  <c r="F24" i="7"/>
  <c r="E24" i="7"/>
  <c r="L27" i="5"/>
  <c r="L32" i="5"/>
  <c r="L38" i="5" s="1"/>
  <c r="L26" i="5"/>
  <c r="L18" i="5"/>
  <c r="L22" i="5"/>
  <c r="L28" i="5"/>
  <c r="D14" i="7"/>
  <c r="D22" i="7" l="1"/>
  <c r="G14" i="7"/>
  <c r="E14" i="7"/>
  <c r="F14" i="7"/>
  <c r="L19" i="5"/>
  <c r="L29" i="5"/>
  <c r="D20" i="7" s="1"/>
  <c r="L23" i="5"/>
  <c r="D18" i="7" s="1"/>
  <c r="D16" i="7" l="1"/>
  <c r="D26" i="7" s="1"/>
  <c r="D28" i="7" s="1"/>
  <c r="L10" i="5"/>
  <c r="G18" i="7"/>
  <c r="F18" i="7"/>
  <c r="E18" i="7"/>
  <c r="G20" i="7"/>
  <c r="F20" i="7"/>
  <c r="E20" i="7"/>
  <c r="E16" i="7"/>
  <c r="E22" i="7"/>
  <c r="G22" i="7"/>
  <c r="F22" i="7"/>
  <c r="E26" i="7" l="1"/>
  <c r="F16" i="7"/>
  <c r="F26" i="7" s="1"/>
  <c r="F25" i="7" s="1"/>
  <c r="G16" i="7"/>
  <c r="G26" i="7" s="1"/>
  <c r="G25" i="7" l="1"/>
  <c r="E28" i="7"/>
  <c r="F28" i="7" s="1"/>
  <c r="G28" i="7" s="1"/>
  <c r="E25" i="7"/>
  <c r="E27" i="7" s="1"/>
  <c r="F27" i="7" s="1"/>
  <c r="G27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</authors>
  <commentList>
    <comment ref="H6" authorId="0" shapeId="0" xr:uid="{45101E43-C18D-46FE-80BE-056925BF5F09}">
      <text>
        <r>
          <rPr>
            <b/>
            <sz val="9"/>
            <color indexed="81"/>
            <rFont val="Segoe UI"/>
            <family val="2"/>
          </rPr>
          <t>Preenchimento Automático - Aba "Detalhamento do BDI"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6" authorId="0" shapeId="0" xr:uid="{F428644B-299D-4DFC-9625-8D04F72E9A12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7" authorId="0" shapeId="0" xr:uid="{C3040B58-28E5-4553-9B4D-66516AFAEDB3}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<sst xmlns="http://schemas.openxmlformats.org/spreadsheetml/2006/main" count="286" uniqueCount="155">
  <si>
    <t>ITEM</t>
  </si>
  <si>
    <t>QUANTIDADE</t>
  </si>
  <si>
    <t>UNIDADE</t>
  </si>
  <si>
    <t>CÓDIGO</t>
  </si>
  <si>
    <t>PREÇO TOTAL</t>
  </si>
  <si>
    <t>1.1</t>
  </si>
  <si>
    <t>2.1</t>
  </si>
  <si>
    <t>3.1</t>
  </si>
  <si>
    <t>4.1</t>
  </si>
  <si>
    <t xml:space="preserve"> </t>
  </si>
  <si>
    <t>5.1</t>
  </si>
  <si>
    <t>4.2</t>
  </si>
  <si>
    <t>4.3</t>
  </si>
  <si>
    <t>6.1</t>
  </si>
  <si>
    <t>SINAPI</t>
  </si>
  <si>
    <t>BDI</t>
  </si>
  <si>
    <t>m</t>
  </si>
  <si>
    <t>5.2</t>
  </si>
  <si>
    <t>5.3</t>
  </si>
  <si>
    <t>PLANILHA ORÇAMENTÁRIA</t>
  </si>
  <si>
    <t>LICITAÇÃO Nº</t>
  </si>
  <si>
    <t>EDITAL Nº</t>
  </si>
  <si>
    <t>PREFEITURA MUNICIPAL DE CONSELHEIRO PENA</t>
  </si>
  <si>
    <t>DATA</t>
  </si>
  <si>
    <t>REGIME DE EXECUÇÃO</t>
  </si>
  <si>
    <t>CONSELHEIRO PENA</t>
  </si>
  <si>
    <t>UF</t>
  </si>
  <si>
    <t>MG</t>
  </si>
  <si>
    <t>DATA BASE DO ORÇAMENTO</t>
  </si>
  <si>
    <t>DESONERAÇÃO</t>
  </si>
  <si>
    <t>BDI 1</t>
  </si>
  <si>
    <t>BDI 2</t>
  </si>
  <si>
    <t>Não</t>
  </si>
  <si>
    <t>TIPO DE VALOR</t>
  </si>
  <si>
    <t>TOTAL GERAL</t>
  </si>
  <si>
    <t>CUSTO (SEM BDI)</t>
  </si>
  <si>
    <t>REFERÊNCIA</t>
  </si>
  <si>
    <t>DESCRIÇÃO DOS SERVIÇOS</t>
  </si>
  <si>
    <t>VALOR UNITÁRIO (R$)</t>
  </si>
  <si>
    <t>CUSTO UNITÁRIO (SEM BDI)</t>
  </si>
  <si>
    <t>PREÇO UNITÁRIO (COM BDI)</t>
  </si>
  <si>
    <t>Total de item:</t>
  </si>
  <si>
    <t>ÓRGÃO:</t>
  </si>
  <si>
    <t>OBJETO:</t>
  </si>
  <si>
    <t>MODALIDADE:</t>
  </si>
  <si>
    <t>TOTAL GERAL DA OBRA</t>
  </si>
  <si>
    <t>_______________________          __________________________</t>
  </si>
  <si>
    <t>SETOR DE ENGENHARIA</t>
  </si>
  <si>
    <t>CIDADE:</t>
  </si>
  <si>
    <t>MUNICÍPIO DE CONSELHEIRO PENA</t>
  </si>
  <si>
    <t xml:space="preserve">CNPJ: 19.769.660/0001-60   </t>
  </si>
  <si>
    <t>ESTADO DE MINAS GERAIS</t>
  </si>
  <si>
    <t>MEMORIA DE CALCULO</t>
  </si>
  <si>
    <t>DATA:</t>
  </si>
  <si>
    <t>DESCRIÇÃO</t>
  </si>
  <si>
    <t>H</t>
  </si>
  <si>
    <t>QUANT.</t>
  </si>
  <si>
    <t>CRONOGRAMA FÍSICO FINANCEIRO</t>
  </si>
  <si>
    <t>PREFEITURA:  MUNICIPAL DE CONSELHEIRO PENA</t>
  </si>
  <si>
    <t>PERIODO</t>
  </si>
  <si>
    <t>%</t>
  </si>
  <si>
    <t>VALOR</t>
  </si>
  <si>
    <t>ACUMULADO</t>
  </si>
  <si>
    <t>COMPOSIÇÃO DE PREÇOS UNITÁRIOS</t>
  </si>
  <si>
    <t>BASE</t>
  </si>
  <si>
    <t>COEFICIENTE</t>
  </si>
  <si>
    <t>VALOR UNIT.</t>
  </si>
  <si>
    <t>VALOR TOTAL</t>
  </si>
  <si>
    <t>ADMINISTRAÇÃO</t>
  </si>
  <si>
    <t>ENGENHEIRO CIVIL DE OBRA JUNIOR COM ENCARGOS COMPLEMENTARES</t>
  </si>
  <si>
    <t>SERVIÇOS PRELIMINARES</t>
  </si>
  <si>
    <t>m2</t>
  </si>
  <si>
    <t>CP01</t>
  </si>
  <si>
    <t>Carimbo e assinatura do engenheiro responsável técnico pela elaboração da planilha</t>
  </si>
  <si>
    <t>Carimbo e assinatura do prefeito</t>
  </si>
  <si>
    <t>CREA:</t>
  </si>
  <si>
    <t>UNID.</t>
  </si>
  <si>
    <t>ORGÃO</t>
  </si>
  <si>
    <t>2</t>
  </si>
  <si>
    <t>6</t>
  </si>
  <si>
    <t>__________________________________________________</t>
  </si>
  <si>
    <t>___________________________________</t>
  </si>
  <si>
    <t>Endereço</t>
  </si>
  <si>
    <t>ADMINITRAÇÃO LOCAL</t>
  </si>
  <si>
    <t>MÊS</t>
  </si>
  <si>
    <t>mês</t>
  </si>
  <si>
    <t>5.4</t>
  </si>
  <si>
    <t>META 01 - RESTABELECIMENTO DE DRENAGEM NO CÓRREGO ROCHEDO DE JOÃO PINTO</t>
  </si>
  <si>
    <t>08/02/2024</t>
  </si>
  <si>
    <t>CÓRREGO ROCHEDO DE JOÃO PINTO  19°19'15.02"S  41°30'23.40"O</t>
  </si>
  <si>
    <t>ENCARREGADO GERAL DE OBRAS COM ENCARGOS COMPLEMENTARES</t>
  </si>
  <si>
    <t>DEMOLIÇÃO</t>
  </si>
  <si>
    <t>SICRO</t>
  </si>
  <si>
    <t>1600404</t>
  </si>
  <si>
    <t>Remoção de tubos de concreto com diâmetro de 0,40 m a 1,00 m em valas e bueiros</t>
  </si>
  <si>
    <t>103689</t>
  </si>
  <si>
    <t>FORNECIMENTO E INSTALAÇÃO DE PLACA DE OBRA COM CHAPA GALVANIZADA E ESTRUTURA DE MADEIRA. AF_03/2022_PS</t>
  </si>
  <si>
    <t>M2</t>
  </si>
  <si>
    <t>MOVIMENTAÇÃO DE TERRA</t>
  </si>
  <si>
    <t>4805757</t>
  </si>
  <si>
    <t>Escavação mecânica de vala em material de 1ª categoria</t>
  </si>
  <si>
    <t>M3</t>
  </si>
  <si>
    <t>Recomposição mecanizada de aterro com material de jazida</t>
  </si>
  <si>
    <t>m³</t>
  </si>
  <si>
    <t>Escavação manual de vala em material de 1ª categoria</t>
  </si>
  <si>
    <t>BUEIRO SIMPLES TUBULAR DE CONCRETO</t>
  </si>
  <si>
    <t>Enrocamento de pedra jogada - pedra de mão comercial - fornecimento e assentamento</t>
  </si>
  <si>
    <t>Boca de BSTC D = 1,00 m - esconsidade 0° - areia e brita comerciais - alas retas</t>
  </si>
  <si>
    <t>un</t>
  </si>
  <si>
    <t>Transporte com caminhão carroceria com capacidade de 7 t e com guindauto de 20 t.m - rodovia pavimentada</t>
  </si>
  <si>
    <t>tkm</t>
  </si>
  <si>
    <t>SERVIÇOS COMPLEMENTTARES</t>
  </si>
  <si>
    <t>Caiação manual com fixador de cal</t>
  </si>
  <si>
    <t>m²</t>
  </si>
  <si>
    <t>93572</t>
  </si>
  <si>
    <t>1,9*2,5*(10+2,05+2,05)</t>
  </si>
  <si>
    <t>(1,9*2,5*(10))-(3,14*0,58*0,58*10)</t>
  </si>
  <si>
    <t>Operação:</t>
  </si>
  <si>
    <t>1,9*0,27*(0,37+0,27)*2</t>
  </si>
  <si>
    <t>1,44*0,2*10+1,6*2,05*0,2*2</t>
  </si>
  <si>
    <t>0,78667*10*91,6</t>
  </si>
  <si>
    <t>4915723</t>
  </si>
  <si>
    <t>(1,9*1,42+1,65*1,42)*2</t>
  </si>
  <si>
    <t>OBRA: META 01 - RESTABELECIMENTO DE DRENAGEM NO CÓRREGO ROCHEDO DE JOÃO PINTO</t>
  </si>
  <si>
    <t>Endereço: CÓRREGO ROCHEDO DE JOÃO PINTO  19°19'15.02"S  41°30'23.40"O</t>
  </si>
  <si>
    <t>TABELA SINAPI-MG 01/2024 --- SICRO MG 10/2023</t>
  </si>
  <si>
    <t>COMPOSIÇÃO PRÓPIA</t>
  </si>
  <si>
    <t>CP 01</t>
  </si>
  <si>
    <t>INSTALAÇÕES INICIAIS DA OBRA</t>
  </si>
  <si>
    <t>1.2</t>
  </si>
  <si>
    <t>90777</t>
  </si>
  <si>
    <t>h</t>
  </si>
  <si>
    <t>PRAZO DE EXECUÇÃO: 30 DIAS</t>
  </si>
  <si>
    <t>10 dias</t>
  </si>
  <si>
    <t>MÃO DE OBRA PARA TUBO DE CONCRETO PARA REDES COLETORAS DE ÁGUAS PLUVIAIS, DIÂMETRO DE 1000 M
MM, JUNTA RÍGIDA, INSTALADO EM LOCAL COM ALTO NÍVEL DE INTERFERÊNCIAS - FO
RNECIMENTO E ASSENTAMENTO.</t>
  </si>
  <si>
    <t>ASSENTADOR DE TUBOS COM ENCARGOS COMPLEMENTARES</t>
  </si>
  <si>
    <t>SERVENTE COM ENCARGOS COMPLEMENTARES</t>
  </si>
  <si>
    <t>CP 02</t>
  </si>
  <si>
    <t>5.5</t>
  </si>
  <si>
    <t>TRANSPORTE COM CAMINHÃO CARROCERIA 9T, EM VIA URBANA EM LEITO NATURAL (UNIDADE: TXKM).</t>
  </si>
  <si>
    <t>40 km*10 t</t>
  </si>
  <si>
    <t>CP2</t>
  </si>
  <si>
    <t>MOBILIZAÇÃO DE OBRAS</t>
  </si>
  <si>
    <t xml:space="preserve">SERVENTE DE OBRAS </t>
  </si>
  <si>
    <t>CAMINHÃO BASCULANTE 10 M3, TRUCADO, POTÊNCIA 230 CV, INCLUSIVE CAÇAMBA H C 136,51
METÁLICA, COM DISTRIBUIDOR DE AGREGADOS ACOPLADO - MATERIAIS NA OPERA
ÇÃO. AF_02/2017</t>
  </si>
  <si>
    <t>CHP</t>
  </si>
  <si>
    <t>CP 03</t>
  </si>
  <si>
    <t>CP03</t>
  </si>
  <si>
    <t>Servente de obra</t>
  </si>
  <si>
    <t>-</t>
  </si>
  <si>
    <t>5.6</t>
  </si>
  <si>
    <t>CONCRETO FCK = 15MPA, TRAÇO 1:3,4:3,5 (EM MASSA SECA DE CIMENTO/ AREIA M3 CR 439,83
MÉDIA/ BRITA 1) - PREPARO MECÂNICO COM BETONEIRA 400 L.</t>
  </si>
  <si>
    <t>Operação:BERÇO</t>
  </si>
  <si>
    <t>(10*1,10*0,10)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</si>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</sst>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&quot;\ #,##0.00"/>
    <numFmt numFmtId="167" formatCode="_-&quot;R$&quot;\ * #,##0.0000_-;\-&quot;R$&quot;\ * #,##0.0000_-;_-&quot;R$&quot;\ * &quot;-&quot;????_-;_-@_-"/>
    <numFmt numFmtId="168" formatCode="_-&quot;R$&quot;* #,##0.00_-;\-&quot;R$&quot;* #,##0.00_-;_-&quot;R$&quot;* &quot;-&quot;??_-;_-@_-"/>
    <numFmt numFmtId="169" formatCode="0.0000"/>
    <numFmt numFmtId="170" formatCode="[$-416]mmm/yyyy;@"/>
    <numFmt numFmtId="171" formatCode="00\ 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theme="0"/>
      <name val="Calibri"/>
      <family val="2"/>
      <scheme val="minor"/>
    </font>
    <font>
      <b/>
      <i/>
      <sz val="10"/>
      <color theme="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2"/>
      <color indexed="8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sz val="10"/>
      <color theme="0"/>
      <name val="Arial"/>
      <family val="2"/>
    </font>
    <font>
      <b/>
      <sz val="20"/>
      <color theme="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A5A5A5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 tint="0.34998626667073579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theme="1" tint="0.34998626667073579"/>
      </bottom>
      <diagonal/>
    </border>
  </borders>
  <cellStyleXfs count="25">
    <xf numFmtId="0" fontId="0" fillId="0" borderId="0"/>
    <xf numFmtId="164" fontId="5" fillId="0" borderId="0" applyFont="0" applyFill="0" applyBorder="0" applyAlignment="0" applyProtection="0"/>
    <xf numFmtId="0" fontId="7" fillId="0" borderId="0"/>
    <xf numFmtId="0" fontId="9" fillId="0" borderId="0"/>
    <xf numFmtId="9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4" borderId="0" applyNumberFormat="0" applyBorder="0" applyAlignment="0" applyProtection="0"/>
    <xf numFmtId="0" fontId="24" fillId="6" borderId="33" applyNumberFormat="0" applyAlignment="0" applyProtection="0"/>
    <xf numFmtId="0" fontId="2" fillId="0" borderId="0"/>
    <xf numFmtId="0" fontId="2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" fillId="0" borderId="0"/>
    <xf numFmtId="0" fontId="2" fillId="0" borderId="0"/>
    <xf numFmtId="43" fontId="3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43" fontId="44" fillId="0" borderId="0" applyFont="0" applyFill="0" applyBorder="0" applyAlignment="0" applyProtection="0"/>
  </cellStyleXfs>
  <cellXfs count="480">
    <xf numFmtId="0" fontId="0" fillId="0" borderId="0" xfId="0"/>
    <xf numFmtId="0" fontId="0" fillId="2" borderId="0" xfId="0" applyFill="1"/>
    <xf numFmtId="0" fontId="12" fillId="0" borderId="20" xfId="0" applyFont="1" applyBorder="1" applyAlignment="1">
      <alignment horizontal="center" vertical="center"/>
    </xf>
    <xf numFmtId="0" fontId="0" fillId="0" borderId="9" xfId="0" applyBorder="1"/>
    <xf numFmtId="9" fontId="0" fillId="2" borderId="0" xfId="4" applyFont="1" applyFill="1" applyAlignment="1"/>
    <xf numFmtId="9" fontId="0" fillId="0" borderId="0" xfId="4" applyFont="1" applyFill="1" applyAlignment="1"/>
    <xf numFmtId="0" fontId="0" fillId="0" borderId="20" xfId="0" applyBorder="1"/>
    <xf numFmtId="0" fontId="11" fillId="0" borderId="0" xfId="0" applyFont="1" applyAlignment="1">
      <alignment vertical="top" wrapText="1"/>
    </xf>
    <xf numFmtId="166" fontId="10" fillId="5" borderId="5" xfId="1" applyNumberFormat="1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6" fontId="10" fillId="5" borderId="1" xfId="1" applyNumberFormat="1" applyFont="1" applyFill="1" applyBorder="1" applyAlignment="1">
      <alignment horizontal="center" vertical="center" wrapText="1"/>
    </xf>
    <xf numFmtId="166" fontId="6" fillId="0" borderId="16" xfId="0" applyNumberFormat="1" applyFont="1" applyBorder="1" applyAlignment="1">
      <alignment vertical="center"/>
    </xf>
    <xf numFmtId="0" fontId="0" fillId="0" borderId="16" xfId="0" applyBorder="1"/>
    <xf numFmtId="166" fontId="18" fillId="5" borderId="5" xfId="1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8" xfId="0" applyBorder="1"/>
    <xf numFmtId="0" fontId="5" fillId="0" borderId="0" xfId="0" applyFont="1" applyAlignment="1">
      <alignment horizontal="center" vertical="center"/>
    </xf>
    <xf numFmtId="0" fontId="0" fillId="0" borderId="10" xfId="0" applyBorder="1"/>
    <xf numFmtId="0" fontId="19" fillId="0" borderId="26" xfId="0" applyFont="1" applyBorder="1" applyAlignment="1">
      <alignment horizontal="center" vertical="center" wrapText="1"/>
    </xf>
    <xf numFmtId="4" fontId="19" fillId="0" borderId="26" xfId="0" applyNumberFormat="1" applyFont="1" applyBorder="1" applyAlignment="1">
      <alignment horizontal="center" vertical="center" wrapText="1"/>
    </xf>
    <xf numFmtId="4" fontId="19" fillId="0" borderId="23" xfId="6" applyNumberFormat="1" applyFont="1" applyFill="1" applyBorder="1" applyAlignment="1">
      <alignment horizontal="right" vertical="center"/>
    </xf>
    <xf numFmtId="4" fontId="19" fillId="0" borderId="13" xfId="0" applyNumberFormat="1" applyFont="1" applyBorder="1" applyAlignment="1">
      <alignment horizontal="center" vertical="center" wrapText="1"/>
    </xf>
    <xf numFmtId="4" fontId="19" fillId="0" borderId="6" xfId="6" applyNumberFormat="1" applyFont="1" applyFill="1" applyBorder="1" applyAlignment="1">
      <alignment horizontal="right" vertical="center"/>
    </xf>
    <xf numFmtId="4" fontId="19" fillId="0" borderId="0" xfId="6" applyNumberFormat="1" applyFont="1" applyFill="1" applyBorder="1" applyAlignment="1">
      <alignment horizontal="right" vertical="center"/>
    </xf>
    <xf numFmtId="4" fontId="19" fillId="0" borderId="9" xfId="6" applyNumberFormat="1" applyFont="1" applyFill="1" applyBorder="1" applyAlignment="1">
      <alignment horizontal="right" vertical="center"/>
    </xf>
    <xf numFmtId="0" fontId="19" fillId="0" borderId="25" xfId="0" applyFont="1" applyBorder="1" applyAlignment="1">
      <alignment horizontal="center" vertical="center" wrapText="1"/>
    </xf>
    <xf numFmtId="49" fontId="19" fillId="0" borderId="17" xfId="0" applyNumberFormat="1" applyFont="1" applyBorder="1" applyAlignment="1">
      <alignment horizontal="center" vertical="center" wrapText="1"/>
    </xf>
    <xf numFmtId="49" fontId="20" fillId="2" borderId="20" xfId="0" applyNumberFormat="1" applyFont="1" applyFill="1" applyBorder="1" applyAlignment="1">
      <alignment horizontal="right" vertical="center" wrapText="1"/>
    </xf>
    <xf numFmtId="0" fontId="23" fillId="4" borderId="4" xfId="8" applyFont="1" applyBorder="1" applyAlignment="1">
      <alignment horizontal="left" vertical="center"/>
    </xf>
    <xf numFmtId="49" fontId="23" fillId="4" borderId="1" xfId="8" applyNumberFormat="1" applyFont="1" applyBorder="1" applyAlignment="1">
      <alignment horizontal="center" vertical="center"/>
    </xf>
    <xf numFmtId="0" fontId="22" fillId="3" borderId="27" xfId="7" applyFont="1" applyBorder="1" applyAlignment="1">
      <alignment horizontal="center" vertical="center" wrapText="1"/>
    </xf>
    <xf numFmtId="49" fontId="22" fillId="3" borderId="28" xfId="7" applyNumberFormat="1" applyFont="1" applyBorder="1" applyAlignment="1">
      <alignment horizontal="center" vertical="center" wrapText="1"/>
    </xf>
    <xf numFmtId="2" fontId="22" fillId="3" borderId="28" xfId="7" applyNumberFormat="1" applyFont="1" applyBorder="1" applyAlignment="1">
      <alignment horizontal="center" vertical="center" wrapText="1"/>
    </xf>
    <xf numFmtId="4" fontId="22" fillId="3" borderId="28" xfId="7" applyNumberFormat="1" applyFont="1" applyBorder="1" applyAlignment="1">
      <alignment horizontal="center" vertical="center" wrapText="1"/>
    </xf>
    <xf numFmtId="4" fontId="22" fillId="3" borderId="28" xfId="7" applyNumberFormat="1" applyFont="1" applyBorder="1" applyAlignment="1">
      <alignment horizontal="right" vertical="center"/>
    </xf>
    <xf numFmtId="4" fontId="22" fillId="3" borderId="29" xfId="7" applyNumberFormat="1" applyFont="1" applyBorder="1" applyAlignment="1">
      <alignment horizontal="right" vertical="center"/>
    </xf>
    <xf numFmtId="0" fontId="22" fillId="3" borderId="11" xfId="7" applyFont="1" applyBorder="1" applyAlignment="1">
      <alignment horizontal="center" vertical="center" wrapText="1"/>
    </xf>
    <xf numFmtId="0" fontId="22" fillId="3" borderId="11" xfId="7" applyFont="1" applyBorder="1" applyAlignment="1">
      <alignment horizontal="center"/>
    </xf>
    <xf numFmtId="164" fontId="22" fillId="3" borderId="11" xfId="7" applyNumberFormat="1" applyFont="1" applyBorder="1" applyAlignment="1">
      <alignment horizontal="right" vertical="center"/>
    </xf>
    <xf numFmtId="0" fontId="22" fillId="3" borderId="28" xfId="7" applyFont="1" applyBorder="1" applyAlignment="1">
      <alignment horizontal="left" vertical="center" wrapText="1"/>
    </xf>
    <xf numFmtId="0" fontId="22" fillId="3" borderId="4" xfId="7" applyFont="1" applyBorder="1" applyAlignment="1">
      <alignment horizontal="center" vertical="center" wrapText="1"/>
    </xf>
    <xf numFmtId="0" fontId="22" fillId="3" borderId="1" xfId="7" applyFont="1" applyBorder="1" applyAlignment="1">
      <alignment horizontal="left" vertical="center" wrapText="1"/>
    </xf>
    <xf numFmtId="2" fontId="22" fillId="3" borderId="1" xfId="7" applyNumberFormat="1" applyFont="1" applyBorder="1" applyAlignment="1">
      <alignment horizontal="center" vertical="center" wrapText="1"/>
    </xf>
    <xf numFmtId="4" fontId="22" fillId="3" borderId="1" xfId="7" applyNumberFormat="1" applyFont="1" applyBorder="1" applyAlignment="1">
      <alignment horizontal="center" vertical="center" wrapText="1"/>
    </xf>
    <xf numFmtId="4" fontId="22" fillId="3" borderId="1" xfId="7" applyNumberFormat="1" applyFont="1" applyBorder="1" applyAlignment="1">
      <alignment horizontal="right" vertical="center"/>
    </xf>
    <xf numFmtId="4" fontId="22" fillId="3" borderId="5" xfId="7" applyNumberFormat="1" applyFont="1" applyBorder="1" applyAlignment="1">
      <alignment horizontal="right" vertical="center"/>
    </xf>
    <xf numFmtId="49" fontId="22" fillId="3" borderId="1" xfId="7" applyNumberFormat="1" applyFont="1" applyBorder="1" applyAlignment="1">
      <alignment horizontal="center" vertical="center" wrapText="1"/>
    </xf>
    <xf numFmtId="0" fontId="26" fillId="0" borderId="0" xfId="0" applyFont="1"/>
    <xf numFmtId="0" fontId="0" fillId="0" borderId="0" xfId="0" applyAlignment="1">
      <alignment vertical="center"/>
    </xf>
    <xf numFmtId="0" fontId="25" fillId="0" borderId="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5" fillId="0" borderId="12" xfId="0" applyFont="1" applyBorder="1" applyAlignment="1">
      <alignment vertical="center"/>
    </xf>
    <xf numFmtId="0" fontId="25" fillId="0" borderId="37" xfId="0" applyFont="1" applyBorder="1" applyAlignment="1">
      <alignment vertical="center"/>
    </xf>
    <xf numFmtId="0" fontId="0" fillId="0" borderId="0" xfId="0" applyAlignment="1">
      <alignment horizontal="center" vertical="center"/>
    </xf>
    <xf numFmtId="14" fontId="25" fillId="0" borderId="37" xfId="0" applyNumberFormat="1" applyFont="1" applyBorder="1" applyAlignment="1">
      <alignment horizontal="center" vertical="center"/>
    </xf>
    <xf numFmtId="14" fontId="25" fillId="0" borderId="6" xfId="0" applyNumberFormat="1" applyFont="1" applyBorder="1" applyAlignment="1">
      <alignment horizontal="center" vertical="center"/>
    </xf>
    <xf numFmtId="0" fontId="25" fillId="0" borderId="37" xfId="0" applyFont="1" applyBorder="1" applyAlignment="1">
      <alignment horizontal="left" vertical="center"/>
    </xf>
    <xf numFmtId="0" fontId="25" fillId="0" borderId="22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/>
    </xf>
    <xf numFmtId="0" fontId="28" fillId="9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0" fontId="29" fillId="0" borderId="13" xfId="9" applyNumberFormat="1" applyFont="1" applyFill="1" applyBorder="1" applyAlignment="1">
      <alignment horizontal="center" vertical="center" wrapText="1"/>
    </xf>
    <xf numFmtId="166" fontId="29" fillId="0" borderId="13" xfId="9" applyNumberFormat="1" applyFont="1" applyFill="1" applyBorder="1" applyAlignment="1">
      <alignment horizontal="center" vertical="center" wrapText="1"/>
    </xf>
    <xf numFmtId="0" fontId="30" fillId="0" borderId="13" xfId="9" applyFont="1" applyFill="1" applyBorder="1" applyAlignment="1">
      <alignment horizontal="right" vertical="center" wrapText="1"/>
    </xf>
    <xf numFmtId="10" fontId="28" fillId="0" borderId="13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horizontal="right" vertical="center"/>
    </xf>
    <xf numFmtId="166" fontId="28" fillId="0" borderId="13" xfId="0" applyNumberFormat="1" applyFont="1" applyBorder="1" applyAlignment="1">
      <alignment horizontal="center" vertical="center"/>
    </xf>
    <xf numFmtId="166" fontId="30" fillId="0" borderId="13" xfId="9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2" xfId="0" applyFont="1" applyBorder="1" applyAlignment="1">
      <alignment vertical="center"/>
    </xf>
    <xf numFmtId="0" fontId="25" fillId="0" borderId="35" xfId="0" applyFont="1" applyBorder="1" applyAlignment="1">
      <alignment vertic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23" fillId="4" borderId="16" xfId="8" applyNumberFormat="1" applyFont="1" applyBorder="1" applyAlignment="1">
      <alignment horizontal="center" vertical="center"/>
    </xf>
    <xf numFmtId="49" fontId="23" fillId="4" borderId="16" xfId="8" applyNumberFormat="1" applyFont="1" applyBorder="1" applyAlignment="1">
      <alignment horizontal="left" vertical="center"/>
    </xf>
    <xf numFmtId="0" fontId="23" fillId="4" borderId="11" xfId="8" applyFont="1" applyBorder="1" applyAlignment="1">
      <alignment horizontal="left" vertical="center"/>
    </xf>
    <xf numFmtId="0" fontId="23" fillId="4" borderId="11" xfId="8" applyFont="1" applyBorder="1" applyAlignment="1">
      <alignment horizontal="center" vertical="center"/>
    </xf>
    <xf numFmtId="49" fontId="23" fillId="4" borderId="18" xfId="8" applyNumberFormat="1" applyFont="1" applyBorder="1" applyAlignment="1">
      <alignment horizontal="center" vertical="center"/>
    </xf>
    <xf numFmtId="49" fontId="23" fillId="4" borderId="8" xfId="8" applyNumberFormat="1" applyFont="1" applyBorder="1" applyAlignment="1">
      <alignment horizontal="center" vertical="center"/>
    </xf>
    <xf numFmtId="49" fontId="23" fillId="4" borderId="21" xfId="8" applyNumberFormat="1" applyFont="1" applyBorder="1" applyAlignment="1">
      <alignment horizontal="center" vertical="center"/>
    </xf>
    <xf numFmtId="49" fontId="23" fillId="4" borderId="10" xfId="8" applyNumberFormat="1" applyFont="1" applyBorder="1" applyAlignment="1">
      <alignment horizontal="center" vertical="center"/>
    </xf>
    <xf numFmtId="14" fontId="23" fillId="4" borderId="18" xfId="8" applyNumberFormat="1" applyFont="1" applyBorder="1" applyAlignment="1">
      <alignment horizontal="center" vertical="center"/>
    </xf>
    <xf numFmtId="14" fontId="23" fillId="4" borderId="8" xfId="8" applyNumberFormat="1" applyFont="1" applyBorder="1" applyAlignment="1">
      <alignment horizontal="center" vertical="center"/>
    </xf>
    <xf numFmtId="14" fontId="23" fillId="4" borderId="21" xfId="8" applyNumberFormat="1" applyFont="1" applyBorder="1" applyAlignment="1">
      <alignment horizontal="center" vertical="center"/>
    </xf>
    <xf numFmtId="14" fontId="23" fillId="4" borderId="10" xfId="8" applyNumberFormat="1" applyFont="1" applyBorder="1" applyAlignment="1">
      <alignment horizontal="center" vertical="center"/>
    </xf>
    <xf numFmtId="49" fontId="23" fillId="4" borderId="5" xfId="8" applyNumberFormat="1" applyFont="1" applyBorder="1" applyAlignment="1">
      <alignment horizontal="center" vertical="center"/>
    </xf>
    <xf numFmtId="49" fontId="23" fillId="4" borderId="19" xfId="8" applyNumberFormat="1" applyFont="1" applyBorder="1" applyAlignment="1">
      <alignment horizontal="center" vertical="center"/>
    </xf>
    <xf numFmtId="0" fontId="23" fillId="4" borderId="10" xfId="8" applyFont="1" applyBorder="1" applyAlignment="1">
      <alignment horizontal="center" vertical="center"/>
    </xf>
    <xf numFmtId="4" fontId="21" fillId="0" borderId="47" xfId="6" applyNumberFormat="1" applyFont="1" applyFill="1" applyBorder="1" applyAlignment="1">
      <alignment horizontal="right" vertical="center"/>
    </xf>
    <xf numFmtId="4" fontId="19" fillId="0" borderId="13" xfId="6" applyNumberFormat="1" applyFont="1" applyFill="1" applyBorder="1" applyAlignment="1">
      <alignment horizontal="right" vertical="center"/>
    </xf>
    <xf numFmtId="0" fontId="19" fillId="0" borderId="26" xfId="12" applyNumberFormat="1" applyFont="1" applyFill="1" applyBorder="1" applyAlignment="1" applyProtection="1">
      <alignment horizontal="left" vertical="top" wrapText="1"/>
    </xf>
    <xf numFmtId="4" fontId="19" fillId="0" borderId="26" xfId="6" applyNumberFormat="1" applyFont="1" applyFill="1" applyBorder="1" applyAlignment="1">
      <alignment horizontal="right" vertical="center"/>
    </xf>
    <xf numFmtId="49" fontId="39" fillId="0" borderId="26" xfId="14" applyNumberFormat="1" applyFont="1" applyBorder="1" applyAlignment="1" applyProtection="1">
      <alignment horizontal="center" vertical="center" wrapText="1"/>
      <protection locked="0"/>
    </xf>
    <xf numFmtId="0" fontId="39" fillId="0" borderId="26" xfId="14" applyFont="1" applyBorder="1" applyAlignment="1">
      <alignment horizontal="center" vertical="center" wrapText="1"/>
    </xf>
    <xf numFmtId="0" fontId="1" fillId="0" borderId="0" xfId="19"/>
    <xf numFmtId="14" fontId="25" fillId="0" borderId="13" xfId="20" applyNumberFormat="1" applyFont="1" applyBorder="1" applyAlignment="1">
      <alignment horizontal="center" vertical="center"/>
    </xf>
    <xf numFmtId="4" fontId="19" fillId="0" borderId="16" xfId="6" applyNumberFormat="1" applyFont="1" applyFill="1" applyBorder="1" applyAlignment="1">
      <alignment horizontal="right" vertical="center"/>
    </xf>
    <xf numFmtId="4" fontId="19" fillId="0" borderId="10" xfId="6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2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5" fillId="9" borderId="13" xfId="0" applyFont="1" applyFill="1" applyBorder="1" applyAlignment="1">
      <alignment horizontal="center" vertical="center"/>
    </xf>
    <xf numFmtId="0" fontId="27" fillId="9" borderId="13" xfId="0" applyFont="1" applyFill="1" applyBorder="1" applyAlignment="1">
      <alignment horizontal="center" vertical="center"/>
    </xf>
    <xf numFmtId="49" fontId="1" fillId="0" borderId="0" xfId="19" applyNumberFormat="1" applyAlignment="1">
      <alignment horizontal="center" vertical="center"/>
    </xf>
    <xf numFmtId="0" fontId="1" fillId="0" borderId="0" xfId="19" applyAlignment="1">
      <alignment vertical="center"/>
    </xf>
    <xf numFmtId="0" fontId="13" fillId="0" borderId="0" xfId="19" applyFont="1" applyAlignment="1">
      <alignment vertical="center"/>
    </xf>
    <xf numFmtId="0" fontId="40" fillId="0" borderId="0" xfId="19" applyFont="1"/>
    <xf numFmtId="0" fontId="1" fillId="0" borderId="0" xfId="19" applyAlignment="1">
      <alignment horizontal="center" vertical="center"/>
    </xf>
    <xf numFmtId="0" fontId="40" fillId="0" borderId="0" xfId="19" applyFont="1" applyAlignment="1">
      <alignment horizontal="center" vertical="center"/>
    </xf>
    <xf numFmtId="0" fontId="41" fillId="0" borderId="0" xfId="19" applyFont="1" applyAlignment="1">
      <alignment horizontal="left" vertical="center"/>
    </xf>
    <xf numFmtId="0" fontId="26" fillId="0" borderId="0" xfId="19" applyFont="1"/>
    <xf numFmtId="10" fontId="25" fillId="0" borderId="0" xfId="19" applyNumberFormat="1" applyFont="1" applyAlignment="1">
      <alignment horizontal="center" vertical="center"/>
    </xf>
    <xf numFmtId="0" fontId="25" fillId="0" borderId="0" xfId="19" applyFont="1"/>
    <xf numFmtId="170" fontId="25" fillId="0" borderId="0" xfId="12" applyNumberFormat="1" applyFont="1" applyFill="1" applyBorder="1" applyAlignment="1">
      <alignment horizontal="center" vertical="center"/>
    </xf>
    <xf numFmtId="0" fontId="33" fillId="0" borderId="0" xfId="19" applyFont="1"/>
    <xf numFmtId="14" fontId="28" fillId="0" borderId="6" xfId="20" applyNumberFormat="1" applyFont="1" applyBorder="1" applyAlignment="1">
      <alignment horizontal="center" vertical="center"/>
    </xf>
    <xf numFmtId="0" fontId="25" fillId="0" borderId="0" xfId="19" applyFont="1" applyAlignment="1">
      <alignment vertical="center"/>
    </xf>
    <xf numFmtId="49" fontId="42" fillId="8" borderId="13" xfId="19" applyNumberFormat="1" applyFont="1" applyFill="1" applyBorder="1" applyAlignment="1">
      <alignment horizontal="center" vertical="center" wrapText="1"/>
    </xf>
    <xf numFmtId="0" fontId="25" fillId="0" borderId="0" xfId="19" applyFont="1" applyAlignment="1">
      <alignment horizontal="center" vertical="center" wrapText="1"/>
    </xf>
    <xf numFmtId="49" fontId="10" fillId="8" borderId="59" xfId="12" applyNumberFormat="1" applyFont="1" applyFill="1" applyBorder="1" applyAlignment="1" applyProtection="1">
      <alignment horizontal="center" vertical="center"/>
      <protection locked="0"/>
    </xf>
    <xf numFmtId="49" fontId="26" fillId="0" borderId="17" xfId="13" applyNumberFormat="1" applyFont="1" applyFill="1" applyBorder="1" applyAlignment="1" applyProtection="1">
      <alignment horizontal="center" vertical="center"/>
      <protection locked="0"/>
    </xf>
    <xf numFmtId="49" fontId="26" fillId="0" borderId="13" xfId="19" applyNumberFormat="1" applyFont="1" applyBorder="1" applyAlignment="1" applyProtection="1">
      <alignment horizontal="center" vertical="center" wrapText="1"/>
      <protection locked="0"/>
    </xf>
    <xf numFmtId="0" fontId="26" fillId="0" borderId="13" xfId="19" applyFont="1" applyBorder="1" applyAlignment="1">
      <alignment horizontal="center" vertical="center" wrapText="1"/>
    </xf>
    <xf numFmtId="43" fontId="5" fillId="0" borderId="6" xfId="13" applyFont="1" applyFill="1" applyBorder="1" applyAlignment="1" applyProtection="1">
      <alignment horizontal="center" vertical="center"/>
      <protection locked="0"/>
    </xf>
    <xf numFmtId="0" fontId="37" fillId="0" borderId="0" xfId="19" applyFont="1"/>
    <xf numFmtId="171" fontId="26" fillId="0" borderId="50" xfId="13" applyNumberFormat="1" applyFont="1" applyFill="1" applyBorder="1" applyAlignment="1" applyProtection="1">
      <alignment horizontal="center" vertical="center"/>
      <protection locked="0"/>
    </xf>
    <xf numFmtId="171" fontId="26" fillId="0" borderId="14" xfId="13" applyNumberFormat="1" applyFont="1" applyFill="1" applyBorder="1" applyAlignment="1" applyProtection="1">
      <alignment vertical="center"/>
      <protection locked="0"/>
    </xf>
    <xf numFmtId="171" fontId="26" fillId="0" borderId="41" xfId="13" applyNumberFormat="1" applyFont="1" applyFill="1" applyBorder="1" applyAlignment="1" applyProtection="1">
      <alignment vertical="center"/>
      <protection locked="0"/>
    </xf>
    <xf numFmtId="49" fontId="26" fillId="0" borderId="50" xfId="13" applyNumberFormat="1" applyFont="1" applyFill="1" applyBorder="1" applyAlignment="1" applyProtection="1">
      <alignment horizontal="center" vertical="center"/>
      <protection locked="0"/>
    </xf>
    <xf numFmtId="171" fontId="26" fillId="0" borderId="14" xfId="13" applyNumberFormat="1" applyFont="1" applyFill="1" applyBorder="1" applyAlignment="1" applyProtection="1">
      <alignment horizontal="center" vertical="center"/>
      <protection locked="0"/>
    </xf>
    <xf numFmtId="2" fontId="5" fillId="0" borderId="14" xfId="12" applyNumberFormat="1" applyFont="1" applyFill="1" applyBorder="1" applyAlignment="1" applyProtection="1">
      <alignment horizontal="center" vertical="top" wrapText="1"/>
    </xf>
    <xf numFmtId="0" fontId="32" fillId="0" borderId="14" xfId="12" applyNumberFormat="1" applyFont="1" applyFill="1" applyBorder="1" applyAlignment="1" applyProtection="1">
      <alignment horizontal="left" vertical="top" wrapText="1"/>
    </xf>
    <xf numFmtId="0" fontId="26" fillId="0" borderId="14" xfId="19" applyFont="1" applyBorder="1" applyAlignment="1">
      <alignment horizontal="center" vertical="center" wrapText="1"/>
    </xf>
    <xf numFmtId="43" fontId="5" fillId="0" borderId="15" xfId="13" applyFont="1" applyFill="1" applyBorder="1" applyAlignment="1" applyProtection="1">
      <alignment horizontal="center" vertical="center"/>
      <protection locked="0"/>
    </xf>
    <xf numFmtId="171" fontId="26" fillId="0" borderId="20" xfId="13" applyNumberFormat="1" applyFont="1" applyFill="1" applyBorder="1" applyAlignment="1" applyProtection="1">
      <alignment horizontal="center" vertical="center"/>
      <protection locked="0"/>
    </xf>
    <xf numFmtId="171" fontId="26" fillId="0" borderId="0" xfId="13" applyNumberFormat="1" applyFont="1" applyFill="1" applyBorder="1" applyAlignment="1" applyProtection="1">
      <alignment vertical="center"/>
      <protection locked="0"/>
    </xf>
    <xf numFmtId="171" fontId="26" fillId="0" borderId="40" xfId="13" applyNumberFormat="1" applyFont="1" applyFill="1" applyBorder="1" applyAlignment="1" applyProtection="1">
      <alignment vertical="center"/>
      <protection locked="0"/>
    </xf>
    <xf numFmtId="0" fontId="5" fillId="0" borderId="0" xfId="12" applyNumberFormat="1" applyFont="1" applyFill="1" applyBorder="1" applyAlignment="1" applyProtection="1">
      <alignment horizontal="left" vertical="top" wrapText="1"/>
    </xf>
    <xf numFmtId="0" fontId="5" fillId="0" borderId="9" xfId="12" applyNumberFormat="1" applyFont="1" applyFill="1" applyBorder="1" applyAlignment="1" applyProtection="1">
      <alignment horizontal="left" vertical="top" wrapText="1"/>
    </xf>
    <xf numFmtId="49" fontId="26" fillId="0" borderId="32" xfId="13" applyNumberFormat="1" applyFont="1" applyFill="1" applyBorder="1" applyAlignment="1" applyProtection="1">
      <alignment horizontal="center" vertical="center"/>
      <protection locked="0"/>
    </xf>
    <xf numFmtId="49" fontId="26" fillId="0" borderId="3" xfId="19" applyNumberFormat="1" applyFont="1" applyBorder="1" applyAlignment="1" applyProtection="1">
      <alignment horizontal="center" vertical="center" wrapText="1"/>
      <protection locked="0"/>
    </xf>
    <xf numFmtId="49" fontId="26" fillId="0" borderId="20" xfId="13" applyNumberFormat="1" applyFont="1" applyFill="1" applyBorder="1" applyAlignment="1" applyProtection="1">
      <alignment horizontal="center" vertical="center"/>
      <protection locked="0"/>
    </xf>
    <xf numFmtId="0" fontId="5" fillId="0" borderId="45" xfId="12" applyNumberFormat="1" applyFont="1" applyFill="1" applyBorder="1" applyAlignment="1" applyProtection="1">
      <alignment horizontal="left" vertical="top" wrapText="1"/>
    </xf>
    <xf numFmtId="49" fontId="26" fillId="0" borderId="25" xfId="13" applyNumberFormat="1" applyFont="1" applyFill="1" applyBorder="1" applyAlignment="1" applyProtection="1">
      <alignment horizontal="center" vertical="center"/>
      <protection locked="0"/>
    </xf>
    <xf numFmtId="49" fontId="26" fillId="0" borderId="26" xfId="21" applyNumberFormat="1" applyFont="1" applyBorder="1" applyAlignment="1" applyProtection="1">
      <alignment horizontal="center" vertical="center" wrapText="1"/>
      <protection locked="0"/>
    </xf>
    <xf numFmtId="49" fontId="26" fillId="0" borderId="65" xfId="13" applyNumberFormat="1" applyFont="1" applyFill="1" applyBorder="1" applyAlignment="1" applyProtection="1">
      <alignment horizontal="center" vertical="center"/>
      <protection locked="0"/>
    </xf>
    <xf numFmtId="49" fontId="26" fillId="0" borderId="58" xfId="13" applyNumberFormat="1" applyFont="1" applyFill="1" applyBorder="1" applyAlignment="1" applyProtection="1">
      <alignment vertical="center"/>
      <protection locked="0"/>
    </xf>
    <xf numFmtId="0" fontId="5" fillId="0" borderId="58" xfId="12" applyNumberFormat="1" applyFont="1" applyFill="1" applyBorder="1" applyAlignment="1" applyProtection="1">
      <alignment horizontal="left" vertical="top" wrapText="1"/>
    </xf>
    <xf numFmtId="0" fontId="5" fillId="0" borderId="58" xfId="12" applyNumberFormat="1" applyFont="1" applyFill="1" applyBorder="1" applyAlignment="1" applyProtection="1">
      <alignment horizontal="center" vertical="center" wrapText="1"/>
    </xf>
    <xf numFmtId="0" fontId="5" fillId="0" borderId="66" xfId="12" applyNumberFormat="1" applyFont="1" applyFill="1" applyBorder="1" applyAlignment="1" applyProtection="1">
      <alignment horizontal="center" vertical="center" wrapText="1"/>
    </xf>
    <xf numFmtId="49" fontId="26" fillId="0" borderId="26" xfId="22" applyNumberFormat="1" applyFont="1" applyBorder="1" applyAlignment="1" applyProtection="1">
      <alignment horizontal="center" vertical="center" wrapText="1"/>
      <protection locked="0"/>
    </xf>
    <xf numFmtId="49" fontId="26" fillId="0" borderId="13" xfId="22" applyNumberFormat="1" applyFont="1" applyBorder="1" applyAlignment="1" applyProtection="1">
      <alignment horizontal="center" vertical="center" wrapText="1"/>
      <protection locked="0"/>
    </xf>
    <xf numFmtId="49" fontId="26" fillId="0" borderId="14" xfId="13" applyNumberFormat="1" applyFont="1" applyFill="1" applyBorder="1" applyAlignment="1" applyProtection="1">
      <alignment vertical="center"/>
      <protection locked="0"/>
    </xf>
    <xf numFmtId="49" fontId="26" fillId="0" borderId="41" xfId="13" applyNumberFormat="1" applyFont="1" applyFill="1" applyBorder="1" applyAlignment="1" applyProtection="1">
      <alignment vertical="center"/>
      <protection locked="0"/>
    </xf>
    <xf numFmtId="49" fontId="26" fillId="0" borderId="0" xfId="13" applyNumberFormat="1" applyFont="1" applyFill="1" applyBorder="1" applyAlignment="1" applyProtection="1">
      <alignment vertical="center"/>
      <protection locked="0"/>
    </xf>
    <xf numFmtId="49" fontId="26" fillId="0" borderId="40" xfId="13" applyNumberFormat="1" applyFont="1" applyFill="1" applyBorder="1" applyAlignment="1" applyProtection="1">
      <alignment vertical="center"/>
      <protection locked="0"/>
    </xf>
    <xf numFmtId="0" fontId="5" fillId="0" borderId="14" xfId="12" applyNumberFormat="1" applyFont="1" applyFill="1" applyBorder="1" applyAlignment="1" applyProtection="1">
      <alignment horizontal="center" vertical="center" wrapText="1"/>
    </xf>
    <xf numFmtId="0" fontId="5" fillId="0" borderId="15" xfId="12" applyNumberFormat="1" applyFont="1" applyFill="1" applyBorder="1" applyAlignment="1" applyProtection="1">
      <alignment horizontal="center" vertical="center" wrapText="1"/>
    </xf>
    <xf numFmtId="171" fontId="26" fillId="0" borderId="58" xfId="13" applyNumberFormat="1" applyFont="1" applyFill="1" applyBorder="1" applyAlignment="1" applyProtection="1">
      <alignment horizontal="center" vertical="center"/>
      <protection locked="0"/>
    </xf>
    <xf numFmtId="2" fontId="5" fillId="0" borderId="58" xfId="12" applyNumberFormat="1" applyFont="1" applyFill="1" applyBorder="1" applyAlignment="1" applyProtection="1">
      <alignment horizontal="center" vertical="top" wrapText="1"/>
    </xf>
    <xf numFmtId="1" fontId="5" fillId="0" borderId="58" xfId="12" applyNumberFormat="1" applyFont="1" applyFill="1" applyBorder="1" applyAlignment="1" applyProtection="1">
      <alignment horizontal="center" vertical="top" wrapText="1"/>
    </xf>
    <xf numFmtId="1" fontId="5" fillId="0" borderId="67" xfId="12" applyNumberFormat="1" applyFont="1" applyFill="1" applyBorder="1" applyAlignment="1" applyProtection="1">
      <alignment horizontal="center" vertical="top" wrapText="1"/>
    </xf>
    <xf numFmtId="2" fontId="5" fillId="0" borderId="67" xfId="12" applyNumberFormat="1" applyFont="1" applyFill="1" applyBorder="1" applyAlignment="1" applyProtection="1">
      <alignment horizontal="center" vertical="top" wrapText="1"/>
    </xf>
    <xf numFmtId="0" fontId="32" fillId="0" borderId="67" xfId="12" applyNumberFormat="1" applyFont="1" applyFill="1" applyBorder="1" applyAlignment="1" applyProtection="1">
      <alignment horizontal="left" vertical="top" wrapText="1"/>
    </xf>
    <xf numFmtId="0" fontId="26" fillId="0" borderId="67" xfId="22" applyFont="1" applyBorder="1" applyAlignment="1">
      <alignment horizontal="center" vertical="center" wrapText="1"/>
    </xf>
    <xf numFmtId="43" fontId="5" fillId="0" borderId="68" xfId="13" applyFont="1" applyFill="1" applyBorder="1" applyAlignment="1" applyProtection="1">
      <alignment horizontal="center" vertical="center"/>
      <protection locked="0"/>
    </xf>
    <xf numFmtId="0" fontId="5" fillId="0" borderId="0" xfId="12" applyNumberFormat="1" applyFont="1" applyFill="1" applyBorder="1" applyAlignment="1" applyProtection="1">
      <alignment horizontal="center" vertical="center" wrapText="1"/>
    </xf>
    <xf numFmtId="49" fontId="26" fillId="0" borderId="14" xfId="21" applyNumberFormat="1" applyFont="1" applyBorder="1" applyAlignment="1" applyProtection="1">
      <alignment horizontal="center" vertical="center" wrapText="1"/>
      <protection locked="0"/>
    </xf>
    <xf numFmtId="49" fontId="10" fillId="0" borderId="12" xfId="12" applyNumberFormat="1" applyFont="1" applyFill="1" applyBorder="1" applyAlignment="1" applyProtection="1">
      <alignment horizontal="center" vertical="center"/>
      <protection locked="0"/>
    </xf>
    <xf numFmtId="171" fontId="10" fillId="0" borderId="37" xfId="12" quotePrefix="1" applyNumberFormat="1" applyFont="1" applyFill="1" applyBorder="1" applyAlignment="1" applyProtection="1">
      <alignment horizontal="center" vertical="center"/>
    </xf>
    <xf numFmtId="0" fontId="10" fillId="0" borderId="37" xfId="12" applyNumberFormat="1" applyFont="1" applyFill="1" applyBorder="1" applyAlignment="1" applyProtection="1">
      <alignment horizontal="left" vertical="top" wrapText="1"/>
    </xf>
    <xf numFmtId="0" fontId="10" fillId="0" borderId="37" xfId="12" applyNumberFormat="1" applyFont="1" applyFill="1" applyBorder="1" applyAlignment="1" applyProtection="1">
      <alignment horizontal="center" vertical="center" wrapText="1"/>
    </xf>
    <xf numFmtId="0" fontId="28" fillId="0" borderId="22" xfId="12" applyNumberFormat="1" applyFont="1" applyFill="1" applyBorder="1" applyAlignment="1" applyProtection="1">
      <alignment horizontal="center" vertical="center" wrapText="1"/>
    </xf>
    <xf numFmtId="0" fontId="10" fillId="0" borderId="48" xfId="12" applyNumberFormat="1" applyFont="1" applyFill="1" applyBorder="1" applyAlignment="1" applyProtection="1">
      <alignment horizontal="left" vertical="top" wrapText="1"/>
    </xf>
    <xf numFmtId="171" fontId="10" fillId="0" borderId="48" xfId="12" quotePrefix="1" applyNumberFormat="1" applyFont="1" applyFill="1" applyBorder="1" applyAlignment="1" applyProtection="1">
      <alignment horizontal="center" vertical="center"/>
    </xf>
    <xf numFmtId="49" fontId="10" fillId="0" borderId="64" xfId="12" applyNumberFormat="1" applyFont="1" applyFill="1" applyBorder="1" applyAlignment="1" applyProtection="1">
      <alignment horizontal="center" vertical="center"/>
      <protection locked="0"/>
    </xf>
    <xf numFmtId="49" fontId="10" fillId="0" borderId="65" xfId="12" applyNumberFormat="1" applyFont="1" applyFill="1" applyBorder="1" applyAlignment="1" applyProtection="1">
      <alignment horizontal="center" vertical="center"/>
      <protection locked="0"/>
    </xf>
    <xf numFmtId="171" fontId="10" fillId="0" borderId="58" xfId="12" quotePrefix="1" applyNumberFormat="1" applyFont="1" applyFill="1" applyBorder="1" applyAlignment="1" applyProtection="1">
      <alignment horizontal="center" vertical="center"/>
    </xf>
    <xf numFmtId="0" fontId="10" fillId="0" borderId="58" xfId="12" applyNumberFormat="1" applyFont="1" applyFill="1" applyBorder="1" applyAlignment="1" applyProtection="1">
      <alignment horizontal="left" vertical="top" wrapText="1"/>
    </xf>
    <xf numFmtId="0" fontId="10" fillId="0" borderId="58" xfId="12" applyNumberFormat="1" applyFont="1" applyFill="1" applyBorder="1" applyAlignment="1" applyProtection="1">
      <alignment horizontal="center" vertical="center" wrapText="1"/>
    </xf>
    <xf numFmtId="0" fontId="28" fillId="0" borderId="66" xfId="12" applyNumberFormat="1" applyFont="1" applyFill="1" applyBorder="1" applyAlignment="1" applyProtection="1">
      <alignment horizontal="center" vertical="center" wrapText="1"/>
    </xf>
    <xf numFmtId="49" fontId="10" fillId="8" borderId="69" xfId="12" applyNumberFormat="1" applyFont="1" applyFill="1" applyBorder="1" applyAlignment="1" applyProtection="1">
      <alignment horizontal="center" vertical="center"/>
      <protection locked="0"/>
    </xf>
    <xf numFmtId="49" fontId="5" fillId="0" borderId="13" xfId="19" applyNumberFormat="1" applyFont="1" applyBorder="1" applyAlignment="1" applyProtection="1">
      <alignment horizontal="center" vertical="center" wrapText="1"/>
      <protection locked="0"/>
    </xf>
    <xf numFmtId="0" fontId="6" fillId="0" borderId="0" xfId="20" applyFont="1" applyAlignment="1">
      <alignment horizontal="center" vertical="center" wrapText="1"/>
    </xf>
    <xf numFmtId="49" fontId="34" fillId="0" borderId="0" xfId="23" applyNumberFormat="1" applyFont="1" applyAlignment="1" applyProtection="1">
      <alignment horizontal="center" vertical="center" wrapText="1"/>
      <protection locked="0"/>
    </xf>
    <xf numFmtId="49" fontId="34" fillId="0" borderId="0" xfId="19" applyNumberFormat="1" applyFont="1" applyAlignment="1" applyProtection="1">
      <alignment horizontal="center" vertical="center" wrapText="1"/>
      <protection locked="0"/>
    </xf>
    <xf numFmtId="0" fontId="36" fillId="0" borderId="0" xfId="12" applyNumberFormat="1" applyFont="1" applyFill="1" applyBorder="1" applyAlignment="1" applyProtection="1">
      <alignment horizontal="left" vertical="top" wrapText="1"/>
    </xf>
    <xf numFmtId="49" fontId="26" fillId="0" borderId="58" xfId="19" applyNumberFormat="1" applyFont="1" applyBorder="1" applyAlignment="1" applyProtection="1">
      <alignment horizontal="center" vertical="center" wrapText="1"/>
      <protection locked="0"/>
    </xf>
    <xf numFmtId="2" fontId="5" fillId="0" borderId="34" xfId="12" applyNumberFormat="1" applyFont="1" applyFill="1" applyBorder="1" applyAlignment="1" applyProtection="1">
      <alignment horizontal="center" vertical="top" wrapText="1"/>
    </xf>
    <xf numFmtId="2" fontId="5" fillId="0" borderId="0" xfId="12" applyNumberFormat="1" applyFont="1" applyFill="1" applyBorder="1" applyAlignment="1" applyProtection="1">
      <alignment horizontal="center" vertical="top" wrapText="1"/>
    </xf>
    <xf numFmtId="49" fontId="26" fillId="0" borderId="49" xfId="13" applyNumberFormat="1" applyFont="1" applyFill="1" applyBorder="1" applyAlignment="1" applyProtection="1">
      <alignment horizontal="center" vertical="center"/>
      <protection locked="0"/>
    </xf>
    <xf numFmtId="49" fontId="26" fillId="0" borderId="2" xfId="13" applyNumberFormat="1" applyFont="1" applyFill="1" applyBorder="1" applyAlignment="1" applyProtection="1">
      <alignment vertical="center"/>
      <protection locked="0"/>
    </xf>
    <xf numFmtId="0" fontId="5" fillId="0" borderId="2" xfId="12" applyNumberFormat="1" applyFont="1" applyFill="1" applyBorder="1" applyAlignment="1" applyProtection="1">
      <alignment horizontal="left" vertical="top" wrapText="1"/>
    </xf>
    <xf numFmtId="0" fontId="5" fillId="0" borderId="2" xfId="12" applyNumberFormat="1" applyFont="1" applyFill="1" applyBorder="1" applyAlignment="1" applyProtection="1">
      <alignment horizontal="center" vertical="center" wrapText="1"/>
    </xf>
    <xf numFmtId="0" fontId="5" fillId="0" borderId="7" xfId="12" applyNumberFormat="1" applyFont="1" applyFill="1" applyBorder="1" applyAlignment="1" applyProtection="1">
      <alignment horizontal="center" vertical="center" wrapText="1"/>
    </xf>
    <xf numFmtId="49" fontId="6" fillId="0" borderId="0" xfId="19" applyNumberFormat="1" applyFont="1" applyAlignment="1" applyProtection="1">
      <alignment horizontal="center" vertical="center" wrapText="1"/>
      <protection locked="0"/>
    </xf>
    <xf numFmtId="0" fontId="25" fillId="0" borderId="0" xfId="19" applyFont="1" applyAlignment="1">
      <alignment horizontal="center"/>
    </xf>
    <xf numFmtId="169" fontId="25" fillId="0" borderId="0" xfId="19" applyNumberFormat="1" applyFont="1" applyAlignment="1">
      <alignment horizontal="center"/>
    </xf>
    <xf numFmtId="2" fontId="25" fillId="0" borderId="0" xfId="19" applyNumberFormat="1" applyFont="1" applyAlignment="1">
      <alignment horizontal="center"/>
    </xf>
    <xf numFmtId="43" fontId="25" fillId="0" borderId="0" xfId="19" applyNumberFormat="1" applyFont="1"/>
    <xf numFmtId="43" fontId="26" fillId="0" borderId="0" xfId="12" applyFont="1" applyFill="1" applyAlignment="1">
      <alignment horizontal="center"/>
    </xf>
    <xf numFmtId="43" fontId="33" fillId="0" borderId="0" xfId="19" applyNumberFormat="1" applyFont="1"/>
    <xf numFmtId="2" fontId="26" fillId="0" borderId="0" xfId="19" applyNumberFormat="1" applyFont="1"/>
    <xf numFmtId="16" fontId="25" fillId="0" borderId="0" xfId="19" applyNumberFormat="1" applyFont="1" applyAlignment="1">
      <alignment horizontal="center"/>
    </xf>
    <xf numFmtId="0" fontId="31" fillId="8" borderId="75" xfId="9" applyFont="1" applyFill="1" applyBorder="1" applyAlignment="1">
      <alignment horizontal="center" vertical="center" wrapText="1"/>
    </xf>
    <xf numFmtId="0" fontId="31" fillId="8" borderId="78" xfId="9" applyFont="1" applyFill="1" applyBorder="1" applyAlignment="1">
      <alignment horizontal="center" vertical="center" wrapText="1"/>
    </xf>
    <xf numFmtId="0" fontId="31" fillId="8" borderId="79" xfId="9" applyFont="1" applyFill="1" applyBorder="1" applyAlignment="1">
      <alignment horizontal="center" vertical="center" wrapText="1"/>
    </xf>
    <xf numFmtId="166" fontId="28" fillId="0" borderId="47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166" fontId="0" fillId="0" borderId="13" xfId="0" applyNumberFormat="1" applyBorder="1" applyAlignment="1">
      <alignment horizontal="center" vertical="center"/>
    </xf>
    <xf numFmtId="0" fontId="5" fillId="0" borderId="16" xfId="12" applyNumberFormat="1" applyFont="1" applyFill="1" applyBorder="1" applyAlignment="1" applyProtection="1">
      <alignment horizontal="left" vertical="top" wrapText="1"/>
    </xf>
    <xf numFmtId="0" fontId="45" fillId="2" borderId="80" xfId="0" applyFont="1" applyFill="1" applyBorder="1" applyAlignment="1">
      <alignment horizontal="left" vertical="center" wrapText="1"/>
    </xf>
    <xf numFmtId="43" fontId="46" fillId="2" borderId="81" xfId="24" applyFont="1" applyFill="1" applyBorder="1" applyAlignment="1">
      <alignment horizontal="left" vertical="center" wrapText="1"/>
    </xf>
    <xf numFmtId="0" fontId="45" fillId="2" borderId="82" xfId="0" applyFont="1" applyFill="1" applyBorder="1" applyAlignment="1">
      <alignment horizontal="left" vertical="center" wrapText="1"/>
    </xf>
    <xf numFmtId="0" fontId="26" fillId="0" borderId="26" xfId="14" applyFont="1" applyBorder="1" applyAlignment="1">
      <alignment horizontal="center" vertical="center" wrapText="1"/>
    </xf>
    <xf numFmtId="0" fontId="38" fillId="2" borderId="80" xfId="0" applyFont="1" applyFill="1" applyBorder="1" applyAlignment="1">
      <alignment horizontal="left" vertical="center" wrapText="1"/>
    </xf>
    <xf numFmtId="43" fontId="38" fillId="2" borderId="80" xfId="24" applyFont="1" applyFill="1" applyBorder="1" applyAlignment="1">
      <alignment horizontal="left" vertical="center" wrapText="1"/>
    </xf>
    <xf numFmtId="43" fontId="38" fillId="2" borderId="81" xfId="24" applyFont="1" applyFill="1" applyBorder="1" applyAlignment="1">
      <alignment horizontal="center" vertical="center" wrapText="1"/>
    </xf>
    <xf numFmtId="43" fontId="38" fillId="2" borderId="81" xfId="24" applyFont="1" applyFill="1" applyBorder="1" applyAlignment="1">
      <alignment horizontal="left" vertical="center" wrapText="1"/>
    </xf>
    <xf numFmtId="43" fontId="38" fillId="2" borderId="82" xfId="24" applyFont="1" applyFill="1" applyBorder="1" applyAlignment="1">
      <alignment horizontal="left" vertical="center" wrapText="1"/>
    </xf>
    <xf numFmtId="0" fontId="38" fillId="2" borderId="82" xfId="0" applyFont="1" applyFill="1" applyBorder="1" applyAlignment="1">
      <alignment horizontal="left" vertical="center" wrapText="1"/>
    </xf>
    <xf numFmtId="0" fontId="5" fillId="0" borderId="13" xfId="12" applyNumberFormat="1" applyFont="1" applyFill="1" applyBorder="1" applyAlignment="1" applyProtection="1">
      <alignment horizontal="center" vertical="top" wrapText="1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0" fontId="5" fillId="0" borderId="14" xfId="12" applyNumberFormat="1" applyFont="1" applyFill="1" applyBorder="1" applyAlignment="1" applyProtection="1">
      <alignment horizontal="left" vertical="top" wrapText="1"/>
    </xf>
    <xf numFmtId="0" fontId="5" fillId="0" borderId="15" xfId="12" applyNumberFormat="1" applyFont="1" applyFill="1" applyBorder="1" applyAlignment="1" applyProtection="1">
      <alignment horizontal="left" vertical="top" wrapText="1"/>
    </xf>
    <xf numFmtId="49" fontId="20" fillId="0" borderId="20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3" fillId="4" borderId="18" xfId="8" applyFont="1" applyBorder="1" applyAlignment="1">
      <alignment horizontal="left" vertical="center"/>
    </xf>
    <xf numFmtId="0" fontId="23" fillId="4" borderId="21" xfId="8" applyFont="1" applyBorder="1" applyAlignment="1">
      <alignment horizontal="left" vertical="center"/>
    </xf>
    <xf numFmtId="0" fontId="5" fillId="0" borderId="14" xfId="12" applyNumberFormat="1" applyFont="1" applyFill="1" applyBorder="1" applyAlignment="1" applyProtection="1">
      <alignment horizontal="left" vertical="top" wrapText="1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4" fontId="20" fillId="0" borderId="47" xfId="6" applyNumberFormat="1" applyFont="1" applyFill="1" applyBorder="1" applyAlignment="1">
      <alignment horizontal="right" vertical="center"/>
    </xf>
    <xf numFmtId="0" fontId="0" fillId="0" borderId="16" xfId="0" applyBorder="1" applyAlignment="1">
      <alignment horizontal="left" vertical="center"/>
    </xf>
    <xf numFmtId="166" fontId="0" fillId="0" borderId="16" xfId="0" applyNumberFormat="1" applyBorder="1" applyAlignment="1">
      <alignment horizontal="center" vertical="center"/>
    </xf>
    <xf numFmtId="166" fontId="28" fillId="0" borderId="10" xfId="0" applyNumberFormat="1" applyFont="1" applyBorder="1" applyAlignment="1">
      <alignment horizontal="center" vertical="center"/>
    </xf>
    <xf numFmtId="0" fontId="25" fillId="0" borderId="50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25" fillId="0" borderId="41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/>
    </xf>
    <xf numFmtId="0" fontId="45" fillId="2" borderId="83" xfId="0" applyFont="1" applyFill="1" applyBorder="1" applyAlignment="1">
      <alignment horizontal="left" vertical="center" wrapText="1"/>
    </xf>
    <xf numFmtId="2" fontId="5" fillId="0" borderId="84" xfId="13" applyNumberFormat="1" applyFont="1" applyFill="1" applyBorder="1" applyAlignment="1" applyProtection="1">
      <alignment horizontal="center" vertical="center"/>
      <protection locked="0"/>
    </xf>
    <xf numFmtId="0" fontId="45" fillId="2" borderId="85" xfId="0" applyFont="1" applyFill="1" applyBorder="1" applyAlignment="1">
      <alignment horizontal="left" vertical="center" wrapText="1"/>
    </xf>
    <xf numFmtId="0" fontId="38" fillId="2" borderId="85" xfId="0" applyFont="1" applyFill="1" applyBorder="1" applyAlignment="1">
      <alignment horizontal="left" vertical="center" wrapText="1"/>
    </xf>
    <xf numFmtId="43" fontId="38" fillId="2" borderId="85" xfId="24" applyFont="1" applyFill="1" applyBorder="1" applyAlignment="1">
      <alignment horizontal="left" vertical="center" wrapText="1"/>
    </xf>
    <xf numFmtId="43" fontId="46" fillId="2" borderId="85" xfId="24" applyFont="1" applyFill="1" applyBorder="1" applyAlignment="1">
      <alignment horizontal="left" vertical="center" wrapText="1"/>
    </xf>
    <xf numFmtId="43" fontId="46" fillId="2" borderId="86" xfId="24" applyFont="1" applyFill="1" applyBorder="1" applyAlignment="1">
      <alignment horizontal="left" vertical="center" wrapText="1"/>
    </xf>
    <xf numFmtId="0" fontId="38" fillId="2" borderId="83" xfId="0" applyFont="1" applyFill="1" applyBorder="1" applyAlignment="1">
      <alignment horizontal="left" vertical="center" wrapText="1"/>
    </xf>
    <xf numFmtId="0" fontId="5" fillId="0" borderId="9" xfId="12" applyNumberFormat="1" applyFont="1" applyFill="1" applyBorder="1" applyAlignment="1" applyProtection="1">
      <alignment horizontal="center" vertical="center" wrapText="1"/>
    </xf>
    <xf numFmtId="43" fontId="26" fillId="0" borderId="0" xfId="12" applyFont="1" applyBorder="1" applyAlignment="1"/>
    <xf numFmtId="49" fontId="1" fillId="0" borderId="20" xfId="19" applyNumberFormat="1" applyBorder="1" applyAlignment="1">
      <alignment horizontal="center" vertical="center"/>
    </xf>
    <xf numFmtId="0" fontId="1" fillId="0" borderId="0" xfId="19" applyBorder="1" applyAlignment="1">
      <alignment vertical="center"/>
    </xf>
    <xf numFmtId="0" fontId="13" fillId="0" borderId="0" xfId="19" applyFont="1" applyBorder="1" applyAlignment="1">
      <alignment vertical="center"/>
    </xf>
    <xf numFmtId="0" fontId="40" fillId="0" borderId="0" xfId="19" applyFont="1" applyBorder="1"/>
    <xf numFmtId="43" fontId="26" fillId="0" borderId="0" xfId="12" applyFont="1" applyBorder="1" applyAlignment="1">
      <alignment horizontal="center" vertical="center"/>
    </xf>
    <xf numFmtId="43" fontId="5" fillId="0" borderId="9" xfId="12" applyFont="1" applyBorder="1" applyAlignment="1">
      <alignment horizontal="center" vertical="center"/>
    </xf>
    <xf numFmtId="0" fontId="1" fillId="0" borderId="0" xfId="19" applyBorder="1"/>
    <xf numFmtId="0" fontId="1" fillId="0" borderId="0" xfId="19" applyBorder="1" applyAlignment="1">
      <alignment horizontal="center" vertical="center"/>
    </xf>
    <xf numFmtId="0" fontId="40" fillId="0" borderId="9" xfId="19" applyFont="1" applyBorder="1" applyAlignment="1">
      <alignment horizontal="center" vertical="center"/>
    </xf>
    <xf numFmtId="49" fontId="1" fillId="0" borderId="21" xfId="19" applyNumberFormat="1" applyBorder="1" applyAlignment="1">
      <alignment horizontal="center" vertical="center"/>
    </xf>
    <xf numFmtId="0" fontId="1" fillId="0" borderId="16" xfId="19" applyBorder="1" applyAlignment="1">
      <alignment vertical="center"/>
    </xf>
    <xf numFmtId="0" fontId="13" fillId="0" borderId="16" xfId="19" applyFont="1" applyBorder="1" applyAlignment="1">
      <alignment vertical="center"/>
    </xf>
    <xf numFmtId="0" fontId="40" fillId="0" borderId="16" xfId="19" applyFont="1" applyBorder="1"/>
    <xf numFmtId="0" fontId="1" fillId="0" borderId="16" xfId="19" applyBorder="1"/>
    <xf numFmtId="0" fontId="1" fillId="0" borderId="16" xfId="19" applyBorder="1" applyAlignment="1">
      <alignment horizontal="center" vertical="center"/>
    </xf>
    <xf numFmtId="0" fontId="40" fillId="0" borderId="10" xfId="19" applyFont="1" applyBorder="1" applyAlignment="1">
      <alignment horizontal="center" vertical="center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0" fontId="5" fillId="0" borderId="34" xfId="12" applyNumberFormat="1" applyFont="1" applyFill="1" applyBorder="1" applyAlignment="1" applyProtection="1">
      <alignment horizontal="center" vertical="top" wrapText="1"/>
    </xf>
    <xf numFmtId="0" fontId="31" fillId="8" borderId="87" xfId="9" applyFont="1" applyFill="1" applyBorder="1" applyAlignment="1">
      <alignment horizontal="center" vertical="center" wrapText="1"/>
    </xf>
    <xf numFmtId="0" fontId="31" fillId="8" borderId="90" xfId="9" applyFont="1" applyFill="1" applyBorder="1" applyAlignment="1">
      <alignment horizontal="center" vertical="center" wrapText="1"/>
    </xf>
    <xf numFmtId="0" fontId="31" fillId="8" borderId="91" xfId="9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center"/>
    </xf>
    <xf numFmtId="49" fontId="26" fillId="0" borderId="14" xfId="19" applyNumberFormat="1" applyFont="1" applyBorder="1" applyAlignment="1" applyProtection="1">
      <alignment horizontal="center" vertical="center" wrapText="1"/>
      <protection locked="0"/>
    </xf>
    <xf numFmtId="49" fontId="26" fillId="0" borderId="41" xfId="19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horizontal="center" vertical="center" wrapText="1"/>
    </xf>
    <xf numFmtId="49" fontId="26" fillId="0" borderId="13" xfId="13" applyNumberFormat="1" applyFont="1" applyFill="1" applyBorder="1" applyAlignment="1" applyProtection="1">
      <alignment horizontal="center" vertical="center"/>
      <protection locked="0"/>
    </xf>
    <xf numFmtId="0" fontId="5" fillId="0" borderId="5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2" fontId="0" fillId="0" borderId="14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28" fillId="0" borderId="92" xfId="0" applyNumberFormat="1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46" fillId="2" borderId="13" xfId="0" applyFont="1" applyFill="1" applyBorder="1" applyAlignment="1">
      <alignment horizontal="center" vertical="center" wrapText="1"/>
    </xf>
    <xf numFmtId="0" fontId="46" fillId="2" borderId="13" xfId="0" applyFont="1" applyFill="1" applyBorder="1" applyAlignment="1">
      <alignment horizontal="left" vertical="center" wrapText="1"/>
    </xf>
    <xf numFmtId="43" fontId="46" fillId="2" borderId="13" xfId="24" applyFont="1" applyFill="1" applyBorder="1" applyAlignment="1">
      <alignment horizontal="left" vertical="center" wrapText="1"/>
    </xf>
    <xf numFmtId="0" fontId="19" fillId="2" borderId="13" xfId="0" applyFont="1" applyFill="1" applyBorder="1" applyAlignment="1">
      <alignment horizontal="center" vertical="center"/>
    </xf>
    <xf numFmtId="49" fontId="39" fillId="0" borderId="13" xfId="14" applyNumberFormat="1" applyFont="1" applyBorder="1" applyAlignment="1" applyProtection="1">
      <alignment horizontal="center" vertical="center" wrapText="1"/>
      <protection locked="0"/>
    </xf>
    <xf numFmtId="49" fontId="19" fillId="0" borderId="13" xfId="15" applyNumberFormat="1" applyFont="1" applyBorder="1" applyAlignment="1" applyProtection="1">
      <alignment horizontal="center" vertical="center" wrapText="1"/>
      <protection locked="0"/>
    </xf>
    <xf numFmtId="43" fontId="46" fillId="2" borderId="13" xfId="24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43" fontId="19" fillId="0" borderId="13" xfId="0" applyNumberFormat="1" applyFont="1" applyFill="1" applyBorder="1" applyAlignment="1">
      <alignment vertical="center" wrapText="1"/>
    </xf>
    <xf numFmtId="0" fontId="22" fillId="3" borderId="24" xfId="7" applyFont="1" applyBorder="1" applyAlignment="1">
      <alignment horizontal="center" vertical="center" wrapText="1"/>
    </xf>
    <xf numFmtId="0" fontId="22" fillId="3" borderId="18" xfId="7" applyFont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left" vertical="center" wrapText="1"/>
    </xf>
    <xf numFmtId="43" fontId="19" fillId="0" borderId="26" xfId="0" applyNumberFormat="1" applyFont="1" applyFill="1" applyBorder="1" applyAlignment="1">
      <alignment vertical="center" wrapText="1"/>
    </xf>
    <xf numFmtId="49" fontId="19" fillId="0" borderId="26" xfId="11" applyNumberFormat="1" applyFont="1" applyBorder="1" applyAlignment="1" applyProtection="1">
      <alignment horizontal="center" vertical="center" wrapText="1"/>
      <protection locked="0"/>
    </xf>
    <xf numFmtId="49" fontId="19" fillId="0" borderId="26" xfId="15" applyNumberFormat="1" applyFont="1" applyBorder="1" applyAlignment="1" applyProtection="1">
      <alignment horizontal="center" vertical="center" wrapText="1"/>
      <protection locked="0"/>
    </xf>
    <xf numFmtId="0" fontId="39" fillId="0" borderId="26" xfId="11" applyFont="1" applyBorder="1" applyAlignment="1">
      <alignment horizontal="center" vertical="center" wrapText="1"/>
    </xf>
    <xf numFmtId="2" fontId="19" fillId="0" borderId="26" xfId="13" applyNumberFormat="1" applyFont="1" applyFill="1" applyBorder="1" applyAlignment="1" applyProtection="1">
      <alignment horizontal="center" vertical="center"/>
      <protection locked="0"/>
    </xf>
    <xf numFmtId="2" fontId="19" fillId="0" borderId="26" xfId="12" applyNumberFormat="1" applyFont="1" applyFill="1" applyBorder="1" applyAlignment="1" applyProtection="1">
      <alignment horizontal="center" vertical="center"/>
      <protection locked="0"/>
    </xf>
    <xf numFmtId="0" fontId="39" fillId="0" borderId="26" xfId="15" applyFont="1" applyBorder="1" applyAlignment="1">
      <alignment horizontal="center" vertical="center" wrapText="1"/>
    </xf>
    <xf numFmtId="43" fontId="46" fillId="2" borderId="26" xfId="24" applyFont="1" applyFill="1" applyBorder="1" applyAlignment="1">
      <alignment horizontal="left" vertical="center" wrapText="1"/>
    </xf>
    <xf numFmtId="0" fontId="46" fillId="2" borderId="26" xfId="0" applyFont="1" applyFill="1" applyBorder="1" applyAlignment="1">
      <alignment horizontal="center" vertical="center" wrapText="1"/>
    </xf>
    <xf numFmtId="0" fontId="46" fillId="2" borderId="26" xfId="0" applyFont="1" applyFill="1" applyBorder="1" applyAlignment="1">
      <alignment horizontal="left" vertical="center" wrapText="1"/>
    </xf>
    <xf numFmtId="43" fontId="46" fillId="2" borderId="93" xfId="24" applyFont="1" applyFill="1" applyBorder="1" applyAlignment="1">
      <alignment horizontal="left" vertical="center" wrapText="1"/>
    </xf>
    <xf numFmtId="0" fontId="0" fillId="0" borderId="0" xfId="0" applyBorder="1"/>
    <xf numFmtId="167" fontId="0" fillId="0" borderId="0" xfId="0" applyNumberFormat="1" applyBorder="1"/>
    <xf numFmtId="0" fontId="19" fillId="2" borderId="25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right" vertical="center" wrapText="1"/>
    </xf>
    <xf numFmtId="49" fontId="19" fillId="0" borderId="25" xfId="0" applyNumberFormat="1" applyFont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166" fontId="5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/>
    </xf>
    <xf numFmtId="49" fontId="20" fillId="0" borderId="20" xfId="0" applyNumberFormat="1" applyFont="1" applyBorder="1" applyAlignment="1">
      <alignment horizontal="right" vertical="center" wrapText="1"/>
    </xf>
    <xf numFmtId="49" fontId="20" fillId="0" borderId="0" xfId="0" applyNumberFormat="1" applyFont="1" applyBorder="1" applyAlignment="1">
      <alignment horizontal="right" vertical="center" wrapText="1"/>
    </xf>
    <xf numFmtId="49" fontId="23" fillId="4" borderId="1" xfId="8" applyNumberFormat="1" applyFont="1" applyBorder="1" applyAlignment="1">
      <alignment horizontal="center" vertical="center" wrapText="1"/>
    </xf>
    <xf numFmtId="49" fontId="23" fillId="4" borderId="5" xfId="8" applyNumberFormat="1" applyFont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right" vertical="center" wrapText="1"/>
    </xf>
    <xf numFmtId="0" fontId="17" fillId="5" borderId="1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3" fillId="4" borderId="4" xfId="8" applyFont="1" applyBorder="1" applyAlignment="1">
      <alignment horizontal="center" vertical="center"/>
    </xf>
    <xf numFmtId="0" fontId="23" fillId="4" borderId="1" xfId="8" applyFont="1" applyBorder="1" applyAlignment="1">
      <alignment horizontal="center" vertical="center"/>
    </xf>
    <xf numFmtId="0" fontId="23" fillId="4" borderId="5" xfId="8" applyFont="1" applyBorder="1" applyAlignment="1">
      <alignment horizontal="center" vertical="center"/>
    </xf>
    <xf numFmtId="49" fontId="23" fillId="4" borderId="1" xfId="8" applyNumberFormat="1" applyFont="1" applyBorder="1" applyAlignment="1">
      <alignment horizontal="left" vertical="top"/>
    </xf>
    <xf numFmtId="49" fontId="23" fillId="4" borderId="5" xfId="8" applyNumberFormat="1" applyFont="1" applyBorder="1" applyAlignment="1">
      <alignment horizontal="left" vertical="top"/>
    </xf>
    <xf numFmtId="0" fontId="23" fillId="4" borderId="24" xfId="8" applyFont="1" applyBorder="1" applyAlignment="1">
      <alignment horizontal="left" vertical="center" wrapText="1"/>
    </xf>
    <xf numFmtId="0" fontId="23" fillId="4" borderId="47" xfId="8" applyFont="1" applyBorder="1" applyAlignment="1">
      <alignment horizontal="left" vertical="center" wrapText="1"/>
    </xf>
    <xf numFmtId="14" fontId="23" fillId="4" borderId="24" xfId="8" applyNumberFormat="1" applyFont="1" applyBorder="1" applyAlignment="1">
      <alignment horizontal="center" vertical="center" wrapText="1"/>
    </xf>
    <xf numFmtId="14" fontId="23" fillId="4" borderId="47" xfId="8" applyNumberFormat="1" applyFont="1" applyBorder="1" applyAlignment="1">
      <alignment horizontal="center" vertical="center" wrapText="1"/>
    </xf>
    <xf numFmtId="0" fontId="23" fillId="4" borderId="18" xfId="8" applyFont="1" applyBorder="1" applyAlignment="1">
      <alignment horizontal="left" vertical="center"/>
    </xf>
    <xf numFmtId="0" fontId="23" fillId="4" borderId="21" xfId="8" applyFont="1" applyBorder="1" applyAlignment="1">
      <alignment horizontal="left" vertical="center"/>
    </xf>
    <xf numFmtId="10" fontId="23" fillId="4" borderId="8" xfId="8" applyNumberFormat="1" applyFont="1" applyBorder="1" applyAlignment="1">
      <alignment horizontal="center" vertical="center"/>
    </xf>
    <xf numFmtId="10" fontId="23" fillId="4" borderId="10" xfId="8" applyNumberFormat="1" applyFont="1" applyBorder="1" applyAlignment="1">
      <alignment horizontal="center" vertical="center"/>
    </xf>
    <xf numFmtId="49" fontId="20" fillId="0" borderId="21" xfId="0" applyNumberFormat="1" applyFont="1" applyBorder="1" applyAlignment="1">
      <alignment horizontal="right" vertical="center" wrapText="1"/>
    </xf>
    <xf numFmtId="49" fontId="20" fillId="0" borderId="16" xfId="0" applyNumberFormat="1" applyFont="1" applyBorder="1" applyAlignment="1">
      <alignment horizontal="right" vertical="center" wrapText="1"/>
    </xf>
    <xf numFmtId="0" fontId="43" fillId="7" borderId="18" xfId="20" applyFont="1" applyFill="1" applyBorder="1" applyAlignment="1">
      <alignment horizontal="center" vertical="center" wrapText="1"/>
    </xf>
    <xf numFmtId="0" fontId="43" fillId="7" borderId="19" xfId="20" applyFont="1" applyFill="1" applyBorder="1" applyAlignment="1">
      <alignment horizontal="center" vertical="center" wrapText="1"/>
    </xf>
    <xf numFmtId="0" fontId="43" fillId="7" borderId="8" xfId="20" applyFont="1" applyFill="1" applyBorder="1" applyAlignment="1">
      <alignment horizontal="center" vertical="center" wrapText="1"/>
    </xf>
    <xf numFmtId="0" fontId="10" fillId="7" borderId="20" xfId="20" applyFont="1" applyFill="1" applyBorder="1" applyAlignment="1">
      <alignment horizontal="center" vertical="center" wrapText="1"/>
    </xf>
    <xf numFmtId="0" fontId="10" fillId="7" borderId="0" xfId="20" applyFont="1" applyFill="1" applyBorder="1" applyAlignment="1">
      <alignment horizontal="center" vertical="center" wrapText="1"/>
    </xf>
    <xf numFmtId="0" fontId="10" fillId="7" borderId="9" xfId="20" applyFont="1" applyFill="1" applyBorder="1" applyAlignment="1">
      <alignment horizontal="center" vertical="center" wrapText="1"/>
    </xf>
    <xf numFmtId="0" fontId="25" fillId="0" borderId="12" xfId="20" applyFont="1" applyBorder="1" applyAlignment="1">
      <alignment horizontal="center" vertical="center"/>
    </xf>
    <xf numFmtId="0" fontId="25" fillId="0" borderId="37" xfId="20" applyFont="1" applyBorder="1" applyAlignment="1">
      <alignment horizontal="center" vertical="center"/>
    </xf>
    <xf numFmtId="0" fontId="25" fillId="0" borderId="22" xfId="20" applyFont="1" applyBorder="1" applyAlignment="1">
      <alignment horizontal="center" vertical="center"/>
    </xf>
    <xf numFmtId="0" fontId="25" fillId="0" borderId="17" xfId="20" applyFont="1" applyBorder="1" applyAlignment="1">
      <alignment horizontal="left" vertical="center"/>
    </xf>
    <xf numFmtId="0" fontId="25" fillId="0" borderId="13" xfId="20" applyFont="1" applyBorder="1" applyAlignment="1">
      <alignment horizontal="left" vertical="center"/>
    </xf>
    <xf numFmtId="0" fontId="25" fillId="0" borderId="6" xfId="20" applyFont="1" applyBorder="1" applyAlignment="1">
      <alignment horizontal="left" vertical="center"/>
    </xf>
    <xf numFmtId="0" fontId="25" fillId="0" borderId="50" xfId="20" applyFont="1" applyBorder="1" applyAlignment="1">
      <alignment horizontal="left" vertical="center"/>
    </xf>
    <xf numFmtId="0" fontId="25" fillId="0" borderId="14" xfId="20" applyFont="1" applyBorder="1" applyAlignment="1">
      <alignment horizontal="left" vertical="center"/>
    </xf>
    <xf numFmtId="0" fontId="25" fillId="0" borderId="15" xfId="20" applyFont="1" applyBorder="1" applyAlignment="1">
      <alignment horizontal="left" vertical="center"/>
    </xf>
    <xf numFmtId="49" fontId="42" fillId="8" borderId="51" xfId="12" applyNumberFormat="1" applyFont="1" applyFill="1" applyBorder="1" applyAlignment="1">
      <alignment horizontal="center" vertical="center" wrapText="1"/>
    </xf>
    <xf numFmtId="49" fontId="42" fillId="8" borderId="17" xfId="12" applyNumberFormat="1" applyFont="1" applyFill="1" applyBorder="1" applyAlignment="1">
      <alignment horizontal="center" vertical="center" wrapText="1"/>
    </xf>
    <xf numFmtId="0" fontId="42" fillId="8" borderId="52" xfId="19" applyFont="1" applyFill="1" applyBorder="1" applyAlignment="1">
      <alignment horizontal="center" vertical="center"/>
    </xf>
    <xf numFmtId="0" fontId="42" fillId="8" borderId="53" xfId="19" applyFont="1" applyFill="1" applyBorder="1" applyAlignment="1">
      <alignment horizontal="center" vertical="center" wrapText="1"/>
    </xf>
    <xf numFmtId="0" fontId="42" fillId="8" borderId="54" xfId="19" applyFont="1" applyFill="1" applyBorder="1" applyAlignment="1">
      <alignment horizontal="center" vertical="center" wrapText="1"/>
    </xf>
    <xf numFmtId="0" fontId="42" fillId="8" borderId="55" xfId="19" applyFont="1" applyFill="1" applyBorder="1" applyAlignment="1">
      <alignment horizontal="center" vertical="center" wrapText="1"/>
    </xf>
    <xf numFmtId="0" fontId="42" fillId="8" borderId="30" xfId="19" applyFont="1" applyFill="1" applyBorder="1" applyAlignment="1">
      <alignment horizontal="center" vertical="center" wrapText="1"/>
    </xf>
    <xf numFmtId="0" fontId="42" fillId="8" borderId="48" xfId="19" applyFont="1" applyFill="1" applyBorder="1" applyAlignment="1">
      <alignment horizontal="center" vertical="center" wrapText="1"/>
    </xf>
    <xf numFmtId="0" fontId="42" fillId="8" borderId="31" xfId="19" applyFont="1" applyFill="1" applyBorder="1" applyAlignment="1">
      <alignment horizontal="center" vertical="center" wrapText="1"/>
    </xf>
    <xf numFmtId="43" fontId="42" fillId="8" borderId="56" xfId="12" applyFont="1" applyFill="1" applyBorder="1" applyAlignment="1">
      <alignment horizontal="center" vertical="center" wrapText="1"/>
    </xf>
    <xf numFmtId="43" fontId="42" fillId="8" borderId="26" xfId="12" applyFont="1" applyFill="1" applyBorder="1" applyAlignment="1">
      <alignment horizontal="center" vertical="center" wrapText="1"/>
    </xf>
    <xf numFmtId="43" fontId="42" fillId="8" borderId="57" xfId="12" applyFont="1" applyFill="1" applyBorder="1" applyAlignment="1">
      <alignment horizontal="center" vertical="center" wrapText="1"/>
    </xf>
    <xf numFmtId="43" fontId="42" fillId="8" borderId="23" xfId="12" applyFont="1" applyFill="1" applyBorder="1" applyAlignment="1">
      <alignment horizontal="center" vertical="center" wrapText="1"/>
    </xf>
    <xf numFmtId="171" fontId="10" fillId="8" borderId="60" xfId="12" quotePrefix="1" applyNumberFormat="1" applyFont="1" applyFill="1" applyBorder="1" applyAlignment="1" applyProtection="1">
      <alignment horizontal="center" vertical="center"/>
    </xf>
    <xf numFmtId="171" fontId="10" fillId="8" borderId="61" xfId="12" quotePrefix="1" applyNumberFormat="1" applyFont="1" applyFill="1" applyBorder="1" applyAlignment="1" applyProtection="1">
      <alignment horizontal="center" vertical="center"/>
    </xf>
    <xf numFmtId="0" fontId="10" fillId="8" borderId="60" xfId="12" applyNumberFormat="1" applyFont="1" applyFill="1" applyBorder="1" applyAlignment="1" applyProtection="1">
      <alignment horizontal="left" vertical="top" wrapText="1"/>
    </xf>
    <xf numFmtId="0" fontId="10" fillId="8" borderId="62" xfId="12" applyNumberFormat="1" applyFont="1" applyFill="1" applyBorder="1" applyAlignment="1" applyProtection="1">
      <alignment horizontal="left" vertical="top" wrapText="1"/>
    </xf>
    <xf numFmtId="0" fontId="10" fillId="8" borderId="63" xfId="12" applyNumberFormat="1" applyFont="1" applyFill="1" applyBorder="1" applyAlignment="1" applyProtection="1">
      <alignment horizontal="left" vertical="top" wrapText="1"/>
    </xf>
    <xf numFmtId="0" fontId="5" fillId="0" borderId="13" xfId="12" applyNumberFormat="1" applyFont="1" applyFill="1" applyBorder="1" applyAlignment="1" applyProtection="1">
      <alignment horizontal="left" vertical="top" wrapText="1"/>
    </xf>
    <xf numFmtId="171" fontId="25" fillId="8" borderId="60" xfId="12" quotePrefix="1" applyNumberFormat="1" applyFont="1" applyFill="1" applyBorder="1" applyAlignment="1" applyProtection="1">
      <alignment horizontal="center" vertical="center"/>
    </xf>
    <xf numFmtId="171" fontId="25" fillId="8" borderId="61" xfId="12" quotePrefix="1" applyNumberFormat="1" applyFont="1" applyFill="1" applyBorder="1" applyAlignment="1" applyProtection="1">
      <alignment horizontal="center" vertical="center"/>
    </xf>
    <xf numFmtId="0" fontId="5" fillId="0" borderId="38" xfId="12" applyNumberFormat="1" applyFont="1" applyFill="1" applyBorder="1" applyAlignment="1" applyProtection="1">
      <alignment horizontal="left" vertical="top" wrapText="1"/>
    </xf>
    <xf numFmtId="0" fontId="5" fillId="0" borderId="37" xfId="12" applyNumberFormat="1" applyFont="1" applyFill="1" applyBorder="1" applyAlignment="1" applyProtection="1">
      <alignment horizontal="left" vertical="top" wrapText="1"/>
    </xf>
    <xf numFmtId="0" fontId="5" fillId="0" borderId="39" xfId="12" applyNumberFormat="1" applyFont="1" applyFill="1" applyBorder="1" applyAlignment="1" applyProtection="1">
      <alignment horizontal="left" vertical="top" wrapText="1"/>
    </xf>
    <xf numFmtId="0" fontId="5" fillId="0" borderId="26" xfId="12" applyNumberFormat="1" applyFont="1" applyFill="1" applyBorder="1" applyAlignment="1" applyProtection="1">
      <alignment horizontal="center" vertical="top" wrapText="1"/>
    </xf>
    <xf numFmtId="0" fontId="5" fillId="0" borderId="14" xfId="12" applyNumberFormat="1" applyFont="1" applyFill="1" applyBorder="1" applyAlignment="1" applyProtection="1">
      <alignment horizontal="left" vertical="top" wrapText="1"/>
    </xf>
    <xf numFmtId="0" fontId="5" fillId="0" borderId="15" xfId="12" applyNumberFormat="1" applyFont="1" applyFill="1" applyBorder="1" applyAlignment="1" applyProtection="1">
      <alignment horizontal="left" vertical="top" wrapText="1"/>
    </xf>
    <xf numFmtId="0" fontId="5" fillId="0" borderId="38" xfId="12" applyNumberFormat="1" applyFont="1" applyFill="1" applyBorder="1" applyAlignment="1" applyProtection="1">
      <alignment horizontal="center" vertical="top" wrapText="1"/>
    </xf>
    <xf numFmtId="0" fontId="5" fillId="0" borderId="37" xfId="12" applyNumberFormat="1" applyFont="1" applyFill="1" applyBorder="1" applyAlignment="1" applyProtection="1">
      <alignment horizontal="center" vertical="top" wrapText="1"/>
    </xf>
    <xf numFmtId="0" fontId="5" fillId="0" borderId="26" xfId="12" applyNumberFormat="1" applyFont="1" applyFill="1" applyBorder="1" applyAlignment="1" applyProtection="1">
      <alignment horizontal="left" vertical="top" wrapText="1"/>
    </xf>
    <xf numFmtId="0" fontId="5" fillId="0" borderId="6" xfId="12" applyNumberFormat="1" applyFont="1" applyFill="1" applyBorder="1" applyAlignment="1" applyProtection="1">
      <alignment horizontal="left" vertical="top" wrapText="1"/>
    </xf>
    <xf numFmtId="0" fontId="10" fillId="8" borderId="60" xfId="16" applyNumberFormat="1" applyFont="1" applyFill="1" applyBorder="1" applyAlignment="1" applyProtection="1">
      <alignment horizontal="left" vertical="top" wrapText="1"/>
    </xf>
    <xf numFmtId="0" fontId="10" fillId="8" borderId="62" xfId="16" applyNumberFormat="1" applyFont="1" applyFill="1" applyBorder="1" applyAlignment="1" applyProtection="1">
      <alignment horizontal="left" vertical="top" wrapText="1"/>
    </xf>
    <xf numFmtId="0" fontId="10" fillId="8" borderId="63" xfId="16" applyNumberFormat="1" applyFont="1" applyFill="1" applyBorder="1" applyAlignment="1" applyProtection="1">
      <alignment horizontal="left" vertical="top" wrapText="1"/>
    </xf>
    <xf numFmtId="171" fontId="10" fillId="8" borderId="70" xfId="12" quotePrefix="1" applyNumberFormat="1" applyFont="1" applyFill="1" applyBorder="1" applyAlignment="1" applyProtection="1">
      <alignment horizontal="center" vertical="center"/>
    </xf>
    <xf numFmtId="171" fontId="10" fillId="8" borderId="71" xfId="12" quotePrefix="1" applyNumberFormat="1" applyFont="1" applyFill="1" applyBorder="1" applyAlignment="1" applyProtection="1">
      <alignment horizontal="center" vertical="center"/>
    </xf>
    <xf numFmtId="0" fontId="5" fillId="0" borderId="72" xfId="12" applyNumberFormat="1" applyFont="1" applyFill="1" applyBorder="1" applyAlignment="1" applyProtection="1">
      <alignment horizontal="left" vertical="top" wrapText="1"/>
    </xf>
    <xf numFmtId="0" fontId="5" fillId="0" borderId="73" xfId="12" applyNumberFormat="1" applyFont="1" applyFill="1" applyBorder="1" applyAlignment="1" applyProtection="1">
      <alignment horizontal="left" vertical="top" wrapText="1"/>
    </xf>
    <xf numFmtId="0" fontId="5" fillId="0" borderId="74" xfId="12" applyNumberFormat="1" applyFont="1" applyFill="1" applyBorder="1" applyAlignment="1" applyProtection="1">
      <alignment horizontal="left" vertical="top" wrapText="1"/>
    </xf>
    <xf numFmtId="0" fontId="5" fillId="0" borderId="22" xfId="12" applyNumberFormat="1" applyFont="1" applyFill="1" applyBorder="1" applyAlignment="1" applyProtection="1">
      <alignment horizontal="left" vertical="top" wrapText="1"/>
    </xf>
    <xf numFmtId="0" fontId="5" fillId="0" borderId="39" xfId="12" applyNumberFormat="1" applyFont="1" applyFill="1" applyBorder="1" applyAlignment="1" applyProtection="1">
      <alignment horizontal="center" vertical="top" wrapText="1"/>
    </xf>
    <xf numFmtId="0" fontId="5" fillId="0" borderId="13" xfId="12" applyNumberFormat="1" applyFont="1" applyFill="1" applyBorder="1" applyAlignment="1" applyProtection="1">
      <alignment horizontal="center" vertical="top" wrapText="1"/>
    </xf>
    <xf numFmtId="0" fontId="5" fillId="0" borderId="45" xfId="12" applyNumberFormat="1" applyFont="1" applyFill="1" applyBorder="1" applyAlignment="1" applyProtection="1">
      <alignment horizontal="center" vertical="top" wrapText="1"/>
    </xf>
    <xf numFmtId="0" fontId="5" fillId="0" borderId="14" xfId="12" applyNumberFormat="1" applyFont="1" applyFill="1" applyBorder="1" applyAlignment="1" applyProtection="1">
      <alignment horizontal="center" vertical="top" wrapText="1"/>
    </xf>
    <xf numFmtId="49" fontId="26" fillId="0" borderId="20" xfId="13" applyNumberFormat="1" applyFont="1" applyFill="1" applyBorder="1" applyAlignment="1" applyProtection="1">
      <alignment horizontal="center" vertical="top"/>
      <protection locked="0"/>
    </xf>
    <xf numFmtId="49" fontId="26" fillId="0" borderId="0" xfId="13" applyNumberFormat="1" applyFont="1" applyFill="1" applyBorder="1" applyAlignment="1" applyProtection="1">
      <alignment horizontal="center" vertical="top"/>
      <protection locked="0"/>
    </xf>
    <xf numFmtId="0" fontId="5" fillId="0" borderId="0" xfId="12" applyNumberFormat="1" applyFont="1" applyFill="1" applyBorder="1" applyAlignment="1" applyProtection="1">
      <alignment horizontal="center" vertical="top" wrapText="1"/>
    </xf>
    <xf numFmtId="0" fontId="5" fillId="0" borderId="9" xfId="12" applyNumberFormat="1" applyFont="1" applyFill="1" applyBorder="1" applyAlignment="1" applyProtection="1">
      <alignment horizontal="center" vertical="top" wrapText="1"/>
    </xf>
    <xf numFmtId="0" fontId="38" fillId="0" borderId="20" xfId="19" applyFont="1" applyBorder="1" applyAlignment="1">
      <alignment horizontal="center"/>
    </xf>
    <xf numFmtId="0" fontId="38" fillId="0" borderId="0" xfId="19" applyFont="1" applyBorder="1" applyAlignment="1">
      <alignment horizontal="center"/>
    </xf>
    <xf numFmtId="43" fontId="26" fillId="0" borderId="0" xfId="12" applyFont="1" applyBorder="1" applyAlignment="1">
      <alignment horizontal="center"/>
    </xf>
    <xf numFmtId="43" fontId="26" fillId="0" borderId="9" xfId="12" applyFont="1" applyBorder="1" applyAlignment="1">
      <alignment horizontal="center"/>
    </xf>
    <xf numFmtId="0" fontId="31" fillId="8" borderId="76" xfId="9" applyFont="1" applyFill="1" applyBorder="1" applyAlignment="1">
      <alignment horizontal="left" vertical="center" wrapText="1"/>
    </xf>
    <xf numFmtId="0" fontId="31" fillId="8" borderId="77" xfId="9" applyFont="1" applyFill="1" applyBorder="1" applyAlignment="1">
      <alignment horizontal="left" vertical="center" wrapText="1"/>
    </xf>
    <xf numFmtId="0" fontId="31" fillId="8" borderId="88" xfId="9" applyFont="1" applyFill="1" applyBorder="1" applyAlignment="1">
      <alignment horizontal="left" vertical="center" wrapText="1"/>
    </xf>
    <xf numFmtId="0" fontId="31" fillId="8" borderId="89" xfId="9" applyFont="1" applyFill="1" applyBorder="1" applyAlignment="1">
      <alignment horizontal="left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9" fillId="0" borderId="13" xfId="9" applyFont="1" applyFill="1" applyBorder="1" applyAlignment="1">
      <alignment horizontal="center" vertical="center" wrapText="1"/>
    </xf>
    <xf numFmtId="0" fontId="29" fillId="0" borderId="13" xfId="9" applyFont="1" applyFill="1" applyBorder="1" applyAlignment="1">
      <alignment horizontal="left" vertical="center" wrapText="1"/>
    </xf>
    <xf numFmtId="0" fontId="30" fillId="0" borderId="13" xfId="9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 wrapText="1"/>
    </xf>
    <xf numFmtId="0" fontId="25" fillId="0" borderId="44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9" xfId="0" applyFont="1" applyBorder="1" applyAlignment="1">
      <alignment horizontal="left" vertical="center"/>
    </xf>
    <xf numFmtId="0" fontId="10" fillId="7" borderId="0" xfId="0" applyFont="1" applyFill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42" xfId="0" applyFont="1" applyBorder="1" applyAlignment="1">
      <alignment horizontal="left" vertical="center"/>
    </xf>
    <xf numFmtId="0" fontId="25" fillId="0" borderId="35" xfId="0" applyFont="1" applyBorder="1" applyAlignment="1">
      <alignment horizontal="left" vertical="center"/>
    </xf>
    <xf numFmtId="0" fontId="25" fillId="0" borderId="43" xfId="0" applyFont="1" applyBorder="1" applyAlignment="1">
      <alignment horizontal="left" vertical="center"/>
    </xf>
  </cellXfs>
  <cellStyles count="25">
    <cellStyle name="60% - Ênfase1" xfId="8" builtinId="32"/>
    <cellStyle name="Célula de Verificação" xfId="9" builtinId="23"/>
    <cellStyle name="Ênfase1" xfId="7" builtinId="29"/>
    <cellStyle name="Moeda" xfId="1" builtinId="4"/>
    <cellStyle name="Moeda 2" xfId="6" xr:uid="{B685E9F9-88E2-4340-A193-FC148559A123}"/>
    <cellStyle name="Normal" xfId="0" builtinId="0"/>
    <cellStyle name="Normal 2" xfId="2" xr:uid="{00000000-0005-0000-0000-000003000000}"/>
    <cellStyle name="Normal 2 10 2" xfId="20" xr:uid="{68516BE0-BD14-4102-B917-829C657B5209}"/>
    <cellStyle name="Normal 2 2" xfId="11" xr:uid="{52591F5A-2334-42D8-83CB-99A8C5CDACE7}"/>
    <cellStyle name="Normal 2 2 2 2" xfId="14" xr:uid="{1E2A347A-6032-4956-93B4-FE814F15939D}"/>
    <cellStyle name="Normal 2 2 2 2 2" xfId="22" xr:uid="{DBB62905-6F3F-4131-8B19-765999D92E94}"/>
    <cellStyle name="Normal 2 2 3 2 2" xfId="19" xr:uid="{3AD31C13-FFE8-4AFD-831A-C341A61B1A06}"/>
    <cellStyle name="Normal 2 2 5" xfId="15" xr:uid="{DF34EC83-ACD6-4FFE-931B-EF02108D4019}"/>
    <cellStyle name="Normal 2 2 5 2" xfId="21" xr:uid="{24C00418-E222-439F-AD9A-839AEDCBD39B}"/>
    <cellStyle name="Normal 2 2 9 2" xfId="18" xr:uid="{875F7853-64FB-4DCF-8B53-F63CBAAE5778}"/>
    <cellStyle name="Normal 3" xfId="3" xr:uid="{00000000-0005-0000-0000-000004000000}"/>
    <cellStyle name="Normal 8" xfId="10" xr:uid="{956DDCFF-346A-4A0F-8F3D-FA4D9195DA55}"/>
    <cellStyle name="Normal 8 2" xfId="23" xr:uid="{8A70A868-6C85-4948-9909-7F8721E2963B}"/>
    <cellStyle name="Normal 8 3" xfId="17" xr:uid="{B1C3A867-6626-4B9F-A586-9785BE7E3088}"/>
    <cellStyle name="Porcentagem" xfId="4" builtinId="5"/>
    <cellStyle name="Separador de milhares 10" xfId="16" xr:uid="{64170BA6-E810-4682-8533-4FCC4921149F}"/>
    <cellStyle name="Separador de milhares 13" xfId="12" xr:uid="{097B25C1-A5D4-4141-A6D8-DDC6C252162C}"/>
    <cellStyle name="Separador de milhares 2 3" xfId="13" xr:uid="{4A44CFBF-E0E6-4EF4-8F99-44F856A2124F}"/>
    <cellStyle name="Vírgula" xfId="24" builtinId="3"/>
    <cellStyle name="Vírgula 2" xfId="5" xr:uid="{00000000-0005-0000-0000-000007000000}"/>
  </cellStyles>
  <dxfs count="96"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  <dxf>
      <font>
        <b/>
        <i val="0"/>
      </font>
      <fill>
        <patternFill>
          <bgColor theme="1" tint="0.499984740745262"/>
        </patternFill>
      </fill>
      <border>
        <left style="thin">
          <color theme="0" tint="-0.499984740745262"/>
        </left>
        <right style="thin">
          <color theme="0" tint="-0.499984740745262"/>
        </right>
      </border>
    </dxf>
    <dxf>
      <border>
        <left style="thin">
          <color theme="1" tint="0.499984740745262"/>
        </left>
        <right style="thin">
          <color theme="1" tint="0.499984740745262"/>
        </right>
        <top style="hair">
          <color auto="1"/>
        </top>
        <bottom style="hair">
          <color auto="1"/>
        </bottom>
        <vertical/>
        <horizontal/>
      </border>
    </dxf>
    <dxf>
      <border>
        <left/>
        <right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686361</xdr:colOff>
      <xdr:row>46</xdr:row>
      <xdr:rowOff>100853</xdr:rowOff>
    </xdr:from>
    <xdr:to>
      <xdr:col>11</xdr:col>
      <xdr:colOff>638736</xdr:colOff>
      <xdr:row>48</xdr:row>
      <xdr:rowOff>138954</xdr:rowOff>
    </xdr:to>
    <xdr:sp macro="" textlink="">
      <xdr:nvSpPr>
        <xdr:cNvPr id="8859" name="Text Box 7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SpPr txBox="1">
          <a:spLocks noChangeArrowheads="1"/>
        </xdr:cNvSpPr>
      </xdr:nvSpPr>
      <xdr:spPr bwMode="auto">
        <a:xfrm>
          <a:off x="843243" y="14354735"/>
          <a:ext cx="16010405" cy="351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50131</xdr:colOff>
      <xdr:row>1</xdr:row>
      <xdr:rowOff>33856</xdr:rowOff>
    </xdr:from>
    <xdr:to>
      <xdr:col>1</xdr:col>
      <xdr:colOff>764506</xdr:colOff>
      <xdr:row>1</xdr:row>
      <xdr:rowOff>689309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6D372BB4-22DC-4237-B17F-B1C471119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059" y="209317"/>
          <a:ext cx="714375" cy="6554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134470</xdr:colOff>
      <xdr:row>1</xdr:row>
      <xdr:rowOff>42513</xdr:rowOff>
    </xdr:from>
    <xdr:to>
      <xdr:col>2</xdr:col>
      <xdr:colOff>380998</xdr:colOff>
      <xdr:row>3</xdr:row>
      <xdr:rowOff>150802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BFFD8089-62E1-44E7-ACD5-DF1245E54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43366"/>
          <a:ext cx="750793" cy="702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112093</xdr:colOff>
      <xdr:row>1</xdr:row>
      <xdr:rowOff>47624</xdr:rowOff>
    </xdr:from>
    <xdr:to>
      <xdr:col>2</xdr:col>
      <xdr:colOff>295275</xdr:colOff>
      <xdr:row>3</xdr:row>
      <xdr:rowOff>114299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884C6B98-3241-4ED1-9025-2F7398F72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493" y="219074"/>
          <a:ext cx="792782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115832</xdr:colOff>
      <xdr:row>1</xdr:row>
      <xdr:rowOff>66675</xdr:rowOff>
    </xdr:from>
    <xdr:to>
      <xdr:col>1</xdr:col>
      <xdr:colOff>819149</xdr:colOff>
      <xdr:row>3</xdr:row>
      <xdr:rowOff>114300</xdr:rowOff>
    </xdr:to>
    <xdr:pic>
      <xdr:nvPicPr>
        <xdr:cNvPr id="2" name="Imagem 3" descr="E:\MAIQUE\Wallpapers\Brasão CPENA.JPG">
          <a:extLst>
            <a:ext uri="{FF2B5EF4-FFF2-40B4-BE49-F238E27FC236}">
              <a16:creationId xmlns:a16="http://schemas.microsoft.com/office/drawing/2014/main" id="{2F5553C8-C2D0-4380-B5A6-51B116685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282" y="238125"/>
          <a:ext cx="703317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6"/>
  <sheetViews>
    <sheetView showGridLines="0" showZeros="0" tabSelected="1" view="pageBreakPreview" zoomScale="85" zoomScaleNormal="85" zoomScaleSheetLayoutView="85" workbookViewId="0">
      <pane ySplit="11" topLeftCell="A12" activePane="bottomLeft" state="frozen"/>
      <selection pane="bottomLeft" activeCell="E34" sqref="E34"/>
    </sheetView>
  </sheetViews>
  <sheetFormatPr defaultRowHeight="12.75" x14ac:dyDescent="0.2"/>
  <cols>
    <col min="1" max="1" width="2.42578125" customWidth="1"/>
    <col min="2" max="2" width="18.5703125" customWidth="1"/>
    <col min="3" max="3" width="26.7109375" customWidth="1"/>
    <col min="4" max="4" width="26" customWidth="1"/>
    <col min="5" max="5" width="64.28515625" customWidth="1"/>
    <col min="6" max="6" width="12.85546875" customWidth="1"/>
    <col min="7" max="7" width="14.28515625" customWidth="1"/>
    <col min="8" max="8" width="21.28515625" customWidth="1"/>
    <col min="9" max="9" width="19.140625" customWidth="1"/>
    <col min="10" max="11" width="18.5703125" customWidth="1"/>
    <col min="12" max="12" width="19.85546875" customWidth="1"/>
    <col min="13" max="13" width="1.7109375" customWidth="1"/>
    <col min="14" max="14" width="8.140625" customWidth="1"/>
    <col min="15" max="15" width="13" customWidth="1"/>
    <col min="16" max="16" width="13.42578125" customWidth="1"/>
    <col min="17" max="17" width="13.7109375" customWidth="1"/>
    <col min="18" max="18" width="14.42578125" customWidth="1"/>
    <col min="19" max="19" width="10.85546875" customWidth="1"/>
    <col min="20" max="20" width="11.5703125" customWidth="1"/>
    <col min="21" max="21" width="14" customWidth="1"/>
    <col min="24" max="24" width="12.42578125" customWidth="1"/>
  </cols>
  <sheetData>
    <row r="1" spans="1:44" ht="13.5" thickBot="1" x14ac:dyDescent="0.25"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9.25" customHeight="1" thickBot="1" x14ac:dyDescent="0.25">
      <c r="B2" s="363" t="s">
        <v>19</v>
      </c>
      <c r="C2" s="364"/>
      <c r="D2" s="364"/>
      <c r="E2" s="364"/>
      <c r="F2" s="365"/>
      <c r="G2" s="33" t="s">
        <v>20</v>
      </c>
      <c r="H2" s="103"/>
      <c r="I2" s="250" t="s">
        <v>21</v>
      </c>
      <c r="J2" s="104"/>
      <c r="K2" s="104"/>
      <c r="L2" s="96"/>
      <c r="V2" s="1"/>
      <c r="W2" s="1"/>
    </row>
    <row r="3" spans="1:44" ht="18" thickBot="1" x14ac:dyDescent="0.25">
      <c r="B3" s="33" t="s">
        <v>42</v>
      </c>
      <c r="C3" s="366" t="s">
        <v>22</v>
      </c>
      <c r="D3" s="366"/>
      <c r="E3" s="366"/>
      <c r="F3" s="366"/>
      <c r="G3" s="366"/>
      <c r="H3" s="367"/>
      <c r="I3" s="33" t="s">
        <v>23</v>
      </c>
      <c r="J3" s="34" t="s">
        <v>88</v>
      </c>
      <c r="K3" s="34"/>
      <c r="L3" s="103"/>
      <c r="W3" s="1"/>
    </row>
    <row r="4" spans="1:44" ht="38.450000000000003" customHeight="1" thickBot="1" x14ac:dyDescent="0.25">
      <c r="B4" s="33" t="s">
        <v>43</v>
      </c>
      <c r="C4" s="366" t="s">
        <v>87</v>
      </c>
      <c r="D4" s="366"/>
      <c r="E4" s="366"/>
      <c r="F4" s="366"/>
      <c r="G4" s="366"/>
      <c r="H4" s="367"/>
      <c r="I4" s="33" t="s">
        <v>82</v>
      </c>
      <c r="J4" s="357" t="s">
        <v>89</v>
      </c>
      <c r="K4" s="357"/>
      <c r="L4" s="358"/>
      <c r="W4" s="1"/>
    </row>
    <row r="5" spans="1:44" ht="18" thickBot="1" x14ac:dyDescent="0.25">
      <c r="B5" s="251" t="s">
        <v>44</v>
      </c>
      <c r="C5" s="91"/>
      <c r="D5" s="93" t="s">
        <v>24</v>
      </c>
      <c r="E5" s="363"/>
      <c r="F5" s="365"/>
      <c r="G5" s="251" t="s">
        <v>48</v>
      </c>
      <c r="H5" s="92" t="s">
        <v>25</v>
      </c>
      <c r="I5" s="33" t="s">
        <v>26</v>
      </c>
      <c r="J5" s="34" t="s">
        <v>27</v>
      </c>
      <c r="K5" s="34"/>
      <c r="L5" s="103"/>
    </row>
    <row r="6" spans="1:44" ht="18" thickBot="1" x14ac:dyDescent="0.25">
      <c r="B6" s="368" t="s">
        <v>28</v>
      </c>
      <c r="C6" s="370" t="s">
        <v>125</v>
      </c>
      <c r="D6" s="94" t="s">
        <v>29</v>
      </c>
      <c r="E6" s="95"/>
      <c r="F6" s="96"/>
      <c r="G6" s="372" t="s">
        <v>30</v>
      </c>
      <c r="H6" s="374">
        <v>0.21510000000000001</v>
      </c>
      <c r="I6" s="372" t="s">
        <v>31</v>
      </c>
      <c r="J6" s="374"/>
      <c r="K6" s="99"/>
      <c r="L6" s="100"/>
    </row>
    <row r="7" spans="1:44" ht="58.9" customHeight="1" thickBot="1" x14ac:dyDescent="0.25">
      <c r="B7" s="369"/>
      <c r="C7" s="371"/>
      <c r="D7" s="105" t="s">
        <v>32</v>
      </c>
      <c r="E7" s="97"/>
      <c r="F7" s="98"/>
      <c r="G7" s="373"/>
      <c r="H7" s="375"/>
      <c r="I7" s="373"/>
      <c r="J7" s="375"/>
      <c r="K7" s="101"/>
      <c r="L7" s="102"/>
    </row>
    <row r="8" spans="1:44" ht="13.5" thickBot="1" x14ac:dyDescent="0.25">
      <c r="B8" s="2"/>
      <c r="C8" s="354"/>
      <c r="D8" s="354"/>
      <c r="E8" s="345"/>
      <c r="F8" s="345"/>
      <c r="G8" s="345"/>
      <c r="H8" s="345"/>
      <c r="I8" s="345"/>
      <c r="J8" s="345"/>
      <c r="K8" s="346"/>
      <c r="L8" s="3"/>
      <c r="AQ8" s="4"/>
      <c r="AR8" s="5"/>
    </row>
    <row r="9" spans="1:44" ht="19.5" thickBot="1" x14ac:dyDescent="0.25">
      <c r="B9" s="6"/>
      <c r="C9" s="345"/>
      <c r="D9" s="345"/>
      <c r="E9" s="345"/>
      <c r="F9" s="345"/>
      <c r="G9" s="345"/>
      <c r="H9" s="41" t="s">
        <v>33</v>
      </c>
      <c r="I9" s="345"/>
      <c r="J9" s="345"/>
      <c r="K9" s="345"/>
      <c r="L9" s="41" t="s">
        <v>34</v>
      </c>
    </row>
    <row r="10" spans="1:44" ht="19.5" thickBot="1" x14ac:dyDescent="0.35">
      <c r="B10" s="6"/>
      <c r="C10" s="345"/>
      <c r="D10" s="345"/>
      <c r="E10" s="345"/>
      <c r="F10" s="345"/>
      <c r="G10" s="345"/>
      <c r="H10" s="42" t="s">
        <v>35</v>
      </c>
      <c r="I10" s="345"/>
      <c r="J10" s="345"/>
      <c r="K10" s="345"/>
      <c r="L10" s="43">
        <f>L15+L19+L23+L29+L38+L42</f>
        <v>22485.526099999999</v>
      </c>
    </row>
    <row r="11" spans="1:44" ht="69" customHeight="1" thickBot="1" x14ac:dyDescent="0.25">
      <c r="A11" s="1"/>
      <c r="B11" s="330" t="s">
        <v>0</v>
      </c>
      <c r="C11" s="330" t="s">
        <v>3</v>
      </c>
      <c r="D11" s="330" t="s">
        <v>36</v>
      </c>
      <c r="E11" s="331" t="s">
        <v>37</v>
      </c>
      <c r="F11" s="330" t="s">
        <v>2</v>
      </c>
      <c r="G11" s="330" t="s">
        <v>1</v>
      </c>
      <c r="H11" s="330" t="s">
        <v>38</v>
      </c>
      <c r="I11" s="330" t="s">
        <v>15</v>
      </c>
      <c r="J11" s="330" t="s">
        <v>39</v>
      </c>
      <c r="K11" s="331" t="s">
        <v>40</v>
      </c>
      <c r="L11" s="330" t="s">
        <v>4</v>
      </c>
      <c r="W11" s="7"/>
    </row>
    <row r="12" spans="1:44" ht="15.75" customHeight="1" thickBot="1" x14ac:dyDescent="0.25">
      <c r="A12" s="1"/>
      <c r="B12" s="35">
        <v>1</v>
      </c>
      <c r="C12" s="36"/>
      <c r="D12" s="36"/>
      <c r="E12" s="44" t="s">
        <v>128</v>
      </c>
      <c r="F12" s="37"/>
      <c r="G12" s="38"/>
      <c r="H12" s="38"/>
      <c r="I12" s="38"/>
      <c r="J12" s="39"/>
      <c r="K12" s="39"/>
      <c r="L12" s="40"/>
      <c r="W12" s="7"/>
    </row>
    <row r="13" spans="1:44" ht="15" x14ac:dyDescent="0.2">
      <c r="A13" s="1"/>
      <c r="B13" s="347" t="s">
        <v>5</v>
      </c>
      <c r="C13" s="332" t="s">
        <v>126</v>
      </c>
      <c r="D13" s="332" t="s">
        <v>127</v>
      </c>
      <c r="E13" s="333" t="str">
        <f>Composições!C11</f>
        <v>ADMINITRAÇÃO LOCAL</v>
      </c>
      <c r="F13" s="332" t="s">
        <v>2</v>
      </c>
      <c r="G13" s="334">
        <v>1</v>
      </c>
      <c r="H13" s="24">
        <f>Composições!H15</f>
        <v>5294.5039999999999</v>
      </c>
      <c r="I13" s="24">
        <v>21.51</v>
      </c>
      <c r="J13" s="109">
        <f t="shared" ref="J13:J35" si="0">IF(LEFT($H$10,5)="CUSTO",H13,H13/(1+I13))</f>
        <v>5294.5039999999999</v>
      </c>
      <c r="K13" s="24">
        <f t="shared" ref="K13" si="1">TRUNC(J13 * (1 + 21.51 / 100), 2)</f>
        <v>6433.35</v>
      </c>
      <c r="L13" s="25">
        <f t="shared" ref="L13:L35" si="2">K13*G13</f>
        <v>6433.35</v>
      </c>
    </row>
    <row r="14" spans="1:44" ht="15" x14ac:dyDescent="0.2">
      <c r="A14" s="1"/>
      <c r="B14" s="348" t="s">
        <v>129</v>
      </c>
      <c r="C14" s="320" t="s">
        <v>126</v>
      </c>
      <c r="D14" s="320" t="s">
        <v>137</v>
      </c>
      <c r="E14" s="328" t="str">
        <f>Composições!C16</f>
        <v>MOBILIZAÇÃO DE OBRAS</v>
      </c>
      <c r="F14" s="320" t="s">
        <v>2</v>
      </c>
      <c r="G14" s="329">
        <v>1</v>
      </c>
      <c r="H14" s="26">
        <f>Composições!H20</f>
        <v>2805.8200000000006</v>
      </c>
      <c r="I14" s="26">
        <v>21.51</v>
      </c>
      <c r="J14" s="107">
        <f t="shared" ref="J14" si="3">IF(LEFT($H$10,5)="CUSTO",H14,H14/(1+I14))</f>
        <v>2805.8200000000006</v>
      </c>
      <c r="K14" s="26">
        <f t="shared" ref="K14" si="4">TRUNC(J14 * (1 + 21.51 / 100), 2)</f>
        <v>3409.35</v>
      </c>
      <c r="L14" s="27">
        <f t="shared" ref="L14" si="5">K14*G14</f>
        <v>3409.35</v>
      </c>
    </row>
    <row r="15" spans="1:44" ht="16.5" thickBot="1" x14ac:dyDescent="0.25">
      <c r="A15" s="1"/>
      <c r="B15" s="355" t="s">
        <v>41</v>
      </c>
      <c r="C15" s="356"/>
      <c r="D15" s="356"/>
      <c r="E15" s="356"/>
      <c r="F15" s="356"/>
      <c r="G15" s="356"/>
      <c r="H15" s="356"/>
      <c r="I15" s="356"/>
      <c r="J15" s="28"/>
      <c r="K15" s="29"/>
      <c r="L15" s="106">
        <f>SUM(L13:L14)</f>
        <v>9842.7000000000007</v>
      </c>
    </row>
    <row r="16" spans="1:44" ht="16.5" thickBot="1" x14ac:dyDescent="0.25">
      <c r="A16" s="1"/>
      <c r="B16" s="247"/>
      <c r="C16" s="349"/>
      <c r="D16" s="349"/>
      <c r="E16" s="349"/>
      <c r="F16" s="349"/>
      <c r="G16" s="349"/>
      <c r="H16" s="349"/>
      <c r="I16" s="349"/>
      <c r="J16" s="28"/>
      <c r="K16" s="28"/>
      <c r="L16" s="29"/>
    </row>
    <row r="17" spans="1:12" ht="19.5" thickBot="1" x14ac:dyDescent="0.25">
      <c r="A17" s="1"/>
      <c r="B17" s="35">
        <v>2</v>
      </c>
      <c r="C17" s="36"/>
      <c r="D17" s="36"/>
      <c r="E17" s="44" t="s">
        <v>91</v>
      </c>
      <c r="F17" s="37"/>
      <c r="G17" s="38"/>
      <c r="H17" s="38"/>
      <c r="I17" s="38"/>
      <c r="J17" s="39"/>
      <c r="K17" s="39"/>
      <c r="L17" s="40"/>
    </row>
    <row r="18" spans="1:12" ht="30" x14ac:dyDescent="0.2">
      <c r="A18" s="1"/>
      <c r="B18" s="30" t="s">
        <v>6</v>
      </c>
      <c r="C18" s="335" t="s">
        <v>93</v>
      </c>
      <c r="D18" s="336" t="s">
        <v>92</v>
      </c>
      <c r="E18" s="108" t="s">
        <v>94</v>
      </c>
      <c r="F18" s="337" t="s">
        <v>71</v>
      </c>
      <c r="G18" s="338">
        <v>10</v>
      </c>
      <c r="H18" s="339">
        <v>10.029999999999999</v>
      </c>
      <c r="I18" s="24">
        <v>21.51</v>
      </c>
      <c r="J18" s="109">
        <f t="shared" si="0"/>
        <v>10.029999999999999</v>
      </c>
      <c r="K18" s="24">
        <f t="shared" ref="K18" si="6">TRUNC(J18 * (1 + 21.51 / 100), 2)</f>
        <v>12.18</v>
      </c>
      <c r="L18" s="25">
        <f t="shared" si="2"/>
        <v>121.8</v>
      </c>
    </row>
    <row r="19" spans="1:12" ht="16.5" thickBot="1" x14ac:dyDescent="0.25">
      <c r="A19" s="1"/>
      <c r="B19" s="355" t="s">
        <v>41</v>
      </c>
      <c r="C19" s="356"/>
      <c r="D19" s="356"/>
      <c r="E19" s="356"/>
      <c r="F19" s="356"/>
      <c r="G19" s="356"/>
      <c r="H19" s="356"/>
      <c r="I19" s="356"/>
      <c r="J19" s="28"/>
      <c r="K19" s="28"/>
      <c r="L19" s="106">
        <f>SUM(L18:L18)</f>
        <v>121.8</v>
      </c>
    </row>
    <row r="20" spans="1:12" ht="16.5" thickBot="1" x14ac:dyDescent="0.25">
      <c r="A20" s="1"/>
      <c r="B20" s="247"/>
      <c r="C20" s="349"/>
      <c r="D20" s="349"/>
      <c r="E20" s="349"/>
      <c r="F20" s="349"/>
      <c r="G20" s="349"/>
      <c r="H20" s="349"/>
      <c r="I20" s="349"/>
      <c r="J20" s="28"/>
      <c r="K20" s="28"/>
      <c r="L20" s="29"/>
    </row>
    <row r="21" spans="1:12" ht="19.5" thickBot="1" x14ac:dyDescent="0.25">
      <c r="A21" s="1"/>
      <c r="B21" s="35">
        <v>3</v>
      </c>
      <c r="C21" s="36"/>
      <c r="D21" s="36"/>
      <c r="E21" s="44" t="s">
        <v>70</v>
      </c>
      <c r="F21" s="37"/>
      <c r="G21" s="38"/>
      <c r="H21" s="38"/>
      <c r="I21" s="38"/>
      <c r="J21" s="39"/>
      <c r="K21" s="39"/>
      <c r="L21" s="40"/>
    </row>
    <row r="22" spans="1:12" ht="45" x14ac:dyDescent="0.2">
      <c r="A22" s="1"/>
      <c r="B22" s="30" t="s">
        <v>7</v>
      </c>
      <c r="C22" s="110" t="s">
        <v>95</v>
      </c>
      <c r="D22" s="110" t="s">
        <v>14</v>
      </c>
      <c r="E22" s="108" t="s">
        <v>96</v>
      </c>
      <c r="F22" s="111" t="s">
        <v>97</v>
      </c>
      <c r="G22" s="338">
        <v>4.5</v>
      </c>
      <c r="H22" s="339">
        <v>307.74</v>
      </c>
      <c r="I22" s="24">
        <v>21.51</v>
      </c>
      <c r="J22" s="109">
        <f t="shared" si="0"/>
        <v>307.74</v>
      </c>
      <c r="K22" s="24">
        <f t="shared" ref="K22" si="7">TRUNC(J22 * (1 + 21.51 / 100), 2)</f>
        <v>373.93</v>
      </c>
      <c r="L22" s="25">
        <f t="shared" si="2"/>
        <v>1682.6849999999999</v>
      </c>
    </row>
    <row r="23" spans="1:12" ht="16.5" thickBot="1" x14ac:dyDescent="0.25">
      <c r="A23" s="1"/>
      <c r="B23" s="355" t="s">
        <v>41</v>
      </c>
      <c r="C23" s="356"/>
      <c r="D23" s="356"/>
      <c r="E23" s="356"/>
      <c r="F23" s="356"/>
      <c r="G23" s="356"/>
      <c r="H23" s="356"/>
      <c r="I23" s="356"/>
      <c r="J23" s="28"/>
      <c r="K23" s="28"/>
      <c r="L23" s="106">
        <f>SUM(L22:L22)</f>
        <v>1682.6849999999999</v>
      </c>
    </row>
    <row r="24" spans="1:12" ht="16.5" thickBot="1" x14ac:dyDescent="0.25">
      <c r="A24" s="1"/>
      <c r="B24" s="247"/>
      <c r="C24" s="349"/>
      <c r="D24" s="349"/>
      <c r="E24" s="349"/>
      <c r="F24" s="349"/>
      <c r="G24" s="349"/>
      <c r="H24" s="349"/>
      <c r="I24" s="349"/>
      <c r="J24" s="28"/>
      <c r="K24" s="28"/>
      <c r="L24" s="29"/>
    </row>
    <row r="25" spans="1:12" ht="19.5" thickBot="1" x14ac:dyDescent="0.25">
      <c r="A25" s="1"/>
      <c r="B25" s="35">
        <v>4</v>
      </c>
      <c r="C25" s="36"/>
      <c r="D25" s="36"/>
      <c r="E25" s="44" t="s">
        <v>98</v>
      </c>
      <c r="F25" s="37" t="s">
        <v>9</v>
      </c>
      <c r="G25" s="38"/>
      <c r="H25" s="38"/>
      <c r="I25" s="38"/>
      <c r="J25" s="39"/>
      <c r="K25" s="39"/>
      <c r="L25" s="40"/>
    </row>
    <row r="26" spans="1:12" ht="15" x14ac:dyDescent="0.2">
      <c r="A26" s="1"/>
      <c r="B26" s="350" t="s">
        <v>8</v>
      </c>
      <c r="C26" s="336" t="s">
        <v>99</v>
      </c>
      <c r="D26" s="336" t="s">
        <v>92</v>
      </c>
      <c r="E26" s="108" t="s">
        <v>100</v>
      </c>
      <c r="F26" s="340" t="s">
        <v>101</v>
      </c>
      <c r="G26" s="341">
        <v>66.98</v>
      </c>
      <c r="H26" s="341">
        <v>6.87</v>
      </c>
      <c r="I26" s="24">
        <v>21.51</v>
      </c>
      <c r="J26" s="109">
        <f t="shared" si="0"/>
        <v>6.87</v>
      </c>
      <c r="K26" s="24">
        <f t="shared" ref="K26:K28" si="8">TRUNC(J26 * (1 + 21.51 / 100), 2)</f>
        <v>8.34</v>
      </c>
      <c r="L26" s="25">
        <f t="shared" si="2"/>
        <v>558.61320000000001</v>
      </c>
    </row>
    <row r="27" spans="1:12" ht="15" x14ac:dyDescent="0.2">
      <c r="A27" s="1"/>
      <c r="B27" s="31" t="s">
        <v>11</v>
      </c>
      <c r="C27" s="321">
        <v>4915734</v>
      </c>
      <c r="D27" s="326" t="s">
        <v>92</v>
      </c>
      <c r="E27" s="322" t="s">
        <v>102</v>
      </c>
      <c r="F27" s="327" t="s">
        <v>103</v>
      </c>
      <c r="G27" s="323">
        <v>36.94</v>
      </c>
      <c r="H27" s="323">
        <v>11.72</v>
      </c>
      <c r="I27" s="26">
        <v>21.51</v>
      </c>
      <c r="J27" s="107">
        <f t="shared" si="0"/>
        <v>11.72</v>
      </c>
      <c r="K27" s="26">
        <f t="shared" si="8"/>
        <v>14.24</v>
      </c>
      <c r="L27" s="27">
        <f t="shared" si="2"/>
        <v>526.02559999999994</v>
      </c>
    </row>
    <row r="28" spans="1:12" ht="15" x14ac:dyDescent="0.2">
      <c r="A28" s="1"/>
      <c r="B28" s="31" t="s">
        <v>12</v>
      </c>
      <c r="C28" s="321">
        <v>4805749</v>
      </c>
      <c r="D28" s="326" t="s">
        <v>92</v>
      </c>
      <c r="E28" s="322" t="s">
        <v>104</v>
      </c>
      <c r="F28" s="327" t="s">
        <v>103</v>
      </c>
      <c r="G28" s="323">
        <v>0.66</v>
      </c>
      <c r="H28" s="323">
        <v>66.45</v>
      </c>
      <c r="I28" s="26">
        <v>21.51</v>
      </c>
      <c r="J28" s="107">
        <f t="shared" si="0"/>
        <v>66.45</v>
      </c>
      <c r="K28" s="26">
        <f t="shared" si="8"/>
        <v>80.739999999999995</v>
      </c>
      <c r="L28" s="27">
        <f t="shared" si="2"/>
        <v>53.288399999999996</v>
      </c>
    </row>
    <row r="29" spans="1:12" ht="16.5" thickBot="1" x14ac:dyDescent="0.25">
      <c r="A29" s="1"/>
      <c r="B29" s="355" t="s">
        <v>41</v>
      </c>
      <c r="C29" s="356"/>
      <c r="D29" s="356"/>
      <c r="E29" s="356"/>
      <c r="F29" s="356"/>
      <c r="G29" s="356"/>
      <c r="H29" s="356"/>
      <c r="I29" s="356"/>
      <c r="J29" s="28"/>
      <c r="K29" s="28"/>
      <c r="L29" s="106">
        <f>SUM(L26:L28)</f>
        <v>1137.9271999999999</v>
      </c>
    </row>
    <row r="30" spans="1:12" ht="16.5" thickBot="1" x14ac:dyDescent="0.25">
      <c r="A30" s="1"/>
      <c r="B30" s="32"/>
      <c r="C30" s="351"/>
      <c r="D30" s="351"/>
      <c r="E30" s="351"/>
      <c r="F30" s="351"/>
      <c r="G30" s="351"/>
      <c r="H30" s="351"/>
      <c r="I30" s="351"/>
      <c r="J30" s="28"/>
      <c r="K30" s="28"/>
      <c r="L30" s="29"/>
    </row>
    <row r="31" spans="1:12" ht="19.5" thickBot="1" x14ac:dyDescent="0.25">
      <c r="A31" s="1"/>
      <c r="B31" s="35">
        <v>5</v>
      </c>
      <c r="C31" s="36"/>
      <c r="D31" s="36"/>
      <c r="E31" s="44" t="s">
        <v>105</v>
      </c>
      <c r="F31" s="37"/>
      <c r="G31" s="38"/>
      <c r="H31" s="38"/>
      <c r="I31" s="38"/>
      <c r="J31" s="39"/>
      <c r="K31" s="39"/>
      <c r="L31" s="40"/>
    </row>
    <row r="32" spans="1:12" ht="30" x14ac:dyDescent="0.2">
      <c r="A32" s="1"/>
      <c r="B32" s="347" t="s">
        <v>10</v>
      </c>
      <c r="C32" s="342">
        <v>1505860</v>
      </c>
      <c r="D32" s="342" t="s">
        <v>92</v>
      </c>
      <c r="E32" s="343" t="s">
        <v>106</v>
      </c>
      <c r="F32" s="341" t="s">
        <v>103</v>
      </c>
      <c r="G32" s="341">
        <v>4.1900000000000004</v>
      </c>
      <c r="H32" s="341">
        <v>193.47</v>
      </c>
      <c r="I32" s="24">
        <v>21.51</v>
      </c>
      <c r="J32" s="109">
        <f t="shared" si="0"/>
        <v>193.47</v>
      </c>
      <c r="K32" s="24">
        <f t="shared" ref="K32:K35" si="9">TRUNC(J32 * (1 + 21.51 / 100), 2)</f>
        <v>235.08</v>
      </c>
      <c r="L32" s="25">
        <f t="shared" si="2"/>
        <v>984.98520000000019</v>
      </c>
    </row>
    <row r="33" spans="1:31" ht="30" x14ac:dyDescent="0.2">
      <c r="A33" s="1"/>
      <c r="B33" s="348" t="s">
        <v>17</v>
      </c>
      <c r="C33" s="321">
        <v>804121</v>
      </c>
      <c r="D33" s="321" t="s">
        <v>92</v>
      </c>
      <c r="E33" s="322" t="s">
        <v>107</v>
      </c>
      <c r="F33" s="323" t="s">
        <v>108</v>
      </c>
      <c r="G33" s="323">
        <v>2</v>
      </c>
      <c r="H33" s="323">
        <v>1842.57</v>
      </c>
      <c r="I33" s="26">
        <v>21.51</v>
      </c>
      <c r="J33" s="107">
        <f t="shared" si="0"/>
        <v>1842.57</v>
      </c>
      <c r="K33" s="26">
        <f t="shared" si="9"/>
        <v>2238.9</v>
      </c>
      <c r="L33" s="27">
        <f>K33*G33</f>
        <v>4477.8</v>
      </c>
    </row>
    <row r="34" spans="1:31" ht="81.75" customHeight="1" x14ac:dyDescent="0.2">
      <c r="A34" s="1"/>
      <c r="B34" s="348" t="s">
        <v>18</v>
      </c>
      <c r="C34" s="324" t="s">
        <v>126</v>
      </c>
      <c r="D34" s="320" t="s">
        <v>146</v>
      </c>
      <c r="E34" s="322" t="str">
        <f>Composições!C22</f>
        <v>MÃO DE OBRA PARA TUBO DE CONCRETO PARA REDES COLETORAS DE ÁGUAS PLUVIAIS, DIÂMETRO DE 1000 M
MM, JUNTA RÍGIDA, INSTALADO EM LOCAL COM ALTO NÍVEL DE INTERFERÊNCIAS - FO
RNECIMENTO E ASSENTAMENTO.</v>
      </c>
      <c r="F34" s="323" t="s">
        <v>16</v>
      </c>
      <c r="G34" s="323">
        <v>10</v>
      </c>
      <c r="H34" s="323">
        <f>Composições!H26</f>
        <v>58.296319999999994</v>
      </c>
      <c r="I34" s="26">
        <v>21.51</v>
      </c>
      <c r="J34" s="107">
        <f t="shared" si="0"/>
        <v>58.296319999999994</v>
      </c>
      <c r="K34" s="26">
        <f t="shared" si="9"/>
        <v>70.83</v>
      </c>
      <c r="L34" s="27">
        <f>K34*G34</f>
        <v>708.3</v>
      </c>
    </row>
    <row r="35" spans="1:31" ht="30" x14ac:dyDescent="0.2">
      <c r="A35" s="1"/>
      <c r="B35" s="348" t="s">
        <v>86</v>
      </c>
      <c r="C35" s="342">
        <v>5914614</v>
      </c>
      <c r="D35" s="321" t="s">
        <v>92</v>
      </c>
      <c r="E35" s="322" t="s">
        <v>109</v>
      </c>
      <c r="F35" s="323" t="s">
        <v>110</v>
      </c>
      <c r="G35" s="323">
        <v>720.59</v>
      </c>
      <c r="H35" s="323">
        <v>1.77</v>
      </c>
      <c r="I35" s="26">
        <v>21.51</v>
      </c>
      <c r="J35" s="107">
        <f t="shared" si="0"/>
        <v>1.77</v>
      </c>
      <c r="K35" s="26">
        <f t="shared" si="9"/>
        <v>2.15</v>
      </c>
      <c r="L35" s="27">
        <f t="shared" si="2"/>
        <v>1549.2684999999999</v>
      </c>
    </row>
    <row r="36" spans="1:31" ht="30" x14ac:dyDescent="0.2">
      <c r="A36" s="1"/>
      <c r="B36" s="348" t="s">
        <v>138</v>
      </c>
      <c r="C36" s="321">
        <v>100945</v>
      </c>
      <c r="D36" s="325" t="s">
        <v>14</v>
      </c>
      <c r="E36" s="322" t="s">
        <v>139</v>
      </c>
      <c r="F36" s="323" t="s">
        <v>110</v>
      </c>
      <c r="G36" s="323">
        <f>'Memoria de Calculo'!L54</f>
        <v>400</v>
      </c>
      <c r="H36" s="323">
        <v>2.79</v>
      </c>
      <c r="I36" s="26">
        <v>21.51</v>
      </c>
      <c r="J36" s="107">
        <f t="shared" ref="J36" si="10">IF(LEFT($H$10,5)="CUSTO",H36,H36/(1+I36))</f>
        <v>2.79</v>
      </c>
      <c r="K36" s="26">
        <f t="shared" ref="K36" si="11">TRUNC(J36 * (1 + 21.51 / 100), 2)</f>
        <v>3.39</v>
      </c>
      <c r="L36" s="27">
        <f t="shared" ref="L36" si="12">K36*G36</f>
        <v>1356</v>
      </c>
    </row>
    <row r="37" spans="1:31" ht="60" x14ac:dyDescent="0.2">
      <c r="A37" s="1"/>
      <c r="B37" s="348" t="s">
        <v>150</v>
      </c>
      <c r="C37" s="321">
        <v>94963</v>
      </c>
      <c r="D37" s="325" t="s">
        <v>14</v>
      </c>
      <c r="E37" s="322" t="s">
        <v>151</v>
      </c>
      <c r="F37" s="323" t="s">
        <v>154</v>
      </c>
      <c r="G37" s="323">
        <f>'Memoria de Calculo'!L58</f>
        <v>1.1000000000000001</v>
      </c>
      <c r="H37" s="323">
        <v>439.83</v>
      </c>
      <c r="I37" s="26">
        <v>21.51</v>
      </c>
      <c r="J37" s="107">
        <f t="shared" ref="J37" si="13">IF(LEFT($H$10,5)="CUSTO",H37,H37/(1+I37))</f>
        <v>439.83</v>
      </c>
      <c r="K37" s="26">
        <f t="shared" ref="K37" si="14">TRUNC(J37 * (1 + 21.51 / 100), 2)</f>
        <v>534.42999999999995</v>
      </c>
      <c r="L37" s="27">
        <f t="shared" ref="L37" si="15">K37*G37</f>
        <v>587.87300000000005</v>
      </c>
    </row>
    <row r="38" spans="1:31" ht="16.5" thickBot="1" x14ac:dyDescent="0.25">
      <c r="A38" s="1"/>
      <c r="B38" s="355" t="s">
        <v>41</v>
      </c>
      <c r="C38" s="356"/>
      <c r="D38" s="356"/>
      <c r="E38" s="356"/>
      <c r="F38" s="356"/>
      <c r="G38" s="356"/>
      <c r="H38" s="356"/>
      <c r="I38" s="356"/>
      <c r="J38" s="28"/>
      <c r="K38" s="28"/>
      <c r="L38" s="106">
        <f>SUM(L32:L37)</f>
        <v>9664.2266999999993</v>
      </c>
    </row>
    <row r="39" spans="1:31" ht="16.5" thickBot="1" x14ac:dyDescent="0.25">
      <c r="A39" s="1"/>
      <c r="B39" s="247"/>
      <c r="C39" s="349"/>
      <c r="D39" s="349"/>
      <c r="E39" s="349"/>
      <c r="F39" s="349"/>
      <c r="G39" s="349"/>
      <c r="H39" s="349"/>
      <c r="I39" s="349"/>
      <c r="J39" s="28"/>
      <c r="K39" s="28"/>
      <c r="L39" s="29"/>
    </row>
    <row r="40" spans="1:31" ht="19.5" thickBot="1" x14ac:dyDescent="0.25">
      <c r="A40" s="1"/>
      <c r="B40" s="45">
        <v>6</v>
      </c>
      <c r="C40" s="51"/>
      <c r="D40" s="51"/>
      <c r="E40" s="46" t="s">
        <v>111</v>
      </c>
      <c r="F40" s="47"/>
      <c r="G40" s="48"/>
      <c r="H40" s="48"/>
      <c r="I40" s="48"/>
      <c r="J40" s="49"/>
      <c r="K40" s="49"/>
      <c r="L40" s="50"/>
    </row>
    <row r="41" spans="1:31" ht="15" x14ac:dyDescent="0.2">
      <c r="A41" s="1"/>
      <c r="B41" s="30" t="s">
        <v>13</v>
      </c>
      <c r="C41" s="23">
        <v>4915723</v>
      </c>
      <c r="D41" s="335" t="s">
        <v>92</v>
      </c>
      <c r="E41" s="343" t="s">
        <v>112</v>
      </c>
      <c r="F41" s="344" t="s">
        <v>113</v>
      </c>
      <c r="G41" s="344">
        <v>10.08</v>
      </c>
      <c r="H41" s="341">
        <v>2.96</v>
      </c>
      <c r="I41" s="24">
        <v>21.51</v>
      </c>
      <c r="J41" s="109">
        <f t="shared" ref="J41" si="16">IF(LEFT($H$10,5)="CUSTO",H41,H41/(1+I41))</f>
        <v>2.96</v>
      </c>
      <c r="K41" s="24">
        <f t="shared" ref="K41" si="17">TRUNC(J41 * (1 + 21.51 / 100), 2)</f>
        <v>3.59</v>
      </c>
      <c r="L41" s="25">
        <f t="shared" ref="L41" si="18">K41*G41</f>
        <v>36.187199999999997</v>
      </c>
    </row>
    <row r="42" spans="1:31" ht="16.5" thickBot="1" x14ac:dyDescent="0.25">
      <c r="A42" s="1"/>
      <c r="B42" s="376" t="s">
        <v>41</v>
      </c>
      <c r="C42" s="377"/>
      <c r="D42" s="377"/>
      <c r="E42" s="377"/>
      <c r="F42" s="377"/>
      <c r="G42" s="377"/>
      <c r="H42" s="377"/>
      <c r="I42" s="377"/>
      <c r="J42" s="114"/>
      <c r="K42" s="115"/>
      <c r="L42" s="254">
        <f>SUM(L41:L41)</f>
        <v>36.187199999999997</v>
      </c>
    </row>
    <row r="43" spans="1:31" s="1" customFormat="1" ht="13.5" thickBot="1" x14ac:dyDescent="0.25">
      <c r="A43"/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20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 s="1" customFormat="1" ht="16.5" thickBot="1" x14ac:dyDescent="0.25">
      <c r="A44"/>
      <c r="B44" s="359" t="s">
        <v>45</v>
      </c>
      <c r="C44" s="360"/>
      <c r="D44" s="360"/>
      <c r="E44" s="360"/>
      <c r="F44" s="360"/>
      <c r="G44" s="360"/>
      <c r="H44" s="360"/>
      <c r="I44" s="360"/>
      <c r="J44" s="14">
        <f>SUM(J42+J38+J29+J23+J19+J15)</f>
        <v>0</v>
      </c>
      <c r="K44" s="8">
        <f>SUM(K42+K38+K29+K23+K19+K15)</f>
        <v>0</v>
      </c>
      <c r="L44" s="17" t="s">
        <v>149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 x14ac:dyDescent="0.2">
      <c r="B45" s="9"/>
      <c r="C45" s="116"/>
      <c r="D45" s="361" t="s">
        <v>46</v>
      </c>
      <c r="E45" s="361"/>
      <c r="F45" s="352"/>
      <c r="G45" s="116"/>
      <c r="H45" s="116"/>
      <c r="I45" s="116"/>
      <c r="J45" s="353"/>
      <c r="K45" s="345"/>
      <c r="L45" s="3"/>
    </row>
    <row r="46" spans="1:31" ht="13.5" thickBot="1" x14ac:dyDescent="0.25">
      <c r="B46" s="10"/>
      <c r="C46" s="249"/>
      <c r="D46" s="362" t="s">
        <v>47</v>
      </c>
      <c r="E46" s="362"/>
      <c r="F46" s="11"/>
      <c r="G46" s="12"/>
      <c r="H46" s="13" t="s">
        <v>22</v>
      </c>
      <c r="I46" s="13"/>
      <c r="J46" s="15"/>
      <c r="K46" s="16"/>
      <c r="L46" s="22"/>
    </row>
  </sheetData>
  <mergeCells count="21">
    <mergeCell ref="J4:L4"/>
    <mergeCell ref="B44:I44"/>
    <mergeCell ref="D45:E45"/>
    <mergeCell ref="D46:E46"/>
    <mergeCell ref="B2:F2"/>
    <mergeCell ref="C3:H3"/>
    <mergeCell ref="C4:H4"/>
    <mergeCell ref="E5:F5"/>
    <mergeCell ref="B6:B7"/>
    <mergeCell ref="C6:C7"/>
    <mergeCell ref="G6:G7"/>
    <mergeCell ref="H6:H7"/>
    <mergeCell ref="I6:I7"/>
    <mergeCell ref="B29:I29"/>
    <mergeCell ref="B42:I42"/>
    <mergeCell ref="J6:J7"/>
    <mergeCell ref="C8:D8"/>
    <mergeCell ref="B15:I15"/>
    <mergeCell ref="B19:I19"/>
    <mergeCell ref="B23:I23"/>
    <mergeCell ref="B38:I38"/>
  </mergeCells>
  <phoneticPr fontId="6" type="noConversion"/>
  <conditionalFormatting sqref="G26:H26">
    <cfRule type="expression" dxfId="95" priority="40">
      <formula>OR($B26=3,)</formula>
    </cfRule>
    <cfRule type="expression" dxfId="94" priority="41">
      <formula>OR($B26=2,)</formula>
    </cfRule>
    <cfRule type="expression" dxfId="93" priority="42">
      <formula>OR($B26=1,)</formula>
    </cfRule>
  </conditionalFormatting>
  <conditionalFormatting sqref="E27:H27">
    <cfRule type="expression" dxfId="92" priority="37">
      <formula>OR($B27=3,)</formula>
    </cfRule>
    <cfRule type="expression" dxfId="91" priority="38">
      <formula>OR($B27=2,)</formula>
    </cfRule>
    <cfRule type="expression" dxfId="90" priority="39">
      <formula>OR($B27=1,)</formula>
    </cfRule>
  </conditionalFormatting>
  <conditionalFormatting sqref="E28:H28">
    <cfRule type="expression" dxfId="89" priority="34">
      <formula>OR($B28=3,)</formula>
    </cfRule>
    <cfRule type="expression" dxfId="88" priority="35">
      <formula>OR($B28=2,)</formula>
    </cfRule>
    <cfRule type="expression" dxfId="87" priority="36">
      <formula>OR($B28=1,)</formula>
    </cfRule>
  </conditionalFormatting>
  <conditionalFormatting sqref="D32:D33 D35">
    <cfRule type="expression" dxfId="86" priority="31">
      <formula>OR($B32=3,)</formula>
    </cfRule>
    <cfRule type="expression" dxfId="85" priority="32">
      <formula>OR($B32=2,)</formula>
    </cfRule>
    <cfRule type="expression" dxfId="84" priority="33">
      <formula>OR($B32=1,)</formula>
    </cfRule>
  </conditionalFormatting>
  <conditionalFormatting sqref="C27">
    <cfRule type="expression" dxfId="83" priority="28">
      <formula>OR($B27=3,)</formula>
    </cfRule>
    <cfRule type="expression" dxfId="82" priority="29">
      <formula>OR($B27=2,)</formula>
    </cfRule>
    <cfRule type="expression" dxfId="81" priority="30">
      <formula>OR($B27=1,)</formula>
    </cfRule>
  </conditionalFormatting>
  <conditionalFormatting sqref="C28">
    <cfRule type="expression" dxfId="80" priority="25">
      <formula>OR($B28=3,)</formula>
    </cfRule>
    <cfRule type="expression" dxfId="79" priority="26">
      <formula>OR($B28=2,)</formula>
    </cfRule>
    <cfRule type="expression" dxfId="78" priority="27">
      <formula>OR($B28=1,)</formula>
    </cfRule>
  </conditionalFormatting>
  <conditionalFormatting sqref="C32:C33 C35">
    <cfRule type="expression" dxfId="77" priority="22">
      <formula>OR($B32=3,)</formula>
    </cfRule>
    <cfRule type="expression" dxfId="76" priority="23">
      <formula>OR($B32=2,)</formula>
    </cfRule>
    <cfRule type="expression" dxfId="75" priority="24">
      <formula>OR($B32=1,)</formula>
    </cfRule>
  </conditionalFormatting>
  <conditionalFormatting sqref="E32:H35">
    <cfRule type="expression" dxfId="74" priority="19">
      <formula>OR($B32=3,)</formula>
    </cfRule>
    <cfRule type="expression" dxfId="73" priority="20">
      <formula>OR($B32=2,)</formula>
    </cfRule>
    <cfRule type="expression" dxfId="72" priority="21">
      <formula>OR($B32=1,)</formula>
    </cfRule>
  </conditionalFormatting>
  <conditionalFormatting sqref="E41:H41">
    <cfRule type="expression" dxfId="71" priority="16">
      <formula>OR($B41=3,)</formula>
    </cfRule>
    <cfRule type="expression" dxfId="70" priority="17">
      <formula>OR($B41=2,)</formula>
    </cfRule>
    <cfRule type="expression" dxfId="69" priority="18">
      <formula>OR($B41=1,)</formula>
    </cfRule>
  </conditionalFormatting>
  <conditionalFormatting sqref="C36">
    <cfRule type="expression" dxfId="68" priority="10">
      <formula>OR($B36=3,)</formula>
    </cfRule>
    <cfRule type="expression" dxfId="67" priority="11">
      <formula>OR($B36=2,)</formula>
    </cfRule>
    <cfRule type="expression" dxfId="66" priority="12">
      <formula>OR($B36=1,)</formula>
    </cfRule>
  </conditionalFormatting>
  <conditionalFormatting sqref="E36:H36">
    <cfRule type="expression" dxfId="65" priority="7">
      <formula>OR($B36=3,)</formula>
    </cfRule>
    <cfRule type="expression" dxfId="64" priority="8">
      <formula>OR($B36=2,)</formula>
    </cfRule>
    <cfRule type="expression" dxfId="63" priority="9">
      <formula>OR($B36=1,)</formula>
    </cfRule>
  </conditionalFormatting>
  <conditionalFormatting sqref="C37">
    <cfRule type="expression" dxfId="62" priority="4">
      <formula>OR($B37=3,)</formula>
    </cfRule>
    <cfRule type="expression" dxfId="61" priority="5">
      <formula>OR($B37=2,)</formula>
    </cfRule>
    <cfRule type="expression" dxfId="60" priority="6">
      <formula>OR($B37=1,)</formula>
    </cfRule>
  </conditionalFormatting>
  <conditionalFormatting sqref="E37:H37">
    <cfRule type="expression" dxfId="59" priority="1">
      <formula>OR($B37=3,)</formula>
    </cfRule>
    <cfRule type="expression" dxfId="58" priority="2">
      <formula>OR($B37=2,)</formula>
    </cfRule>
    <cfRule type="expression" dxfId="57" priority="3">
      <formula>OR($B37=1,)</formula>
    </cfRule>
  </conditionalFormatting>
  <dataValidations disablePrompts="1" count="4">
    <dataValidation type="list" allowBlank="1" showInputMessage="1" showErrorMessage="1" sqref="E5" xr:uid="{7E8AD93A-C69D-4195-932C-BA9AC9547203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D7" xr:uid="{3BD428C8-DAB3-42D5-917C-4DF18077C51E}">
      <formula1>"Sim,Não"</formula1>
    </dataValidation>
    <dataValidation type="list" allowBlank="1" showInputMessage="1" showErrorMessage="1" sqref="H10" xr:uid="{46C422AF-9EB1-402B-8F24-0CE939F4082A}">
      <formula1>"CUSTO (SEM BDI),PREÇO (COM BDI)"</formula1>
    </dataValidation>
    <dataValidation type="list" allowBlank="1" showInputMessage="1" showErrorMessage="1" sqref="D32:D33 D35" xr:uid="{937F6C1C-FE4B-49F2-8704-FD80E39DA6D9}">
      <formula1>$D$143:$D$146</formula1>
    </dataValidation>
  </dataValidations>
  <printOptions horizontalCentered="1"/>
  <pageMargins left="0.78740157480314965" right="0.19685039370078741" top="0.43307086614173229" bottom="0.39370078740157483" header="0.27559055118110237" footer="0"/>
  <pageSetup paperSize="9" scale="53" orientation="landscape" r:id="rId1"/>
  <headerFooter alignWithMargins="0"/>
  <rowBreaks count="2" manualBreakCount="2">
    <brk id="36" max="16383" man="1"/>
    <brk id="51" max="11" man="1"/>
  </rowBreaks>
  <colBreaks count="1" manualBreakCount="1">
    <brk id="12" max="50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B318F-6A58-4EF6-ADE3-160D3FEED41A}">
  <sheetPr>
    <tabColor theme="3" tint="0.39997558519241921"/>
  </sheetPr>
  <dimension ref="B1:S125"/>
  <sheetViews>
    <sheetView view="pageBreakPreview" topLeftCell="A49" zoomScale="80" zoomScaleNormal="80" zoomScaleSheetLayoutView="80" workbookViewId="0">
      <selection activeCell="E48" sqref="E48:L48"/>
    </sheetView>
  </sheetViews>
  <sheetFormatPr defaultColWidth="9.140625" defaultRowHeight="15" x14ac:dyDescent="0.25"/>
  <cols>
    <col min="1" max="1" width="1.140625" style="112" customWidth="1"/>
    <col min="2" max="2" width="7.5703125" style="123" customWidth="1"/>
    <col min="3" max="3" width="11.7109375" style="124" customWidth="1"/>
    <col min="4" max="4" width="10.28515625" style="125" customWidth="1"/>
    <col min="5" max="5" width="14.5703125" style="126" customWidth="1"/>
    <col min="6" max="6" width="13.140625" style="126" customWidth="1"/>
    <col min="7" max="8" width="13.5703125" style="126" customWidth="1"/>
    <col min="9" max="9" width="13.28515625" style="112" customWidth="1"/>
    <col min="10" max="10" width="14.42578125" style="126" customWidth="1"/>
    <col min="11" max="11" width="11.5703125" style="127" customWidth="1"/>
    <col min="12" max="12" width="12.7109375" style="128" customWidth="1"/>
    <col min="13" max="13" width="0.85546875" style="112" customWidth="1"/>
    <col min="14" max="17" width="9.140625" style="112"/>
    <col min="18" max="18" width="83.28515625" style="112" customWidth="1"/>
    <col min="19" max="16384" width="9.140625" style="112"/>
  </cols>
  <sheetData>
    <row r="1" spans="2:16" ht="7.5" customHeight="1" thickBot="1" x14ac:dyDescent="0.3"/>
    <row r="2" spans="2:16" ht="31.5" customHeight="1" x14ac:dyDescent="0.25">
      <c r="B2" s="378" t="s">
        <v>49</v>
      </c>
      <c r="C2" s="379"/>
      <c r="D2" s="379"/>
      <c r="E2" s="379"/>
      <c r="F2" s="379"/>
      <c r="G2" s="379"/>
      <c r="H2" s="379"/>
      <c r="I2" s="379"/>
      <c r="J2" s="379"/>
      <c r="K2" s="379"/>
      <c r="L2" s="380"/>
      <c r="M2" s="129"/>
      <c r="N2" s="130"/>
      <c r="O2" s="130"/>
      <c r="P2" s="130"/>
    </row>
    <row r="3" spans="2:16" ht="15" customHeight="1" x14ac:dyDescent="0.25">
      <c r="B3" s="381" t="s">
        <v>50</v>
      </c>
      <c r="C3" s="382"/>
      <c r="D3" s="382"/>
      <c r="E3" s="382"/>
      <c r="F3" s="382"/>
      <c r="G3" s="382"/>
      <c r="H3" s="382"/>
      <c r="I3" s="382"/>
      <c r="J3" s="382"/>
      <c r="K3" s="382"/>
      <c r="L3" s="383"/>
      <c r="M3" s="131"/>
      <c r="N3" s="132"/>
      <c r="O3" s="132"/>
      <c r="P3" s="132"/>
    </row>
    <row r="4" spans="2:16" ht="15.75" customHeight="1" x14ac:dyDescent="0.25">
      <c r="B4" s="381" t="s">
        <v>51</v>
      </c>
      <c r="C4" s="382"/>
      <c r="D4" s="382"/>
      <c r="E4" s="382"/>
      <c r="F4" s="382"/>
      <c r="G4" s="382"/>
      <c r="H4" s="382"/>
      <c r="I4" s="382"/>
      <c r="J4" s="382"/>
      <c r="K4" s="382"/>
      <c r="L4" s="383"/>
      <c r="M4" s="133"/>
      <c r="N4" s="132"/>
      <c r="O4" s="132"/>
      <c r="P4" s="132"/>
    </row>
    <row r="5" spans="2:16" ht="15.75" customHeight="1" x14ac:dyDescent="0.25">
      <c r="B5" s="384" t="s">
        <v>52</v>
      </c>
      <c r="C5" s="385"/>
      <c r="D5" s="385"/>
      <c r="E5" s="385"/>
      <c r="F5" s="385"/>
      <c r="G5" s="385"/>
      <c r="H5" s="385"/>
      <c r="I5" s="385"/>
      <c r="J5" s="385"/>
      <c r="K5" s="385"/>
      <c r="L5" s="386"/>
      <c r="M5" s="131"/>
      <c r="N5" s="134"/>
      <c r="O5" s="132"/>
      <c r="P5" s="134"/>
    </row>
    <row r="6" spans="2:16" ht="15.75" customHeight="1" x14ac:dyDescent="0.25">
      <c r="B6" s="387" t="s">
        <v>58</v>
      </c>
      <c r="C6" s="388"/>
      <c r="D6" s="388"/>
      <c r="E6" s="388"/>
      <c r="F6" s="388"/>
      <c r="G6" s="388"/>
      <c r="H6" s="388"/>
      <c r="I6" s="388"/>
      <c r="J6" s="388"/>
      <c r="K6" s="113" t="s">
        <v>53</v>
      </c>
      <c r="L6" s="135">
        <v>45330</v>
      </c>
      <c r="M6" s="131"/>
      <c r="N6" s="134"/>
      <c r="O6" s="132"/>
      <c r="P6" s="134"/>
    </row>
    <row r="7" spans="2:16" ht="15.75" customHeight="1" x14ac:dyDescent="0.25">
      <c r="B7" s="387" t="s">
        <v>123</v>
      </c>
      <c r="C7" s="388"/>
      <c r="D7" s="388"/>
      <c r="E7" s="388"/>
      <c r="F7" s="388"/>
      <c r="G7" s="388"/>
      <c r="H7" s="388"/>
      <c r="I7" s="388"/>
      <c r="J7" s="388"/>
      <c r="K7" s="388"/>
      <c r="L7" s="389"/>
      <c r="M7" s="131"/>
      <c r="N7" s="134"/>
      <c r="O7" s="132"/>
      <c r="P7" s="134"/>
    </row>
    <row r="8" spans="2:16" ht="15.75" customHeight="1" thickBot="1" x14ac:dyDescent="0.3">
      <c r="B8" s="390" t="s">
        <v>124</v>
      </c>
      <c r="C8" s="391"/>
      <c r="D8" s="391"/>
      <c r="E8" s="391"/>
      <c r="F8" s="391"/>
      <c r="G8" s="391"/>
      <c r="H8" s="391"/>
      <c r="I8" s="391"/>
      <c r="J8" s="391"/>
      <c r="K8" s="391"/>
      <c r="L8" s="392"/>
      <c r="M8" s="131"/>
      <c r="N8" s="134"/>
      <c r="O8" s="132"/>
      <c r="P8" s="134"/>
    </row>
    <row r="9" spans="2:16" ht="15" customHeight="1" thickTop="1" x14ac:dyDescent="0.25">
      <c r="B9" s="393" t="s">
        <v>0</v>
      </c>
      <c r="C9" s="395" t="s">
        <v>36</v>
      </c>
      <c r="D9" s="395"/>
      <c r="E9" s="396" t="s">
        <v>54</v>
      </c>
      <c r="F9" s="397"/>
      <c r="G9" s="397"/>
      <c r="H9" s="397"/>
      <c r="I9" s="397"/>
      <c r="J9" s="398"/>
      <c r="K9" s="402" t="s">
        <v>76</v>
      </c>
      <c r="L9" s="404" t="s">
        <v>56</v>
      </c>
      <c r="M9" s="136"/>
      <c r="N9" s="136"/>
    </row>
    <row r="10" spans="2:16" ht="15.75" thickBot="1" x14ac:dyDescent="0.3">
      <c r="B10" s="394"/>
      <c r="C10" s="137" t="s">
        <v>77</v>
      </c>
      <c r="D10" s="137" t="s">
        <v>3</v>
      </c>
      <c r="E10" s="399"/>
      <c r="F10" s="400"/>
      <c r="G10" s="400"/>
      <c r="H10" s="400"/>
      <c r="I10" s="400"/>
      <c r="J10" s="401"/>
      <c r="K10" s="403"/>
      <c r="L10" s="405"/>
      <c r="M10" s="138"/>
      <c r="N10" s="138"/>
    </row>
    <row r="11" spans="2:16" ht="16.5" customHeight="1" thickTop="1" thickBot="1" x14ac:dyDescent="0.3">
      <c r="B11" s="139">
        <v>1</v>
      </c>
      <c r="C11" s="412"/>
      <c r="D11" s="413"/>
      <c r="E11" s="408" t="s">
        <v>68</v>
      </c>
      <c r="F11" s="409"/>
      <c r="G11" s="409"/>
      <c r="H11" s="409"/>
      <c r="I11" s="409"/>
      <c r="J11" s="409"/>
      <c r="K11" s="409"/>
      <c r="L11" s="410"/>
      <c r="M11" s="138"/>
      <c r="N11" s="138"/>
    </row>
    <row r="12" spans="2:16" ht="16.5" customHeight="1" thickTop="1" x14ac:dyDescent="0.25">
      <c r="B12" s="140" t="s">
        <v>5</v>
      </c>
      <c r="C12" s="141" t="s">
        <v>14</v>
      </c>
      <c r="D12" s="141" t="s">
        <v>114</v>
      </c>
      <c r="E12" s="414" t="s">
        <v>90</v>
      </c>
      <c r="F12" s="415"/>
      <c r="G12" s="415"/>
      <c r="H12" s="415"/>
      <c r="I12" s="415"/>
      <c r="J12" s="416"/>
      <c r="K12" s="142" t="s">
        <v>85</v>
      </c>
      <c r="L12" s="143">
        <v>0.1</v>
      </c>
      <c r="M12" s="138"/>
      <c r="N12" s="138"/>
      <c r="O12" s="144"/>
    </row>
    <row r="13" spans="2:16" ht="16.5" customHeight="1" x14ac:dyDescent="0.25">
      <c r="B13" s="140"/>
      <c r="C13" s="141" t="s">
        <v>14</v>
      </c>
      <c r="D13" s="141" t="s">
        <v>130</v>
      </c>
      <c r="E13" s="414" t="s">
        <v>69</v>
      </c>
      <c r="F13" s="415"/>
      <c r="G13" s="415"/>
      <c r="H13" s="415"/>
      <c r="I13" s="415"/>
      <c r="J13" s="416"/>
      <c r="K13" s="142" t="s">
        <v>131</v>
      </c>
      <c r="L13" s="143">
        <v>40</v>
      </c>
      <c r="M13" s="138"/>
      <c r="N13" s="138"/>
      <c r="O13" s="144"/>
    </row>
    <row r="14" spans="2:16" ht="16.5" customHeight="1" x14ac:dyDescent="0.25">
      <c r="B14" s="148"/>
      <c r="C14" s="310"/>
      <c r="D14" s="311"/>
      <c r="E14" s="252"/>
      <c r="F14" s="252"/>
      <c r="G14" s="252"/>
      <c r="H14" s="252"/>
      <c r="I14" s="252"/>
      <c r="J14" s="252"/>
      <c r="K14" s="152"/>
      <c r="L14" s="153"/>
      <c r="M14" s="138"/>
      <c r="N14" s="138"/>
      <c r="O14" s="144"/>
    </row>
    <row r="15" spans="2:16" ht="16.5" customHeight="1" x14ac:dyDescent="0.25">
      <c r="B15" s="313" t="s">
        <v>129</v>
      </c>
      <c r="C15" s="141" t="s">
        <v>14</v>
      </c>
      <c r="D15" s="229">
        <v>6111</v>
      </c>
      <c r="E15" s="414" t="s">
        <v>148</v>
      </c>
      <c r="F15" s="415"/>
      <c r="G15" s="415"/>
      <c r="H15" s="415"/>
      <c r="I15" s="415"/>
      <c r="J15" s="416"/>
      <c r="K15" s="312" t="s">
        <v>55</v>
      </c>
      <c r="L15" s="229">
        <v>22</v>
      </c>
      <c r="M15" s="138"/>
      <c r="N15" s="138"/>
      <c r="O15" s="144"/>
    </row>
    <row r="16" spans="2:16" ht="55.5" customHeight="1" x14ac:dyDescent="0.25">
      <c r="B16" s="313"/>
      <c r="C16" s="141" t="s">
        <v>14</v>
      </c>
      <c r="D16" s="229">
        <v>96034</v>
      </c>
      <c r="E16" s="414" t="s">
        <v>144</v>
      </c>
      <c r="F16" s="415"/>
      <c r="G16" s="415"/>
      <c r="H16" s="415"/>
      <c r="I16" s="415"/>
      <c r="J16" s="416"/>
      <c r="K16" s="67" t="s">
        <v>145</v>
      </c>
      <c r="L16" s="229">
        <v>18</v>
      </c>
      <c r="M16" s="138"/>
      <c r="N16" s="138"/>
    </row>
    <row r="17" spans="2:14" ht="15.75" thickBot="1" x14ac:dyDescent="0.3">
      <c r="B17" s="148"/>
      <c r="C17" s="149"/>
      <c r="D17" s="149"/>
      <c r="E17" s="150"/>
      <c r="F17" s="150"/>
      <c r="G17" s="150"/>
      <c r="H17" s="150"/>
      <c r="I17" s="151"/>
      <c r="J17" s="151"/>
      <c r="K17" s="152"/>
      <c r="L17" s="153"/>
      <c r="M17" s="138"/>
      <c r="N17" s="138"/>
    </row>
    <row r="18" spans="2:14" ht="16.5" thickTop="1" thickBot="1" x14ac:dyDescent="0.3">
      <c r="B18" s="139" t="s">
        <v>78</v>
      </c>
      <c r="C18" s="412"/>
      <c r="D18" s="413"/>
      <c r="E18" s="408" t="str">
        <f>'Planilha Orcamentaria'!E17</f>
        <v>DEMOLIÇÃO</v>
      </c>
      <c r="F18" s="409"/>
      <c r="G18" s="409"/>
      <c r="H18" s="409"/>
      <c r="I18" s="409"/>
      <c r="J18" s="409"/>
      <c r="K18" s="409"/>
      <c r="L18" s="410"/>
      <c r="M18" s="132"/>
      <c r="N18" s="132"/>
    </row>
    <row r="19" spans="2:14" ht="25.9" customHeight="1" thickTop="1" x14ac:dyDescent="0.25">
      <c r="B19" s="159" t="s">
        <v>6</v>
      </c>
      <c r="C19" s="160" t="s">
        <v>14</v>
      </c>
      <c r="D19" s="160" t="s">
        <v>95</v>
      </c>
      <c r="E19" s="411" t="str">
        <f>'Planilha Orcamentaria'!E18</f>
        <v>Remoção de tubos de concreto com diâmetro de 0,40 m a 1,00 m em valas e bueiros</v>
      </c>
      <c r="F19" s="411"/>
      <c r="G19" s="411"/>
      <c r="H19" s="411"/>
      <c r="I19" s="411"/>
      <c r="J19" s="411"/>
      <c r="K19" s="235" t="s">
        <v>16</v>
      </c>
      <c r="L19" s="271">
        <v>10</v>
      </c>
      <c r="M19" s="130"/>
      <c r="N19" s="130"/>
    </row>
    <row r="20" spans="2:14" ht="15.75" thickBot="1" x14ac:dyDescent="0.3">
      <c r="B20" s="165"/>
      <c r="C20" s="166"/>
      <c r="D20" s="166"/>
      <c r="E20" s="167"/>
      <c r="F20" s="167"/>
      <c r="G20" s="167"/>
      <c r="H20" s="167"/>
      <c r="I20" s="167"/>
      <c r="J20" s="167"/>
      <c r="K20" s="168"/>
      <c r="L20" s="169"/>
      <c r="M20" s="130"/>
      <c r="N20" s="130"/>
    </row>
    <row r="21" spans="2:14" ht="16.5" thickTop="1" thickBot="1" x14ac:dyDescent="0.3">
      <c r="B21" s="139">
        <v>3</v>
      </c>
      <c r="C21" s="406"/>
      <c r="D21" s="407"/>
      <c r="E21" s="408" t="str">
        <f>'Planilha Orcamentaria'!E21</f>
        <v>SERVIÇOS PRELIMINARES</v>
      </c>
      <c r="F21" s="409"/>
      <c r="G21" s="409"/>
      <c r="H21" s="409"/>
      <c r="I21" s="409"/>
      <c r="J21" s="409"/>
      <c r="K21" s="409"/>
      <c r="L21" s="410"/>
      <c r="M21" s="130"/>
      <c r="N21" s="130"/>
    </row>
    <row r="22" spans="2:14" ht="31.9" customHeight="1" thickTop="1" x14ac:dyDescent="0.25">
      <c r="B22" s="163" t="s">
        <v>7</v>
      </c>
      <c r="C22" s="170" t="s">
        <v>14</v>
      </c>
      <c r="D22" s="171" t="s">
        <v>95</v>
      </c>
      <c r="E22" s="411" t="str">
        <f>'Planilha Orcamentaria'!E22</f>
        <v>FORNECIMENTO E INSTALAÇÃO DE PLACA DE OBRA COM CHAPA GALVANIZADA E ESTRUTURA DE MADEIRA. AF_03/2022_PS</v>
      </c>
      <c r="F22" s="411"/>
      <c r="G22" s="411"/>
      <c r="H22" s="411"/>
      <c r="I22" s="411"/>
      <c r="J22" s="411"/>
      <c r="K22" s="236" t="s">
        <v>97</v>
      </c>
      <c r="L22" s="272">
        <v>4.5</v>
      </c>
      <c r="M22" s="130"/>
      <c r="N22" s="130"/>
    </row>
    <row r="23" spans="2:14" ht="15" customHeight="1" thickBot="1" x14ac:dyDescent="0.3">
      <c r="B23" s="165"/>
      <c r="C23" s="178"/>
      <c r="D23" s="178"/>
      <c r="E23" s="179"/>
      <c r="F23" s="180"/>
      <c r="G23" s="179"/>
      <c r="H23" s="181"/>
      <c r="I23" s="182"/>
      <c r="J23" s="183"/>
      <c r="K23" s="184"/>
      <c r="L23" s="185"/>
    </row>
    <row r="24" spans="2:14" ht="15" customHeight="1" thickTop="1" thickBot="1" x14ac:dyDescent="0.3">
      <c r="B24" s="139">
        <v>4</v>
      </c>
      <c r="C24" s="406"/>
      <c r="D24" s="407"/>
      <c r="E24" s="408" t="str">
        <f>'Planilha Orcamentaria'!E25</f>
        <v>MOVIMENTAÇÃO DE TERRA</v>
      </c>
      <c r="F24" s="409"/>
      <c r="G24" s="409"/>
      <c r="H24" s="409"/>
      <c r="I24" s="409"/>
      <c r="J24" s="409"/>
      <c r="K24" s="409"/>
      <c r="L24" s="410"/>
    </row>
    <row r="25" spans="2:14" ht="15.75" thickTop="1" x14ac:dyDescent="0.25">
      <c r="B25" s="163" t="s">
        <v>8</v>
      </c>
      <c r="C25" s="164" t="s">
        <v>92</v>
      </c>
      <c r="D25" s="164" t="s">
        <v>99</v>
      </c>
      <c r="E25" s="422" t="str">
        <f>'Planilha Orcamentaria'!E26</f>
        <v>Escavação mecânica de vala em material de 1ª categoria</v>
      </c>
      <c r="F25" s="422"/>
      <c r="G25" s="422"/>
      <c r="H25" s="422"/>
      <c r="I25" s="422"/>
      <c r="J25" s="422"/>
      <c r="K25" s="233" t="s">
        <v>103</v>
      </c>
      <c r="L25" s="273">
        <v>66.975000000000009</v>
      </c>
    </row>
    <row r="26" spans="2:14" x14ac:dyDescent="0.25">
      <c r="B26" s="148"/>
      <c r="C26" s="172"/>
      <c r="D26" s="173"/>
      <c r="E26" s="411" t="s">
        <v>117</v>
      </c>
      <c r="F26" s="411"/>
      <c r="G26" s="411"/>
      <c r="H26" s="411"/>
      <c r="I26" s="411"/>
      <c r="J26" s="411"/>
      <c r="K26" s="411"/>
      <c r="L26" s="423"/>
    </row>
    <row r="27" spans="2:14" x14ac:dyDescent="0.25">
      <c r="B27" s="161"/>
      <c r="C27" s="174"/>
      <c r="D27" s="175"/>
      <c r="E27" s="417" t="s">
        <v>115</v>
      </c>
      <c r="F27" s="417"/>
      <c r="G27" s="417"/>
      <c r="H27" s="162"/>
      <c r="I27" s="245"/>
      <c r="J27" s="245"/>
      <c r="K27" s="176"/>
      <c r="L27" s="177"/>
    </row>
    <row r="28" spans="2:14" ht="15" customHeight="1" x14ac:dyDescent="0.25">
      <c r="B28" s="148"/>
      <c r="C28" s="187"/>
      <c r="D28" s="187"/>
      <c r="E28" s="245"/>
      <c r="F28" s="245"/>
      <c r="G28" s="245"/>
      <c r="H28" s="245"/>
      <c r="I28" s="245"/>
      <c r="J28" s="245"/>
      <c r="K28" s="176"/>
      <c r="L28" s="177"/>
    </row>
    <row r="29" spans="2:14" ht="30.75" customHeight="1" x14ac:dyDescent="0.25">
      <c r="B29" s="140" t="s">
        <v>11</v>
      </c>
      <c r="C29" s="238" t="s">
        <v>92</v>
      </c>
      <c r="D29" s="237">
        <v>4915734</v>
      </c>
      <c r="E29" s="411" t="str">
        <f>'Planilha Orcamentaria'!E27</f>
        <v>Recomposição mecanizada de aterro com material de jazida</v>
      </c>
      <c r="F29" s="411"/>
      <c r="G29" s="411"/>
      <c r="H29" s="411"/>
      <c r="I29" s="411"/>
      <c r="J29" s="411"/>
      <c r="K29" s="237" t="s">
        <v>103</v>
      </c>
      <c r="L29" s="274">
        <v>36.937040000000003</v>
      </c>
    </row>
    <row r="30" spans="2:14" ht="15" customHeight="1" x14ac:dyDescent="0.25">
      <c r="B30" s="148"/>
      <c r="C30" s="172"/>
      <c r="D30" s="173"/>
      <c r="E30" s="411" t="s">
        <v>117</v>
      </c>
      <c r="F30" s="411"/>
      <c r="G30" s="411"/>
      <c r="H30" s="411"/>
      <c r="I30" s="411"/>
      <c r="J30" s="411"/>
      <c r="K30" s="411"/>
      <c r="L30" s="423"/>
    </row>
    <row r="31" spans="2:14" ht="15" customHeight="1" x14ac:dyDescent="0.25">
      <c r="B31" s="161"/>
      <c r="C31" s="174"/>
      <c r="D31" s="175"/>
      <c r="E31" s="417" t="s">
        <v>116</v>
      </c>
      <c r="F31" s="417"/>
      <c r="G31" s="417"/>
      <c r="H31" s="162"/>
      <c r="I31" s="245"/>
      <c r="J31" s="245"/>
      <c r="K31" s="176"/>
      <c r="L31" s="177"/>
    </row>
    <row r="32" spans="2:14" ht="15" customHeight="1" x14ac:dyDescent="0.25">
      <c r="B32" s="148"/>
      <c r="C32" s="187"/>
      <c r="D32" s="187"/>
      <c r="E32" s="245"/>
      <c r="F32" s="245"/>
      <c r="G32" s="245"/>
      <c r="H32" s="245"/>
      <c r="I32" s="245"/>
      <c r="J32" s="245"/>
      <c r="K32" s="176"/>
      <c r="L32" s="177"/>
    </row>
    <row r="33" spans="2:12" x14ac:dyDescent="0.25">
      <c r="B33" s="159" t="s">
        <v>12</v>
      </c>
      <c r="C33" s="238" t="s">
        <v>92</v>
      </c>
      <c r="D33" s="237">
        <v>4805749</v>
      </c>
      <c r="E33" s="411" t="str">
        <f>'Planilha Orcamentaria'!E28</f>
        <v>Escavação manual de vala em material de 1ª categoria</v>
      </c>
      <c r="F33" s="411"/>
      <c r="G33" s="411"/>
      <c r="H33" s="411"/>
      <c r="I33" s="411"/>
      <c r="J33" s="411"/>
      <c r="K33" s="239" t="s">
        <v>103</v>
      </c>
      <c r="L33" s="275">
        <v>0.66</v>
      </c>
    </row>
    <row r="34" spans="2:12" ht="15" customHeight="1" x14ac:dyDescent="0.25">
      <c r="B34" s="145"/>
      <c r="C34" s="146"/>
      <c r="D34" s="147"/>
      <c r="E34" s="418" t="s">
        <v>117</v>
      </c>
      <c r="F34" s="418"/>
      <c r="G34" s="418"/>
      <c r="H34" s="418"/>
      <c r="I34" s="418"/>
      <c r="J34" s="418"/>
      <c r="K34" s="418"/>
      <c r="L34" s="419"/>
    </row>
    <row r="35" spans="2:12" ht="15" customHeight="1" x14ac:dyDescent="0.25">
      <c r="B35" s="154"/>
      <c r="C35" s="155"/>
      <c r="D35" s="156"/>
      <c r="E35" s="420" t="s">
        <v>118</v>
      </c>
      <c r="F35" s="421"/>
      <c r="G35" s="421"/>
      <c r="H35" s="245"/>
      <c r="I35" s="245"/>
      <c r="J35" s="245"/>
      <c r="K35" s="245"/>
      <c r="L35" s="246"/>
    </row>
    <row r="36" spans="2:12" ht="15" customHeight="1" thickBot="1" x14ac:dyDescent="0.3">
      <c r="B36" s="196"/>
      <c r="C36" s="197"/>
      <c r="D36" s="197"/>
      <c r="E36" s="198"/>
      <c r="F36" s="198"/>
      <c r="G36" s="198"/>
      <c r="H36" s="198"/>
      <c r="I36" s="198"/>
      <c r="J36" s="198"/>
      <c r="K36" s="199"/>
      <c r="L36" s="200"/>
    </row>
    <row r="37" spans="2:12" ht="15" customHeight="1" thickTop="1" thickBot="1" x14ac:dyDescent="0.3">
      <c r="B37" s="201">
        <v>5</v>
      </c>
      <c r="C37" s="427"/>
      <c r="D37" s="428"/>
      <c r="E37" s="424" t="str">
        <f>'Planilha Orcamentaria'!E31</f>
        <v>BUEIRO SIMPLES TUBULAR DE CONCRETO</v>
      </c>
      <c r="F37" s="425"/>
      <c r="G37" s="425"/>
      <c r="H37" s="425"/>
      <c r="I37" s="425"/>
      <c r="J37" s="425"/>
      <c r="K37" s="425"/>
      <c r="L37" s="426"/>
    </row>
    <row r="38" spans="2:12" ht="29.25" customHeight="1" thickTop="1" x14ac:dyDescent="0.25">
      <c r="B38" s="140" t="s">
        <v>10</v>
      </c>
      <c r="C38" s="238" t="s">
        <v>92</v>
      </c>
      <c r="D38" s="237">
        <v>1505860</v>
      </c>
      <c r="E38" s="429" t="str">
        <f>'Planilha Orcamentaria'!E32</f>
        <v>Enrocamento de pedra jogada - pedra de mão comercial - fornecimento e assentamento</v>
      </c>
      <c r="F38" s="430"/>
      <c r="G38" s="430"/>
      <c r="H38" s="430"/>
      <c r="I38" s="430"/>
      <c r="J38" s="431"/>
      <c r="K38" s="237" t="s">
        <v>103</v>
      </c>
      <c r="L38" s="274">
        <v>4.1920000000000002</v>
      </c>
    </row>
    <row r="39" spans="2:12" ht="15" customHeight="1" x14ac:dyDescent="0.25">
      <c r="B39" s="148"/>
      <c r="C39" s="172"/>
      <c r="D39" s="173"/>
      <c r="E39" s="414" t="s">
        <v>117</v>
      </c>
      <c r="F39" s="415"/>
      <c r="G39" s="415"/>
      <c r="H39" s="415"/>
      <c r="I39" s="415"/>
      <c r="J39" s="415"/>
      <c r="K39" s="415"/>
      <c r="L39" s="432"/>
    </row>
    <row r="40" spans="2:12" x14ac:dyDescent="0.25">
      <c r="B40" s="161"/>
      <c r="C40" s="174"/>
      <c r="D40" s="175"/>
      <c r="E40" s="420" t="s">
        <v>119</v>
      </c>
      <c r="F40" s="421"/>
      <c r="G40" s="433"/>
      <c r="H40" s="243"/>
      <c r="I40" s="157"/>
      <c r="J40" s="157"/>
      <c r="K40" s="157"/>
      <c r="L40" s="158"/>
    </row>
    <row r="41" spans="2:12" ht="15" customHeight="1" x14ac:dyDescent="0.25">
      <c r="B41" s="188"/>
      <c r="C41" s="189"/>
      <c r="D41" s="189"/>
      <c r="E41" s="190"/>
      <c r="F41" s="190"/>
      <c r="G41" s="190"/>
      <c r="H41" s="190"/>
      <c r="I41" s="193"/>
      <c r="J41" s="190"/>
      <c r="K41" s="191"/>
      <c r="L41" s="192"/>
    </row>
    <row r="42" spans="2:12" ht="15" customHeight="1" x14ac:dyDescent="0.25">
      <c r="B42" s="195"/>
      <c r="C42" s="194"/>
      <c r="D42" s="194"/>
      <c r="E42" s="244"/>
      <c r="F42" s="244"/>
      <c r="G42" s="157"/>
      <c r="H42" s="157"/>
      <c r="I42" s="157"/>
      <c r="J42" s="157"/>
      <c r="K42" s="157"/>
      <c r="L42" s="158"/>
    </row>
    <row r="43" spans="2:12" ht="42.75" customHeight="1" x14ac:dyDescent="0.25">
      <c r="B43" s="163" t="s">
        <v>17</v>
      </c>
      <c r="C43" s="238" t="s">
        <v>92</v>
      </c>
      <c r="D43" s="237">
        <v>804121</v>
      </c>
      <c r="E43" s="411" t="str">
        <f>'Planilha Orcamentaria'!E33</f>
        <v>Boca de BSTC D = 1,00 m - esconsidade 0° - areia e brita comerciais - alas retas</v>
      </c>
      <c r="F43" s="411"/>
      <c r="G43" s="411"/>
      <c r="H43" s="411"/>
      <c r="I43" s="411"/>
      <c r="J43" s="411"/>
      <c r="K43" s="240" t="s">
        <v>108</v>
      </c>
      <c r="L43" s="275">
        <v>2</v>
      </c>
    </row>
    <row r="44" spans="2:12" x14ac:dyDescent="0.25">
      <c r="B44" s="148"/>
      <c r="C44" s="172"/>
      <c r="D44" s="173"/>
      <c r="E44" s="414" t="s">
        <v>117</v>
      </c>
      <c r="F44" s="415"/>
      <c r="G44" s="415"/>
      <c r="H44" s="415"/>
      <c r="I44" s="415"/>
      <c r="J44" s="415"/>
      <c r="K44" s="415"/>
      <c r="L44" s="432"/>
    </row>
    <row r="45" spans="2:12" x14ac:dyDescent="0.25">
      <c r="B45" s="161"/>
      <c r="C45" s="174"/>
      <c r="D45" s="175"/>
      <c r="E45" s="435"/>
      <c r="F45" s="436"/>
      <c r="G45" s="436"/>
      <c r="H45" s="157"/>
      <c r="I45" s="157"/>
      <c r="J45" s="157"/>
      <c r="K45" s="157"/>
      <c r="L45" s="158"/>
    </row>
    <row r="46" spans="2:12" x14ac:dyDescent="0.25">
      <c r="B46" s="161"/>
      <c r="C46" s="174"/>
      <c r="D46" s="174"/>
      <c r="E46" s="209"/>
      <c r="F46" s="157"/>
      <c r="G46" s="157"/>
      <c r="H46" s="157"/>
      <c r="I46" s="157"/>
      <c r="J46" s="157"/>
      <c r="K46" s="157"/>
      <c r="L46" s="158"/>
    </row>
    <row r="47" spans="2:12" ht="28.9" customHeight="1" x14ac:dyDescent="0.25">
      <c r="B47" s="140" t="s">
        <v>18</v>
      </c>
      <c r="C47" s="238" t="s">
        <v>92</v>
      </c>
      <c r="D47" s="237">
        <v>804037</v>
      </c>
      <c r="E47" s="411" t="str">
        <f>'Planilha Orcamentaria'!E34</f>
        <v>MÃO DE OBRA PARA TUBO DE CONCRETO PARA REDES COLETORAS DE ÁGUAS PLUVIAIS, DIÂMETRO DE 1000 M
MM, JUNTA RÍGIDA, INSTALADO EM LOCAL COM ALTO NÍVEL DE INTERFERÊNCIAS - FO
RNECIMENTO E ASSENTAMENTO.</v>
      </c>
      <c r="F47" s="411"/>
      <c r="G47" s="411"/>
      <c r="H47" s="411"/>
      <c r="I47" s="411"/>
      <c r="J47" s="411"/>
      <c r="K47" s="234" t="s">
        <v>16</v>
      </c>
      <c r="L47" s="276">
        <v>10</v>
      </c>
    </row>
    <row r="48" spans="2:12" x14ac:dyDescent="0.25">
      <c r="B48" s="148"/>
      <c r="C48" s="172"/>
      <c r="D48" s="173"/>
      <c r="E48" s="414" t="s">
        <v>117</v>
      </c>
      <c r="F48" s="415"/>
      <c r="G48" s="415"/>
      <c r="H48" s="415"/>
      <c r="I48" s="415"/>
      <c r="J48" s="415"/>
      <c r="K48" s="415"/>
      <c r="L48" s="432"/>
    </row>
    <row r="49" spans="2:18" x14ac:dyDescent="0.25">
      <c r="B49" s="161"/>
      <c r="C49" s="174"/>
      <c r="D49" s="174"/>
      <c r="E49" s="209"/>
      <c r="F49" s="157"/>
      <c r="G49" s="157"/>
      <c r="H49" s="157"/>
      <c r="I49" s="157"/>
      <c r="J49" s="157"/>
      <c r="K49" s="157"/>
      <c r="L49" s="158"/>
    </row>
    <row r="50" spans="2:18" ht="42.6" customHeight="1" x14ac:dyDescent="0.25">
      <c r="B50" s="140" t="s">
        <v>86</v>
      </c>
      <c r="C50" s="241" t="s">
        <v>92</v>
      </c>
      <c r="D50" s="242">
        <v>5914614</v>
      </c>
      <c r="E50" s="411" t="str">
        <f>'Planilha Orcamentaria'!E35</f>
        <v>Transporte com caminhão carroceria com capacidade de 7 t e com guindauto de 20 t.m - rodovia pavimentada</v>
      </c>
      <c r="F50" s="411"/>
      <c r="G50" s="411"/>
      <c r="H50" s="411"/>
      <c r="I50" s="411"/>
      <c r="J50" s="411"/>
      <c r="K50" s="234" t="s">
        <v>110</v>
      </c>
      <c r="L50" s="277">
        <v>720.59</v>
      </c>
    </row>
    <row r="51" spans="2:18" x14ac:dyDescent="0.25">
      <c r="B51" s="148"/>
      <c r="C51" s="172"/>
      <c r="D51" s="173"/>
      <c r="E51" s="414" t="s">
        <v>117</v>
      </c>
      <c r="F51" s="415"/>
      <c r="G51" s="415"/>
      <c r="H51" s="415"/>
      <c r="I51" s="415"/>
      <c r="J51" s="415"/>
      <c r="K51" s="415"/>
      <c r="L51" s="432"/>
    </row>
    <row r="52" spans="2:18" x14ac:dyDescent="0.25">
      <c r="B52" s="161"/>
      <c r="C52" s="174"/>
      <c r="D52" s="175"/>
      <c r="E52" s="434" t="s">
        <v>120</v>
      </c>
      <c r="F52" s="434"/>
      <c r="G52" s="434"/>
      <c r="H52" s="157"/>
      <c r="I52" s="157"/>
      <c r="J52" s="157"/>
      <c r="K52" s="157"/>
      <c r="L52" s="158"/>
    </row>
    <row r="53" spans="2:18" x14ac:dyDescent="0.25">
      <c r="B53" s="161"/>
      <c r="C53" s="174"/>
      <c r="D53" s="175"/>
      <c r="E53" s="298"/>
      <c r="F53" s="253"/>
      <c r="G53" s="253"/>
      <c r="H53" s="157"/>
      <c r="I53" s="157"/>
      <c r="J53" s="157"/>
      <c r="K53" s="157"/>
      <c r="L53" s="158"/>
    </row>
    <row r="54" spans="2:18" x14ac:dyDescent="0.25">
      <c r="B54" s="140" t="s">
        <v>138</v>
      </c>
      <c r="C54" s="171" t="s">
        <v>14</v>
      </c>
      <c r="D54" s="242">
        <f>'Planilha Orcamentaria'!C36</f>
        <v>100945</v>
      </c>
      <c r="E54" s="411" t="str">
        <f>'Planilha Orcamentaria'!E36</f>
        <v>TRANSPORTE COM CAMINHÃO CARROCERIA 9T, EM VIA URBANA EM LEITO NATURAL (UNIDADE: TXKM).</v>
      </c>
      <c r="F54" s="411"/>
      <c r="G54" s="411"/>
      <c r="H54" s="411"/>
      <c r="I54" s="411"/>
      <c r="J54" s="411"/>
      <c r="K54" s="234" t="s">
        <v>110</v>
      </c>
      <c r="L54" s="277">
        <v>400</v>
      </c>
    </row>
    <row r="55" spans="2:18" x14ac:dyDescent="0.25">
      <c r="B55" s="148"/>
      <c r="C55" s="172"/>
      <c r="D55" s="173"/>
      <c r="E55" s="414" t="s">
        <v>117</v>
      </c>
      <c r="F55" s="415"/>
      <c r="G55" s="415"/>
      <c r="H55" s="415"/>
      <c r="I55" s="415"/>
      <c r="J55" s="415"/>
      <c r="K55" s="415"/>
      <c r="L55" s="432"/>
    </row>
    <row r="56" spans="2:18" x14ac:dyDescent="0.25">
      <c r="B56" s="161"/>
      <c r="C56" s="174"/>
      <c r="D56" s="175"/>
      <c r="E56" s="434" t="s">
        <v>140</v>
      </c>
      <c r="F56" s="434"/>
      <c r="G56" s="434"/>
      <c r="H56" s="157"/>
      <c r="I56" s="157"/>
      <c r="J56" s="157"/>
      <c r="K56" s="157"/>
      <c r="L56" s="158"/>
    </row>
    <row r="57" spans="2:18" x14ac:dyDescent="0.25">
      <c r="B57" s="161"/>
      <c r="C57" s="174"/>
      <c r="D57" s="175"/>
      <c r="E57" s="298"/>
      <c r="F57" s="297"/>
      <c r="G57" s="297"/>
      <c r="H57" s="157"/>
      <c r="I57" s="157"/>
      <c r="J57" s="157"/>
      <c r="K57" s="157"/>
      <c r="L57" s="158"/>
    </row>
    <row r="58" spans="2:18" ht="45" customHeight="1" x14ac:dyDescent="0.25">
      <c r="B58" s="140" t="s">
        <v>150</v>
      </c>
      <c r="C58" s="171" t="s">
        <v>14</v>
      </c>
      <c r="D58" s="242">
        <f>'Planilha Orcamentaria'!C41</f>
        <v>4915723</v>
      </c>
      <c r="E58" s="411" t="str">
        <f>'Planilha Orcamentaria'!E37</f>
        <v>CONCRETO FCK = 15MPA, TRAÇO 1:3,4:3,5 (EM MASSA SECA DE CIMENTO/ AREIA M3 CR 439,83
MÉDIA/ BRITA 1) - PREPARO MECÂNICO COM BETONEIRA 400 L.</v>
      </c>
      <c r="F58" s="411"/>
      <c r="G58" s="411"/>
      <c r="H58" s="411"/>
      <c r="I58" s="411"/>
      <c r="J58" s="411"/>
      <c r="K58" s="234" t="s">
        <v>154</v>
      </c>
      <c r="L58" s="277">
        <v>1.1000000000000001</v>
      </c>
    </row>
    <row r="59" spans="2:18" x14ac:dyDescent="0.25">
      <c r="B59" s="148"/>
      <c r="C59" s="172"/>
      <c r="D59" s="173"/>
      <c r="E59" s="414" t="s">
        <v>152</v>
      </c>
      <c r="F59" s="415"/>
      <c r="G59" s="415"/>
      <c r="H59" s="415"/>
      <c r="I59" s="415"/>
      <c r="J59" s="415"/>
      <c r="K59" s="415"/>
      <c r="L59" s="432"/>
    </row>
    <row r="60" spans="2:18" x14ac:dyDescent="0.25">
      <c r="B60" s="161"/>
      <c r="C60" s="174"/>
      <c r="D60" s="175"/>
      <c r="E60" s="434" t="s">
        <v>153</v>
      </c>
      <c r="F60" s="434"/>
      <c r="G60" s="434"/>
      <c r="H60" s="157"/>
      <c r="I60" s="157"/>
      <c r="J60" s="157"/>
      <c r="K60" s="157"/>
      <c r="L60" s="158"/>
    </row>
    <row r="61" spans="2:18" x14ac:dyDescent="0.25">
      <c r="B61" s="161"/>
      <c r="C61" s="174"/>
      <c r="D61" s="175"/>
      <c r="E61" s="298"/>
      <c r="F61" s="297"/>
      <c r="G61" s="297"/>
      <c r="H61" s="157"/>
      <c r="I61" s="157"/>
      <c r="J61" s="157"/>
      <c r="K61" s="157"/>
      <c r="L61" s="158"/>
    </row>
    <row r="62" spans="2:18" ht="15.75" thickBot="1" x14ac:dyDescent="0.3">
      <c r="B62" s="161"/>
      <c r="C62" s="174"/>
      <c r="D62" s="175"/>
      <c r="E62" s="208"/>
      <c r="F62" s="186"/>
      <c r="G62" s="157"/>
      <c r="H62" s="157"/>
      <c r="I62" s="157"/>
      <c r="J62" s="157"/>
      <c r="K62" s="157"/>
      <c r="L62" s="158"/>
    </row>
    <row r="63" spans="2:18" ht="16.5" thickTop="1" thickBot="1" x14ac:dyDescent="0.3">
      <c r="B63" s="201" t="s">
        <v>79</v>
      </c>
      <c r="C63" s="406"/>
      <c r="D63" s="407"/>
      <c r="E63" s="424" t="str">
        <f>'Planilha Orcamentaria'!E40</f>
        <v>SERVIÇOS COMPLEMENTTARES</v>
      </c>
      <c r="F63" s="425"/>
      <c r="G63" s="425"/>
      <c r="H63" s="425"/>
      <c r="I63" s="425"/>
      <c r="J63" s="425"/>
      <c r="K63" s="425"/>
      <c r="L63" s="426"/>
    </row>
    <row r="64" spans="2:18" ht="24" customHeight="1" thickTop="1" x14ac:dyDescent="0.25">
      <c r="B64" s="140" t="s">
        <v>13</v>
      </c>
      <c r="C64" s="141" t="s">
        <v>92</v>
      </c>
      <c r="D64" s="202" t="s">
        <v>121</v>
      </c>
      <c r="E64" s="414" t="str">
        <f>'Planilha Orcamentaria'!E41</f>
        <v>Caiação manual com fixador de cal</v>
      </c>
      <c r="F64" s="415"/>
      <c r="G64" s="415"/>
      <c r="H64" s="415"/>
      <c r="I64" s="415"/>
      <c r="J64" s="416"/>
      <c r="K64" s="242" t="s">
        <v>113</v>
      </c>
      <c r="L64" s="278">
        <v>10.082000000000001</v>
      </c>
      <c r="O64" s="203"/>
      <c r="P64" s="204"/>
      <c r="Q64" s="205"/>
      <c r="R64" s="206"/>
    </row>
    <row r="65" spans="2:18" ht="15" customHeight="1" x14ac:dyDescent="0.25">
      <c r="B65" s="145"/>
      <c r="C65" s="146"/>
      <c r="D65" s="147"/>
      <c r="E65" s="414" t="s">
        <v>117</v>
      </c>
      <c r="F65" s="415"/>
      <c r="G65" s="415"/>
      <c r="H65" s="415"/>
      <c r="I65" s="415"/>
      <c r="J65" s="415"/>
      <c r="K65" s="415"/>
      <c r="L65" s="432"/>
      <c r="O65" s="203"/>
      <c r="P65" s="204"/>
      <c r="Q65" s="205"/>
      <c r="R65" s="206"/>
    </row>
    <row r="66" spans="2:18" x14ac:dyDescent="0.25">
      <c r="B66" s="154"/>
      <c r="C66" s="155"/>
      <c r="D66" s="156"/>
      <c r="E66" s="434" t="s">
        <v>122</v>
      </c>
      <c r="F66" s="434"/>
      <c r="G66" s="434"/>
      <c r="H66" s="157"/>
      <c r="I66" s="157"/>
      <c r="J66" s="157"/>
      <c r="K66" s="157"/>
      <c r="L66" s="158"/>
      <c r="O66" s="203"/>
      <c r="P66" s="204"/>
      <c r="Q66" s="205"/>
      <c r="R66" s="206"/>
    </row>
    <row r="67" spans="2:18" ht="15.75" thickBot="1" x14ac:dyDescent="0.3">
      <c r="B67" s="165"/>
      <c r="C67" s="207"/>
      <c r="D67" s="207"/>
      <c r="E67" s="167"/>
      <c r="F67" s="167"/>
      <c r="G67" s="167"/>
      <c r="H67" s="167"/>
      <c r="I67" s="167"/>
      <c r="J67" s="167"/>
      <c r="K67" s="168"/>
      <c r="L67" s="169"/>
    </row>
    <row r="68" spans="2:18" ht="16.5" thickTop="1" thickBot="1" x14ac:dyDescent="0.3">
      <c r="B68" s="210"/>
      <c r="C68" s="211"/>
      <c r="D68" s="211"/>
      <c r="E68" s="212"/>
      <c r="F68" s="212"/>
      <c r="G68" s="232"/>
      <c r="H68" s="232"/>
      <c r="I68" s="212"/>
      <c r="J68" s="212"/>
      <c r="K68" s="213"/>
      <c r="L68" s="214"/>
    </row>
    <row r="69" spans="2:18" x14ac:dyDescent="0.25">
      <c r="B69" s="161"/>
      <c r="C69" s="174"/>
      <c r="D69" s="174"/>
      <c r="E69" s="157"/>
      <c r="F69" s="157"/>
      <c r="G69" s="157"/>
      <c r="H69" s="157"/>
      <c r="I69" s="157"/>
      <c r="J69" s="157"/>
      <c r="K69" s="157"/>
      <c r="L69" s="158"/>
    </row>
    <row r="70" spans="2:18" x14ac:dyDescent="0.25">
      <c r="B70" s="161"/>
      <c r="C70" s="174"/>
      <c r="D70" s="174"/>
      <c r="E70" s="157"/>
      <c r="F70" s="157"/>
      <c r="G70" s="157"/>
      <c r="H70" s="157"/>
      <c r="I70" s="157"/>
      <c r="J70" s="157"/>
      <c r="K70" s="186"/>
      <c r="L70" s="279"/>
    </row>
    <row r="71" spans="2:18" x14ac:dyDescent="0.25">
      <c r="B71" s="437" t="s">
        <v>80</v>
      </c>
      <c r="C71" s="438"/>
      <c r="D71" s="438"/>
      <c r="E71" s="438"/>
      <c r="F71" s="438"/>
      <c r="G71" s="438"/>
      <c r="H71" s="438"/>
      <c r="I71" s="157"/>
      <c r="J71" s="439" t="s">
        <v>81</v>
      </c>
      <c r="K71" s="439"/>
      <c r="L71" s="440"/>
    </row>
    <row r="72" spans="2:18" x14ac:dyDescent="0.25">
      <c r="B72" s="441" t="s">
        <v>73</v>
      </c>
      <c r="C72" s="442"/>
      <c r="D72" s="442"/>
      <c r="E72" s="442"/>
      <c r="F72" s="442"/>
      <c r="G72" s="442"/>
      <c r="H72" s="442"/>
      <c r="I72" s="280"/>
      <c r="J72" s="443" t="s">
        <v>74</v>
      </c>
      <c r="K72" s="443"/>
      <c r="L72" s="444"/>
      <c r="O72" s="203"/>
      <c r="P72" s="204"/>
      <c r="Q72" s="215"/>
      <c r="R72" s="206"/>
    </row>
    <row r="73" spans="2:18" x14ac:dyDescent="0.25">
      <c r="B73" s="281"/>
      <c r="C73" s="282" t="s">
        <v>75</v>
      </c>
      <c r="D73" s="283"/>
      <c r="E73" s="284"/>
      <c r="F73" s="284"/>
      <c r="G73" s="284"/>
      <c r="H73" s="284"/>
      <c r="I73" s="280"/>
      <c r="J73" s="280"/>
      <c r="K73" s="285"/>
      <c r="L73" s="286"/>
      <c r="O73" s="203"/>
      <c r="P73" s="204"/>
      <c r="Q73" s="215"/>
      <c r="R73" s="206"/>
    </row>
    <row r="74" spans="2:18" x14ac:dyDescent="0.25">
      <c r="B74" s="281"/>
      <c r="C74" s="282"/>
      <c r="D74" s="283"/>
      <c r="E74" s="284"/>
      <c r="F74" s="284"/>
      <c r="G74" s="284"/>
      <c r="H74" s="284"/>
      <c r="I74" s="287"/>
      <c r="J74" s="284"/>
      <c r="K74" s="288"/>
      <c r="L74" s="289"/>
      <c r="O74" s="203"/>
      <c r="P74" s="204"/>
      <c r="Q74" s="215"/>
      <c r="R74" s="206"/>
    </row>
    <row r="75" spans="2:18" ht="15.75" thickBot="1" x14ac:dyDescent="0.3">
      <c r="B75" s="290"/>
      <c r="C75" s="291"/>
      <c r="D75" s="292"/>
      <c r="E75" s="293"/>
      <c r="F75" s="293"/>
      <c r="G75" s="293"/>
      <c r="H75" s="293"/>
      <c r="I75" s="294"/>
      <c r="J75" s="293"/>
      <c r="K75" s="295"/>
      <c r="L75" s="296"/>
    </row>
    <row r="95" spans="13:16" x14ac:dyDescent="0.25">
      <c r="M95" s="130"/>
      <c r="N95" s="130"/>
      <c r="O95" s="130"/>
      <c r="P95" s="130"/>
    </row>
    <row r="96" spans="13:16" x14ac:dyDescent="0.25">
      <c r="M96" s="130"/>
      <c r="N96" s="130"/>
      <c r="O96" s="130"/>
      <c r="P96" s="130"/>
    </row>
    <row r="97" spans="13:19" x14ac:dyDescent="0.25">
      <c r="M97" s="130"/>
      <c r="N97" s="130"/>
      <c r="O97" s="130"/>
      <c r="P97" s="130"/>
    </row>
    <row r="98" spans="13:19" x14ac:dyDescent="0.25">
      <c r="M98" s="130"/>
      <c r="N98" s="130"/>
      <c r="O98" s="130"/>
      <c r="P98" s="130"/>
    </row>
    <row r="99" spans="13:19" x14ac:dyDescent="0.25">
      <c r="M99" s="130"/>
      <c r="N99" s="130"/>
      <c r="O99" s="130"/>
      <c r="P99" s="130"/>
    </row>
    <row r="100" spans="13:19" x14ac:dyDescent="0.25">
      <c r="M100" s="130"/>
      <c r="N100" s="130"/>
      <c r="O100" s="130"/>
      <c r="P100" s="130"/>
    </row>
    <row r="102" spans="13:19" x14ac:dyDescent="0.25">
      <c r="M102" s="130"/>
      <c r="N102" s="216"/>
      <c r="O102" s="216"/>
      <c r="P102" s="217"/>
      <c r="Q102" s="218"/>
      <c r="R102" s="219"/>
    </row>
    <row r="103" spans="13:19" x14ac:dyDescent="0.25">
      <c r="N103" s="216"/>
      <c r="O103" s="216"/>
      <c r="P103" s="217"/>
      <c r="Q103" s="218"/>
      <c r="R103" s="219"/>
    </row>
    <row r="104" spans="13:19" x14ac:dyDescent="0.25">
      <c r="N104" s="216"/>
      <c r="O104" s="216"/>
      <c r="P104" s="217"/>
      <c r="Q104" s="218"/>
      <c r="R104" s="219"/>
    </row>
    <row r="105" spans="13:19" x14ac:dyDescent="0.25">
      <c r="M105" s="220"/>
      <c r="N105" s="216"/>
      <c r="O105" s="216"/>
      <c r="P105" s="217"/>
      <c r="Q105" s="218"/>
      <c r="R105" s="219"/>
    </row>
    <row r="106" spans="13:19" x14ac:dyDescent="0.25">
      <c r="M106" s="220"/>
      <c r="N106" s="216"/>
      <c r="O106" s="216"/>
      <c r="P106" s="217"/>
      <c r="Q106" s="218"/>
      <c r="R106" s="219"/>
    </row>
    <row r="107" spans="13:19" x14ac:dyDescent="0.25">
      <c r="N107" s="216"/>
      <c r="O107" s="216"/>
      <c r="P107" s="216"/>
      <c r="Q107" s="218"/>
      <c r="R107" s="221"/>
      <c r="S107" s="130"/>
    </row>
    <row r="111" spans="13:19" x14ac:dyDescent="0.25">
      <c r="M111" s="222"/>
    </row>
    <row r="117" spans="14:19" x14ac:dyDescent="0.25">
      <c r="N117" s="132"/>
      <c r="O117" s="132"/>
      <c r="P117" s="132"/>
      <c r="Q117" s="132"/>
      <c r="R117" s="130"/>
      <c r="S117" s="130"/>
    </row>
    <row r="118" spans="14:19" x14ac:dyDescent="0.25">
      <c r="N118" s="216"/>
      <c r="O118" s="216"/>
      <c r="P118" s="216"/>
      <c r="Q118" s="216"/>
      <c r="R118" s="216"/>
      <c r="S118" s="130"/>
    </row>
    <row r="119" spans="14:19" x14ac:dyDescent="0.25">
      <c r="N119" s="223"/>
      <c r="O119" s="216"/>
      <c r="P119" s="217"/>
      <c r="Q119" s="218"/>
      <c r="R119" s="219"/>
      <c r="S119" s="132"/>
    </row>
    <row r="120" spans="14:19" x14ac:dyDescent="0.25">
      <c r="N120" s="216"/>
      <c r="O120" s="216"/>
      <c r="P120" s="217"/>
      <c r="Q120" s="218"/>
      <c r="R120" s="219"/>
      <c r="S120" s="132"/>
    </row>
    <row r="121" spans="14:19" x14ac:dyDescent="0.25">
      <c r="N121" s="216"/>
      <c r="O121" s="216"/>
      <c r="P121" s="217"/>
      <c r="Q121" s="218"/>
      <c r="R121" s="219"/>
    </row>
    <row r="122" spans="14:19" x14ac:dyDescent="0.25">
      <c r="N122" s="216"/>
      <c r="O122" s="216"/>
      <c r="P122" s="217"/>
      <c r="Q122" s="218"/>
      <c r="R122" s="219"/>
    </row>
    <row r="123" spans="14:19" x14ac:dyDescent="0.25">
      <c r="N123" s="216"/>
      <c r="O123" s="216"/>
      <c r="P123" s="217"/>
      <c r="Q123" s="218"/>
      <c r="R123" s="219"/>
    </row>
    <row r="124" spans="14:19" x14ac:dyDescent="0.25">
      <c r="N124" s="216"/>
      <c r="O124" s="216"/>
      <c r="P124" s="217"/>
      <c r="Q124" s="218"/>
      <c r="R124" s="219"/>
    </row>
    <row r="125" spans="14:19" x14ac:dyDescent="0.25">
      <c r="N125" s="216"/>
      <c r="O125" s="216"/>
      <c r="P125" s="216"/>
      <c r="Q125" s="218"/>
      <c r="R125" s="221"/>
      <c r="S125" s="130"/>
    </row>
  </sheetData>
  <mergeCells count="63">
    <mergeCell ref="E66:G66"/>
    <mergeCell ref="B71:H71"/>
    <mergeCell ref="J71:L71"/>
    <mergeCell ref="B72:H72"/>
    <mergeCell ref="J72:L72"/>
    <mergeCell ref="E65:L65"/>
    <mergeCell ref="E44:L44"/>
    <mergeCell ref="E47:J47"/>
    <mergeCell ref="E48:L48"/>
    <mergeCell ref="E50:J50"/>
    <mergeCell ref="E51:L51"/>
    <mergeCell ref="E45:G45"/>
    <mergeCell ref="E52:G52"/>
    <mergeCell ref="E58:J58"/>
    <mergeCell ref="E59:L59"/>
    <mergeCell ref="E60:G60"/>
    <mergeCell ref="C63:D63"/>
    <mergeCell ref="E63:L63"/>
    <mergeCell ref="E64:J64"/>
    <mergeCell ref="C37:D37"/>
    <mergeCell ref="E37:L37"/>
    <mergeCell ref="E38:J38"/>
    <mergeCell ref="E39:L39"/>
    <mergeCell ref="E43:J43"/>
    <mergeCell ref="E40:G40"/>
    <mergeCell ref="E54:J54"/>
    <mergeCell ref="E55:L55"/>
    <mergeCell ref="E56:G56"/>
    <mergeCell ref="E31:G31"/>
    <mergeCell ref="E33:J33"/>
    <mergeCell ref="E34:L34"/>
    <mergeCell ref="E35:G35"/>
    <mergeCell ref="C24:D24"/>
    <mergeCell ref="E24:L24"/>
    <mergeCell ref="E25:J25"/>
    <mergeCell ref="E26:L26"/>
    <mergeCell ref="E27:G27"/>
    <mergeCell ref="E29:J29"/>
    <mergeCell ref="E30:L30"/>
    <mergeCell ref="C21:D21"/>
    <mergeCell ref="E21:L21"/>
    <mergeCell ref="E22:J22"/>
    <mergeCell ref="E19:J19"/>
    <mergeCell ref="C11:D11"/>
    <mergeCell ref="E11:L11"/>
    <mergeCell ref="E12:J12"/>
    <mergeCell ref="C18:D18"/>
    <mergeCell ref="E18:L18"/>
    <mergeCell ref="E13:J13"/>
    <mergeCell ref="E15:J15"/>
    <mergeCell ref="E16:J16"/>
    <mergeCell ref="B7:L7"/>
    <mergeCell ref="B8:L8"/>
    <mergeCell ref="B9:B10"/>
    <mergeCell ref="C9:D9"/>
    <mergeCell ref="E9:J10"/>
    <mergeCell ref="K9:K10"/>
    <mergeCell ref="L9:L10"/>
    <mergeCell ref="B2:L2"/>
    <mergeCell ref="B3:L3"/>
    <mergeCell ref="B4:L4"/>
    <mergeCell ref="B5:L5"/>
    <mergeCell ref="B6:J6"/>
  </mergeCells>
  <phoneticPr fontId="6" type="noConversion"/>
  <conditionalFormatting sqref="K19:L19">
    <cfRule type="expression" dxfId="56" priority="55">
      <formula>OR($B19=3,)</formula>
    </cfRule>
    <cfRule type="expression" dxfId="55" priority="56">
      <formula>OR($B19=2,)</formula>
    </cfRule>
  </conditionalFormatting>
  <conditionalFormatting sqref="K19:L19">
    <cfRule type="expression" dxfId="54" priority="57">
      <formula>OR($B19=1,)</formula>
    </cfRule>
  </conditionalFormatting>
  <conditionalFormatting sqref="K25:L25">
    <cfRule type="expression" dxfId="53" priority="52">
      <formula>OR($B25=3,)</formula>
    </cfRule>
    <cfRule type="expression" dxfId="52" priority="53">
      <formula>OR($B25=2,)</formula>
    </cfRule>
  </conditionalFormatting>
  <conditionalFormatting sqref="K25:L25">
    <cfRule type="expression" dxfId="51" priority="54">
      <formula>OR($B25=1,)</formula>
    </cfRule>
  </conditionalFormatting>
  <conditionalFormatting sqref="K29:L29">
    <cfRule type="expression" dxfId="50" priority="49">
      <formula>OR($B29=3,)</formula>
    </cfRule>
    <cfRule type="expression" dxfId="49" priority="50">
      <formula>OR($B29=2,)</formula>
    </cfRule>
  </conditionalFormatting>
  <conditionalFormatting sqref="K29:L29">
    <cfRule type="expression" dxfId="48" priority="51">
      <formula>OR($B29=1,)</formula>
    </cfRule>
  </conditionalFormatting>
  <conditionalFormatting sqref="C29:D29">
    <cfRule type="expression" dxfId="47" priority="46">
      <formula>OR($B29=3,)</formula>
    </cfRule>
    <cfRule type="expression" dxfId="46" priority="47">
      <formula>OR($B29=2,)</formula>
    </cfRule>
  </conditionalFormatting>
  <conditionalFormatting sqref="C29:D29">
    <cfRule type="expression" dxfId="45" priority="48">
      <formula>OR($B29=1,)</formula>
    </cfRule>
  </conditionalFormatting>
  <conditionalFormatting sqref="K33:L33">
    <cfRule type="expression" dxfId="44" priority="43">
      <formula>OR($B33=3,)</formula>
    </cfRule>
    <cfRule type="expression" dxfId="43" priority="44">
      <formula>OR($B33=2,)</formula>
    </cfRule>
    <cfRule type="expression" dxfId="42" priority="45">
      <formula>OR($B33=1,)</formula>
    </cfRule>
  </conditionalFormatting>
  <conditionalFormatting sqref="C33:D33">
    <cfRule type="expression" dxfId="41" priority="40">
      <formula>OR($B33=3,)</formula>
    </cfRule>
    <cfRule type="expression" dxfId="40" priority="41">
      <formula>OR($B33=2,)</formula>
    </cfRule>
  </conditionalFormatting>
  <conditionalFormatting sqref="C33:D33">
    <cfRule type="expression" dxfId="39" priority="42">
      <formula>OR($B33=1,)</formula>
    </cfRule>
  </conditionalFormatting>
  <conditionalFormatting sqref="C38:D38">
    <cfRule type="expression" dxfId="38" priority="37">
      <formula>OR($B38=3,)</formula>
    </cfRule>
    <cfRule type="expression" dxfId="37" priority="38">
      <formula>OR($B38=2,)</formula>
    </cfRule>
  </conditionalFormatting>
  <conditionalFormatting sqref="C38:D38">
    <cfRule type="expression" dxfId="36" priority="39">
      <formula>OR($B38=1,)</formula>
    </cfRule>
  </conditionalFormatting>
  <conditionalFormatting sqref="K38:L38">
    <cfRule type="expression" dxfId="35" priority="34">
      <formula>OR($B38=3,)</formula>
    </cfRule>
    <cfRule type="expression" dxfId="34" priority="35">
      <formula>OR($B38=2,)</formula>
    </cfRule>
  </conditionalFormatting>
  <conditionalFormatting sqref="K38:L38">
    <cfRule type="expression" dxfId="33" priority="36">
      <formula>OR($B38=1,)</formula>
    </cfRule>
  </conditionalFormatting>
  <conditionalFormatting sqref="K43:L43">
    <cfRule type="expression" dxfId="32" priority="31">
      <formula>OR($B43=3,)</formula>
    </cfRule>
    <cfRule type="expression" dxfId="31" priority="32">
      <formula>OR($B43=2,)</formula>
    </cfRule>
    <cfRule type="expression" dxfId="30" priority="33">
      <formula>OR($B43=1,)</formula>
    </cfRule>
  </conditionalFormatting>
  <conditionalFormatting sqref="C43:D43">
    <cfRule type="expression" dxfId="29" priority="28">
      <formula>OR($B43=3,)</formula>
    </cfRule>
    <cfRule type="expression" dxfId="28" priority="29">
      <formula>OR($B43=2,)</formula>
    </cfRule>
  </conditionalFormatting>
  <conditionalFormatting sqref="C43:D43">
    <cfRule type="expression" dxfId="27" priority="30">
      <formula>OR($B43=1,)</formula>
    </cfRule>
  </conditionalFormatting>
  <conditionalFormatting sqref="C47:D47">
    <cfRule type="expression" dxfId="26" priority="25">
      <formula>OR($B47=3,)</formula>
    </cfRule>
    <cfRule type="expression" dxfId="25" priority="26">
      <formula>OR($B47=2,)</formula>
    </cfRule>
  </conditionalFormatting>
  <conditionalFormatting sqref="C47:D47">
    <cfRule type="expression" dxfId="24" priority="27">
      <formula>OR($B47=1,)</formula>
    </cfRule>
  </conditionalFormatting>
  <conditionalFormatting sqref="K47:L47">
    <cfRule type="expression" dxfId="23" priority="22">
      <formula>OR($B47=3,)</formula>
    </cfRule>
    <cfRule type="expression" dxfId="22" priority="23">
      <formula>OR($B47=2,)</formula>
    </cfRule>
    <cfRule type="expression" dxfId="21" priority="24">
      <formula>OR($B47=1,)</formula>
    </cfRule>
  </conditionalFormatting>
  <conditionalFormatting sqref="C50:D50">
    <cfRule type="expression" dxfId="20" priority="19">
      <formula>OR($B50=3,)</formula>
    </cfRule>
    <cfRule type="expression" dxfId="19" priority="20">
      <formula>OR($B50=2,)</formula>
    </cfRule>
  </conditionalFormatting>
  <conditionalFormatting sqref="C50:D50">
    <cfRule type="expression" dxfId="18" priority="21">
      <formula>OR($B50=1,)</formula>
    </cfRule>
  </conditionalFormatting>
  <conditionalFormatting sqref="K50:L50">
    <cfRule type="expression" dxfId="17" priority="16">
      <formula>OR($B50=3,)</formula>
    </cfRule>
    <cfRule type="expression" dxfId="16" priority="17">
      <formula>OR($B50=2,)</formula>
    </cfRule>
    <cfRule type="expression" dxfId="15" priority="18">
      <formula>OR($B50=1,)</formula>
    </cfRule>
  </conditionalFormatting>
  <conditionalFormatting sqref="K64:L64">
    <cfRule type="expression" dxfId="14" priority="13">
      <formula>OR($B64=3,)</formula>
    </cfRule>
    <cfRule type="expression" dxfId="13" priority="14">
      <formula>OR($B64=2,)</formula>
    </cfRule>
  </conditionalFormatting>
  <conditionalFormatting sqref="K64:L64">
    <cfRule type="expression" dxfId="12" priority="15">
      <formula>OR($B64=1,)</formula>
    </cfRule>
  </conditionalFormatting>
  <conditionalFormatting sqref="D54">
    <cfRule type="expression" dxfId="11" priority="10">
      <formula>OR($B54=3,)</formula>
    </cfRule>
    <cfRule type="expression" dxfId="10" priority="11">
      <formula>OR($B54=2,)</formula>
    </cfRule>
  </conditionalFormatting>
  <conditionalFormatting sqref="D54">
    <cfRule type="expression" dxfId="9" priority="12">
      <formula>OR($B54=1,)</formula>
    </cfRule>
  </conditionalFormatting>
  <conditionalFormatting sqref="K54:L54">
    <cfRule type="expression" dxfId="8" priority="7">
      <formula>OR($B54=3,)</formula>
    </cfRule>
    <cfRule type="expression" dxfId="7" priority="8">
      <formula>OR($B54=2,)</formula>
    </cfRule>
    <cfRule type="expression" dxfId="6" priority="9">
      <formula>OR($B54=1,)</formula>
    </cfRule>
  </conditionalFormatting>
  <conditionalFormatting sqref="D58">
    <cfRule type="expression" dxfId="5" priority="4">
      <formula>OR($B58=3,)</formula>
    </cfRule>
    <cfRule type="expression" dxfId="4" priority="5">
      <formula>OR($B58=2,)</formula>
    </cfRule>
  </conditionalFormatting>
  <conditionalFormatting sqref="D58">
    <cfRule type="expression" dxfId="3" priority="6">
      <formula>OR($B58=1,)</formula>
    </cfRule>
  </conditionalFormatting>
  <conditionalFormatting sqref="K58:L58">
    <cfRule type="expression" dxfId="2" priority="1">
      <formula>OR($B58=3,)</formula>
    </cfRule>
    <cfRule type="expression" dxfId="1" priority="2">
      <formula>OR($B58=2,)</formula>
    </cfRule>
    <cfRule type="expression" dxfId="0" priority="3">
      <formula>OR($B58=1,)</formula>
    </cfRule>
  </conditionalFormatting>
  <pageMargins left="0.25" right="0.25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9638-5EF5-444D-873B-ED9F7D7ED2FA}">
  <sheetPr>
    <tabColor rgb="FFFF0000"/>
  </sheetPr>
  <dimension ref="B1:I27"/>
  <sheetViews>
    <sheetView workbookViewId="0">
      <selection activeCell="D24" sqref="D24"/>
    </sheetView>
  </sheetViews>
  <sheetFormatPr defaultColWidth="9.140625" defaultRowHeight="12.75" x14ac:dyDescent="0.2"/>
  <cols>
    <col min="1" max="1" width="2.28515625" style="59" customWidth="1"/>
    <col min="2" max="3" width="9.140625" style="59"/>
    <col min="4" max="4" width="54" style="59" customWidth="1"/>
    <col min="5" max="5" width="9.140625" style="59"/>
    <col min="6" max="6" width="13.28515625" style="59" bestFit="1" customWidth="1"/>
    <col min="7" max="7" width="12.85546875" style="59" bestFit="1" customWidth="1"/>
    <col min="8" max="8" width="14.28515625" style="59" bestFit="1" customWidth="1"/>
    <col min="9" max="9" width="2.42578125" style="59" customWidth="1"/>
    <col min="10" max="16384" width="9.140625" style="59"/>
  </cols>
  <sheetData>
    <row r="1" spans="2:9" ht="13.5" thickBot="1" x14ac:dyDescent="0.25"/>
    <row r="2" spans="2:9" s="80" customFormat="1" ht="25.5" customHeight="1" x14ac:dyDescent="0.2">
      <c r="B2" s="449" t="s">
        <v>49</v>
      </c>
      <c r="C2" s="450"/>
      <c r="D2" s="450"/>
      <c r="E2" s="450"/>
      <c r="F2" s="450"/>
      <c r="G2" s="450"/>
      <c r="H2" s="451"/>
      <c r="I2" s="79"/>
    </row>
    <row r="3" spans="2:9" s="80" customFormat="1" ht="25.5" customHeight="1" x14ac:dyDescent="0.2">
      <c r="B3" s="452" t="s">
        <v>50</v>
      </c>
      <c r="C3" s="453"/>
      <c r="D3" s="453"/>
      <c r="E3" s="453"/>
      <c r="F3" s="453"/>
      <c r="G3" s="453"/>
      <c r="H3" s="454"/>
      <c r="I3" s="79"/>
    </row>
    <row r="4" spans="2:9" s="80" customFormat="1" ht="13.5" thickBot="1" x14ac:dyDescent="0.25">
      <c r="B4" s="455" t="s">
        <v>51</v>
      </c>
      <c r="C4" s="456"/>
      <c r="D4" s="456"/>
      <c r="E4" s="456"/>
      <c r="F4" s="456"/>
      <c r="G4" s="456"/>
      <c r="H4" s="457"/>
      <c r="I4" s="79"/>
    </row>
    <row r="5" spans="2:9" s="53" customFormat="1" ht="13.5" thickBot="1" x14ac:dyDescent="0.25">
      <c r="B5" s="458" t="s">
        <v>63</v>
      </c>
      <c r="C5" s="459"/>
      <c r="D5" s="459"/>
      <c r="E5" s="459"/>
      <c r="F5" s="459"/>
      <c r="G5" s="459"/>
      <c r="H5" s="460"/>
    </row>
    <row r="6" spans="2:9" s="53" customFormat="1" ht="13.5" thickBot="1" x14ac:dyDescent="0.25">
      <c r="B6" s="54"/>
      <c r="C6" s="55"/>
      <c r="D6" s="55"/>
      <c r="E6" s="55"/>
      <c r="F6" s="81"/>
      <c r="G6" s="55"/>
      <c r="H6" s="82"/>
    </row>
    <row r="7" spans="2:9" s="53" customFormat="1" x14ac:dyDescent="0.2">
      <c r="B7" s="83" t="s">
        <v>58</v>
      </c>
      <c r="C7" s="84"/>
      <c r="D7" s="84"/>
      <c r="E7" s="85"/>
      <c r="F7" s="86"/>
      <c r="G7" s="85"/>
      <c r="H7" s="87"/>
    </row>
    <row r="8" spans="2:9" s="53" customFormat="1" x14ac:dyDescent="0.2">
      <c r="B8" s="57" t="s">
        <v>123</v>
      </c>
      <c r="C8" s="58"/>
      <c r="D8" s="58"/>
      <c r="E8" s="88"/>
      <c r="F8" s="89"/>
      <c r="G8" s="60" t="s">
        <v>53</v>
      </c>
      <c r="H8" s="61">
        <v>45330</v>
      </c>
    </row>
    <row r="9" spans="2:9" s="53" customFormat="1" ht="13.5" thickBot="1" x14ac:dyDescent="0.25">
      <c r="B9" s="258" t="s">
        <v>124</v>
      </c>
      <c r="C9" s="259"/>
      <c r="D9" s="259"/>
      <c r="E9" s="260"/>
      <c r="F9" s="261"/>
      <c r="G9" s="262"/>
      <c r="H9" s="263"/>
    </row>
    <row r="10" spans="2:9" ht="13.5" thickBot="1" x14ac:dyDescent="0.25">
      <c r="B10" s="264"/>
      <c r="C10" s="265"/>
      <c r="D10" s="265"/>
      <c r="E10" s="265"/>
      <c r="F10" s="265"/>
      <c r="G10" s="265"/>
      <c r="H10" s="266"/>
    </row>
    <row r="11" spans="2:9" ht="13.5" thickTop="1" x14ac:dyDescent="0.2">
      <c r="B11" s="224" t="s">
        <v>72</v>
      </c>
      <c r="C11" s="445" t="s">
        <v>83</v>
      </c>
      <c r="D11" s="446"/>
      <c r="E11" s="225"/>
      <c r="F11" s="225"/>
      <c r="G11" s="225"/>
      <c r="H11" s="226"/>
    </row>
    <row r="12" spans="2:9" x14ac:dyDescent="0.2">
      <c r="B12" s="267" t="s">
        <v>3</v>
      </c>
      <c r="C12" s="228" t="s">
        <v>64</v>
      </c>
      <c r="D12" s="228" t="s">
        <v>54</v>
      </c>
      <c r="E12" s="228" t="s">
        <v>2</v>
      </c>
      <c r="F12" s="228" t="s">
        <v>65</v>
      </c>
      <c r="G12" s="228" t="s">
        <v>66</v>
      </c>
      <c r="H12" s="268" t="s">
        <v>67</v>
      </c>
    </row>
    <row r="13" spans="2:9" ht="25.5" x14ac:dyDescent="0.2">
      <c r="B13" s="269">
        <v>93572</v>
      </c>
      <c r="C13" s="67" t="s">
        <v>14</v>
      </c>
      <c r="D13" s="230" t="s">
        <v>90</v>
      </c>
      <c r="E13" s="67" t="s">
        <v>84</v>
      </c>
      <c r="F13" s="229">
        <v>0.1</v>
      </c>
      <c r="G13" s="231">
        <v>8761.0400000000009</v>
      </c>
      <c r="H13" s="270">
        <f>G13*F13</f>
        <v>876.10400000000016</v>
      </c>
    </row>
    <row r="14" spans="2:9" ht="25.5" x14ac:dyDescent="0.2">
      <c r="B14" s="269">
        <v>90777</v>
      </c>
      <c r="C14" s="229" t="s">
        <v>14</v>
      </c>
      <c r="D14" s="230" t="s">
        <v>69</v>
      </c>
      <c r="E14" s="67" t="s">
        <v>55</v>
      </c>
      <c r="F14" s="229">
        <v>40</v>
      </c>
      <c r="G14" s="231">
        <v>110.46</v>
      </c>
      <c r="H14" s="270">
        <f>G14*F14</f>
        <v>4418.3999999999996</v>
      </c>
    </row>
    <row r="15" spans="2:9" ht="13.5" thickBot="1" x14ac:dyDescent="0.25">
      <c r="B15" s="9"/>
      <c r="C15" s="116"/>
      <c r="D15" s="117"/>
      <c r="E15" s="116"/>
      <c r="F15" s="118"/>
      <c r="G15" s="119"/>
      <c r="H15" s="227">
        <f>SUM(H13:H14)</f>
        <v>5294.5039999999999</v>
      </c>
    </row>
    <row r="16" spans="2:9" ht="14.25" thickTop="1" thickBot="1" x14ac:dyDescent="0.25">
      <c r="B16" s="299" t="s">
        <v>141</v>
      </c>
      <c r="C16" s="447" t="s">
        <v>142</v>
      </c>
      <c r="D16" s="448"/>
      <c r="E16" s="300" t="s">
        <v>2</v>
      </c>
      <c r="F16" s="300"/>
      <c r="G16" s="300"/>
      <c r="H16" s="301"/>
    </row>
    <row r="17" spans="2:8" ht="13.5" thickTop="1" x14ac:dyDescent="0.2">
      <c r="B17" s="302" t="s">
        <v>3</v>
      </c>
      <c r="C17" s="303" t="s">
        <v>64</v>
      </c>
      <c r="D17" s="303" t="s">
        <v>54</v>
      </c>
      <c r="E17" s="303" t="s">
        <v>2</v>
      </c>
      <c r="F17" s="303" t="s">
        <v>65</v>
      </c>
      <c r="G17" s="303" t="s">
        <v>66</v>
      </c>
      <c r="H17" s="304" t="s">
        <v>67</v>
      </c>
    </row>
    <row r="18" spans="2:8" x14ac:dyDescent="0.2">
      <c r="B18" s="90">
        <v>6111</v>
      </c>
      <c r="C18" s="59" t="s">
        <v>14</v>
      </c>
      <c r="D18" s="305" t="s">
        <v>143</v>
      </c>
      <c r="E18" s="306" t="s">
        <v>55</v>
      </c>
      <c r="F18" s="59">
        <v>22</v>
      </c>
      <c r="G18" s="307">
        <v>13.72</v>
      </c>
      <c r="H18" s="308">
        <f>G18*F18</f>
        <v>301.84000000000003</v>
      </c>
    </row>
    <row r="19" spans="2:8" ht="64.5" thickBot="1" x14ac:dyDescent="0.25">
      <c r="B19" s="90">
        <v>96034</v>
      </c>
      <c r="C19" s="59" t="s">
        <v>14</v>
      </c>
      <c r="D19" s="305" t="s">
        <v>144</v>
      </c>
      <c r="E19" s="248" t="s">
        <v>145</v>
      </c>
      <c r="F19" s="59">
        <v>18</v>
      </c>
      <c r="G19" s="307">
        <v>139.11000000000001</v>
      </c>
      <c r="H19" s="308">
        <f>G19*F19</f>
        <v>2503.9800000000005</v>
      </c>
    </row>
    <row r="20" spans="2:8" ht="13.5" thickBot="1" x14ac:dyDescent="0.25">
      <c r="B20" s="90"/>
      <c r="H20" s="309">
        <f>SUM(H18:H19)</f>
        <v>2805.8200000000006</v>
      </c>
    </row>
    <row r="21" spans="2:8" ht="13.5" thickBot="1" x14ac:dyDescent="0.25">
      <c r="B21" s="120"/>
      <c r="C21" s="77"/>
      <c r="D21" s="255"/>
      <c r="E21" s="12"/>
      <c r="F21" s="77"/>
      <c r="G21" s="256"/>
      <c r="H21" s="257"/>
    </row>
    <row r="22" spans="2:8" ht="72" customHeight="1" thickTop="1" x14ac:dyDescent="0.2">
      <c r="B22" s="224" t="s">
        <v>147</v>
      </c>
      <c r="C22" s="445" t="s">
        <v>134</v>
      </c>
      <c r="D22" s="446"/>
      <c r="E22" s="225"/>
      <c r="F22" s="225"/>
      <c r="G22" s="225"/>
      <c r="H22" s="226"/>
    </row>
    <row r="23" spans="2:8" x14ac:dyDescent="0.2">
      <c r="B23" s="267" t="s">
        <v>3</v>
      </c>
      <c r="C23" s="228" t="s">
        <v>64</v>
      </c>
      <c r="D23" s="228" t="s">
        <v>54</v>
      </c>
      <c r="E23" s="228" t="s">
        <v>2</v>
      </c>
      <c r="F23" s="228" t="s">
        <v>65</v>
      </c>
      <c r="G23" s="228" t="s">
        <v>66</v>
      </c>
      <c r="H23" s="268" t="s">
        <v>67</v>
      </c>
    </row>
    <row r="24" spans="2:8" ht="25.5" x14ac:dyDescent="0.2">
      <c r="B24" s="269">
        <v>88246</v>
      </c>
      <c r="C24" s="67" t="s">
        <v>14</v>
      </c>
      <c r="D24" s="230" t="s">
        <v>135</v>
      </c>
      <c r="E24" s="67" t="s">
        <v>84</v>
      </c>
      <c r="F24" s="229">
        <v>0.94699999999999995</v>
      </c>
      <c r="G24" s="231">
        <v>21.7</v>
      </c>
      <c r="H24" s="270">
        <f>G24*F24</f>
        <v>20.549899999999997</v>
      </c>
    </row>
    <row r="25" spans="2:8" x14ac:dyDescent="0.2">
      <c r="B25" s="269">
        <v>88316</v>
      </c>
      <c r="C25" s="229" t="s">
        <v>14</v>
      </c>
      <c r="D25" s="230" t="s">
        <v>136</v>
      </c>
      <c r="E25" s="67" t="s">
        <v>55</v>
      </c>
      <c r="F25" s="229">
        <v>1.893</v>
      </c>
      <c r="G25" s="231">
        <v>19.940000000000001</v>
      </c>
      <c r="H25" s="270">
        <f>G25*F25</f>
        <v>37.746420000000001</v>
      </c>
    </row>
    <row r="26" spans="2:8" ht="13.5" thickBot="1" x14ac:dyDescent="0.25">
      <c r="B26" s="314"/>
      <c r="C26" s="315"/>
      <c r="D26" s="316"/>
      <c r="E26" s="315"/>
      <c r="F26" s="317"/>
      <c r="G26" s="318"/>
      <c r="H26" s="319">
        <f>SUM(H24:H25)</f>
        <v>58.296319999999994</v>
      </c>
    </row>
    <row r="27" spans="2:8" ht="13.5" thickBot="1" x14ac:dyDescent="0.25">
      <c r="B27" s="120"/>
      <c r="C27" s="77"/>
      <c r="D27" s="77"/>
      <c r="E27" s="77"/>
      <c r="F27" s="77"/>
      <c r="G27" s="77"/>
      <c r="H27" s="78"/>
    </row>
  </sheetData>
  <mergeCells count="7">
    <mergeCell ref="C22:D22"/>
    <mergeCell ref="C16:D16"/>
    <mergeCell ref="B2:H2"/>
    <mergeCell ref="B3:H3"/>
    <mergeCell ref="B4:H4"/>
    <mergeCell ref="B5:H5"/>
    <mergeCell ref="C11:D11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B3934-C619-49F8-A3DB-45824F204064}">
  <sheetPr>
    <tabColor rgb="FFFFFF00"/>
  </sheetPr>
  <dimension ref="B1:G29"/>
  <sheetViews>
    <sheetView workbookViewId="0">
      <selection activeCell="F18" sqref="F18"/>
    </sheetView>
  </sheetViews>
  <sheetFormatPr defaultColWidth="9.140625" defaultRowHeight="12.75" x14ac:dyDescent="0.2"/>
  <cols>
    <col min="1" max="1" width="2.5703125" style="53" customWidth="1"/>
    <col min="2" max="2" width="13.7109375" style="53" customWidth="1"/>
    <col min="3" max="3" width="33.42578125" style="53" customWidth="1"/>
    <col min="4" max="4" width="16.28515625" style="59" customWidth="1"/>
    <col min="5" max="5" width="22.140625" style="59" customWidth="1"/>
    <col min="6" max="6" width="21.28515625" style="59" customWidth="1"/>
    <col min="7" max="7" width="16.28515625" style="59" customWidth="1"/>
    <col min="8" max="8" width="12" style="53" bestFit="1" customWidth="1"/>
    <col min="9" max="9" width="11" style="53" bestFit="1" customWidth="1"/>
    <col min="10" max="16384" width="9.140625" style="53"/>
  </cols>
  <sheetData>
    <row r="1" spans="2:7" ht="13.5" thickBot="1" x14ac:dyDescent="0.25"/>
    <row r="2" spans="2:7" s="52" customFormat="1" ht="25.5" customHeight="1" x14ac:dyDescent="0.2">
      <c r="B2" s="449" t="s">
        <v>49</v>
      </c>
      <c r="C2" s="450"/>
      <c r="D2" s="450"/>
      <c r="E2" s="450"/>
      <c r="F2" s="450"/>
      <c r="G2" s="451"/>
    </row>
    <row r="3" spans="2:7" s="52" customFormat="1" ht="25.5" customHeight="1" x14ac:dyDescent="0.2">
      <c r="B3" s="452" t="s">
        <v>50</v>
      </c>
      <c r="C3" s="473"/>
      <c r="D3" s="473"/>
      <c r="E3" s="473"/>
      <c r="F3" s="473"/>
      <c r="G3" s="454"/>
    </row>
    <row r="4" spans="2:7" s="52" customFormat="1" ht="13.5" thickBot="1" x14ac:dyDescent="0.25">
      <c r="B4" s="455" t="s">
        <v>51</v>
      </c>
      <c r="C4" s="456"/>
      <c r="D4" s="456"/>
      <c r="E4" s="456"/>
      <c r="F4" s="456"/>
      <c r="G4" s="457"/>
    </row>
    <row r="5" spans="2:7" ht="13.5" thickBot="1" x14ac:dyDescent="0.25">
      <c r="B5" s="474" t="s">
        <v>57</v>
      </c>
      <c r="C5" s="475"/>
      <c r="D5" s="475"/>
      <c r="E5" s="475"/>
      <c r="F5" s="475"/>
      <c r="G5" s="476"/>
    </row>
    <row r="6" spans="2:7" ht="13.5" thickBot="1" x14ac:dyDescent="0.25">
      <c r="B6" s="54"/>
      <c r="C6" s="55"/>
      <c r="D6" s="55"/>
      <c r="E6" s="55"/>
      <c r="F6" s="55"/>
      <c r="G6" s="56"/>
    </row>
    <row r="7" spans="2:7" x14ac:dyDescent="0.2">
      <c r="B7" s="477" t="s">
        <v>58</v>
      </c>
      <c r="C7" s="478"/>
      <c r="D7" s="478"/>
      <c r="E7" s="478"/>
      <c r="F7" s="478"/>
      <c r="G7" s="479"/>
    </row>
    <row r="8" spans="2:7" x14ac:dyDescent="0.2">
      <c r="B8" s="57" t="s">
        <v>87</v>
      </c>
      <c r="C8" s="58"/>
      <c r="D8" s="58"/>
      <c r="F8" s="60" t="s">
        <v>53</v>
      </c>
      <c r="G8" s="61">
        <v>45330</v>
      </c>
    </row>
    <row r="9" spans="2:7" x14ac:dyDescent="0.2">
      <c r="B9" s="470" t="s">
        <v>124</v>
      </c>
      <c r="C9" s="471"/>
      <c r="D9" s="471"/>
      <c r="E9" s="472"/>
      <c r="F9" s="62"/>
      <c r="G9" s="63"/>
    </row>
    <row r="10" spans="2:7" ht="13.5" thickBot="1" x14ac:dyDescent="0.25">
      <c r="B10" s="464" t="s">
        <v>132</v>
      </c>
      <c r="C10" s="465"/>
      <c r="D10" s="465"/>
      <c r="E10" s="466"/>
      <c r="F10" s="64"/>
      <c r="G10" s="65"/>
    </row>
    <row r="11" spans="2:7" x14ac:dyDescent="0.2">
      <c r="B11" s="467"/>
      <c r="C11" s="468"/>
      <c r="D11" s="468"/>
      <c r="E11" s="468"/>
      <c r="F11" s="468"/>
      <c r="G11" s="469"/>
    </row>
    <row r="12" spans="2:7" ht="22.5" customHeight="1" x14ac:dyDescent="0.2">
      <c r="B12" s="121" t="s">
        <v>0</v>
      </c>
      <c r="C12" s="121" t="s">
        <v>54</v>
      </c>
      <c r="D12" s="122" t="s">
        <v>4</v>
      </c>
      <c r="E12" s="66" t="s">
        <v>133</v>
      </c>
      <c r="F12" s="66" t="s">
        <v>133</v>
      </c>
      <c r="G12" s="66" t="s">
        <v>133</v>
      </c>
    </row>
    <row r="13" spans="2:7" s="21" customFormat="1" ht="15.75" customHeight="1" x14ac:dyDescent="0.2">
      <c r="B13" s="461">
        <v>1</v>
      </c>
      <c r="C13" s="462" t="str">
        <f>'Planilha Orcamentaria'!E12</f>
        <v>INSTALAÇÕES INICIAIS DA OBRA</v>
      </c>
      <c r="D13" s="67"/>
      <c r="E13" s="68">
        <v>0.33</v>
      </c>
      <c r="F13" s="68">
        <v>0.33</v>
      </c>
      <c r="G13" s="68">
        <v>0.34</v>
      </c>
    </row>
    <row r="14" spans="2:7" ht="15.75" customHeight="1" x14ac:dyDescent="0.2">
      <c r="B14" s="461"/>
      <c r="C14" s="462"/>
      <c r="D14" s="69">
        <f>'Planilha Orcamentaria'!L15</f>
        <v>9842.7000000000007</v>
      </c>
      <c r="E14" s="69">
        <f>D14*E13</f>
        <v>3248.0910000000003</v>
      </c>
      <c r="F14" s="69">
        <f>D14*F13</f>
        <v>3248.0910000000003</v>
      </c>
      <c r="G14" s="69">
        <f>D14*G13</f>
        <v>3346.5180000000005</v>
      </c>
    </row>
    <row r="15" spans="2:7" ht="15.75" customHeight="1" x14ac:dyDescent="0.2">
      <c r="B15" s="461">
        <v>2</v>
      </c>
      <c r="C15" s="462" t="str">
        <f>'Planilha Orcamentaria'!E17</f>
        <v>DEMOLIÇÃO</v>
      </c>
      <c r="D15" s="67"/>
      <c r="E15" s="68">
        <v>1</v>
      </c>
      <c r="F15" s="68"/>
      <c r="G15" s="68"/>
    </row>
    <row r="16" spans="2:7" ht="15.75" customHeight="1" x14ac:dyDescent="0.2">
      <c r="B16" s="461"/>
      <c r="C16" s="462"/>
      <c r="D16" s="69">
        <f>'Planilha Orcamentaria'!L19</f>
        <v>121.8</v>
      </c>
      <c r="E16" s="69">
        <f>D16*E15</f>
        <v>121.8</v>
      </c>
      <c r="F16" s="69">
        <f>D16*F15</f>
        <v>0</v>
      </c>
      <c r="G16" s="69">
        <f>D16*G15</f>
        <v>0</v>
      </c>
    </row>
    <row r="17" spans="2:7" ht="15.75" customHeight="1" x14ac:dyDescent="0.2">
      <c r="B17" s="461">
        <v>3</v>
      </c>
      <c r="C17" s="462" t="str">
        <f>'Planilha Orcamentaria'!E21</f>
        <v>SERVIÇOS PRELIMINARES</v>
      </c>
      <c r="D17" s="67"/>
      <c r="E17" s="68">
        <v>0.5</v>
      </c>
      <c r="F17" s="68">
        <v>0.5</v>
      </c>
      <c r="G17" s="68"/>
    </row>
    <row r="18" spans="2:7" ht="15.75" customHeight="1" x14ac:dyDescent="0.2">
      <c r="B18" s="461"/>
      <c r="C18" s="462"/>
      <c r="D18" s="69">
        <f>'Planilha Orcamentaria'!L23</f>
        <v>1682.6849999999999</v>
      </c>
      <c r="E18" s="69">
        <f>D18*E17</f>
        <v>841.34249999999997</v>
      </c>
      <c r="F18" s="69">
        <f>D18*F17</f>
        <v>841.34249999999997</v>
      </c>
      <c r="G18" s="69">
        <f>D18*G17</f>
        <v>0</v>
      </c>
    </row>
    <row r="19" spans="2:7" ht="15.75" customHeight="1" x14ac:dyDescent="0.2">
      <c r="B19" s="461">
        <v>4</v>
      </c>
      <c r="C19" s="462" t="str">
        <f>'Planilha Orcamentaria'!E25</f>
        <v>MOVIMENTAÇÃO DE TERRA</v>
      </c>
      <c r="D19" s="67"/>
      <c r="E19" s="68">
        <v>0.25</v>
      </c>
      <c r="F19" s="68">
        <v>0.25</v>
      </c>
      <c r="G19" s="68">
        <v>0.5</v>
      </c>
    </row>
    <row r="20" spans="2:7" ht="15.75" customHeight="1" x14ac:dyDescent="0.2">
      <c r="B20" s="461"/>
      <c r="C20" s="462"/>
      <c r="D20" s="69">
        <f>'Planilha Orcamentaria'!L29</f>
        <v>1137.9271999999999</v>
      </c>
      <c r="E20" s="69">
        <f>D20*E19</f>
        <v>284.48179999999996</v>
      </c>
      <c r="F20" s="69">
        <f>D20*F19</f>
        <v>284.48179999999996</v>
      </c>
      <c r="G20" s="69">
        <f>D20*G19</f>
        <v>568.96359999999993</v>
      </c>
    </row>
    <row r="21" spans="2:7" ht="15.75" customHeight="1" x14ac:dyDescent="0.2">
      <c r="B21" s="461">
        <v>5</v>
      </c>
      <c r="C21" s="462" t="str">
        <f>'Planilha Orcamentaria'!E31</f>
        <v>BUEIRO SIMPLES TUBULAR DE CONCRETO</v>
      </c>
      <c r="D21" s="67"/>
      <c r="E21" s="68">
        <v>0.5</v>
      </c>
      <c r="F21" s="68">
        <v>0.5</v>
      </c>
      <c r="G21" s="68"/>
    </row>
    <row r="22" spans="2:7" ht="15.75" customHeight="1" x14ac:dyDescent="0.2">
      <c r="B22" s="461"/>
      <c r="C22" s="462"/>
      <c r="D22" s="69">
        <f>'Planilha Orcamentaria'!L38</f>
        <v>9664.2266999999993</v>
      </c>
      <c r="E22" s="69">
        <f>D22*E21</f>
        <v>4832.1133499999996</v>
      </c>
      <c r="F22" s="69">
        <f>D22*F21</f>
        <v>4832.1133499999996</v>
      </c>
      <c r="G22" s="69">
        <f>D22*G21</f>
        <v>0</v>
      </c>
    </row>
    <row r="23" spans="2:7" ht="15.75" customHeight="1" x14ac:dyDescent="0.2">
      <c r="B23" s="461">
        <v>6</v>
      </c>
      <c r="C23" s="462" t="str">
        <f>'Planilha Orcamentaria'!E40</f>
        <v>SERVIÇOS COMPLEMENTTARES</v>
      </c>
      <c r="D23" s="67"/>
      <c r="E23" s="68"/>
      <c r="F23" s="68"/>
      <c r="G23" s="68">
        <v>1</v>
      </c>
    </row>
    <row r="24" spans="2:7" ht="15.75" customHeight="1" x14ac:dyDescent="0.2">
      <c r="B24" s="461"/>
      <c r="C24" s="462"/>
      <c r="D24" s="69">
        <f>'Planilha Orcamentaria'!L42</f>
        <v>36.187199999999997</v>
      </c>
      <c r="E24" s="69">
        <f>D24*E23</f>
        <v>0</v>
      </c>
      <c r="F24" s="69">
        <f>D24*F23</f>
        <v>0</v>
      </c>
      <c r="G24" s="69">
        <f>D24*G23</f>
        <v>36.187199999999997</v>
      </c>
    </row>
    <row r="25" spans="2:7" x14ac:dyDescent="0.2">
      <c r="B25" s="463" t="s">
        <v>59</v>
      </c>
      <c r="C25" s="70" t="s">
        <v>60</v>
      </c>
      <c r="D25" s="69"/>
      <c r="E25" s="71">
        <f t="shared" ref="E25:G25" si="0">E26/$D$26</f>
        <v>0.41483702042444093</v>
      </c>
      <c r="F25" s="71">
        <f t="shared" si="0"/>
        <v>0.40942020253642186</v>
      </c>
      <c r="G25" s="71">
        <f t="shared" si="0"/>
        <v>0.17574277703913721</v>
      </c>
    </row>
    <row r="26" spans="2:7" x14ac:dyDescent="0.2">
      <c r="B26" s="463"/>
      <c r="C26" s="72" t="s">
        <v>61</v>
      </c>
      <c r="D26" s="73">
        <f>D14+D16+D18+D20+D22+D24</f>
        <v>22485.526099999999</v>
      </c>
      <c r="E26" s="73">
        <f>E14+E16+E18+E20+E22+E24</f>
        <v>9327.8286499999995</v>
      </c>
      <c r="F26" s="73">
        <f>F14+F16+F18+F20+F22+F24</f>
        <v>9206.0286500000002</v>
      </c>
      <c r="G26" s="73">
        <f>G14+G16+G18+G20+G22+G24</f>
        <v>3951.6688000000004</v>
      </c>
    </row>
    <row r="27" spans="2:7" x14ac:dyDescent="0.2">
      <c r="B27" s="463" t="s">
        <v>62</v>
      </c>
      <c r="C27" s="70" t="s">
        <v>60</v>
      </c>
      <c r="D27" s="69"/>
      <c r="E27" s="71">
        <f>E25</f>
        <v>0.41483702042444093</v>
      </c>
      <c r="F27" s="71">
        <f>E27+F25</f>
        <v>0.82425722296086279</v>
      </c>
      <c r="G27" s="71">
        <f t="shared" ref="G27" si="1">F27+G25</f>
        <v>1</v>
      </c>
    </row>
    <row r="28" spans="2:7" x14ac:dyDescent="0.2">
      <c r="B28" s="463"/>
      <c r="C28" s="72" t="s">
        <v>61</v>
      </c>
      <c r="D28" s="74">
        <f>D26</f>
        <v>22485.526099999999</v>
      </c>
      <c r="E28" s="73">
        <f>E26</f>
        <v>9327.8286499999995</v>
      </c>
      <c r="F28" s="73">
        <f>F26+E28</f>
        <v>18533.8573</v>
      </c>
      <c r="G28" s="73">
        <f t="shared" ref="G28" si="2">G26+F28</f>
        <v>22485.526099999999</v>
      </c>
    </row>
    <row r="29" spans="2:7" ht="13.5" thickBot="1" x14ac:dyDescent="0.25">
      <c r="B29" s="75"/>
      <c r="C29" s="76"/>
      <c r="D29" s="77"/>
      <c r="E29" s="77"/>
      <c r="F29" s="77"/>
      <c r="G29" s="78"/>
    </row>
  </sheetData>
  <mergeCells count="22">
    <mergeCell ref="B9:E9"/>
    <mergeCell ref="B2:G2"/>
    <mergeCell ref="B3:G3"/>
    <mergeCell ref="B4:G4"/>
    <mergeCell ref="B5:G5"/>
    <mergeCell ref="B7:G7"/>
    <mergeCell ref="B10:E10"/>
    <mergeCell ref="B11:G11"/>
    <mergeCell ref="B13:B14"/>
    <mergeCell ref="C13:C14"/>
    <mergeCell ref="B15:B16"/>
    <mergeCell ref="C15:C16"/>
    <mergeCell ref="B23:B24"/>
    <mergeCell ref="C23:C24"/>
    <mergeCell ref="B25:B26"/>
    <mergeCell ref="B27:B28"/>
    <mergeCell ref="B17:B18"/>
    <mergeCell ref="C17:C18"/>
    <mergeCell ref="B19:B20"/>
    <mergeCell ref="C19:C20"/>
    <mergeCell ref="B21:B22"/>
    <mergeCell ref="C21:C22"/>
  </mergeCells>
  <pageMargins left="0.511811024" right="0.511811024" top="0.78740157499999996" bottom="0.78740157499999996" header="0.31496062000000002" footer="0.31496062000000002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Planilha Orcamentaria</vt:lpstr>
      <vt:lpstr>Memoria de Calculo</vt:lpstr>
      <vt:lpstr>Composições</vt:lpstr>
      <vt:lpstr>Cronograma fisico-financeiro</vt:lpstr>
      <vt:lpstr>'Memoria de Calculo'!Area_de_impressao</vt:lpstr>
      <vt:lpstr>'Planilha Orcamentaria'!Titulos_de_impressao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Administração</cp:lastModifiedBy>
  <cp:lastPrinted>2024-07-05T13:39:17Z</cp:lastPrinted>
  <dcterms:created xsi:type="dcterms:W3CDTF">2006-09-22T13:55:22Z</dcterms:created>
  <dcterms:modified xsi:type="dcterms:W3CDTF">2024-07-09T12:30:35Z</dcterms:modified>
</cp:coreProperties>
</file>