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ção\Desktop\muro SAAE\"/>
    </mc:Choice>
  </mc:AlternateContent>
  <xr:revisionPtr revIDLastSave="0" documentId="8_{BEF38D81-AB85-4F0A-BD5E-4BC3DC939A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camentaria" sheetId="5" r:id="rId1"/>
    <sheet name="Memoria de Calculo" sheetId="11" r:id="rId2"/>
    <sheet name="Composição" sheetId="12" r:id="rId3"/>
    <sheet name="Cronograma fisico-financeiro" sheetId="7" r:id="rId4"/>
  </sheets>
  <externalReferences>
    <externalReference r:id="rId5"/>
  </externalReferences>
  <definedNames>
    <definedName name="_xlnm.Print_Area" localSheetId="1">'Memoria de Calculo'!$A$1:$I$1045</definedName>
    <definedName name="_xlnm.Print_Area" localSheetId="0">'Planilha Orcamentaria'!$A$1:$M$74</definedName>
    <definedName name="_xlnm.Print_Titles" localSheetId="0">'Planilha Orcamentaria'!$1:$11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5" l="1"/>
  <c r="K18" i="5" s="1"/>
  <c r="L18" i="5" s="1"/>
  <c r="I154" i="11" l="1"/>
  <c r="I145" i="11"/>
  <c r="E136" i="11"/>
  <c r="H136" i="11" s="1"/>
  <c r="I136" i="11" s="1"/>
  <c r="H127" i="11"/>
  <c r="I127" i="11" s="1"/>
  <c r="I116" i="11"/>
  <c r="I115" i="11"/>
  <c r="I104" i="11"/>
  <c r="I103" i="11"/>
  <c r="I92" i="11"/>
  <c r="I91" i="11"/>
  <c r="E80" i="11"/>
  <c r="H80" i="11" s="1"/>
  <c r="I80" i="11" s="1"/>
  <c r="H71" i="11"/>
  <c r="I71" i="11" s="1"/>
  <c r="H70" i="11"/>
  <c r="I70" i="11" s="1"/>
  <c r="I49" i="11"/>
  <c r="I48" i="11"/>
  <c r="I39" i="11"/>
  <c r="C23" i="7" l="1"/>
  <c r="H220" i="11"/>
  <c r="C217" i="11"/>
  <c r="C212" i="11"/>
  <c r="H214" i="11"/>
  <c r="H215" i="11" s="1"/>
  <c r="H209" i="11"/>
  <c r="H210" i="11" s="1"/>
  <c r="C207" i="11"/>
  <c r="C206" i="11"/>
  <c r="J55" i="5" l="1"/>
  <c r="K55" i="5" s="1"/>
  <c r="L55" i="5" s="1"/>
  <c r="J54" i="5"/>
  <c r="K54" i="5" s="1"/>
  <c r="L54" i="5" s="1"/>
  <c r="J53" i="5"/>
  <c r="K53" i="5" s="1"/>
  <c r="L53" i="5" s="1"/>
  <c r="C201" i="11"/>
  <c r="H204" i="11"/>
  <c r="C194" i="11"/>
  <c r="H198" i="11"/>
  <c r="H197" i="11"/>
  <c r="H191" i="11"/>
  <c r="H190" i="11"/>
  <c r="C187" i="11"/>
  <c r="H184" i="11"/>
  <c r="H183" i="11"/>
  <c r="C180" i="11"/>
  <c r="J49" i="5"/>
  <c r="K49" i="5" s="1"/>
  <c r="L49" i="5" s="1"/>
  <c r="J48" i="5"/>
  <c r="K48" i="5" s="1"/>
  <c r="J47" i="5"/>
  <c r="K47" i="5" s="1"/>
  <c r="J46" i="5"/>
  <c r="K46" i="5" s="1"/>
  <c r="H199" i="11" l="1"/>
  <c r="G48" i="5" s="1"/>
  <c r="L48" i="5" s="1"/>
  <c r="H192" i="11"/>
  <c r="G47" i="5" s="1"/>
  <c r="L47" i="5" s="1"/>
  <c r="L56" i="5"/>
  <c r="D24" i="7" s="1"/>
  <c r="H185" i="11"/>
  <c r="G46" i="5" s="1"/>
  <c r="L46" i="5" s="1"/>
  <c r="C28" i="11"/>
  <c r="J17" i="5"/>
  <c r="K17" i="5" s="1"/>
  <c r="L17" i="5" s="1"/>
  <c r="C223" i="11"/>
  <c r="J59" i="5"/>
  <c r="K59" i="5" s="1"/>
  <c r="L59" i="5" s="1"/>
  <c r="H171" i="11" l="1"/>
  <c r="I153" i="11"/>
  <c r="I152" i="11"/>
  <c r="I151" i="11"/>
  <c r="I150" i="11"/>
  <c r="I155" i="11" s="1"/>
  <c r="H124" i="11"/>
  <c r="I124" i="11" s="1"/>
  <c r="I114" i="11"/>
  <c r="I113" i="11"/>
  <c r="I112" i="11"/>
  <c r="I111" i="11"/>
  <c r="I110" i="11"/>
  <c r="I109" i="11"/>
  <c r="I117" i="11" l="1"/>
  <c r="I47" i="11"/>
  <c r="I46" i="11"/>
  <c r="I45" i="11"/>
  <c r="I44" i="11"/>
  <c r="C25" i="7"/>
  <c r="H226" i="11"/>
  <c r="C222" i="11"/>
  <c r="H177" i="11"/>
  <c r="H176" i="11"/>
  <c r="C174" i="11"/>
  <c r="B174" i="11"/>
  <c r="H170" i="11"/>
  <c r="C167" i="11"/>
  <c r="C166" i="11"/>
  <c r="B166" i="11"/>
  <c r="I162" i="11"/>
  <c r="I161" i="11"/>
  <c r="I160" i="11"/>
  <c r="I159" i="11"/>
  <c r="C157" i="11"/>
  <c r="B157" i="11"/>
  <c r="B148" i="11"/>
  <c r="I144" i="11"/>
  <c r="I143" i="11"/>
  <c r="I142" i="11"/>
  <c r="I141" i="11"/>
  <c r="C139" i="11"/>
  <c r="B139" i="11"/>
  <c r="E135" i="11"/>
  <c r="H135" i="11" s="1"/>
  <c r="I135" i="11" s="1"/>
  <c r="E134" i="11"/>
  <c r="H134" i="11" s="1"/>
  <c r="I134" i="11" s="1"/>
  <c r="E133" i="11"/>
  <c r="H133" i="11" s="1"/>
  <c r="I133" i="11" s="1"/>
  <c r="E132" i="11"/>
  <c r="H132" i="11" s="1"/>
  <c r="I132" i="11" s="1"/>
  <c r="B130" i="11"/>
  <c r="H126" i="11"/>
  <c r="I126" i="11" s="1"/>
  <c r="H125" i="11"/>
  <c r="I125" i="11" s="1"/>
  <c r="H123" i="11"/>
  <c r="I123" i="11" s="1"/>
  <c r="C121" i="11"/>
  <c r="B121" i="11"/>
  <c r="B107" i="11"/>
  <c r="I102" i="11"/>
  <c r="I101" i="11"/>
  <c r="I100" i="11"/>
  <c r="I99" i="11"/>
  <c r="I98" i="11"/>
  <c r="I97" i="11"/>
  <c r="C95" i="11"/>
  <c r="B95" i="11"/>
  <c r="I90" i="11"/>
  <c r="F90" i="11"/>
  <c r="I89" i="11"/>
  <c r="I88" i="11"/>
  <c r="I87" i="11"/>
  <c r="F87" i="11"/>
  <c r="I86" i="11"/>
  <c r="I85" i="11"/>
  <c r="C83" i="11"/>
  <c r="B83" i="11"/>
  <c r="H79" i="11"/>
  <c r="I79" i="11" s="1"/>
  <c r="E78" i="11"/>
  <c r="H78" i="11" s="1"/>
  <c r="I78" i="11" s="1"/>
  <c r="H77" i="11"/>
  <c r="I77" i="11" s="1"/>
  <c r="E76" i="11"/>
  <c r="H76" i="11" s="1"/>
  <c r="I76" i="11" s="1"/>
  <c r="C74" i="11"/>
  <c r="B74" i="11"/>
  <c r="H69" i="11"/>
  <c r="I69" i="11" s="1"/>
  <c r="H68" i="11"/>
  <c r="I68" i="11" s="1"/>
  <c r="H67" i="11"/>
  <c r="I67" i="11" s="1"/>
  <c r="H66" i="11"/>
  <c r="I66" i="11" s="1"/>
  <c r="H65" i="11"/>
  <c r="I65" i="11" s="1"/>
  <c r="H64" i="11"/>
  <c r="I64" i="11" s="1"/>
  <c r="C62" i="11"/>
  <c r="B62" i="11"/>
  <c r="I59" i="11"/>
  <c r="I58" i="11"/>
  <c r="I57" i="11"/>
  <c r="I56" i="11"/>
  <c r="C54" i="11"/>
  <c r="B54" i="11"/>
  <c r="C52" i="11"/>
  <c r="B52" i="11"/>
  <c r="C42" i="11"/>
  <c r="B42" i="11"/>
  <c r="I38" i="11"/>
  <c r="I37" i="11"/>
  <c r="I36" i="11"/>
  <c r="I35" i="11"/>
  <c r="B33" i="11"/>
  <c r="C32" i="11"/>
  <c r="C24" i="11"/>
  <c r="C20" i="11"/>
  <c r="C16" i="11"/>
  <c r="C12" i="11"/>
  <c r="C11" i="11"/>
  <c r="J60" i="5"/>
  <c r="K60" i="5" s="1"/>
  <c r="L60" i="5" s="1"/>
  <c r="J32" i="5"/>
  <c r="K32" i="5" s="1"/>
  <c r="J31" i="5"/>
  <c r="K31" i="5" s="1"/>
  <c r="J30" i="5"/>
  <c r="K30" i="5" s="1"/>
  <c r="J29" i="5"/>
  <c r="K29" i="5" s="1"/>
  <c r="H28" i="12"/>
  <c r="H27" i="12"/>
  <c r="H22" i="12"/>
  <c r="H21" i="12"/>
  <c r="H23" i="12" s="1"/>
  <c r="H14" i="5" s="1"/>
  <c r="H16" i="12"/>
  <c r="H15" i="12"/>
  <c r="B12" i="12"/>
  <c r="C21" i="7"/>
  <c r="C19" i="7"/>
  <c r="C17" i="7"/>
  <c r="C15" i="7"/>
  <c r="C13" i="7"/>
  <c r="H17" i="12" l="1"/>
  <c r="H13" i="5" s="1"/>
  <c r="I146" i="11"/>
  <c r="I128" i="11"/>
  <c r="G36" i="5" s="1"/>
  <c r="I137" i="11"/>
  <c r="G37" i="5" s="1"/>
  <c r="I105" i="11"/>
  <c r="I93" i="11"/>
  <c r="G30" i="5" s="1"/>
  <c r="L30" i="5" s="1"/>
  <c r="I81" i="11"/>
  <c r="G29" i="5" s="1"/>
  <c r="L29" i="5" s="1"/>
  <c r="I72" i="11"/>
  <c r="G28" i="5" s="1"/>
  <c r="I50" i="11"/>
  <c r="G23" i="5" s="1"/>
  <c r="I40" i="11"/>
  <c r="G22" i="5" s="1"/>
  <c r="H29" i="12"/>
  <c r="I60" i="11"/>
  <c r="G27" i="5" s="1"/>
  <c r="F93" i="11"/>
  <c r="G31" i="5"/>
  <c r="L31" i="5" s="1"/>
  <c r="H178" i="11"/>
  <c r="G45" i="5" s="1"/>
  <c r="G38" i="5"/>
  <c r="G32" i="5"/>
  <c r="L32" i="5" s="1"/>
  <c r="H172" i="11"/>
  <c r="G44" i="5" s="1"/>
  <c r="I163" i="11"/>
  <c r="G40" i="5" s="1"/>
  <c r="G39" i="5"/>
  <c r="J65" i="5"/>
  <c r="J27" i="5"/>
  <c r="J28" i="5"/>
  <c r="J22" i="5"/>
  <c r="J23" i="5"/>
  <c r="J16" i="5"/>
  <c r="K16" i="5" s="1"/>
  <c r="L16" i="5" s="1"/>
  <c r="J14" i="5"/>
  <c r="K14" i="5" s="1"/>
  <c r="L14" i="5" s="1"/>
  <c r="L61" i="5" l="1"/>
  <c r="J13" i="5"/>
  <c r="K13" i="5" s="1"/>
  <c r="L13" i="5" s="1"/>
  <c r="D26" i="7" l="1"/>
  <c r="G26" i="7" s="1"/>
  <c r="J44" i="5"/>
  <c r="K44" i="5" s="1"/>
  <c r="J40" i="5"/>
  <c r="K40" i="5" s="1"/>
  <c r="J39" i="5"/>
  <c r="K39" i="5" s="1"/>
  <c r="L40" i="5" l="1"/>
  <c r="L39" i="5"/>
  <c r="L44" i="5" l="1"/>
  <c r="J15" i="5" l="1"/>
  <c r="K15" i="5" s="1"/>
  <c r="L15" i="5" s="1"/>
  <c r="L19" i="5" s="1"/>
  <c r="D14" i="7" l="1"/>
  <c r="J45" i="5"/>
  <c r="K45" i="5" s="1"/>
  <c r="L45" i="5" s="1"/>
  <c r="L50" i="5" s="1"/>
  <c r="J38" i="5" l="1"/>
  <c r="K38" i="5" s="1"/>
  <c r="J37" i="5"/>
  <c r="K37" i="5" s="1"/>
  <c r="J36" i="5"/>
  <c r="K36" i="5" s="1"/>
  <c r="K28" i="5"/>
  <c r="L28" i="5" s="1"/>
  <c r="K27" i="5"/>
  <c r="K23" i="5"/>
  <c r="K22" i="5"/>
  <c r="F24" i="7" l="1"/>
  <c r="E24" i="7"/>
  <c r="L37" i="5"/>
  <c r="L22" i="5"/>
  <c r="L36" i="5"/>
  <c r="L23" i="5"/>
  <c r="L27" i="5"/>
  <c r="L33" i="5" s="1"/>
  <c r="L38" i="5"/>
  <c r="L24" i="5" l="1"/>
  <c r="L41" i="5"/>
  <c r="D20" i="7" s="1"/>
  <c r="G14" i="7"/>
  <c r="E14" i="7"/>
  <c r="F14" i="7"/>
  <c r="D18" i="7"/>
  <c r="L10" i="5" l="1"/>
  <c r="D28" i="7" s="1"/>
  <c r="L65" i="5"/>
  <c r="D16" i="7"/>
  <c r="G16" i="7" s="1"/>
  <c r="D22" i="7"/>
  <c r="E22" i="7" s="1"/>
  <c r="G18" i="7"/>
  <c r="F18" i="7"/>
  <c r="E18" i="7"/>
  <c r="G20" i="7"/>
  <c r="F20" i="7"/>
  <c r="E20" i="7"/>
  <c r="F22" i="7" l="1"/>
  <c r="G28" i="7"/>
  <c r="E16" i="7"/>
  <c r="D30" i="7"/>
  <c r="F16" i="7"/>
  <c r="F28" i="7" l="1"/>
  <c r="F27" i="7" s="1"/>
  <c r="E28" i="7"/>
  <c r="E30" i="7" s="1"/>
  <c r="G27" i="7"/>
  <c r="F30" i="7" l="1"/>
  <c r="G30" i="7" s="1"/>
  <c r="E27" i="7"/>
  <c r="E29" i="7" l="1"/>
  <c r="F29" i="7" s="1"/>
  <c r="G29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H6" authorId="0" shapeId="0" xr:uid="{45101E43-C18D-46FE-80BE-056925BF5F09}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" authorId="0" shapeId="0" xr:uid="{F428644B-299D-4DFC-9625-8D04F72E9A12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 xr:uid="{C3040B58-28E5-4553-9B4D-66516AFAEDB3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<sst xmlns="http://schemas.openxmlformats.org/spreadsheetml/2006/main" count="557" uniqueCount="228">
  <si>
    <t>ITEM</t>
  </si>
  <si>
    <t>QUANTIDADE</t>
  </si>
  <si>
    <t>UNIDADE</t>
  </si>
  <si>
    <t>CÓDIGO</t>
  </si>
  <si>
    <t>PREÇO TOTAL</t>
  </si>
  <si>
    <t>1.1</t>
  </si>
  <si>
    <t>2.1</t>
  </si>
  <si>
    <t>2.2</t>
  </si>
  <si>
    <t>3.1</t>
  </si>
  <si>
    <t>4.1</t>
  </si>
  <si>
    <t xml:space="preserve"> </t>
  </si>
  <si>
    <t>5.1</t>
  </si>
  <si>
    <t>3.2</t>
  </si>
  <si>
    <t>4.2</t>
  </si>
  <si>
    <t>4.3</t>
  </si>
  <si>
    <t>4.4</t>
  </si>
  <si>
    <t>6.1</t>
  </si>
  <si>
    <t>SINAPI</t>
  </si>
  <si>
    <t>SETOP</t>
  </si>
  <si>
    <t>BDI</t>
  </si>
  <si>
    <t>5.2</t>
  </si>
  <si>
    <t>PLANILHA ORÇAMENTÁRIA</t>
  </si>
  <si>
    <t>LICITAÇÃO Nº</t>
  </si>
  <si>
    <t>EDITAL Nº</t>
  </si>
  <si>
    <t>DATA</t>
  </si>
  <si>
    <t>LOTE</t>
  </si>
  <si>
    <t>REGIME DE EXECUÇÃO</t>
  </si>
  <si>
    <t>CONSELHEIRO PENA</t>
  </si>
  <si>
    <t>UF</t>
  </si>
  <si>
    <t>MG</t>
  </si>
  <si>
    <t>DATA BASE DO ORÇAMENTO</t>
  </si>
  <si>
    <t>DESONERAÇÃO</t>
  </si>
  <si>
    <t>BDI 1</t>
  </si>
  <si>
    <t>BDI 2</t>
  </si>
  <si>
    <t>Não</t>
  </si>
  <si>
    <t>TIPO DE VALOR</t>
  </si>
  <si>
    <t>TOTAL GERAL</t>
  </si>
  <si>
    <t>CUSTO (SEM BDI)</t>
  </si>
  <si>
    <t>REFERÊNCIA</t>
  </si>
  <si>
    <t>DESCRIÇÃO DOS SERVIÇOS</t>
  </si>
  <si>
    <t>VALOR UNITÁRIO (R$)</t>
  </si>
  <si>
    <t>CUSTO UNITÁRIO (SEM BDI)</t>
  </si>
  <si>
    <t>PREÇO UNITÁRIO (COM BDI)</t>
  </si>
  <si>
    <t>Total de item:</t>
  </si>
  <si>
    <t>4.5</t>
  </si>
  <si>
    <t>ÓRGÃO:</t>
  </si>
  <si>
    <t>OBJETO:</t>
  </si>
  <si>
    <t>MODALIDADE:</t>
  </si>
  <si>
    <t>TOTAL GERAL DA OBRA</t>
  </si>
  <si>
    <t>_______________________          __________________________</t>
  </si>
  <si>
    <t>SETOR DE ENGENHARIA</t>
  </si>
  <si>
    <t>CIDADE:</t>
  </si>
  <si>
    <t>MUNICÍPIO DE CONSELHEIRO PENA</t>
  </si>
  <si>
    <t xml:space="preserve">CNPJ: 19.769.660/0001-60   </t>
  </si>
  <si>
    <t>ESTADO DE MINAS GERAIS</t>
  </si>
  <si>
    <t>DATA:</t>
  </si>
  <si>
    <t>DESCRIÇÃO</t>
  </si>
  <si>
    <t>H</t>
  </si>
  <si>
    <t>CRONOGRAMA FÍSICO FINANCEIRO</t>
  </si>
  <si>
    <t>PREFEITURA:  MUNICIPAL DE CONSELHEIRO PENA</t>
  </si>
  <si>
    <t>PERIODO</t>
  </si>
  <si>
    <t>%</t>
  </si>
  <si>
    <t>VALOR</t>
  </si>
  <si>
    <t>ACUMULADO</t>
  </si>
  <si>
    <t>ADMINISTRAÇÃO</t>
  </si>
  <si>
    <t>1.3</t>
  </si>
  <si>
    <t>m²</t>
  </si>
  <si>
    <t>CP1</t>
  </si>
  <si>
    <t>ADMINISTRAÇÃO LOCAL</t>
  </si>
  <si>
    <t>MÊS</t>
  </si>
  <si>
    <t>COMPOSIÇÃO DE PREÇOS UNITÁRIOS</t>
  </si>
  <si>
    <t>BASE</t>
  </si>
  <si>
    <t>COEFICIENTE</t>
  </si>
  <si>
    <t>VALOR UNIT.</t>
  </si>
  <si>
    <t>VALOR TOTAL</t>
  </si>
  <si>
    <t>ENGENHEIRO CIVIL DE OBRA PLENO</t>
  </si>
  <si>
    <t>ENCARREGADO GERAL DE OBRAS (MENSALISTA)</t>
  </si>
  <si>
    <t>CP2</t>
  </si>
  <si>
    <t>MOBILIZAÇÃO DE OBRAS</t>
  </si>
  <si>
    <t xml:space="preserve">SERVENTE DE OBRAS </t>
  </si>
  <si>
    <t xml:space="preserve">CAMINHÃO BASCULANTE, PESO BRUTO TOTAL 16.000 KG, CARGA ÚTIL MÁXIMA 13.071 KG, DISTÂNCIA ENTRE EIXOS 4,80 M, POTÊNCIA 230 CV INCLUSIVE CAÇAMBA METÁLICA - CHP DIURNO. </t>
  </si>
  <si>
    <t>CHP</t>
  </si>
  <si>
    <t>CP3</t>
  </si>
  <si>
    <t>DESMOBILIZAÇÃO DE OBRAS</t>
  </si>
  <si>
    <t>1.2</t>
  </si>
  <si>
    <t>1.4</t>
  </si>
  <si>
    <t>ED-50150</t>
  </si>
  <si>
    <t>LIGAÇÃO DE ÁGUA PROVISÓRIA PARA CANTEIRO, INCLUSIVE
HIDRÔMETRO E CAVALETE PARA MEDIÇÃO DE ÁGUA - ENTRADA
PRINCIPAL, EM AÇO GALVANIZADO DN 20MM (1/2") - PADRÃO
CONCESSIONÁRIA</t>
  </si>
  <si>
    <t>CAMINHÃO BASCULANTE 10 M3, TRUCADO, POTÊNCIA 230 CV, INCLUSIVE CAÇAMBA H C 136,51
METÁLICA, COM DISTRIBUIDOR DE AGREGADOS ACOPLADO - MATERIAIS NA OPERA
ÇÃO. AF_02/2017</t>
  </si>
  <si>
    <t>m³</t>
  </si>
  <si>
    <t>SERVIÇOS FINAIS</t>
  </si>
  <si>
    <t>SETOP/LESTE - AGOSTO/2023 e SINAPI/BH - JUNHO /2024</t>
  </si>
  <si>
    <t>UM</t>
  </si>
  <si>
    <t>PREFEITO DE CONSELHEIRO PENA</t>
  </si>
  <si>
    <t>COMPOSIÇÃO</t>
  </si>
  <si>
    <t xml:space="preserve">UN </t>
  </si>
  <si>
    <t>GERADOR PORTÁTIL MONOFÁSICO, POTÊNCIA 5500 VA, MOTOR A GASOLINA, POTÊNCIA DO MOTOR 13 CV - MATERIAIS NA OPERAÇÃO.</t>
  </si>
  <si>
    <t xml:space="preserve">OBRA: </t>
  </si>
  <si>
    <t xml:space="preserve">LOCAL: </t>
  </si>
  <si>
    <t>KG</t>
  </si>
  <si>
    <t>M</t>
  </si>
  <si>
    <t>ESCAVAÇÃO MANUAL DE VALA COM PROFUNDIDADE MENOR OU IGUAL A 1,30 M</t>
  </si>
  <si>
    <t>REATERRO MANUAL DE VALAS COM COMPACTAÇÃO MECANIZADA</t>
  </si>
  <si>
    <t>3.3</t>
  </si>
  <si>
    <t>3.4</t>
  </si>
  <si>
    <t>3.5</t>
  </si>
  <si>
    <t>3.6</t>
  </si>
  <si>
    <t>7.1</t>
  </si>
  <si>
    <t>7.3</t>
  </si>
  <si>
    <t>CP 3</t>
  </si>
  <si>
    <t>DESMOBILIZAÇÃO DE OBRA</t>
  </si>
  <si>
    <t>MEMORIA DE CALCULO</t>
  </si>
  <si>
    <t>LOCAL</t>
  </si>
  <si>
    <t>OBRA</t>
  </si>
  <si>
    <t>QUANT</t>
  </si>
  <si>
    <t>3 OBRAS DE MUROS DE ARRIMO</t>
  </si>
  <si>
    <t xml:space="preserve">HORAS </t>
  </si>
  <si>
    <t>QT</t>
  </si>
  <si>
    <t>HORAS TOTAL</t>
  </si>
  <si>
    <t>QUANT.</t>
  </si>
  <si>
    <t>COMP.</t>
  </si>
  <si>
    <t>LARG.</t>
  </si>
  <si>
    <t>ALTURA</t>
  </si>
  <si>
    <t>LARGURA</t>
  </si>
  <si>
    <t>VOLUME</t>
  </si>
  <si>
    <t>MASSA L.</t>
  </si>
  <si>
    <t>COMP. TOT.</t>
  </si>
  <si>
    <t>PESO</t>
  </si>
  <si>
    <t>LARG</t>
  </si>
  <si>
    <t>ALT</t>
  </si>
  <si>
    <t>CONCRETO FCK = 20MPA, TRAÇO 1:2,7:3 (EM MASSA SECA DE CIMENTO/ AREIA MÉDIA/ BRITA 1) - PREPARO MECÂNICO COM BETONEIRA 400 L. AF_05/2021</t>
  </si>
  <si>
    <t>ESTRUTURA</t>
  </si>
  <si>
    <t xml:space="preserve">ARMAÇÃO DE PILAR OU VIGA DE UMA ESTRUTURA CONVENCIONAL DE CONCRETO ARMADO UTILIZANDO AÇO CA-60 DE 5 MM </t>
  </si>
  <si>
    <t>obs:Altura das vigas descontadas, não são inclusas neste item.</t>
  </si>
  <si>
    <t>larg</t>
  </si>
  <si>
    <t>ÁREA TOTAL</t>
  </si>
  <si>
    <t>CONCRETO MURO 1</t>
  </si>
  <si>
    <t>ÁREA</t>
  </si>
  <si>
    <t>MURO 1</t>
  </si>
  <si>
    <t>METROS</t>
  </si>
  <si>
    <t xml:space="preserve">DRENAGEM DOS MUROS </t>
  </si>
  <si>
    <t>PREFEITURA MUNICIPAL DE CONSELHEIRO PENA- CONTRATAÇÃO DE EMPRESA PARA EXECUÇÃO DA OBRA DE CONSTRUÇÃO DE MURO DE ARRIMO</t>
  </si>
  <si>
    <t>OBRA DE MUROS DE ARRIMO</t>
  </si>
  <si>
    <t>LASTRO DE CONCRETO MAGRO, APLICADO EM PISOS, LAJES SOBRE SOLO OU RADIERS, ESPESSURA DE 5 CM.</t>
  </si>
  <si>
    <t xml:space="preserve">ARMAÇÃO DE PILAR OU VIGA DE UMA ESTRUTURA CONVENCIONAL DE CONCRETO ARMADO UTILIZANDO AÇO CA-50 DE 10,0 MM </t>
  </si>
  <si>
    <t>ARMAÇÃO DE PILAR OU VIGA DE ESTRUTURA CONVENCIONAL DE CONCRETO ARMADO UTILIZANDO AÇO CA-60 DE 5,0 MM - MONTAGEM</t>
  </si>
  <si>
    <t>MONTAGEM E DESMONTAGEM DE FÔRMA DE PILARES RETANGULARES E ESTRUTURAS S M2 CR 134,30
IMILARES, PÉ-DIREITO SIMPLES, EM CHAPA DE MADEIRA COMPENSADA RESINADA,2 UTILIZAÇÕES</t>
  </si>
  <si>
    <t>LANÇAMENTO COM USO DE BALDES, ADENSAMENTO E ACABAMENTO DE CONCRETO EM ESTRUTURAS.</t>
  </si>
  <si>
    <t>CONCRETO FCK = 25MPA, TRAÇO 1:2,3:2,7 (EM MASSA SECA DE CIMENTO/ AREIA MÉDIA/ BRITA 1) - PREPARO MECÂNICO COM BETONEIRA 400 L. AF_05/2021</t>
  </si>
  <si>
    <t>ALVENARIA DE VEDAÇÃO DE BLOCOS VAZADOS DE CONCRETO APARENTE DE 19X19X 39 CM (ESPESSURA 19 CM) E ARGAMASSA DE ASSENTAMENTO COM PREPARO MANUAL
. AF_12/2021</t>
  </si>
  <si>
    <t>PRAZO DE EXECUÇÃO: 45 DIAS</t>
  </si>
  <si>
    <t>1° QUINZENA</t>
  </si>
  <si>
    <t>2° QUINZENA</t>
  </si>
  <si>
    <t>3° QUINZENA</t>
  </si>
  <si>
    <t>MURO 2</t>
  </si>
  <si>
    <t>MURO 01 S1a S42</t>
  </si>
  <si>
    <t>MURO 01VIGA baldrame</t>
  </si>
  <si>
    <t>MURO 02 S1a S9</t>
  </si>
  <si>
    <t>MURO 02 VIGA baldrame</t>
  </si>
  <si>
    <t>OBS: MURO 1=  9,80 X 4,50 M; MURO 02= 27 X 3 m</t>
  </si>
  <si>
    <t>MURO 02VIGA baldrame</t>
  </si>
  <si>
    <t>MURO 01 FUSTE 01 A 42</t>
  </si>
  <si>
    <t>MURO 02 FUSTE 01 A 09</t>
  </si>
  <si>
    <t>MURO 01 P1 a P42 LONG</t>
  </si>
  <si>
    <t>MURO 01vigas Superiores LONG.</t>
  </si>
  <si>
    <t>MURO 02 P1 a P9 LONG</t>
  </si>
  <si>
    <t>MURO 02vigas Superiores LONG.</t>
  </si>
  <si>
    <t>MURO 01 vigas SuperioresESTRIBO</t>
  </si>
  <si>
    <t>MURO 01 P1 a P42 ESTRIBO</t>
  </si>
  <si>
    <t>MURO 02 P1 a P09 ESTRIBO</t>
  </si>
  <si>
    <t>MURO 02 vigas SuperioresESTRIBO</t>
  </si>
  <si>
    <t xml:space="preserve">MURO 01 P1 a P42 </t>
  </si>
  <si>
    <t>MURO 01 vigas Superiores</t>
  </si>
  <si>
    <t>MURO 02 P1 a P9</t>
  </si>
  <si>
    <t>MURO 02 vigas Superiores</t>
  </si>
  <si>
    <t>CARGA, MANOBRA E DESCARGA DE ENTULHO EM CAMINHÃO BASCULANTE 10 M³ - CARGA COM ESCAVADEIRA HIDRÁULICA  (CAÇAMBA DE 0,80 M³ / 111 HP) E DESCARGA LIVRE (UNIDADE: M3). AF_07/2020</t>
  </si>
  <si>
    <t>M3</t>
  </si>
  <si>
    <t>(23*3)+(2,2*32,5))*0,15+36*2,2*0,15+15*3*0,15</t>
  </si>
  <si>
    <t>restos de entulho</t>
  </si>
  <si>
    <t>DEMOLIÇÃO DE ALVENARIA DE BLOCO FURADO, DE FORMA MANUAL, SEM REAPROVEITAMENTO. AF_09/2023</t>
  </si>
  <si>
    <t>1.5</t>
  </si>
  <si>
    <t>((23*3)+(2,2*32,5))*0,15</t>
  </si>
  <si>
    <t>MOVIMENTAÇÃO DE TERRA</t>
  </si>
  <si>
    <t>FUNDAÇÃO</t>
  </si>
  <si>
    <t>MURO</t>
  </si>
  <si>
    <t>95241</t>
  </si>
  <si>
    <t>92762</t>
  </si>
  <si>
    <t>92759</t>
  </si>
  <si>
    <t>92415</t>
  </si>
  <si>
    <t>103670</t>
  </si>
  <si>
    <t>94965</t>
  </si>
  <si>
    <t>103340</t>
  </si>
  <si>
    <t>CHAPISCO APLICADO EM ALVENARIAS E ESTRUTURAS DE CONCRETO INTERNAS, COM COLHER DE PEDREIRO.  ARGAMASSA TRAÇO 1:3 COM PREPARO EM BETONEIRA 400L. AF_10/2022</t>
  </si>
  <si>
    <t>M2</t>
  </si>
  <si>
    <t>MASSA ÚNICA, PARA RECEBIMENTO DE PINTURA, EM ARGAMASSA TRAÇO 1:2:8, PREPARO MECÂNICO COM BETONEIRA 400L, APLICADA MANUALMENTE EM FACES INTERNAS DE PAREDES, ESPESSURA DE 20MM, COM EXECUÇÃO DE TALISCAS. AF_06/2014</t>
  </si>
  <si>
    <t>PINTURA LÁTEX ACRÍLICA STANDARD, APLICAÇÃO MANUAL EM PAREDES, DUAS DEMÃOS. AF_04/2023</t>
  </si>
  <si>
    <t>CHAPIM SOBRE MUROS LINEARES, EM GRANITO OU MÁRMORE, L = 25 CM, ASSENTADO COM ARGAMASSA 1:6 COM ADITIVO. AF_11/2020</t>
  </si>
  <si>
    <t>CHAPISCO MURO 1</t>
  </si>
  <si>
    <t>CHAPISCO MURO 2</t>
  </si>
  <si>
    <t>LADOS</t>
  </si>
  <si>
    <t>5.3</t>
  </si>
  <si>
    <t>5.4</t>
  </si>
  <si>
    <t>5.5</t>
  </si>
  <si>
    <t>5.6</t>
  </si>
  <si>
    <t>REMOÇÃO DE TELHAS DE FIBROCIMENTO METÁLICA E CERÂMICA, DE FORMA MANUAL, SEM REAPROVEITAMENTO. AF_09/2023</t>
  </si>
  <si>
    <t>TELHAMENTO COM TELHA DE AÇO/ALUMÍNIO E = 0,5 MM, COM ATÉ 2 ÁGUAS, INCLUSO IÇAMENTO. AF_07/2019</t>
  </si>
  <si>
    <t>6.2</t>
  </si>
  <si>
    <t>6.3</t>
  </si>
  <si>
    <t>FORNECIMENTO DE ESTRUTURA METÁLICA E ENGRADAMENTO
METÁLICO, EM AÇO, PARA TELHADO, EXCLUSIVE TELHA,
INCLUSIVE FABRICAÇÃO, TRANSPORTE, MONTAGEM E
APLICAÇÃO DE FUNDO PREPARADOR ANTICORROSIVO EM
SUPERFÍCIE METÁLICA, UMA (1) DEMÃO</t>
  </si>
  <si>
    <t>ED-20603</t>
  </si>
  <si>
    <t>COBERTURA METÁLICA</t>
  </si>
  <si>
    <t>COBERTURA GALPÃO</t>
  </si>
  <si>
    <t>ARRED((37/3);0,01)*3,49*2*4+12*2*3,49*2*2,5</t>
  </si>
  <si>
    <t>02/08/2024</t>
  </si>
  <si>
    <t>META 05 - RECONSTRUÇÃO DE MUROS (SAAE)</t>
  </si>
  <si>
    <t>DEPÓSITO SAAE, COORDENADA  19°10'38.80"S  41°28'51.22"O</t>
  </si>
  <si>
    <t>OBRA: META 05 - RECONSTRUÇÃO DE MUROS (SAAE)</t>
  </si>
  <si>
    <t>LOCAL: DEPÓSITO SAAE, COORDENADA  19°10'38.80"S  41°28'51.22"O</t>
  </si>
  <si>
    <t>ENDEREÇO: DEPÓSITO SAAE, COORDENADA  19°10'38.80"S  41°28'51.22"O</t>
  </si>
  <si>
    <t>MURO S1a S10(SAPATAS DE VIGA DE TRAVAMENTO</t>
  </si>
  <si>
    <t>MURO S1a S10 (SAPATAS DE VIGA DE TRAVAMENTO</t>
  </si>
  <si>
    <t>MUROFUSTE 01 A 10 (fuste DE VIGA DE TRAVAMENTO</t>
  </si>
  <si>
    <t>MURO SAPATAS 01 A 10 (fuste DE VIGA DE TRAVAMENTO</t>
  </si>
  <si>
    <t>MUROS viga de travamento 10 UND, DE 2.5 M</t>
  </si>
  <si>
    <t>MUROS  viga de travamento 10 UND, DE 2.5 M</t>
  </si>
  <si>
    <t>1.6</t>
  </si>
  <si>
    <t>ED-28427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</si>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</sst>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_-&quot;R$&quot;\ * #,##0.0000_-;\-&quot;R$&quot;\ * #,##0.0000_-;_-&quot;R$&quot;\ * &quot;-&quot;????_-;_-@_-"/>
    <numFmt numFmtId="168" formatCode="_-&quot;R$&quot;* #,##0.00_-;\-&quot;R$&quot;* #,##0.00_-;_-&quot;R$&quot;* &quot;-&quot;??_-;_-@_-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0"/>
      <name val="Calibri"/>
      <family val="2"/>
      <scheme val="minor"/>
    </font>
    <font>
      <b/>
      <i/>
      <sz val="10"/>
      <color theme="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0"/>
      <name val="Courier New"/>
      <family val="3"/>
    </font>
    <font>
      <sz val="14"/>
      <name val="Calibri"/>
      <family val="2"/>
      <scheme val="minor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A5A5A5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medium">
        <color auto="1"/>
      </right>
      <top style="double">
        <color rgb="FF3F3F3F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double">
        <color rgb="FF3F3F3F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theme="1" tint="0.34998626667073579"/>
      </bottom>
      <diagonal/>
    </border>
  </borders>
  <cellStyleXfs count="26">
    <xf numFmtId="0" fontId="0" fillId="0" borderId="0"/>
    <xf numFmtId="164" fontId="5" fillId="0" borderId="0" applyFont="0" applyFill="0" applyBorder="0" applyAlignment="0" applyProtection="0"/>
    <xf numFmtId="0" fontId="7" fillId="0" borderId="0"/>
    <xf numFmtId="0" fontId="9" fillId="0" borderId="0"/>
    <xf numFmtId="9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4" borderId="0" applyNumberFormat="0" applyBorder="0" applyAlignment="0" applyProtection="0"/>
    <xf numFmtId="0" fontId="24" fillId="6" borderId="28" applyNumberFormat="0" applyAlignment="0" applyProtection="0"/>
    <xf numFmtId="0" fontId="2" fillId="0" borderId="0"/>
    <xf numFmtId="0" fontId="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" fillId="0" borderId="0"/>
    <xf numFmtId="0" fontId="2" fillId="0" borderId="0"/>
    <xf numFmtId="43" fontId="3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168" fontId="5" fillId="0" borderId="0" applyFont="0" applyFill="0" applyBorder="0" applyAlignment="0" applyProtection="0"/>
    <xf numFmtId="0" fontId="35" fillId="10" borderId="0" applyNumberFormat="0" applyBorder="0" applyAlignment="0" applyProtection="0"/>
  </cellStyleXfs>
  <cellXfs count="411">
    <xf numFmtId="0" fontId="0" fillId="0" borderId="0" xfId="0"/>
    <xf numFmtId="0" fontId="0" fillId="2" borderId="0" xfId="0" applyFill="1"/>
    <xf numFmtId="0" fontId="12" fillId="0" borderId="19" xfId="0" applyFont="1" applyBorder="1" applyAlignment="1">
      <alignment horizontal="center" vertical="center"/>
    </xf>
    <xf numFmtId="167" fontId="0" fillId="0" borderId="0" xfId="0" applyNumberFormat="1"/>
    <xf numFmtId="0" fontId="0" fillId="0" borderId="8" xfId="0" applyBorder="1"/>
    <xf numFmtId="9" fontId="0" fillId="2" borderId="0" xfId="4" applyFont="1" applyFill="1" applyAlignment="1"/>
    <xf numFmtId="9" fontId="0" fillId="0" borderId="0" xfId="4" applyFont="1" applyFill="1" applyAlignment="1"/>
    <xf numFmtId="0" fontId="0" fillId="0" borderId="19" xfId="0" applyBorder="1"/>
    <xf numFmtId="0" fontId="11" fillId="0" borderId="0" xfId="0" applyFont="1" applyAlignment="1">
      <alignment vertical="top" wrapText="1"/>
    </xf>
    <xf numFmtId="166" fontId="10" fillId="5" borderId="4" xfId="1" applyNumberFormat="1" applyFont="1" applyFill="1" applyBorder="1" applyAlignment="1">
      <alignment horizontal="center" vertical="center" wrapText="1"/>
    </xf>
    <xf numFmtId="166" fontId="10" fillId="5" borderId="1" xfId="1" applyNumberFormat="1" applyFont="1" applyFill="1" applyBorder="1" applyAlignment="1">
      <alignment horizontal="center" vertical="center" wrapText="1"/>
    </xf>
    <xf numFmtId="0" fontId="0" fillId="0" borderId="15" xfId="0" applyBorder="1"/>
    <xf numFmtId="166" fontId="18" fillId="5" borderId="4" xfId="1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7" xfId="0" applyBorder="1"/>
    <xf numFmtId="0" fontId="5" fillId="0" borderId="0" xfId="0" applyFont="1" applyAlignment="1">
      <alignment horizontal="center" vertical="center"/>
    </xf>
    <xf numFmtId="0" fontId="0" fillId="0" borderId="9" xfId="0" applyBorder="1"/>
    <xf numFmtId="4" fontId="19" fillId="0" borderId="0" xfId="6" applyNumberFormat="1" applyFont="1" applyFill="1" applyBorder="1" applyAlignment="1">
      <alignment horizontal="right" vertical="center"/>
    </xf>
    <xf numFmtId="4" fontId="19" fillId="0" borderId="8" xfId="6" applyNumberFormat="1" applyFont="1" applyFill="1" applyBorder="1" applyAlignment="1">
      <alignment horizontal="right" vertical="center"/>
    </xf>
    <xf numFmtId="0" fontId="23" fillId="4" borderId="3" xfId="8" applyFont="1" applyBorder="1" applyAlignment="1">
      <alignment horizontal="left" vertical="center"/>
    </xf>
    <xf numFmtId="49" fontId="23" fillId="4" borderId="1" xfId="8" applyNumberFormat="1" applyFont="1" applyBorder="1" applyAlignment="1">
      <alignment horizontal="center" vertical="center"/>
    </xf>
    <xf numFmtId="0" fontId="22" fillId="3" borderId="25" xfId="7" applyFont="1" applyBorder="1" applyAlignment="1">
      <alignment horizontal="center" vertical="center" wrapText="1"/>
    </xf>
    <xf numFmtId="49" fontId="22" fillId="3" borderId="26" xfId="7" applyNumberFormat="1" applyFont="1" applyBorder="1" applyAlignment="1">
      <alignment horizontal="center" vertical="center" wrapText="1"/>
    </xf>
    <xf numFmtId="2" fontId="22" fillId="3" borderId="26" xfId="7" applyNumberFormat="1" applyFont="1" applyBorder="1" applyAlignment="1">
      <alignment horizontal="center" vertical="center" wrapText="1"/>
    </xf>
    <xf numFmtId="4" fontId="22" fillId="3" borderId="26" xfId="7" applyNumberFormat="1" applyFont="1" applyBorder="1" applyAlignment="1">
      <alignment horizontal="center" vertical="center" wrapText="1"/>
    </xf>
    <xf numFmtId="4" fontId="22" fillId="3" borderId="26" xfId="7" applyNumberFormat="1" applyFont="1" applyBorder="1" applyAlignment="1">
      <alignment horizontal="right" vertical="center"/>
    </xf>
    <xf numFmtId="4" fontId="22" fillId="3" borderId="27" xfId="7" applyNumberFormat="1" applyFont="1" applyBorder="1" applyAlignment="1">
      <alignment horizontal="right" vertical="center"/>
    </xf>
    <xf numFmtId="0" fontId="22" fillId="3" borderId="10" xfId="7" applyFont="1" applyBorder="1" applyAlignment="1">
      <alignment horizontal="center" vertical="center" wrapText="1"/>
    </xf>
    <xf numFmtId="0" fontId="22" fillId="3" borderId="10" xfId="7" applyFont="1" applyBorder="1" applyAlignment="1">
      <alignment horizontal="center"/>
    </xf>
    <xf numFmtId="164" fontId="22" fillId="3" borderId="10" xfId="7" applyNumberFormat="1" applyFont="1" applyBorder="1" applyAlignment="1">
      <alignment horizontal="right" vertical="center"/>
    </xf>
    <xf numFmtId="0" fontId="22" fillId="3" borderId="26" xfId="7" applyFont="1" applyBorder="1" applyAlignment="1">
      <alignment horizontal="left" vertical="center" wrapText="1"/>
    </xf>
    <xf numFmtId="0" fontId="22" fillId="3" borderId="3" xfId="7" applyFont="1" applyBorder="1" applyAlignment="1">
      <alignment horizontal="center" vertical="center" wrapText="1"/>
    </xf>
    <xf numFmtId="0" fontId="26" fillId="0" borderId="0" xfId="0" applyFont="1"/>
    <xf numFmtId="0" fontId="0" fillId="0" borderId="0" xfId="0" applyAlignment="1">
      <alignment vertical="center"/>
    </xf>
    <xf numFmtId="0" fontId="25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5" fillId="0" borderId="11" xfId="0" applyFont="1" applyBorder="1" applyAlignment="1">
      <alignment vertical="center"/>
    </xf>
    <xf numFmtId="0" fontId="25" fillId="0" borderId="30" xfId="0" applyFont="1" applyBorder="1" applyAlignment="1">
      <alignment vertical="center"/>
    </xf>
    <xf numFmtId="0" fontId="0" fillId="0" borderId="0" xfId="0" applyAlignment="1">
      <alignment horizontal="center" vertical="center"/>
    </xf>
    <xf numFmtId="14" fontId="25" fillId="0" borderId="30" xfId="0" applyNumberFormat="1" applyFont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5" fillId="0" borderId="30" xfId="0" applyFont="1" applyBorder="1" applyAlignment="1">
      <alignment horizontal="left" vertical="center"/>
    </xf>
    <xf numFmtId="0" fontId="25" fillId="0" borderId="21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/>
    </xf>
    <xf numFmtId="0" fontId="28" fillId="9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0" fontId="29" fillId="0" borderId="12" xfId="9" applyNumberFormat="1" applyFont="1" applyFill="1" applyBorder="1" applyAlignment="1">
      <alignment horizontal="center" vertical="center" wrapText="1"/>
    </xf>
    <xf numFmtId="166" fontId="29" fillId="0" borderId="12" xfId="9" applyNumberFormat="1" applyFont="1" applyFill="1" applyBorder="1" applyAlignment="1">
      <alignment horizontal="center" vertical="center" wrapText="1"/>
    </xf>
    <xf numFmtId="0" fontId="30" fillId="0" borderId="12" xfId="9" applyFont="1" applyFill="1" applyBorder="1" applyAlignment="1">
      <alignment horizontal="right" vertical="center" wrapText="1"/>
    </xf>
    <xf numFmtId="10" fontId="28" fillId="0" borderId="12" xfId="0" applyNumberFormat="1" applyFont="1" applyBorder="1" applyAlignment="1">
      <alignment horizontal="center" vertical="center"/>
    </xf>
    <xf numFmtId="0" fontId="28" fillId="0" borderId="12" xfId="0" applyFont="1" applyBorder="1" applyAlignment="1">
      <alignment horizontal="right" vertical="center"/>
    </xf>
    <xf numFmtId="166" fontId="28" fillId="0" borderId="12" xfId="0" applyNumberFormat="1" applyFont="1" applyBorder="1" applyAlignment="1">
      <alignment horizontal="center" vertical="center"/>
    </xf>
    <xf numFmtId="166" fontId="30" fillId="0" borderId="12" xfId="9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3" fillId="4" borderId="17" xfId="8" applyFont="1" applyBorder="1" applyAlignment="1">
      <alignment horizontal="left" vertical="center"/>
    </xf>
    <xf numFmtId="49" fontId="23" fillId="4" borderId="15" xfId="8" applyNumberFormat="1" applyFont="1" applyBorder="1" applyAlignment="1">
      <alignment horizontal="center" vertical="center"/>
    </xf>
    <xf numFmtId="0" fontId="23" fillId="4" borderId="20" xfId="8" applyFont="1" applyBorder="1" applyAlignment="1">
      <alignment horizontal="left" vertical="center"/>
    </xf>
    <xf numFmtId="0" fontId="23" fillId="4" borderId="10" xfId="8" applyFont="1" applyBorder="1" applyAlignment="1">
      <alignment horizontal="left" vertical="center"/>
    </xf>
    <xf numFmtId="0" fontId="23" fillId="4" borderId="10" xfId="8" applyFont="1" applyBorder="1" applyAlignment="1">
      <alignment horizontal="center" vertical="center"/>
    </xf>
    <xf numFmtId="49" fontId="23" fillId="4" borderId="17" xfId="8" applyNumberFormat="1" applyFont="1" applyBorder="1" applyAlignment="1">
      <alignment horizontal="center" vertical="center"/>
    </xf>
    <xf numFmtId="49" fontId="23" fillId="4" borderId="7" xfId="8" applyNumberFormat="1" applyFont="1" applyBorder="1" applyAlignment="1">
      <alignment horizontal="center" vertical="center"/>
    </xf>
    <xf numFmtId="49" fontId="23" fillId="4" borderId="20" xfId="8" applyNumberFormat="1" applyFont="1" applyBorder="1" applyAlignment="1">
      <alignment horizontal="center" vertical="center"/>
    </xf>
    <xf numFmtId="49" fontId="23" fillId="4" borderId="9" xfId="8" applyNumberFormat="1" applyFont="1" applyBorder="1" applyAlignment="1">
      <alignment horizontal="center" vertical="center"/>
    </xf>
    <xf numFmtId="14" fontId="23" fillId="4" borderId="17" xfId="8" applyNumberFormat="1" applyFont="1" applyBorder="1" applyAlignment="1">
      <alignment horizontal="center" vertical="center"/>
    </xf>
    <xf numFmtId="14" fontId="23" fillId="4" borderId="7" xfId="8" applyNumberFormat="1" applyFont="1" applyBorder="1" applyAlignment="1">
      <alignment horizontal="center" vertical="center"/>
    </xf>
    <xf numFmtId="14" fontId="23" fillId="4" borderId="20" xfId="8" applyNumberFormat="1" applyFont="1" applyBorder="1" applyAlignment="1">
      <alignment horizontal="center" vertical="center"/>
    </xf>
    <xf numFmtId="14" fontId="23" fillId="4" borderId="9" xfId="8" applyNumberFormat="1" applyFont="1" applyBorder="1" applyAlignment="1">
      <alignment horizontal="center" vertical="center"/>
    </xf>
    <xf numFmtId="49" fontId="23" fillId="4" borderId="4" xfId="8" applyNumberFormat="1" applyFont="1" applyBorder="1" applyAlignment="1">
      <alignment horizontal="center" vertical="center"/>
    </xf>
    <xf numFmtId="49" fontId="23" fillId="4" borderId="18" xfId="8" applyNumberFormat="1" applyFont="1" applyBorder="1" applyAlignment="1">
      <alignment horizontal="center" vertical="center"/>
    </xf>
    <xf numFmtId="0" fontId="23" fillId="4" borderId="9" xfId="8" applyFont="1" applyBorder="1" applyAlignment="1">
      <alignment horizontal="center" vertical="center"/>
    </xf>
    <xf numFmtId="4" fontId="21" fillId="0" borderId="37" xfId="6" applyNumberFormat="1" applyFont="1" applyFill="1" applyBorder="1" applyAlignment="1">
      <alignment horizontal="right" vertical="center"/>
    </xf>
    <xf numFmtId="4" fontId="19" fillId="0" borderId="15" xfId="6" applyNumberFormat="1" applyFont="1" applyFill="1" applyBorder="1" applyAlignment="1">
      <alignment horizontal="right" vertical="center"/>
    </xf>
    <xf numFmtId="4" fontId="19" fillId="0" borderId="9" xfId="6" applyNumberFormat="1" applyFont="1" applyFill="1" applyBorder="1" applyAlignment="1">
      <alignment horizontal="right" vertical="center"/>
    </xf>
    <xf numFmtId="4" fontId="19" fillId="0" borderId="37" xfId="6" applyNumberFormat="1" applyFont="1" applyFill="1" applyBorder="1" applyAlignment="1">
      <alignment horizontal="right" vertical="center"/>
    </xf>
    <xf numFmtId="0" fontId="25" fillId="9" borderId="12" xfId="0" applyFont="1" applyFill="1" applyBorder="1" applyAlignment="1">
      <alignment horizontal="center" vertical="center"/>
    </xf>
    <xf numFmtId="0" fontId="27" fillId="9" borderId="12" xfId="0" applyFont="1" applyFill="1" applyBorder="1" applyAlignment="1">
      <alignment horizontal="center" vertical="center"/>
    </xf>
    <xf numFmtId="2" fontId="19" fillId="0" borderId="0" xfId="13" applyNumberFormat="1" applyFont="1" applyFill="1" applyBorder="1" applyAlignment="1" applyProtection="1">
      <alignment horizontal="center" vertical="center"/>
      <protection locked="0"/>
    </xf>
    <xf numFmtId="2" fontId="19" fillId="0" borderId="0" xfId="16" applyNumberFormat="1" applyFont="1" applyFill="1" applyBorder="1" applyAlignment="1" applyProtection="1">
      <alignment horizontal="center" vertical="center"/>
      <protection locked="0"/>
    </xf>
    <xf numFmtId="4" fontId="19" fillId="0" borderId="0" xfId="0" applyNumberFormat="1" applyFont="1" applyBorder="1" applyAlignment="1">
      <alignment horizontal="center" vertical="center" wrapText="1"/>
    </xf>
    <xf numFmtId="4" fontId="21" fillId="0" borderId="8" xfId="6" applyNumberFormat="1" applyFont="1" applyFill="1" applyBorder="1" applyAlignment="1">
      <alignment horizontal="right" vertical="center"/>
    </xf>
    <xf numFmtId="49" fontId="19" fillId="0" borderId="19" xfId="0" applyNumberFormat="1" applyFont="1" applyBorder="1" applyAlignment="1">
      <alignment horizontal="center" vertical="center" wrapText="1"/>
    </xf>
    <xf numFmtId="49" fontId="19" fillId="0" borderId="0" xfId="0" applyNumberFormat="1" applyFont="1" applyBorder="1" applyAlignment="1">
      <alignment horizontal="center" vertical="center" wrapText="1"/>
    </xf>
    <xf numFmtId="49" fontId="19" fillId="0" borderId="0" xfId="15" applyNumberFormat="1" applyFont="1" applyBorder="1" applyAlignment="1" applyProtection="1">
      <alignment horizontal="center" vertical="center" wrapText="1"/>
      <protection locked="0"/>
    </xf>
    <xf numFmtId="0" fontId="19" fillId="0" borderId="0" xfId="12" applyNumberFormat="1" applyFont="1" applyFill="1" applyBorder="1" applyAlignment="1" applyProtection="1">
      <alignment horizontal="left" vertical="top" wrapText="1"/>
    </xf>
    <xf numFmtId="0" fontId="33" fillId="0" borderId="0" xfId="15" applyFont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49" fontId="20" fillId="0" borderId="20" xfId="0" applyNumberFormat="1" applyFont="1" applyBorder="1" applyAlignment="1">
      <alignment horizontal="right" vertical="center" wrapText="1"/>
    </xf>
    <xf numFmtId="49" fontId="20" fillId="0" borderId="15" xfId="0" applyNumberFormat="1" applyFont="1" applyBorder="1" applyAlignment="1">
      <alignment horizontal="right" vertical="center" wrapText="1"/>
    </xf>
    <xf numFmtId="0" fontId="25" fillId="0" borderId="33" xfId="0" applyFont="1" applyBorder="1" applyAlignment="1">
      <alignment vertical="center"/>
    </xf>
    <xf numFmtId="0" fontId="25" fillId="0" borderId="29" xfId="0" applyFont="1" applyBorder="1" applyAlignment="1">
      <alignment vertical="center"/>
    </xf>
    <xf numFmtId="0" fontId="25" fillId="0" borderId="2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1" fillId="8" borderId="40" xfId="9" applyFont="1" applyFill="1" applyBorder="1" applyAlignment="1">
      <alignment horizontal="center" vertical="center" wrapText="1"/>
    </xf>
    <xf numFmtId="0" fontId="31" fillId="8" borderId="43" xfId="9" applyFont="1" applyFill="1" applyBorder="1" applyAlignment="1">
      <alignment horizontal="center" vertical="center" wrapText="1"/>
    </xf>
    <xf numFmtId="0" fontId="31" fillId="8" borderId="44" xfId="9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6" fontId="28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5" fillId="10" borderId="16" xfId="25" applyBorder="1" applyAlignment="1">
      <alignment horizontal="center" vertical="center" wrapText="1"/>
    </xf>
    <xf numFmtId="0" fontId="35" fillId="10" borderId="12" xfId="25" applyBorder="1" applyAlignment="1">
      <alignment horizontal="center" vertical="center" wrapText="1"/>
    </xf>
    <xf numFmtId="0" fontId="35" fillId="10" borderId="12" xfId="25" applyBorder="1" applyAlignment="1">
      <alignment horizontal="left" vertical="center" wrapText="1"/>
    </xf>
    <xf numFmtId="4" fontId="35" fillId="10" borderId="12" xfId="25" applyNumberFormat="1" applyBorder="1" applyAlignment="1">
      <alignment horizontal="center" vertical="center" wrapText="1"/>
    </xf>
    <xf numFmtId="4" fontId="35" fillId="10" borderId="5" xfId="25" applyNumberFormat="1" applyBorder="1" applyAlignment="1">
      <alignment horizontal="right" vertical="center"/>
    </xf>
    <xf numFmtId="2" fontId="35" fillId="10" borderId="12" xfId="25" applyNumberFormat="1" applyBorder="1" applyAlignment="1">
      <alignment horizontal="center" vertical="center" wrapText="1"/>
    </xf>
    <xf numFmtId="49" fontId="35" fillId="10" borderId="12" xfId="25" applyNumberFormat="1" applyBorder="1" applyAlignment="1" applyProtection="1">
      <alignment horizontal="center" vertical="center" wrapText="1"/>
      <protection locked="0"/>
    </xf>
    <xf numFmtId="0" fontId="35" fillId="10" borderId="12" xfId="25" applyNumberFormat="1" applyBorder="1" applyAlignment="1" applyProtection="1">
      <alignment horizontal="left" vertical="top" wrapText="1"/>
    </xf>
    <xf numFmtId="2" fontId="35" fillId="10" borderId="12" xfId="25" applyNumberFormat="1" applyBorder="1" applyAlignment="1" applyProtection="1">
      <alignment horizontal="center" vertical="center"/>
      <protection locked="0"/>
    </xf>
    <xf numFmtId="4" fontId="35" fillId="10" borderId="12" xfId="25" applyNumberFormat="1" applyBorder="1" applyAlignment="1">
      <alignment horizontal="right" vertical="center"/>
    </xf>
    <xf numFmtId="49" fontId="35" fillId="10" borderId="16" xfId="25" applyNumberFormat="1" applyBorder="1" applyAlignment="1">
      <alignment horizontal="center" vertical="center" wrapText="1"/>
    </xf>
    <xf numFmtId="2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166" fontId="0" fillId="0" borderId="0" xfId="0" applyNumberFormat="1" applyAlignment="1">
      <alignment vertical="center"/>
    </xf>
    <xf numFmtId="49" fontId="23" fillId="4" borderId="15" xfId="8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166" fontId="5" fillId="0" borderId="18" xfId="0" applyNumberFormat="1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66" fontId="6" fillId="0" borderId="0" xfId="0" applyNumberFormat="1" applyFont="1" applyBorder="1" applyAlignment="1">
      <alignment vertical="center"/>
    </xf>
    <xf numFmtId="0" fontId="0" fillId="0" borderId="0" xfId="0" applyBorder="1"/>
    <xf numFmtId="0" fontId="0" fillId="0" borderId="20" xfId="0" applyBorder="1"/>
    <xf numFmtId="0" fontId="5" fillId="0" borderId="29" xfId="0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right" vertical="center" wrapText="1"/>
    </xf>
    <xf numFmtId="0" fontId="36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11" xfId="0" applyFont="1" applyBorder="1" applyAlignment="1">
      <alignment vertical="center" wrapText="1"/>
    </xf>
    <xf numFmtId="14" fontId="39" fillId="0" borderId="30" xfId="0" applyNumberFormat="1" applyFont="1" applyBorder="1" applyAlignment="1">
      <alignment horizontal="center" vertical="center" wrapText="1"/>
    </xf>
    <xf numFmtId="14" fontId="39" fillId="0" borderId="5" xfId="0" applyNumberFormat="1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6" fontId="29" fillId="0" borderId="0" xfId="0" applyNumberFormat="1" applyFont="1" applyAlignment="1">
      <alignment horizontal="center" vertical="center"/>
    </xf>
    <xf numFmtId="166" fontId="29" fillId="0" borderId="8" xfId="0" applyNumberFormat="1" applyFont="1" applyBorder="1" applyAlignment="1">
      <alignment horizontal="center" vertical="center"/>
    </xf>
    <xf numFmtId="166" fontId="30" fillId="0" borderId="8" xfId="0" applyNumberFormat="1" applyFont="1" applyBorder="1" applyAlignment="1">
      <alignment horizontal="center" vertical="center"/>
    </xf>
    <xf numFmtId="166" fontId="28" fillId="0" borderId="8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right" vertical="center" wrapText="1"/>
    </xf>
    <xf numFmtId="0" fontId="5" fillId="0" borderId="0" xfId="0" applyFont="1"/>
    <xf numFmtId="2" fontId="5" fillId="0" borderId="0" xfId="0" applyNumberFormat="1" applyFont="1" applyAlignment="1">
      <alignment horizontal="center"/>
    </xf>
    <xf numFmtId="0" fontId="25" fillId="0" borderId="39" xfId="0" applyFont="1" applyBorder="1" applyAlignment="1">
      <alignment vertical="center"/>
    </xf>
    <xf numFmtId="0" fontId="25" fillId="0" borderId="32" xfId="0" applyFont="1" applyBorder="1" applyAlignment="1">
      <alignment vertical="center"/>
    </xf>
    <xf numFmtId="0" fontId="5" fillId="0" borderId="8" xfId="0" applyFont="1" applyBorder="1"/>
    <xf numFmtId="0" fontId="25" fillId="0" borderId="38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10" fillId="8" borderId="45" xfId="9" applyNumberFormat="1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49" xfId="0" applyFont="1" applyBorder="1"/>
    <xf numFmtId="0" fontId="5" fillId="0" borderId="12" xfId="0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5" fillId="0" borderId="50" xfId="0" applyNumberFormat="1" applyFont="1" applyBorder="1" applyAlignment="1">
      <alignment horizontal="center" vertical="center" wrapText="1"/>
    </xf>
    <xf numFmtId="0" fontId="5" fillId="0" borderId="51" xfId="0" applyFont="1" applyBorder="1"/>
    <xf numFmtId="0" fontId="5" fillId="0" borderId="12" xfId="0" applyFont="1" applyBorder="1"/>
    <xf numFmtId="2" fontId="5" fillId="0" borderId="36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5" fillId="0" borderId="10" xfId="0" applyNumberFormat="1" applyFont="1" applyBorder="1" applyAlignment="1">
      <alignment horizontal="center"/>
    </xf>
    <xf numFmtId="0" fontId="25" fillId="0" borderId="19" xfId="0" applyFont="1" applyBorder="1" applyAlignment="1">
      <alignment horizontal="left" vertical="center"/>
    </xf>
    <xf numFmtId="0" fontId="25" fillId="0" borderId="8" xfId="0" applyFont="1" applyBorder="1" applyAlignment="1">
      <alignment horizontal="left" vertical="center"/>
    </xf>
    <xf numFmtId="0" fontId="5" fillId="0" borderId="50" xfId="0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/>
    </xf>
    <xf numFmtId="2" fontId="5" fillId="0" borderId="31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9" xfId="0" applyFont="1" applyBorder="1"/>
    <xf numFmtId="0" fontId="5" fillId="0" borderId="13" xfId="0" applyFont="1" applyBorder="1"/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12" xfId="0" applyFont="1" applyBorder="1" applyAlignment="1">
      <alignment wrapText="1"/>
    </xf>
    <xf numFmtId="0" fontId="28" fillId="0" borderId="3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10" fillId="8" borderId="52" xfId="9" applyNumberFormat="1" applyFont="1" applyFill="1" applyBorder="1" applyAlignment="1">
      <alignment horizontal="center" vertical="center" wrapText="1"/>
    </xf>
    <xf numFmtId="0" fontId="0" fillId="0" borderId="16" xfId="0" applyBorder="1"/>
    <xf numFmtId="0" fontId="5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wrapText="1"/>
    </xf>
    <xf numFmtId="0" fontId="28" fillId="0" borderId="5" xfId="0" applyFont="1" applyBorder="1" applyAlignment="1">
      <alignment horizontal="center"/>
    </xf>
    <xf numFmtId="0" fontId="10" fillId="0" borderId="19" xfId="9" applyNumberFormat="1" applyFont="1" applyFill="1" applyBorder="1" applyAlignment="1">
      <alignment horizontal="center" vertical="center" wrapText="1"/>
    </xf>
    <xf numFmtId="2" fontId="28" fillId="0" borderId="37" xfId="0" applyNumberFormat="1" applyFont="1" applyBorder="1" applyAlignment="1">
      <alignment horizontal="center"/>
    </xf>
    <xf numFmtId="0" fontId="5" fillId="0" borderId="56" xfId="0" applyFont="1" applyBorder="1"/>
    <xf numFmtId="0" fontId="5" fillId="0" borderId="57" xfId="0" applyFont="1" applyBorder="1"/>
    <xf numFmtId="0" fontId="5" fillId="0" borderId="58" xfId="0" applyFont="1" applyBorder="1"/>
    <xf numFmtId="0" fontId="28" fillId="0" borderId="7" xfId="0" applyFont="1" applyBorder="1" applyAlignment="1">
      <alignment horizontal="center"/>
    </xf>
    <xf numFmtId="0" fontId="28" fillId="0" borderId="59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60" xfId="0" applyFont="1" applyBorder="1"/>
    <xf numFmtId="2" fontId="28" fillId="0" borderId="61" xfId="0" applyNumberFormat="1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left" vertical="center" wrapText="1"/>
    </xf>
    <xf numFmtId="2" fontId="5" fillId="0" borderId="63" xfId="0" applyNumberFormat="1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14" xfId="0" applyFont="1" applyBorder="1"/>
    <xf numFmtId="0" fontId="5" fillId="0" borderId="16" xfId="0" applyFont="1" applyBorder="1"/>
    <xf numFmtId="0" fontId="5" fillId="0" borderId="5" xfId="0" applyFont="1" applyBorder="1"/>
    <xf numFmtId="0" fontId="5" fillId="0" borderId="38" xfId="0" applyFont="1" applyBorder="1"/>
    <xf numFmtId="0" fontId="5" fillId="0" borderId="65" xfId="0" applyFont="1" applyBorder="1"/>
    <xf numFmtId="0" fontId="5" fillId="0" borderId="66" xfId="0" applyFont="1" applyBorder="1"/>
    <xf numFmtId="0" fontId="5" fillId="0" borderId="67" xfId="0" applyFont="1" applyBorder="1"/>
    <xf numFmtId="0" fontId="5" fillId="0" borderId="20" xfId="0" applyFont="1" applyBorder="1"/>
    <xf numFmtId="0" fontId="5" fillId="0" borderId="15" xfId="0" applyFont="1" applyBorder="1"/>
    <xf numFmtId="2" fontId="5" fillId="0" borderId="15" xfId="0" applyNumberFormat="1" applyFont="1" applyBorder="1" applyAlignment="1">
      <alignment horizontal="center"/>
    </xf>
    <xf numFmtId="2" fontId="28" fillId="0" borderId="15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0" xfId="0" applyFont="1" applyAlignment="1">
      <alignment horizontal="center"/>
    </xf>
    <xf numFmtId="2" fontId="28" fillId="0" borderId="10" xfId="0" applyNumberFormat="1" applyFont="1" applyBorder="1" applyAlignment="1">
      <alignment horizontal="center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left" vertical="center" wrapText="1"/>
    </xf>
    <xf numFmtId="2" fontId="5" fillId="0" borderId="69" xfId="0" applyNumberFormat="1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10" fillId="8" borderId="71" xfId="9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2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34" fillId="0" borderId="0" xfId="0" applyFont="1" applyAlignment="1">
      <alignment horizontal="left"/>
    </xf>
    <xf numFmtId="0" fontId="28" fillId="0" borderId="0" xfId="0" applyFont="1"/>
    <xf numFmtId="0" fontId="42" fillId="0" borderId="0" xfId="0" applyFont="1" applyAlignment="1">
      <alignment horizontal="left" vertical="center" wrapText="1"/>
    </xf>
    <xf numFmtId="2" fontId="5" fillId="0" borderId="69" xfId="0" applyNumberFormat="1" applyFont="1" applyBorder="1" applyAlignment="1">
      <alignment horizontal="left" vertical="center" wrapText="1"/>
    </xf>
    <xf numFmtId="0" fontId="5" fillId="0" borderId="0" xfId="0" applyFont="1" applyBorder="1"/>
    <xf numFmtId="2" fontId="5" fillId="0" borderId="0" xfId="0" applyNumberFormat="1" applyFont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28" fillId="0" borderId="9" xfId="0" applyNumberFormat="1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right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left" vertical="center" wrapText="1"/>
    </xf>
    <xf numFmtId="0" fontId="35" fillId="10" borderId="73" xfId="25" applyBorder="1" applyAlignment="1">
      <alignment horizontal="left" vertical="center" wrapText="1"/>
    </xf>
    <xf numFmtId="43" fontId="35" fillId="10" borderId="74" xfId="25" applyNumberFormat="1" applyBorder="1" applyAlignment="1">
      <alignment horizontal="left" vertical="center" wrapText="1"/>
    </xf>
    <xf numFmtId="43" fontId="35" fillId="10" borderId="73" xfId="25" applyNumberFormat="1" applyBorder="1" applyAlignment="1">
      <alignment horizontal="left" vertical="center" wrapText="1"/>
    </xf>
    <xf numFmtId="4" fontId="21" fillId="0" borderId="10" xfId="6" applyNumberFormat="1" applyFont="1" applyFill="1" applyBorder="1" applyAlignment="1">
      <alignment horizontal="right" vertical="center"/>
    </xf>
    <xf numFmtId="43" fontId="35" fillId="10" borderId="74" xfId="25" applyNumberFormat="1" applyBorder="1" applyAlignment="1">
      <alignment horizontal="center" vertical="center" wrapText="1"/>
    </xf>
    <xf numFmtId="0" fontId="35" fillId="10" borderId="73" xfId="25" applyBorder="1" applyAlignment="1">
      <alignment horizontal="center" vertical="center" wrapText="1"/>
    </xf>
    <xf numFmtId="43" fontId="35" fillId="10" borderId="73" xfId="25" applyNumberFormat="1" applyBorder="1" applyAlignment="1">
      <alignment horizontal="center" vertical="center" wrapText="1"/>
    </xf>
    <xf numFmtId="4" fontId="35" fillId="10" borderId="2" xfId="25" applyNumberFormat="1" applyBorder="1" applyAlignment="1">
      <alignment horizontal="center" vertical="center" wrapText="1"/>
    </xf>
    <xf numFmtId="4" fontId="35" fillId="10" borderId="2" xfId="25" applyNumberFormat="1" applyBorder="1" applyAlignment="1">
      <alignment horizontal="right" vertical="center"/>
    </xf>
    <xf numFmtId="4" fontId="35" fillId="10" borderId="50" xfId="25" applyNumberFormat="1" applyBorder="1" applyAlignment="1">
      <alignment horizontal="right" vertical="center"/>
    </xf>
    <xf numFmtId="43" fontId="35" fillId="10" borderId="12" xfId="25" applyNumberFormat="1" applyBorder="1" applyAlignment="1">
      <alignment horizontal="center" vertical="center" wrapText="1"/>
    </xf>
    <xf numFmtId="0" fontId="35" fillId="10" borderId="75" xfId="25" applyBorder="1" applyAlignment="1">
      <alignment horizontal="center" vertical="center" wrapText="1"/>
    </xf>
    <xf numFmtId="0" fontId="35" fillId="10" borderId="36" xfId="25" applyBorder="1" applyAlignment="1">
      <alignment horizontal="center" vertical="center" wrapText="1"/>
    </xf>
    <xf numFmtId="0" fontId="35" fillId="10" borderId="36" xfId="25" applyBorder="1" applyAlignment="1">
      <alignment horizontal="left" vertical="center" wrapText="1"/>
    </xf>
    <xf numFmtId="43" fontId="35" fillId="10" borderId="36" xfId="25" applyNumberFormat="1" applyBorder="1" applyAlignment="1">
      <alignment horizontal="left" vertical="center" wrapText="1"/>
    </xf>
    <xf numFmtId="43" fontId="35" fillId="10" borderId="12" xfId="25" applyNumberFormat="1" applyBorder="1" applyAlignment="1">
      <alignment horizontal="left" vertical="center" wrapText="1"/>
    </xf>
    <xf numFmtId="49" fontId="20" fillId="0" borderId="38" xfId="0" applyNumberFormat="1" applyFont="1" applyBorder="1" applyAlignment="1">
      <alignment horizontal="right" vertical="center" wrapText="1"/>
    </xf>
    <xf numFmtId="49" fontId="20" fillId="0" borderId="13" xfId="0" applyNumberFormat="1" applyFont="1" applyBorder="1" applyAlignment="1">
      <alignment horizontal="right" vertical="center" wrapText="1"/>
    </xf>
    <xf numFmtId="4" fontId="19" fillId="0" borderId="13" xfId="6" applyNumberFormat="1" applyFont="1" applyFill="1" applyBorder="1" applyAlignment="1">
      <alignment horizontal="right" vertical="center"/>
    </xf>
    <xf numFmtId="4" fontId="19" fillId="0" borderId="14" xfId="6" applyNumberFormat="1" applyFont="1" applyFill="1" applyBorder="1" applyAlignment="1">
      <alignment horizontal="right" vertical="center"/>
    </xf>
    <xf numFmtId="0" fontId="35" fillId="10" borderId="76" xfId="25" applyBorder="1" applyAlignment="1">
      <alignment horizontal="center" vertical="center" wrapText="1"/>
    </xf>
    <xf numFmtId="0" fontId="35" fillId="10" borderId="24" xfId="25" applyBorder="1" applyAlignment="1">
      <alignment horizontal="center" vertical="center" wrapText="1"/>
    </xf>
    <xf numFmtId="49" fontId="35" fillId="10" borderId="24" xfId="25" applyNumberFormat="1" applyBorder="1" applyAlignment="1" applyProtection="1">
      <alignment horizontal="center" vertical="center" wrapText="1"/>
      <protection locked="0"/>
    </xf>
    <xf numFmtId="0" fontId="35" fillId="10" borderId="77" xfId="25" applyBorder="1" applyAlignment="1">
      <alignment horizontal="left" vertical="center" wrapText="1"/>
    </xf>
    <xf numFmtId="43" fontId="35" fillId="10" borderId="78" xfId="25" applyNumberFormat="1" applyBorder="1" applyAlignment="1">
      <alignment horizontal="center" vertical="center" wrapText="1"/>
    </xf>
    <xf numFmtId="43" fontId="35" fillId="10" borderId="77" xfId="25" applyNumberFormat="1" applyBorder="1" applyAlignment="1">
      <alignment horizontal="left" vertical="center" wrapText="1"/>
    </xf>
    <xf numFmtId="4" fontId="35" fillId="10" borderId="24" xfId="25" applyNumberFormat="1" applyBorder="1" applyAlignment="1">
      <alignment horizontal="center" vertical="center" wrapText="1"/>
    </xf>
    <xf numFmtId="4" fontId="35" fillId="10" borderId="24" xfId="25" applyNumberFormat="1" applyBorder="1" applyAlignment="1">
      <alignment horizontal="right" vertical="center"/>
    </xf>
    <xf numFmtId="4" fontId="35" fillId="10" borderId="22" xfId="25" applyNumberFormat="1" applyBorder="1" applyAlignment="1">
      <alignment horizontal="right" vertical="center"/>
    </xf>
    <xf numFmtId="0" fontId="35" fillId="10" borderId="77" xfId="25" applyBorder="1" applyAlignment="1">
      <alignment horizontal="center" vertical="center" wrapText="1"/>
    </xf>
    <xf numFmtId="43" fontId="35" fillId="10" borderId="78" xfId="25" applyNumberFormat="1" applyBorder="1" applyAlignment="1">
      <alignment horizontal="left" vertical="center" wrapText="1"/>
    </xf>
    <xf numFmtId="49" fontId="35" fillId="10" borderId="76" xfId="25" applyNumberFormat="1" applyBorder="1" applyAlignment="1">
      <alignment horizontal="center" vertical="center" wrapText="1"/>
    </xf>
    <xf numFmtId="0" fontId="35" fillId="10" borderId="24" xfId="25" applyNumberFormat="1" applyBorder="1" applyAlignment="1" applyProtection="1">
      <alignment horizontal="left" vertical="top" wrapText="1"/>
    </xf>
    <xf numFmtId="2" fontId="35" fillId="10" borderId="24" xfId="25" applyNumberFormat="1" applyBorder="1" applyAlignment="1" applyProtection="1">
      <alignment horizontal="center" vertical="center"/>
      <protection locked="0"/>
    </xf>
    <xf numFmtId="0" fontId="35" fillId="10" borderId="24" xfId="25" applyBorder="1" applyAlignment="1">
      <alignment horizontal="left" vertical="center" wrapText="1"/>
    </xf>
    <xf numFmtId="49" fontId="22" fillId="3" borderId="1" xfId="7" applyNumberFormat="1" applyFont="1" applyBorder="1" applyAlignment="1">
      <alignment horizontal="center" vertical="center" wrapText="1"/>
    </xf>
    <xf numFmtId="0" fontId="22" fillId="3" borderId="1" xfId="7" applyFont="1" applyBorder="1" applyAlignment="1">
      <alignment horizontal="left" vertical="center" wrapText="1"/>
    </xf>
    <xf numFmtId="2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right" vertical="center"/>
    </xf>
    <xf numFmtId="4" fontId="22" fillId="3" borderId="4" xfId="7" applyNumberFormat="1" applyFont="1" applyBorder="1" applyAlignment="1">
      <alignment horizontal="right" vertical="center"/>
    </xf>
    <xf numFmtId="49" fontId="20" fillId="0" borderId="19" xfId="0" applyNumberFormat="1" applyFont="1" applyBorder="1" applyAlignment="1">
      <alignment horizontal="right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10" fontId="23" fillId="4" borderId="7" xfId="8" applyNumberFormat="1" applyFont="1" applyBorder="1" applyAlignment="1">
      <alignment horizontal="center" vertical="center"/>
    </xf>
    <xf numFmtId="10" fontId="23" fillId="4" borderId="9" xfId="8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3" fillId="4" borderId="23" xfId="8" applyFont="1" applyBorder="1" applyAlignment="1">
      <alignment horizontal="left" vertical="center" wrapText="1"/>
    </xf>
    <xf numFmtId="0" fontId="23" fillId="4" borderId="37" xfId="8" applyFont="1" applyBorder="1" applyAlignment="1">
      <alignment horizontal="left" vertical="center" wrapText="1"/>
    </xf>
    <xf numFmtId="14" fontId="23" fillId="4" borderId="23" xfId="8" applyNumberFormat="1" applyFont="1" applyBorder="1" applyAlignment="1">
      <alignment horizontal="center" vertical="center" wrapText="1"/>
    </xf>
    <xf numFmtId="14" fontId="23" fillId="4" borderId="37" xfId="8" applyNumberFormat="1" applyFont="1" applyBorder="1" applyAlignment="1">
      <alignment horizontal="center" vertical="center" wrapText="1"/>
    </xf>
    <xf numFmtId="0" fontId="23" fillId="4" borderId="17" xfId="8" applyFont="1" applyBorder="1" applyAlignment="1">
      <alignment horizontal="left" vertical="center"/>
    </xf>
    <xf numFmtId="0" fontId="23" fillId="4" borderId="20" xfId="8" applyFont="1" applyBorder="1" applyAlignment="1">
      <alignment horizontal="left" vertical="center"/>
    </xf>
    <xf numFmtId="49" fontId="23" fillId="4" borderId="1" xfId="8" applyNumberFormat="1" applyFont="1" applyBorder="1" applyAlignment="1">
      <alignment horizontal="center" vertical="center" wrapText="1"/>
    </xf>
    <xf numFmtId="0" fontId="23" fillId="4" borderId="3" xfId="8" applyFont="1" applyBorder="1" applyAlignment="1">
      <alignment horizontal="center" vertical="center"/>
    </xf>
    <xf numFmtId="0" fontId="23" fillId="4" borderId="1" xfId="8" applyFont="1" applyBorder="1" applyAlignment="1">
      <alignment horizontal="center" vertical="center"/>
    </xf>
    <xf numFmtId="0" fontId="23" fillId="4" borderId="4" xfId="8" applyFont="1" applyBorder="1" applyAlignment="1">
      <alignment horizontal="center" vertical="center"/>
    </xf>
    <xf numFmtId="49" fontId="23" fillId="4" borderId="1" xfId="8" applyNumberFormat="1" applyFont="1" applyBorder="1" applyAlignment="1">
      <alignment horizontal="left" vertical="center" wrapText="1"/>
    </xf>
    <xf numFmtId="49" fontId="23" fillId="4" borderId="4" xfId="8" applyNumberFormat="1" applyFont="1" applyBorder="1" applyAlignment="1">
      <alignment horizontal="left" vertical="center" wrapText="1"/>
    </xf>
    <xf numFmtId="49" fontId="23" fillId="4" borderId="1" xfId="8" applyNumberFormat="1" applyFont="1" applyBorder="1" applyAlignment="1">
      <alignment horizontal="left" vertical="center"/>
    </xf>
    <xf numFmtId="49" fontId="23" fillId="4" borderId="4" xfId="8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2" fontId="5" fillId="0" borderId="31" xfId="0" applyNumberFormat="1" applyFont="1" applyBorder="1" applyAlignment="1">
      <alignment horizontal="center"/>
    </xf>
    <xf numFmtId="2" fontId="5" fillId="0" borderId="30" xfId="0" applyNumberFormat="1" applyFont="1" applyBorder="1" applyAlignment="1">
      <alignment horizontal="center"/>
    </xf>
    <xf numFmtId="2" fontId="5" fillId="0" borderId="21" xfId="0" applyNumberFormat="1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5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0" fillId="8" borderId="46" xfId="9" applyNumberFormat="1" applyFont="1" applyFill="1" applyBorder="1" applyAlignment="1">
      <alignment horizontal="left" vertical="center" wrapText="1"/>
    </xf>
    <xf numFmtId="0" fontId="10" fillId="8" borderId="47" xfId="9" applyNumberFormat="1" applyFont="1" applyFill="1" applyBorder="1" applyAlignment="1">
      <alignment horizontal="left" vertical="center" wrapText="1"/>
    </xf>
    <xf numFmtId="0" fontId="10" fillId="8" borderId="72" xfId="9" applyNumberFormat="1" applyFont="1" applyFill="1" applyBorder="1" applyAlignment="1">
      <alignment horizontal="left" vertical="center" wrapText="1"/>
    </xf>
    <xf numFmtId="0" fontId="10" fillId="8" borderId="53" xfId="9" applyNumberFormat="1" applyFont="1" applyFill="1" applyBorder="1" applyAlignment="1">
      <alignment horizontal="left" vertical="center" wrapText="1"/>
    </xf>
    <xf numFmtId="0" fontId="10" fillId="8" borderId="54" xfId="9" applyNumberFormat="1" applyFont="1" applyFill="1" applyBorder="1" applyAlignment="1">
      <alignment horizontal="left" vertical="center" wrapText="1"/>
    </xf>
    <xf numFmtId="0" fontId="10" fillId="8" borderId="55" xfId="9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2" fontId="5" fillId="0" borderId="36" xfId="12" applyNumberFormat="1" applyFont="1" applyFill="1" applyBorder="1" applyAlignment="1" applyProtection="1">
      <alignment horizontal="center" vertical="top" wrapText="1"/>
    </xf>
    <xf numFmtId="2" fontId="5" fillId="0" borderId="13" xfId="12" applyNumberFormat="1" applyFont="1" applyFill="1" applyBorder="1" applyAlignment="1" applyProtection="1">
      <alignment horizontal="center" vertical="top" wrapText="1"/>
    </xf>
    <xf numFmtId="0" fontId="5" fillId="0" borderId="1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0" fillId="8" borderId="48" xfId="9" applyNumberFormat="1" applyFont="1" applyFill="1" applyBorder="1" applyAlignment="1">
      <alignment horizontal="left" vertical="center" wrapText="1"/>
    </xf>
    <xf numFmtId="0" fontId="41" fillId="10" borderId="2" xfId="25" applyNumberFormat="1" applyFont="1" applyBorder="1" applyAlignment="1">
      <alignment horizontal="center" wrapText="1"/>
    </xf>
    <xf numFmtId="0" fontId="41" fillId="10" borderId="50" xfId="25" applyNumberFormat="1" applyFont="1" applyBorder="1" applyAlignment="1">
      <alignment horizontal="center" wrapText="1"/>
    </xf>
    <xf numFmtId="0" fontId="10" fillId="7" borderId="17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30" xfId="0" applyFont="1" applyBorder="1" applyAlignment="1">
      <alignment horizontal="left" vertical="center"/>
    </xf>
    <xf numFmtId="0" fontId="25" fillId="0" borderId="21" xfId="0" applyFont="1" applyBorder="1" applyAlignment="1">
      <alignment horizontal="left" vertical="center"/>
    </xf>
    <xf numFmtId="0" fontId="31" fillId="8" borderId="41" xfId="9" applyFont="1" applyFill="1" applyBorder="1" applyAlignment="1">
      <alignment horizontal="left" vertical="center" wrapText="1"/>
    </xf>
    <xf numFmtId="0" fontId="31" fillId="8" borderId="42" xfId="9" applyFont="1" applyFill="1" applyBorder="1" applyAlignment="1">
      <alignment horizontal="left" vertical="center" wrapText="1"/>
    </xf>
    <xf numFmtId="0" fontId="37" fillId="7" borderId="17" xfId="0" applyFont="1" applyFill="1" applyBorder="1" applyAlignment="1">
      <alignment horizontal="center" vertical="center" wrapText="1"/>
    </xf>
    <xf numFmtId="0" fontId="37" fillId="7" borderId="18" xfId="0" applyFont="1" applyFill="1" applyBorder="1" applyAlignment="1">
      <alignment horizontal="center" vertical="center" wrapText="1"/>
    </xf>
    <xf numFmtId="0" fontId="37" fillId="7" borderId="7" xfId="0" applyFont="1" applyFill="1" applyBorder="1" applyAlignment="1">
      <alignment horizontal="center" vertical="center" wrapText="1"/>
    </xf>
    <xf numFmtId="0" fontId="37" fillId="7" borderId="19" xfId="0" applyFont="1" applyFill="1" applyBorder="1" applyAlignment="1">
      <alignment horizontal="center" vertical="center" wrapText="1"/>
    </xf>
    <xf numFmtId="0" fontId="37" fillId="7" borderId="0" xfId="0" applyFont="1" applyFill="1" applyAlignment="1">
      <alignment horizontal="center" vertical="center" wrapText="1"/>
    </xf>
    <xf numFmtId="0" fontId="37" fillId="7" borderId="8" xfId="0" applyFont="1" applyFill="1" applyBorder="1" applyAlignment="1">
      <alignment horizontal="center" vertical="center" wrapText="1"/>
    </xf>
    <xf numFmtId="0" fontId="37" fillId="7" borderId="20" xfId="0" applyFont="1" applyFill="1" applyBorder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0" fontId="37" fillId="7" borderId="9" xfId="0" applyFont="1" applyFill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left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34" xfId="0" applyFont="1" applyBorder="1" applyAlignment="1">
      <alignment horizontal="left" vertical="center" wrapText="1"/>
    </xf>
    <xf numFmtId="0" fontId="39" fillId="0" borderId="30" xfId="0" applyFont="1" applyBorder="1" applyAlignment="1">
      <alignment horizontal="left" vertical="center" wrapText="1"/>
    </xf>
    <xf numFmtId="0" fontId="39" fillId="0" borderId="32" xfId="0" applyFont="1" applyBorder="1" applyAlignment="1">
      <alignment horizontal="left" vertical="center" wrapText="1"/>
    </xf>
    <xf numFmtId="0" fontId="30" fillId="0" borderId="12" xfId="9" applyFont="1" applyFill="1" applyBorder="1" applyAlignment="1">
      <alignment horizontal="center" vertical="center" wrapText="1"/>
    </xf>
    <xf numFmtId="0" fontId="29" fillId="0" borderId="12" xfId="9" applyFont="1" applyFill="1" applyBorder="1" applyAlignment="1">
      <alignment horizontal="center" vertical="center" wrapText="1"/>
    </xf>
    <xf numFmtId="0" fontId="29" fillId="0" borderId="12" xfId="9" applyFont="1" applyFill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35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left" vertical="center"/>
    </xf>
    <xf numFmtId="0" fontId="10" fillId="7" borderId="0" xfId="0" applyFont="1" applyFill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3" xfId="0" applyFont="1" applyBorder="1" applyAlignment="1">
      <alignment horizontal="left" vertical="center"/>
    </xf>
    <xf numFmtId="0" fontId="25" fillId="0" borderId="29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</cellXfs>
  <cellStyles count="26">
    <cellStyle name="60% - Ênfase1" xfId="8" builtinId="32"/>
    <cellStyle name="Bom" xfId="25" builtinId="26" customBuiltin="1"/>
    <cellStyle name="Célula de Verificação" xfId="9" builtinId="23"/>
    <cellStyle name="Ênfase1" xfId="7" builtinId="29"/>
    <cellStyle name="Moeda" xfId="1" builtinId="4"/>
    <cellStyle name="Moeda 2" xfId="6" xr:uid="{B685E9F9-88E2-4340-A193-FC148559A123}"/>
    <cellStyle name="Moeda 3" xfId="24" xr:uid="{8F783971-FF3A-4394-BF9B-C6D598F26CEC}"/>
    <cellStyle name="Normal" xfId="0" builtinId="0"/>
    <cellStyle name="Normal 2" xfId="2" xr:uid="{00000000-0005-0000-0000-000003000000}"/>
    <cellStyle name="Normal 2 10 2" xfId="20" xr:uid="{68516BE0-BD14-4102-B917-829C657B5209}"/>
    <cellStyle name="Normal 2 2" xfId="11" xr:uid="{52591F5A-2334-42D8-83CB-99A8C5CDACE7}"/>
    <cellStyle name="Normal 2 2 2 2" xfId="14" xr:uid="{1E2A347A-6032-4956-93B4-FE814F15939D}"/>
    <cellStyle name="Normal 2 2 2 2 2" xfId="22" xr:uid="{DBB62905-6F3F-4131-8B19-765999D92E94}"/>
    <cellStyle name="Normal 2 2 3 2 2" xfId="19" xr:uid="{3AD31C13-FFE8-4AFD-831A-C341A61B1A06}"/>
    <cellStyle name="Normal 2 2 5" xfId="15" xr:uid="{DF34EC83-ACD6-4FFE-931B-EF02108D4019}"/>
    <cellStyle name="Normal 2 2 5 2" xfId="21" xr:uid="{24C00418-E222-439F-AD9A-839AEDCBD39B}"/>
    <cellStyle name="Normal 2 2 9 2" xfId="18" xr:uid="{875F7853-64FB-4DCF-8B53-F63CBAAE5778}"/>
    <cellStyle name="Normal 3" xfId="3" xr:uid="{00000000-0005-0000-0000-000004000000}"/>
    <cellStyle name="Normal 8" xfId="10" xr:uid="{956DDCFF-346A-4A0F-8F3D-FA4D9195DA55}"/>
    <cellStyle name="Normal 8 2" xfId="23" xr:uid="{8A70A868-6C85-4948-9909-7F8721E2963B}"/>
    <cellStyle name="Normal 8 3" xfId="17" xr:uid="{B1C3A867-6626-4B9F-A586-9785BE7E3088}"/>
    <cellStyle name="Porcentagem" xfId="4" builtinId="5"/>
    <cellStyle name="Separador de milhares 10" xfId="16" xr:uid="{64170BA6-E810-4682-8533-4FCC4921149F}"/>
    <cellStyle name="Separador de milhares 13" xfId="12" xr:uid="{097B25C1-A5D4-4141-A6D8-DDC6C252162C}"/>
    <cellStyle name="Separador de milhares 2 3" xfId="13" xr:uid="{4A44CFBF-E0E6-4EF4-8F99-44F856A2124F}"/>
    <cellStyle name="Vírgula 2" xfId="5" xr:uid="{00000000-0005-0000-0000-000007000000}"/>
  </cellStyles>
  <dxfs count="26">
    <dxf>
      <fill>
        <patternFill>
          <bgColor rgb="FFFFFF9E"/>
        </patternFill>
      </fill>
    </dxf>
    <dxf>
      <fill>
        <patternFill>
          <bgColor rgb="FFFFFF9E"/>
        </patternFill>
      </fill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591910</xdr:colOff>
      <xdr:row>74</xdr:row>
      <xdr:rowOff>95250</xdr:rowOff>
    </xdr:from>
    <xdr:to>
      <xdr:col>11</xdr:col>
      <xdr:colOff>544285</xdr:colOff>
      <xdr:row>76</xdr:row>
      <xdr:rowOff>133351</xdr:rowOff>
    </xdr:to>
    <xdr:sp macro="" textlink="">
      <xdr:nvSpPr>
        <xdr:cNvPr id="8859" name="Text Box 7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SpPr txBox="1">
          <a:spLocks noChangeArrowheads="1"/>
        </xdr:cNvSpPr>
      </xdr:nvSpPr>
      <xdr:spPr bwMode="auto">
        <a:xfrm>
          <a:off x="755196" y="33528000"/>
          <a:ext cx="15967982" cy="364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50131</xdr:colOff>
      <xdr:row>1</xdr:row>
      <xdr:rowOff>33856</xdr:rowOff>
    </xdr:from>
    <xdr:to>
      <xdr:col>1</xdr:col>
      <xdr:colOff>764506</xdr:colOff>
      <xdr:row>1</xdr:row>
      <xdr:rowOff>689309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6D372BB4-22DC-4237-B17F-B1C471119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059" y="209317"/>
          <a:ext cx="714375" cy="6554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1</xdr:row>
      <xdr:rowOff>42514</xdr:rowOff>
    </xdr:from>
    <xdr:to>
      <xdr:col>2</xdr:col>
      <xdr:colOff>280145</xdr:colOff>
      <xdr:row>2</xdr:row>
      <xdr:rowOff>82364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BFFD8089-62E1-44E7-ACD5-DF1245E54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0" y="120955"/>
          <a:ext cx="750793" cy="607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1</xdr:row>
      <xdr:rowOff>66675</xdr:rowOff>
    </xdr:from>
    <xdr:to>
      <xdr:col>2</xdr:col>
      <xdr:colOff>257175</xdr:colOff>
      <xdr:row>3</xdr:row>
      <xdr:rowOff>259977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C8DEDCB8-8EDB-43A2-8034-24D8E681C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38125"/>
          <a:ext cx="790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2</xdr:col>
      <xdr:colOff>190500</xdr:colOff>
      <xdr:row>3</xdr:row>
      <xdr:rowOff>175411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66AA9626-D0CE-4ABF-A6C4-FC7D4EE7A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828675" cy="804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1</xdr:row>
      <xdr:rowOff>19050</xdr:rowOff>
    </xdr:from>
    <xdr:to>
      <xdr:col>2</xdr:col>
      <xdr:colOff>314325</xdr:colOff>
      <xdr:row>3</xdr:row>
      <xdr:rowOff>304800</xdr:rowOff>
    </xdr:to>
    <xdr:pic>
      <xdr:nvPicPr>
        <xdr:cNvPr id="4" name="Imagem 3" descr="E:\MAIQUE\Wallpapers\Brasão CPENA.JPG">
          <a:extLst>
            <a:ext uri="{FF2B5EF4-FFF2-40B4-BE49-F238E27FC236}">
              <a16:creationId xmlns:a16="http://schemas.microsoft.com/office/drawing/2014/main" id="{79B34E6A-EF7D-4B09-8698-436BCB179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28600"/>
          <a:ext cx="952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1</xdr:row>
      <xdr:rowOff>19050</xdr:rowOff>
    </xdr:from>
    <xdr:to>
      <xdr:col>2</xdr:col>
      <xdr:colOff>314325</xdr:colOff>
      <xdr:row>3</xdr:row>
      <xdr:rowOff>304800</xdr:rowOff>
    </xdr:to>
    <xdr:pic>
      <xdr:nvPicPr>
        <xdr:cNvPr id="5" name="Imagem 3" descr="E:\MAIQUE\Wallpapers\Brasão CPENA.JPG">
          <a:extLst>
            <a:ext uri="{FF2B5EF4-FFF2-40B4-BE49-F238E27FC236}">
              <a16:creationId xmlns:a16="http://schemas.microsoft.com/office/drawing/2014/main" id="{81C9A524-47EA-4CFF-8BD3-CA1C4B681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28600"/>
          <a:ext cx="9525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115832</xdr:colOff>
      <xdr:row>1</xdr:row>
      <xdr:rowOff>66675</xdr:rowOff>
    </xdr:from>
    <xdr:to>
      <xdr:col>1</xdr:col>
      <xdr:colOff>819149</xdr:colOff>
      <xdr:row>3</xdr:row>
      <xdr:rowOff>114300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2F5553C8-C2D0-4380-B5A6-51B116685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282" y="238125"/>
          <a:ext cx="70331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ngenharia\MUROS%20DE%20ARRIMO%20NA%20CIDADE\MUROS%20DE%20ARRIMO%20NA%20CIDADE\Planilha%20de%20servi&#231;os-M&#227;o%20de%20obra-%20MUROS%20DE%20ARRIMO%20EM%20CONSELHEIRO%20PE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aria"/>
      <sheetName val="Memoria de calculo"/>
      <sheetName val="COMPOSIÇÃO MURO ARRIMO"/>
      <sheetName val="Cronograma físico Financeiro"/>
      <sheetName val="Lista de materiais"/>
    </sheetNames>
    <sheetDataSet>
      <sheetData sheetId="0">
        <row r="16">
          <cell r="E16" t="str">
            <v>SERVIÇOS INICIAIS</v>
          </cell>
        </row>
        <row r="17">
          <cell r="D17" t="str">
            <v>CP1</v>
          </cell>
          <cell r="E17" t="str">
            <v>ADMINISTRAÇÃO LOCAL</v>
          </cell>
        </row>
        <row r="18">
          <cell r="E18" t="str">
            <v>MOBILIZAÇÃO DE OBRAS</v>
          </cell>
        </row>
        <row r="19">
          <cell r="E19" t="str">
            <v>GERADOR PORTÁTIL MONOFÁSICO, POTÊNCIA 5500 VA, MOTOR A GASOLINA, POTÊNCIA DO MOTOR 13 CV - MATERIAIS NA OPERAÇÃO.</v>
          </cell>
        </row>
        <row r="20">
          <cell r="E20" t="str">
            <v>LIGAÇÃO DE ÁGUA PROVISÓRIA PARA CANTEIRO, INCLUSIVE
HIDRÔMETRO E CAVALETE PARA MEDIÇÃO DE ÁGUA - ENTRADA
PRINCIPAL, EM AÇO GALVANIZADO DN 20MM (1/2") - PADRÃO
CONCESSIONÁRIA</v>
          </cell>
        </row>
        <row r="23">
          <cell r="E23" t="str">
            <v>TRABALHOS EM TERRA</v>
          </cell>
        </row>
        <row r="24">
          <cell r="B24" t="str">
            <v>2.1</v>
          </cell>
        </row>
        <row r="25">
          <cell r="B25" t="str">
            <v>2.2</v>
          </cell>
          <cell r="E25" t="str">
            <v>REATERRO MANUAL DE VALAS COM COMPACTAÇÃO MECANIZADA</v>
          </cell>
        </row>
        <row r="28">
          <cell r="B28">
            <v>3</v>
          </cell>
          <cell r="E28" t="str">
            <v>ESTRUTURA (fundação)</v>
          </cell>
        </row>
        <row r="29">
          <cell r="B29" t="str">
            <v>3.1</v>
          </cell>
          <cell r="E29" t="str">
            <v>MÃO DE OBRA LASTRO DE CONCRETO MAGRO, APLICADO EM PISOS, LAJES SOBRE SOLO OU RADIERS, ESPESSURA DE 5 CM.</v>
          </cell>
        </row>
        <row r="30">
          <cell r="B30" t="str">
            <v>3.2</v>
          </cell>
          <cell r="E30" t="str">
            <v xml:space="preserve">MÃO DE OBRA ARMAÇÃO DE PILAR OU VIGA DE UMA ESTRUTURA CONVENCIONAL DE CONCRETO ARMADO UTILIZANDO AÇO CA-50 DE 10,0 MM </v>
          </cell>
        </row>
        <row r="31">
          <cell r="B31" t="str">
            <v>3.3</v>
          </cell>
          <cell r="E31" t="str">
            <v>MÃO DE OBRA ARMAÇÃO DE PILAR OU VIGA DE ESTRUTURA CONVENCIONAL DE CONCRETO ARMADO UTILIZANDO AÇO CA-60 DE 5,0 MM - MONTAGEM</v>
          </cell>
        </row>
        <row r="32">
          <cell r="B32" t="str">
            <v>3.4</v>
          </cell>
          <cell r="E32" t="str">
            <v>MÃO DE OBRA MONTAGEM E DESMONTAGEM DE FÔRMA DE PILARES RETANGULARES E ESTRUTURAS S M2 CR 134,30
IMILARES, PÉ-DIREITO SIMPLES, EM CHAPA DE MADEIRA COMPENSADA RESINADA,2 UTILIZAÇÕES</v>
          </cell>
        </row>
        <row r="33">
          <cell r="B33" t="str">
            <v>3.5</v>
          </cell>
          <cell r="E33" t="str">
            <v>MÃO DE OBRA LANÇAMENTO COM USO DE BALDES, ADENSAMENTO E ACABAMENTO DE CONCRETO EM ESTRUTURAS.</v>
          </cell>
        </row>
        <row r="34">
          <cell r="B34" t="str">
            <v>3.6</v>
          </cell>
        </row>
        <row r="38">
          <cell r="B38" t="str">
            <v>4.1</v>
          </cell>
        </row>
        <row r="39">
          <cell r="B39" t="str">
            <v>4.2</v>
          </cell>
        </row>
        <row r="40">
          <cell r="B40" t="str">
            <v>4.3</v>
          </cell>
        </row>
        <row r="41">
          <cell r="B41" t="str">
            <v>4.4</v>
          </cell>
        </row>
        <row r="42">
          <cell r="B42" t="str">
            <v>4.5</v>
          </cell>
          <cell r="E42" t="str">
            <v>MÃO DE OBRA MONTAGEM E DESMONTAGEM DE FÔRMA DE PILARES RETANGULARES E ESTRUTURAS S M2 CR 134,30
IMILARES, PÉ-DIREITO SIMPLES, EM CHAPA DE MADEIRA COMPENSADA RESINADA,2 UTILIZAÇÕES</v>
          </cell>
        </row>
        <row r="45">
          <cell r="B45">
            <v>5</v>
          </cell>
          <cell r="E45" t="str">
            <v xml:space="preserve">PAREDES E PAINEIS </v>
          </cell>
        </row>
        <row r="46">
          <cell r="E46" t="str">
            <v>MÃO DE OBRA CONCRETO FCK = 25MPA, TRAÇO 1:2,3:2,7 (EM MASSA SECA DE CIMENTO/ AREIA MÉDIA/ BRITA 1) - PREPARO MECÂNICO COM BETONEIRA 400 L. AF_05/2021</v>
          </cell>
        </row>
        <row r="47">
          <cell r="B47" t="str">
            <v>5.2</v>
          </cell>
          <cell r="E47" t="str">
            <v>MÃO DE OBRA ALVENARIA DE VEDAÇÃO DE BLOCOS VAZADOS DE CONCRETO APARENTE DE 19X19X 39 CM (ESPESSURA 19 CM) E ARGAMASSA DE ASSENTAMENTO COM PREPARO MANUAL
. AF_12/2021</v>
          </cell>
        </row>
        <row r="54">
          <cell r="E54" t="str">
            <v>SERVIÇOS FINAIS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R79"/>
  <sheetViews>
    <sheetView showGridLines="0" showZeros="0" tabSelected="1" view="pageBreakPreview" zoomScale="85" zoomScaleNormal="85" zoomScaleSheetLayoutView="85" workbookViewId="0">
      <pane ySplit="11" topLeftCell="A49" activePane="bottomLeft" state="frozen"/>
      <selection pane="bottomLeft" activeCell="F45" sqref="F45"/>
    </sheetView>
  </sheetViews>
  <sheetFormatPr defaultRowHeight="12.75" x14ac:dyDescent="0.2"/>
  <cols>
    <col min="1" max="1" width="2.42578125" customWidth="1"/>
    <col min="2" max="2" width="18.5703125" customWidth="1"/>
    <col min="3" max="3" width="26.7109375" customWidth="1"/>
    <col min="4" max="4" width="26" customWidth="1"/>
    <col min="5" max="5" width="64.28515625" customWidth="1"/>
    <col min="6" max="6" width="12.85546875" customWidth="1"/>
    <col min="7" max="7" width="14.28515625" customWidth="1"/>
    <col min="8" max="8" width="21.28515625" customWidth="1"/>
    <col min="9" max="9" width="19.140625" customWidth="1"/>
    <col min="10" max="11" width="18.5703125" customWidth="1"/>
    <col min="12" max="12" width="19.85546875" customWidth="1"/>
    <col min="13" max="13" width="1.7109375" customWidth="1"/>
    <col min="14" max="14" width="8.140625" customWidth="1"/>
    <col min="15" max="15" width="13" customWidth="1"/>
    <col min="16" max="16" width="13.42578125" customWidth="1"/>
    <col min="17" max="17" width="13.7109375" customWidth="1"/>
    <col min="18" max="18" width="14.42578125" customWidth="1"/>
    <col min="19" max="19" width="10.85546875" customWidth="1"/>
    <col min="20" max="20" width="11.5703125" customWidth="1"/>
    <col min="21" max="21" width="14" customWidth="1"/>
    <col min="24" max="24" width="12.42578125" customWidth="1"/>
  </cols>
  <sheetData>
    <row r="1" spans="1:44" ht="13.5" thickBot="1" x14ac:dyDescent="0.25"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9.25" customHeight="1" thickBot="1" x14ac:dyDescent="0.25">
      <c r="B2" s="325" t="s">
        <v>21</v>
      </c>
      <c r="C2" s="326"/>
      <c r="D2" s="326"/>
      <c r="E2" s="326"/>
      <c r="F2" s="327"/>
      <c r="G2" s="20" t="s">
        <v>22</v>
      </c>
      <c r="H2" s="73"/>
      <c r="I2" s="60" t="s">
        <v>23</v>
      </c>
      <c r="J2" s="74"/>
      <c r="K2" s="74"/>
      <c r="L2" s="66"/>
      <c r="V2" s="1"/>
      <c r="W2" s="1"/>
    </row>
    <row r="3" spans="1:44" ht="37.5" customHeight="1" thickBot="1" x14ac:dyDescent="0.25">
      <c r="B3" s="20" t="s">
        <v>45</v>
      </c>
      <c r="C3" s="328" t="s">
        <v>141</v>
      </c>
      <c r="D3" s="328"/>
      <c r="E3" s="328"/>
      <c r="F3" s="328"/>
      <c r="G3" s="328"/>
      <c r="H3" s="329"/>
      <c r="I3" s="20" t="s">
        <v>24</v>
      </c>
      <c r="J3" s="21" t="s">
        <v>213</v>
      </c>
      <c r="K3" s="21"/>
      <c r="L3" s="73"/>
      <c r="W3" s="1"/>
    </row>
    <row r="4" spans="1:44" ht="69.75" customHeight="1" thickBot="1" x14ac:dyDescent="0.25">
      <c r="B4" s="20" t="s">
        <v>46</v>
      </c>
      <c r="C4" s="330" t="s">
        <v>214</v>
      </c>
      <c r="D4" s="330"/>
      <c r="E4" s="330"/>
      <c r="F4" s="330"/>
      <c r="G4" s="330"/>
      <c r="H4" s="331"/>
      <c r="I4" s="20" t="s">
        <v>25</v>
      </c>
      <c r="J4" s="324" t="s">
        <v>215</v>
      </c>
      <c r="K4" s="324"/>
      <c r="L4" s="73"/>
      <c r="W4" s="1"/>
    </row>
    <row r="5" spans="1:44" ht="45.75" customHeight="1" thickBot="1" x14ac:dyDescent="0.25">
      <c r="B5" s="62" t="s">
        <v>47</v>
      </c>
      <c r="C5" s="61"/>
      <c r="D5" s="63" t="s">
        <v>26</v>
      </c>
      <c r="E5" s="325"/>
      <c r="F5" s="327"/>
      <c r="G5" s="62" t="s">
        <v>51</v>
      </c>
      <c r="H5" s="128" t="s">
        <v>27</v>
      </c>
      <c r="I5" s="20" t="s">
        <v>28</v>
      </c>
      <c r="J5" s="21" t="s">
        <v>29</v>
      </c>
      <c r="K5" s="21"/>
      <c r="L5" s="73"/>
    </row>
    <row r="6" spans="1:44" ht="18" thickBot="1" x14ac:dyDescent="0.25">
      <c r="B6" s="318" t="s">
        <v>30</v>
      </c>
      <c r="C6" s="320" t="s">
        <v>91</v>
      </c>
      <c r="D6" s="64" t="s">
        <v>31</v>
      </c>
      <c r="E6" s="65"/>
      <c r="F6" s="66"/>
      <c r="G6" s="322" t="s">
        <v>32</v>
      </c>
      <c r="H6" s="315">
        <v>0.21510000000000001</v>
      </c>
      <c r="I6" s="322" t="s">
        <v>33</v>
      </c>
      <c r="J6" s="315"/>
      <c r="K6" s="69"/>
      <c r="L6" s="70"/>
    </row>
    <row r="7" spans="1:44" ht="57.75" customHeight="1" thickBot="1" x14ac:dyDescent="0.25">
      <c r="B7" s="319"/>
      <c r="C7" s="321"/>
      <c r="D7" s="75" t="s">
        <v>34</v>
      </c>
      <c r="E7" s="67"/>
      <c r="F7" s="68"/>
      <c r="G7" s="323"/>
      <c r="H7" s="316"/>
      <c r="I7" s="323"/>
      <c r="J7" s="316"/>
      <c r="K7" s="71"/>
      <c r="L7" s="72"/>
    </row>
    <row r="8" spans="1:44" ht="13.5" thickBot="1" x14ac:dyDescent="0.25">
      <c r="B8" s="2"/>
      <c r="C8" s="317"/>
      <c r="D8" s="317"/>
      <c r="K8" s="3"/>
      <c r="L8" s="4"/>
      <c r="AQ8" s="5"/>
      <c r="AR8" s="6"/>
    </row>
    <row r="9" spans="1:44" ht="19.5" thickBot="1" x14ac:dyDescent="0.25">
      <c r="B9" s="7"/>
      <c r="H9" s="28" t="s">
        <v>35</v>
      </c>
      <c r="L9" s="28" t="s">
        <v>36</v>
      </c>
    </row>
    <row r="10" spans="1:44" ht="19.5" thickBot="1" x14ac:dyDescent="0.35">
      <c r="B10" s="7"/>
      <c r="H10" s="29" t="s">
        <v>37</v>
      </c>
      <c r="L10" s="30">
        <f>L19+L24+L33+L50+L41+L61+L56</f>
        <v>354545.94534199999</v>
      </c>
    </row>
    <row r="11" spans="1:44" ht="69" customHeight="1" thickBot="1" x14ac:dyDescent="0.25">
      <c r="A11" s="1"/>
      <c r="B11" s="28" t="s">
        <v>0</v>
      </c>
      <c r="C11" s="28" t="s">
        <v>3</v>
      </c>
      <c r="D11" s="28" t="s">
        <v>38</v>
      </c>
      <c r="E11" s="32" t="s">
        <v>39</v>
      </c>
      <c r="F11" s="28" t="s">
        <v>2</v>
      </c>
      <c r="G11" s="28" t="s">
        <v>1</v>
      </c>
      <c r="H11" s="28" t="s">
        <v>40</v>
      </c>
      <c r="I11" s="28" t="s">
        <v>19</v>
      </c>
      <c r="J11" s="28" t="s">
        <v>41</v>
      </c>
      <c r="K11" s="32" t="s">
        <v>42</v>
      </c>
      <c r="L11" s="28" t="s">
        <v>4</v>
      </c>
      <c r="W11" s="8"/>
    </row>
    <row r="12" spans="1:44" ht="15.75" customHeight="1" thickBot="1" x14ac:dyDescent="0.25">
      <c r="A12" s="1"/>
      <c r="B12" s="22">
        <v>1</v>
      </c>
      <c r="C12" s="23"/>
      <c r="D12" s="23"/>
      <c r="E12" s="31" t="s">
        <v>64</v>
      </c>
      <c r="F12" s="24"/>
      <c r="G12" s="25"/>
      <c r="H12" s="25"/>
      <c r="I12" s="25"/>
      <c r="J12" s="26"/>
      <c r="K12" s="26"/>
      <c r="L12" s="27"/>
      <c r="W12" s="8"/>
    </row>
    <row r="13" spans="1:44" ht="18.75" x14ac:dyDescent="0.2">
      <c r="A13" s="1"/>
      <c r="B13" s="292" t="s">
        <v>5</v>
      </c>
      <c r="C13" s="293" t="s">
        <v>94</v>
      </c>
      <c r="D13" s="293" t="s">
        <v>67</v>
      </c>
      <c r="E13" s="306" t="s">
        <v>68</v>
      </c>
      <c r="F13" s="293" t="s">
        <v>69</v>
      </c>
      <c r="G13" s="293">
        <v>3</v>
      </c>
      <c r="H13" s="298">
        <f>Composição!H17</f>
        <v>1966.48</v>
      </c>
      <c r="I13" s="298">
        <v>21.51</v>
      </c>
      <c r="J13" s="299">
        <f t="shared" ref="J13:J14" si="0">IF(LEFT($H$10,5)="CUSTO",H13,H13/(1+I13))</f>
        <v>1966.48</v>
      </c>
      <c r="K13" s="298">
        <f t="shared" ref="K13:K14" si="1">TRUNC(J13 * (1 + 21.51 / 100), 2)</f>
        <v>2389.46</v>
      </c>
      <c r="L13" s="300">
        <f t="shared" ref="L13:L14" si="2">K13*G13</f>
        <v>7168.38</v>
      </c>
    </row>
    <row r="14" spans="1:44" ht="18.75" x14ac:dyDescent="0.2">
      <c r="A14" s="1"/>
      <c r="B14" s="114" t="s">
        <v>84</v>
      </c>
      <c r="C14" s="115" t="s">
        <v>94</v>
      </c>
      <c r="D14" s="115" t="s">
        <v>77</v>
      </c>
      <c r="E14" s="116" t="s">
        <v>78</v>
      </c>
      <c r="F14" s="115" t="s">
        <v>95</v>
      </c>
      <c r="G14" s="115">
        <v>1</v>
      </c>
      <c r="H14" s="117">
        <f>Composição!H23</f>
        <v>1244.46</v>
      </c>
      <c r="I14" s="117">
        <v>21.51</v>
      </c>
      <c r="J14" s="123">
        <f t="shared" si="0"/>
        <v>1244.46</v>
      </c>
      <c r="K14" s="117">
        <f t="shared" si="1"/>
        <v>1512.14</v>
      </c>
      <c r="L14" s="118">
        <f t="shared" si="2"/>
        <v>1512.14</v>
      </c>
    </row>
    <row r="15" spans="1:44" ht="218.25" customHeight="1" x14ac:dyDescent="0.2">
      <c r="A15" s="1"/>
      <c r="B15" s="114" t="s">
        <v>65</v>
      </c>
      <c r="C15" s="115" t="s">
        <v>17</v>
      </c>
      <c r="D15" s="115">
        <v>93414</v>
      </c>
      <c r="E15" s="116" t="s">
        <v>96</v>
      </c>
      <c r="F15" s="115" t="s">
        <v>57</v>
      </c>
      <c r="G15" s="115">
        <v>40</v>
      </c>
      <c r="H15" s="117">
        <v>14.04</v>
      </c>
      <c r="I15" s="117">
        <v>21.51</v>
      </c>
      <c r="J15" s="123">
        <f t="shared" ref="J15:J18" si="3">IF(LEFT($H$10,5)="CUSTO",H15,H15/(1+I15))</f>
        <v>14.04</v>
      </c>
      <c r="K15" s="117">
        <f t="shared" ref="K15:K18" si="4">TRUNC(J15 * (1 + 21.51 / 100), 2)</f>
        <v>17.059999999999999</v>
      </c>
      <c r="L15" s="118">
        <f t="shared" ref="L15:L18" si="5">K15*G15</f>
        <v>682.4</v>
      </c>
    </row>
    <row r="16" spans="1:44" ht="131.25" x14ac:dyDescent="0.2">
      <c r="A16" s="1"/>
      <c r="B16" s="114" t="s">
        <v>85</v>
      </c>
      <c r="C16" s="115" t="s">
        <v>18</v>
      </c>
      <c r="D16" s="115" t="s">
        <v>86</v>
      </c>
      <c r="E16" s="116" t="s">
        <v>87</v>
      </c>
      <c r="F16" s="115" t="s">
        <v>95</v>
      </c>
      <c r="G16" s="119">
        <v>1</v>
      </c>
      <c r="H16" s="117">
        <v>398.9</v>
      </c>
      <c r="I16" s="117">
        <v>21.51</v>
      </c>
      <c r="J16" s="123">
        <f t="shared" si="3"/>
        <v>398.9</v>
      </c>
      <c r="K16" s="117">
        <f t="shared" si="4"/>
        <v>484.7</v>
      </c>
      <c r="L16" s="118">
        <f t="shared" si="5"/>
        <v>484.7</v>
      </c>
    </row>
    <row r="17" spans="1:12" ht="56.25" x14ac:dyDescent="0.2">
      <c r="A17" s="1"/>
      <c r="B17" s="114" t="s">
        <v>180</v>
      </c>
      <c r="C17" s="115" t="s">
        <v>17</v>
      </c>
      <c r="D17" s="115">
        <v>97622</v>
      </c>
      <c r="E17" s="272" t="s">
        <v>179</v>
      </c>
      <c r="F17" s="273" t="s">
        <v>176</v>
      </c>
      <c r="G17" s="274">
        <v>21.074999999999999</v>
      </c>
      <c r="H17" s="274">
        <v>54.77</v>
      </c>
      <c r="I17" s="117">
        <v>21.51</v>
      </c>
      <c r="J17" s="123">
        <f t="shared" si="3"/>
        <v>54.77</v>
      </c>
      <c r="K17" s="117">
        <f t="shared" si="4"/>
        <v>66.55</v>
      </c>
      <c r="L17" s="118">
        <f t="shared" si="5"/>
        <v>1402.54125</v>
      </c>
    </row>
    <row r="18" spans="1:12" ht="206.25" x14ac:dyDescent="0.2">
      <c r="A18" s="1"/>
      <c r="B18" s="114" t="s">
        <v>225</v>
      </c>
      <c r="C18" s="115" t="s">
        <v>18</v>
      </c>
      <c r="D18" s="115" t="s">
        <v>226</v>
      </c>
      <c r="E18" s="116" t="s">
        <v>227</v>
      </c>
      <c r="F18" s="115" t="s">
        <v>2</v>
      </c>
      <c r="G18" s="115">
        <v>1</v>
      </c>
      <c r="H18" s="117">
        <v>1396.17</v>
      </c>
      <c r="I18" s="117">
        <v>21.51</v>
      </c>
      <c r="J18" s="123">
        <f t="shared" si="3"/>
        <v>1396.17</v>
      </c>
      <c r="K18" s="117">
        <f t="shared" si="4"/>
        <v>1696.48</v>
      </c>
      <c r="L18" s="118">
        <f t="shared" si="5"/>
        <v>1696.48</v>
      </c>
    </row>
    <row r="19" spans="1:12" ht="16.5" thickBot="1" x14ac:dyDescent="0.25">
      <c r="A19" s="1"/>
      <c r="B19" s="313" t="s">
        <v>43</v>
      </c>
      <c r="C19" s="314"/>
      <c r="D19" s="314"/>
      <c r="E19" s="314"/>
      <c r="F19" s="314"/>
      <c r="G19" s="314"/>
      <c r="H19" s="314"/>
      <c r="I19" s="314"/>
      <c r="J19" s="18"/>
      <c r="K19" s="19"/>
      <c r="L19" s="76">
        <f>SUM(L13:L18)</f>
        <v>12946.641250000001</v>
      </c>
    </row>
    <row r="20" spans="1:12" ht="16.5" thickBot="1" x14ac:dyDescent="0.25">
      <c r="A20" s="1"/>
      <c r="B20" s="141"/>
      <c r="C20" s="167"/>
      <c r="D20" s="167"/>
      <c r="E20" s="167"/>
      <c r="F20" s="167"/>
      <c r="G20" s="167"/>
      <c r="H20" s="167"/>
      <c r="I20" s="167"/>
      <c r="J20" s="18"/>
      <c r="K20" s="18"/>
      <c r="L20" s="19"/>
    </row>
    <row r="21" spans="1:12" ht="19.5" thickBot="1" x14ac:dyDescent="0.25">
      <c r="A21" s="1"/>
      <c r="B21" s="22">
        <v>2</v>
      </c>
      <c r="C21" s="23"/>
      <c r="D21" s="23"/>
      <c r="E21" s="31" t="s">
        <v>182</v>
      </c>
      <c r="F21" s="24"/>
      <c r="G21" s="25"/>
      <c r="H21" s="25"/>
      <c r="I21" s="25"/>
      <c r="J21" s="26"/>
      <c r="K21" s="26"/>
      <c r="L21" s="27"/>
    </row>
    <row r="22" spans="1:12" ht="37.5" x14ac:dyDescent="0.2">
      <c r="A22" s="1"/>
      <c r="B22" s="292" t="s">
        <v>6</v>
      </c>
      <c r="C22" s="293" t="s">
        <v>17</v>
      </c>
      <c r="D22" s="293">
        <v>93358</v>
      </c>
      <c r="E22" s="306" t="s">
        <v>101</v>
      </c>
      <c r="F22" s="293" t="s">
        <v>89</v>
      </c>
      <c r="G22" s="298">
        <f>'Memoria de Calculo'!I40</f>
        <v>98.85</v>
      </c>
      <c r="H22" s="298">
        <v>80.739999999999995</v>
      </c>
      <c r="I22" s="298">
        <v>21.51</v>
      </c>
      <c r="J22" s="299">
        <f t="shared" ref="J22:J38" si="6">IF(LEFT($H$10,5)="CUSTO",H22,H22/(1+I22))</f>
        <v>80.739999999999995</v>
      </c>
      <c r="K22" s="298">
        <f t="shared" ref="K22:K23" si="7">TRUNC(J22 * (1 + 21.51 / 100), 2)</f>
        <v>98.1</v>
      </c>
      <c r="L22" s="300">
        <f t="shared" ref="L22:L38" si="8">K22*G22</f>
        <v>9697.1849999999995</v>
      </c>
    </row>
    <row r="23" spans="1:12" ht="37.5" x14ac:dyDescent="0.2">
      <c r="A23" s="1"/>
      <c r="B23" s="114" t="s">
        <v>7</v>
      </c>
      <c r="C23" s="115" t="s">
        <v>17</v>
      </c>
      <c r="D23" s="115">
        <v>104737</v>
      </c>
      <c r="E23" s="116" t="s">
        <v>102</v>
      </c>
      <c r="F23" s="115" t="s">
        <v>89</v>
      </c>
      <c r="G23" s="117">
        <f>'Memoria de Calculo'!I50</f>
        <v>57.949999999999996</v>
      </c>
      <c r="H23" s="115">
        <v>20.56</v>
      </c>
      <c r="I23" s="117">
        <v>21.51</v>
      </c>
      <c r="J23" s="123">
        <f t="shared" si="6"/>
        <v>20.56</v>
      </c>
      <c r="K23" s="117">
        <f t="shared" si="7"/>
        <v>24.98</v>
      </c>
      <c r="L23" s="118">
        <f t="shared" si="8"/>
        <v>1447.5909999999999</v>
      </c>
    </row>
    <row r="24" spans="1:12" ht="16.5" thickBot="1" x14ac:dyDescent="0.25">
      <c r="A24" s="1"/>
      <c r="B24" s="313" t="s">
        <v>43</v>
      </c>
      <c r="C24" s="314"/>
      <c r="D24" s="314"/>
      <c r="E24" s="314"/>
      <c r="F24" s="314"/>
      <c r="G24" s="314"/>
      <c r="H24" s="314"/>
      <c r="I24" s="314"/>
      <c r="J24" s="18"/>
      <c r="K24" s="18"/>
      <c r="L24" s="76">
        <f>SUM(L22:L23)</f>
        <v>11144.776</v>
      </c>
    </row>
    <row r="25" spans="1:12" ht="16.5" thickBot="1" x14ac:dyDescent="0.25">
      <c r="A25" s="1"/>
      <c r="B25" s="141"/>
      <c r="C25" s="167"/>
      <c r="D25" s="167"/>
      <c r="E25" s="167"/>
      <c r="F25" s="167"/>
      <c r="G25" s="167"/>
      <c r="H25" s="167"/>
      <c r="I25" s="167"/>
      <c r="J25" s="18"/>
      <c r="K25" s="18"/>
      <c r="L25" s="19"/>
    </row>
    <row r="26" spans="1:12" ht="19.5" thickBot="1" x14ac:dyDescent="0.25">
      <c r="A26" s="1"/>
      <c r="B26" s="22">
        <v>3</v>
      </c>
      <c r="C26" s="23"/>
      <c r="D26" s="23"/>
      <c r="E26" s="31" t="s">
        <v>183</v>
      </c>
      <c r="F26" s="24"/>
      <c r="G26" s="25"/>
      <c r="H26" s="25"/>
      <c r="I26" s="25"/>
      <c r="J26" s="26"/>
      <c r="K26" s="26"/>
      <c r="L26" s="27"/>
    </row>
    <row r="27" spans="1:12" ht="37.5" x14ac:dyDescent="0.2">
      <c r="A27" s="1"/>
      <c r="B27" s="292" t="s">
        <v>8</v>
      </c>
      <c r="C27" s="293" t="s">
        <v>17</v>
      </c>
      <c r="D27" s="294" t="s">
        <v>185</v>
      </c>
      <c r="E27" s="304" t="s">
        <v>143</v>
      </c>
      <c r="F27" s="293" t="s">
        <v>66</v>
      </c>
      <c r="G27" s="305">
        <f>'Memoria de Calculo'!I60</f>
        <v>80.400000000000006</v>
      </c>
      <c r="H27" s="305">
        <v>37.4</v>
      </c>
      <c r="I27" s="298">
        <v>21.51</v>
      </c>
      <c r="J27" s="299">
        <f t="shared" si="6"/>
        <v>37.4</v>
      </c>
      <c r="K27" s="298">
        <f t="shared" ref="K27:K28" si="9">TRUNC(J27 * (1 + 21.51 / 100), 2)</f>
        <v>45.44</v>
      </c>
      <c r="L27" s="300">
        <f t="shared" si="8"/>
        <v>3653.3760000000002</v>
      </c>
    </row>
    <row r="28" spans="1:12" ht="56.25" x14ac:dyDescent="0.2">
      <c r="A28" s="1"/>
      <c r="B28" s="114" t="s">
        <v>12</v>
      </c>
      <c r="C28" s="115" t="s">
        <v>17</v>
      </c>
      <c r="D28" s="120" t="s">
        <v>186</v>
      </c>
      <c r="E28" s="121" t="s">
        <v>144</v>
      </c>
      <c r="F28" s="115" t="s">
        <v>99</v>
      </c>
      <c r="G28" s="122">
        <f>'Memoria de Calculo'!I72</f>
        <v>967.4559999999999</v>
      </c>
      <c r="H28" s="122">
        <v>10.23</v>
      </c>
      <c r="I28" s="117">
        <v>21.51</v>
      </c>
      <c r="J28" s="123">
        <f t="shared" si="6"/>
        <v>10.23</v>
      </c>
      <c r="K28" s="117">
        <f t="shared" si="9"/>
        <v>12.43</v>
      </c>
      <c r="L28" s="118">
        <f t="shared" si="8"/>
        <v>12025.478079999999</v>
      </c>
    </row>
    <row r="29" spans="1:12" ht="56.25" x14ac:dyDescent="0.2">
      <c r="A29" s="1"/>
      <c r="B29" s="114" t="s">
        <v>103</v>
      </c>
      <c r="C29" s="115" t="s">
        <v>17</v>
      </c>
      <c r="D29" s="120" t="s">
        <v>187</v>
      </c>
      <c r="E29" s="121" t="s">
        <v>145</v>
      </c>
      <c r="F29" s="115" t="s">
        <v>99</v>
      </c>
      <c r="G29" s="122">
        <f>'Memoria de Calculo'!I81</f>
        <v>240.24</v>
      </c>
      <c r="H29" s="122">
        <v>13.35</v>
      </c>
      <c r="I29" s="117">
        <v>21.51</v>
      </c>
      <c r="J29" s="123">
        <f t="shared" ref="J29:J32" si="10">IF(LEFT($H$10,5)="CUSTO",H29,H29/(1+I29))</f>
        <v>13.35</v>
      </c>
      <c r="K29" s="117">
        <f t="shared" ref="K29:K32" si="11">TRUNC(J29 * (1 + 21.51 / 100), 2)</f>
        <v>16.22</v>
      </c>
      <c r="L29" s="118">
        <f t="shared" ref="L29:L32" si="12">K29*G29</f>
        <v>3896.6927999999998</v>
      </c>
    </row>
    <row r="30" spans="1:12" ht="93.75" x14ac:dyDescent="0.2">
      <c r="A30" s="1"/>
      <c r="B30" s="114" t="s">
        <v>104</v>
      </c>
      <c r="C30" s="115" t="s">
        <v>17</v>
      </c>
      <c r="D30" s="120" t="s">
        <v>188</v>
      </c>
      <c r="E30" s="121" t="s">
        <v>146</v>
      </c>
      <c r="F30" s="115" t="s">
        <v>66</v>
      </c>
      <c r="G30" s="122">
        <f>'Memoria de Calculo'!I93</f>
        <v>55.400000000000006</v>
      </c>
      <c r="H30" s="122">
        <v>131.47999999999999</v>
      </c>
      <c r="I30" s="117">
        <v>21.51</v>
      </c>
      <c r="J30" s="123">
        <f t="shared" si="10"/>
        <v>131.47999999999999</v>
      </c>
      <c r="K30" s="117">
        <f t="shared" si="11"/>
        <v>159.76</v>
      </c>
      <c r="L30" s="118">
        <f t="shared" si="12"/>
        <v>8850.7039999999997</v>
      </c>
    </row>
    <row r="31" spans="1:12" ht="37.5" x14ac:dyDescent="0.2">
      <c r="A31" s="1"/>
      <c r="B31" s="114" t="s">
        <v>105</v>
      </c>
      <c r="C31" s="115" t="s">
        <v>17</v>
      </c>
      <c r="D31" s="120" t="s">
        <v>189</v>
      </c>
      <c r="E31" s="121" t="s">
        <v>147</v>
      </c>
      <c r="F31" s="115" t="s">
        <v>89</v>
      </c>
      <c r="G31" s="122">
        <f>'Memoria de Calculo'!I105</f>
        <v>30.530000000000005</v>
      </c>
      <c r="H31" s="122">
        <v>290.14999999999998</v>
      </c>
      <c r="I31" s="117">
        <v>21.51</v>
      </c>
      <c r="J31" s="123">
        <f t="shared" si="10"/>
        <v>290.14999999999998</v>
      </c>
      <c r="K31" s="117">
        <f t="shared" si="11"/>
        <v>352.56</v>
      </c>
      <c r="L31" s="118">
        <f t="shared" si="12"/>
        <v>10763.656800000002</v>
      </c>
    </row>
    <row r="32" spans="1:12" ht="75" x14ac:dyDescent="0.2">
      <c r="A32" s="1"/>
      <c r="B32" s="114" t="s">
        <v>106</v>
      </c>
      <c r="C32" s="115" t="s">
        <v>17</v>
      </c>
      <c r="D32" s="120" t="s">
        <v>190</v>
      </c>
      <c r="E32" s="121" t="s">
        <v>148</v>
      </c>
      <c r="F32" s="115" t="s">
        <v>89</v>
      </c>
      <c r="G32" s="122">
        <f>'Memoria de Calculo'!I117</f>
        <v>30.530000000000005</v>
      </c>
      <c r="H32" s="122">
        <v>519.97</v>
      </c>
      <c r="I32" s="117">
        <v>21.51</v>
      </c>
      <c r="J32" s="123">
        <f t="shared" si="10"/>
        <v>519.97</v>
      </c>
      <c r="K32" s="117">
        <f t="shared" si="11"/>
        <v>631.80999999999995</v>
      </c>
      <c r="L32" s="118">
        <f t="shared" si="12"/>
        <v>19289.159300000003</v>
      </c>
    </row>
    <row r="33" spans="1:12" ht="16.5" thickBot="1" x14ac:dyDescent="0.25">
      <c r="A33" s="1"/>
      <c r="B33" s="313" t="s">
        <v>43</v>
      </c>
      <c r="C33" s="314"/>
      <c r="D33" s="314"/>
      <c r="E33" s="314"/>
      <c r="F33" s="314"/>
      <c r="G33" s="314"/>
      <c r="H33" s="314"/>
      <c r="I33" s="314"/>
      <c r="J33" s="18"/>
      <c r="K33" s="18"/>
      <c r="L33" s="76">
        <f>SUM(L27:L32)</f>
        <v>58479.066980000003</v>
      </c>
    </row>
    <row r="34" spans="1:12" ht="16.5" thickBot="1" x14ac:dyDescent="0.25">
      <c r="A34" s="1"/>
      <c r="B34" s="141"/>
      <c r="C34" s="167"/>
      <c r="D34" s="167"/>
      <c r="E34" s="167"/>
      <c r="F34" s="167"/>
      <c r="G34" s="167"/>
      <c r="H34" s="167"/>
      <c r="I34" s="167"/>
      <c r="J34" s="18"/>
      <c r="K34" s="18"/>
      <c r="L34" s="19"/>
    </row>
    <row r="35" spans="1:12" ht="19.5" thickBot="1" x14ac:dyDescent="0.25">
      <c r="A35" s="1"/>
      <c r="B35" s="22">
        <v>4</v>
      </c>
      <c r="C35" s="23"/>
      <c r="D35" s="23"/>
      <c r="E35" s="31" t="s">
        <v>131</v>
      </c>
      <c r="F35" s="24" t="s">
        <v>10</v>
      </c>
      <c r="G35" s="25"/>
      <c r="H35" s="25"/>
      <c r="I35" s="25"/>
      <c r="J35" s="26"/>
      <c r="K35" s="26"/>
      <c r="L35" s="27"/>
    </row>
    <row r="36" spans="1:12" ht="56.25" x14ac:dyDescent="0.2">
      <c r="A36" s="1"/>
      <c r="B36" s="303" t="s">
        <v>9</v>
      </c>
      <c r="C36" s="293" t="s">
        <v>17</v>
      </c>
      <c r="D36" s="294" t="s">
        <v>186</v>
      </c>
      <c r="E36" s="304" t="s">
        <v>144</v>
      </c>
      <c r="F36" s="293" t="s">
        <v>99</v>
      </c>
      <c r="G36" s="305">
        <f>'Memoria de Calculo'!I128</f>
        <v>937.96339999999987</v>
      </c>
      <c r="H36" s="305">
        <v>10.23</v>
      </c>
      <c r="I36" s="298">
        <v>21.51</v>
      </c>
      <c r="J36" s="299">
        <f t="shared" si="6"/>
        <v>10.23</v>
      </c>
      <c r="K36" s="298">
        <f t="shared" ref="K36:K38" si="13">TRUNC(J36 * (1 + 21.51 / 100), 2)</f>
        <v>12.43</v>
      </c>
      <c r="L36" s="300">
        <f t="shared" si="8"/>
        <v>11658.885061999998</v>
      </c>
    </row>
    <row r="37" spans="1:12" ht="56.25" x14ac:dyDescent="0.2">
      <c r="A37" s="1"/>
      <c r="B37" s="124" t="s">
        <v>13</v>
      </c>
      <c r="C37" s="115" t="s">
        <v>17</v>
      </c>
      <c r="D37" s="120" t="s">
        <v>187</v>
      </c>
      <c r="E37" s="121" t="s">
        <v>145</v>
      </c>
      <c r="F37" s="115" t="s">
        <v>99</v>
      </c>
      <c r="G37" s="122">
        <f>'Memoria de Calculo'!I137</f>
        <v>334.18</v>
      </c>
      <c r="H37" s="122">
        <v>13.35</v>
      </c>
      <c r="I37" s="117">
        <v>21.51</v>
      </c>
      <c r="J37" s="123">
        <f t="shared" si="6"/>
        <v>13.35</v>
      </c>
      <c r="K37" s="117">
        <f t="shared" si="13"/>
        <v>16.22</v>
      </c>
      <c r="L37" s="118">
        <f t="shared" si="8"/>
        <v>5420.3995999999997</v>
      </c>
    </row>
    <row r="38" spans="1:12" ht="37.5" x14ac:dyDescent="0.2">
      <c r="A38" s="1"/>
      <c r="B38" s="124" t="s">
        <v>14</v>
      </c>
      <c r="C38" s="115" t="s">
        <v>17</v>
      </c>
      <c r="D38" s="120" t="s">
        <v>189</v>
      </c>
      <c r="E38" s="121" t="s">
        <v>147</v>
      </c>
      <c r="F38" s="115" t="s">
        <v>89</v>
      </c>
      <c r="G38" s="122">
        <f>'Memoria de Calculo'!I146</f>
        <v>26.000000000000004</v>
      </c>
      <c r="H38" s="122">
        <v>290.14999999999998</v>
      </c>
      <c r="I38" s="117">
        <v>21.51</v>
      </c>
      <c r="J38" s="123">
        <f t="shared" si="6"/>
        <v>290.14999999999998</v>
      </c>
      <c r="K38" s="117">
        <f t="shared" si="13"/>
        <v>352.56</v>
      </c>
      <c r="L38" s="118">
        <f t="shared" si="8"/>
        <v>9166.5600000000013</v>
      </c>
    </row>
    <row r="39" spans="1:12" ht="75" x14ac:dyDescent="0.2">
      <c r="A39" s="1"/>
      <c r="B39" s="124" t="s">
        <v>15</v>
      </c>
      <c r="C39" s="115" t="s">
        <v>17</v>
      </c>
      <c r="D39" s="120" t="s">
        <v>190</v>
      </c>
      <c r="E39" s="121" t="s">
        <v>148</v>
      </c>
      <c r="F39" s="115" t="s">
        <v>89</v>
      </c>
      <c r="G39" s="122">
        <f>'Memoria de Calculo'!I155</f>
        <v>26.000000000000004</v>
      </c>
      <c r="H39" s="122">
        <v>519.97</v>
      </c>
      <c r="I39" s="117">
        <v>21.51</v>
      </c>
      <c r="J39" s="123">
        <f t="shared" ref="J39:J40" si="14">IF(LEFT($H$10,5)="CUSTO",H39,H39/(1+I39))</f>
        <v>519.97</v>
      </c>
      <c r="K39" s="117">
        <f t="shared" ref="K39:K40" si="15">TRUNC(J39 * (1 + 21.51 / 100), 2)</f>
        <v>631.80999999999995</v>
      </c>
      <c r="L39" s="118">
        <f t="shared" ref="L39:L40" si="16">K39*G39</f>
        <v>16427.060000000001</v>
      </c>
    </row>
    <row r="40" spans="1:12" ht="93.75" x14ac:dyDescent="0.2">
      <c r="A40" s="1"/>
      <c r="B40" s="124" t="s">
        <v>44</v>
      </c>
      <c r="C40" s="115" t="s">
        <v>17</v>
      </c>
      <c r="D40" s="120" t="s">
        <v>188</v>
      </c>
      <c r="E40" s="121" t="s">
        <v>146</v>
      </c>
      <c r="F40" s="115" t="s">
        <v>66</v>
      </c>
      <c r="G40" s="122">
        <f>'Memoria de Calculo'!I163</f>
        <v>40</v>
      </c>
      <c r="H40" s="122">
        <v>131.47999999999999</v>
      </c>
      <c r="I40" s="117">
        <v>21.51</v>
      </c>
      <c r="J40" s="123">
        <f t="shared" si="14"/>
        <v>131.47999999999999</v>
      </c>
      <c r="K40" s="117">
        <f t="shared" si="15"/>
        <v>159.76</v>
      </c>
      <c r="L40" s="118">
        <f t="shared" si="16"/>
        <v>6390.4</v>
      </c>
    </row>
    <row r="41" spans="1:12" ht="15.75" thickBot="1" x14ac:dyDescent="0.25">
      <c r="A41" s="1"/>
      <c r="B41" s="86"/>
      <c r="C41" s="87"/>
      <c r="D41" s="88"/>
      <c r="E41" s="89"/>
      <c r="F41" s="90"/>
      <c r="G41" s="82"/>
      <c r="H41" s="83"/>
      <c r="I41" s="84"/>
      <c r="J41" s="18"/>
      <c r="K41" s="84"/>
      <c r="L41" s="79">
        <f>SUM(L36:L40)</f>
        <v>49063.304662000002</v>
      </c>
    </row>
    <row r="42" spans="1:12" ht="15.75" thickBot="1" x14ac:dyDescent="0.25">
      <c r="A42" s="1"/>
      <c r="B42" s="86"/>
      <c r="C42" s="87"/>
      <c r="D42" s="88"/>
      <c r="E42" s="89"/>
      <c r="F42" s="90"/>
      <c r="G42" s="82"/>
      <c r="H42" s="83"/>
      <c r="I42" s="84"/>
      <c r="J42" s="18"/>
      <c r="K42" s="84"/>
      <c r="L42" s="19"/>
    </row>
    <row r="43" spans="1:12" ht="19.5" thickBot="1" x14ac:dyDescent="0.25">
      <c r="A43" s="1"/>
      <c r="B43" s="22">
        <v>5</v>
      </c>
      <c r="C43" s="23"/>
      <c r="D43" s="23"/>
      <c r="E43" s="31" t="s">
        <v>184</v>
      </c>
      <c r="F43" s="24" t="s">
        <v>10</v>
      </c>
      <c r="G43" s="25"/>
      <c r="H43" s="25"/>
      <c r="I43" s="25"/>
      <c r="J43" s="26"/>
      <c r="K43" s="26"/>
      <c r="L43" s="27"/>
    </row>
    <row r="44" spans="1:12" ht="75" x14ac:dyDescent="0.2">
      <c r="A44" s="1"/>
      <c r="B44" s="303" t="s">
        <v>11</v>
      </c>
      <c r="C44" s="293" t="s">
        <v>17</v>
      </c>
      <c r="D44" s="294" t="s">
        <v>190</v>
      </c>
      <c r="E44" s="304" t="s">
        <v>148</v>
      </c>
      <c r="F44" s="293" t="s">
        <v>89</v>
      </c>
      <c r="G44" s="305">
        <f>'Memoria de Calculo'!H172</f>
        <v>76.440000000000012</v>
      </c>
      <c r="H44" s="305">
        <v>519.97</v>
      </c>
      <c r="I44" s="298">
        <v>21.51</v>
      </c>
      <c r="J44" s="299">
        <f t="shared" ref="J44" si="17">IF(LEFT($H$10,5)="CUSTO",H44,H44/(1+I44))</f>
        <v>519.97</v>
      </c>
      <c r="K44" s="298">
        <f t="shared" ref="K44" si="18">TRUNC(J44 * (1 + 21.51 / 100), 2)</f>
        <v>631.80999999999995</v>
      </c>
      <c r="L44" s="300">
        <f t="shared" ref="L44" si="19">K44*G44</f>
        <v>48295.556400000001</v>
      </c>
    </row>
    <row r="45" spans="1:12" ht="93.75" x14ac:dyDescent="0.2">
      <c r="A45" s="1"/>
      <c r="B45" s="124" t="s">
        <v>20</v>
      </c>
      <c r="C45" s="115" t="s">
        <v>17</v>
      </c>
      <c r="D45" s="120" t="s">
        <v>191</v>
      </c>
      <c r="E45" s="121" t="s">
        <v>149</v>
      </c>
      <c r="F45" s="115" t="s">
        <v>66</v>
      </c>
      <c r="G45" s="122">
        <f>'Memoria de Calculo'!H178</f>
        <v>382.2</v>
      </c>
      <c r="H45" s="122">
        <v>135.94999999999999</v>
      </c>
      <c r="I45" s="117">
        <v>21.51</v>
      </c>
      <c r="J45" s="123">
        <f t="shared" ref="J45:J49" si="20">IF(LEFT($H$10,5)="CUSTO",H45,H45/(1+I45))</f>
        <v>135.94999999999999</v>
      </c>
      <c r="K45" s="117">
        <f t="shared" ref="K45:K49" si="21">TRUNC(J45 * (1 + 21.51 / 100), 2)</f>
        <v>165.19</v>
      </c>
      <c r="L45" s="118">
        <f t="shared" ref="L45:L49" si="22">K45*G45</f>
        <v>63135.617999999995</v>
      </c>
    </row>
    <row r="46" spans="1:12" ht="75" x14ac:dyDescent="0.2">
      <c r="A46" s="1"/>
      <c r="B46" s="124" t="s">
        <v>200</v>
      </c>
      <c r="C46" s="115" t="s">
        <v>17</v>
      </c>
      <c r="D46" s="277">
        <v>87879</v>
      </c>
      <c r="E46" s="272" t="s">
        <v>192</v>
      </c>
      <c r="F46" s="276" t="s">
        <v>193</v>
      </c>
      <c r="G46" s="278">
        <f>'Memoria de Calculo'!H185</f>
        <v>882</v>
      </c>
      <c r="H46" s="278">
        <v>4.45</v>
      </c>
      <c r="I46" s="279">
        <v>21.51</v>
      </c>
      <c r="J46" s="280">
        <f t="shared" si="20"/>
        <v>4.45</v>
      </c>
      <c r="K46" s="279">
        <f t="shared" si="21"/>
        <v>5.4</v>
      </c>
      <c r="L46" s="281">
        <f t="shared" si="22"/>
        <v>4762.8</v>
      </c>
    </row>
    <row r="47" spans="1:12" ht="93.75" x14ac:dyDescent="0.2">
      <c r="A47" s="1"/>
      <c r="B47" s="124" t="s">
        <v>201</v>
      </c>
      <c r="C47" s="115" t="s">
        <v>17</v>
      </c>
      <c r="D47" s="277">
        <v>87529</v>
      </c>
      <c r="E47" s="272" t="s">
        <v>194</v>
      </c>
      <c r="F47" s="276" t="s">
        <v>193</v>
      </c>
      <c r="G47" s="278">
        <f>'Memoria de Calculo'!H192</f>
        <v>882</v>
      </c>
      <c r="H47" s="278">
        <v>35.99</v>
      </c>
      <c r="I47" s="279">
        <v>21.51</v>
      </c>
      <c r="J47" s="280">
        <f t="shared" si="20"/>
        <v>35.99</v>
      </c>
      <c r="K47" s="279">
        <f t="shared" si="21"/>
        <v>43.73</v>
      </c>
      <c r="L47" s="281">
        <f t="shared" si="22"/>
        <v>38569.86</v>
      </c>
    </row>
    <row r="48" spans="1:12" ht="37.5" x14ac:dyDescent="0.2">
      <c r="A48" s="1"/>
      <c r="B48" s="124" t="s">
        <v>202</v>
      </c>
      <c r="C48" s="115" t="s">
        <v>17</v>
      </c>
      <c r="D48" s="277">
        <v>104642</v>
      </c>
      <c r="E48" s="272" t="s">
        <v>195</v>
      </c>
      <c r="F48" s="276" t="s">
        <v>193</v>
      </c>
      <c r="G48" s="278">
        <f>'Memoria de Calculo'!H199</f>
        <v>882</v>
      </c>
      <c r="H48" s="278">
        <v>10.56</v>
      </c>
      <c r="I48" s="279">
        <v>21.51</v>
      </c>
      <c r="J48" s="280">
        <f t="shared" si="20"/>
        <v>10.56</v>
      </c>
      <c r="K48" s="279">
        <f t="shared" si="21"/>
        <v>12.83</v>
      </c>
      <c r="L48" s="281">
        <f t="shared" si="22"/>
        <v>11316.06</v>
      </c>
    </row>
    <row r="49" spans="1:31" ht="57" thickBot="1" x14ac:dyDescent="0.25">
      <c r="A49" s="1"/>
      <c r="B49" s="124" t="s">
        <v>203</v>
      </c>
      <c r="C49" s="115" t="s">
        <v>17</v>
      </c>
      <c r="D49" s="115">
        <v>101966</v>
      </c>
      <c r="E49" s="272" t="s">
        <v>196</v>
      </c>
      <c r="F49" s="276" t="s">
        <v>100</v>
      </c>
      <c r="G49" s="282">
        <v>147</v>
      </c>
      <c r="H49" s="282">
        <v>135.30000000000001</v>
      </c>
      <c r="I49" s="117">
        <v>21.51</v>
      </c>
      <c r="J49" s="123">
        <f t="shared" si="20"/>
        <v>135.30000000000001</v>
      </c>
      <c r="K49" s="117">
        <f t="shared" si="21"/>
        <v>164.4</v>
      </c>
      <c r="L49" s="280">
        <f t="shared" si="22"/>
        <v>24166.799999999999</v>
      </c>
    </row>
    <row r="50" spans="1:31" ht="16.5" thickBot="1" x14ac:dyDescent="0.25">
      <c r="A50" s="1"/>
      <c r="B50" s="313" t="s">
        <v>43</v>
      </c>
      <c r="C50" s="314"/>
      <c r="D50" s="314"/>
      <c r="E50" s="314"/>
      <c r="F50" s="314"/>
      <c r="G50" s="314"/>
      <c r="H50" s="314"/>
      <c r="I50" s="314"/>
      <c r="J50" s="18"/>
      <c r="K50" s="18"/>
      <c r="L50" s="275">
        <f>SUM(L44:L49)</f>
        <v>190246.69439999998</v>
      </c>
    </row>
    <row r="51" spans="1:31" ht="16.5" thickBot="1" x14ac:dyDescent="0.25">
      <c r="A51" s="1"/>
      <c r="B51" s="269"/>
      <c r="C51" s="270"/>
      <c r="D51" s="270"/>
      <c r="E51" s="270"/>
      <c r="F51" s="270"/>
      <c r="G51" s="270"/>
      <c r="H51" s="270"/>
      <c r="I51" s="270"/>
      <c r="J51" s="18"/>
      <c r="K51" s="18"/>
      <c r="L51" s="85"/>
    </row>
    <row r="52" spans="1:31" ht="19.5" thickBot="1" x14ac:dyDescent="0.25">
      <c r="A52" s="1"/>
      <c r="B52" s="32">
        <v>6</v>
      </c>
      <c r="C52" s="307"/>
      <c r="D52" s="307"/>
      <c r="E52" s="308" t="s">
        <v>210</v>
      </c>
      <c r="F52" s="309"/>
      <c r="G52" s="310"/>
      <c r="H52" s="310"/>
      <c r="I52" s="310"/>
      <c r="J52" s="311"/>
      <c r="K52" s="311"/>
      <c r="L52" s="312"/>
    </row>
    <row r="53" spans="1:31" ht="56.25" x14ac:dyDescent="0.2">
      <c r="A53" s="1"/>
      <c r="B53" s="283" t="s">
        <v>16</v>
      </c>
      <c r="C53" s="294" t="s">
        <v>17</v>
      </c>
      <c r="D53" s="301">
        <v>97647</v>
      </c>
      <c r="E53" s="295" t="s">
        <v>204</v>
      </c>
      <c r="F53" s="302" t="s">
        <v>193</v>
      </c>
      <c r="G53" s="297">
        <v>111</v>
      </c>
      <c r="H53" s="297">
        <v>3.47</v>
      </c>
      <c r="I53" s="298">
        <v>21.51</v>
      </c>
      <c r="J53" s="299">
        <f t="shared" ref="J53:J55" si="23">IF(LEFT($H$10,5)="CUSTO",H53,H53/(1+I53))</f>
        <v>3.47</v>
      </c>
      <c r="K53" s="298">
        <f t="shared" ref="K53:K55" si="24">TRUNC(J53 * (1 + 21.51 / 100), 2)</f>
        <v>4.21</v>
      </c>
      <c r="L53" s="300">
        <f t="shared" ref="L53" si="25">K53*G53</f>
        <v>467.31</v>
      </c>
    </row>
    <row r="54" spans="1:31" ht="56.25" x14ac:dyDescent="0.2">
      <c r="A54" s="1"/>
      <c r="B54" s="114" t="s">
        <v>206</v>
      </c>
      <c r="C54" s="120" t="s">
        <v>17</v>
      </c>
      <c r="D54" s="284">
        <v>94213</v>
      </c>
      <c r="E54" s="285" t="s">
        <v>205</v>
      </c>
      <c r="F54" s="286" t="s">
        <v>193</v>
      </c>
      <c r="G54" s="286">
        <v>111</v>
      </c>
      <c r="H54" s="286">
        <v>56.54</v>
      </c>
      <c r="I54" s="279">
        <v>21.51</v>
      </c>
      <c r="J54" s="280">
        <f t="shared" si="23"/>
        <v>56.54</v>
      </c>
      <c r="K54" s="279">
        <f t="shared" si="24"/>
        <v>68.7</v>
      </c>
      <c r="L54" s="281">
        <f>K54*G54</f>
        <v>7625.7000000000007</v>
      </c>
    </row>
    <row r="55" spans="1:31" ht="150" x14ac:dyDescent="0.2">
      <c r="A55" s="1"/>
      <c r="B55" s="292" t="s">
        <v>207</v>
      </c>
      <c r="C55" s="120" t="s">
        <v>18</v>
      </c>
      <c r="D55" s="115" t="s">
        <v>209</v>
      </c>
      <c r="E55" s="116" t="s">
        <v>208</v>
      </c>
      <c r="F55" s="287" t="s">
        <v>99</v>
      </c>
      <c r="G55" s="287">
        <v>753.84</v>
      </c>
      <c r="H55" s="287">
        <v>24.87</v>
      </c>
      <c r="I55" s="117">
        <v>21.51</v>
      </c>
      <c r="J55" s="123">
        <f t="shared" si="23"/>
        <v>24.87</v>
      </c>
      <c r="K55" s="117">
        <f t="shared" si="24"/>
        <v>30.21</v>
      </c>
      <c r="L55" s="123">
        <f>K55*G55</f>
        <v>22773.506400000002</v>
      </c>
    </row>
    <row r="56" spans="1:31" ht="16.5" thickBot="1" x14ac:dyDescent="0.25">
      <c r="A56" s="1"/>
      <c r="B56" s="288" t="s">
        <v>43</v>
      </c>
      <c r="C56" s="289"/>
      <c r="D56" s="289"/>
      <c r="E56" s="289"/>
      <c r="F56" s="289"/>
      <c r="G56" s="289"/>
      <c r="H56" s="289"/>
      <c r="I56" s="289"/>
      <c r="J56" s="290"/>
      <c r="K56" s="291"/>
      <c r="L56" s="79">
        <f>SUM(L53:L55)</f>
        <v>30866.516400000004</v>
      </c>
    </row>
    <row r="57" spans="1:31" ht="16.5" thickBot="1" x14ac:dyDescent="0.25">
      <c r="A57" s="1"/>
      <c r="B57" s="269"/>
      <c r="C57" s="270"/>
      <c r="D57" s="270"/>
      <c r="E57" s="270"/>
      <c r="F57" s="270"/>
      <c r="G57" s="270"/>
      <c r="H57" s="270"/>
      <c r="I57" s="270"/>
      <c r="J57" s="18"/>
      <c r="K57" s="18"/>
      <c r="L57" s="19"/>
    </row>
    <row r="58" spans="1:31" ht="19.5" thickBot="1" x14ac:dyDescent="0.25">
      <c r="A58" s="1"/>
      <c r="B58" s="32">
        <v>7</v>
      </c>
      <c r="C58" s="307"/>
      <c r="D58" s="307"/>
      <c r="E58" s="308" t="s">
        <v>90</v>
      </c>
      <c r="F58" s="309"/>
      <c r="G58" s="310"/>
      <c r="H58" s="310"/>
      <c r="I58" s="310"/>
      <c r="J58" s="311"/>
      <c r="K58" s="311"/>
      <c r="L58" s="312"/>
    </row>
    <row r="59" spans="1:31" ht="93.75" x14ac:dyDescent="0.2">
      <c r="A59" s="1"/>
      <c r="B59" s="292" t="s">
        <v>107</v>
      </c>
      <c r="C59" s="293">
        <v>100982</v>
      </c>
      <c r="D59" s="294" t="s">
        <v>17</v>
      </c>
      <c r="E59" s="295" t="s">
        <v>175</v>
      </c>
      <c r="F59" s="296" t="s">
        <v>176</v>
      </c>
      <c r="G59" s="297">
        <v>39.704999999999998</v>
      </c>
      <c r="H59" s="297">
        <v>9</v>
      </c>
      <c r="I59" s="298">
        <v>21.51</v>
      </c>
      <c r="J59" s="299">
        <f t="shared" ref="J59" si="26">IF(LEFT($H$10,5)="CUSTO",H59,H59/(1+I59))</f>
        <v>9</v>
      </c>
      <c r="K59" s="298">
        <f t="shared" ref="K59" si="27">TRUNC(J59 * (1 + 21.51 / 100), 2)</f>
        <v>10.93</v>
      </c>
      <c r="L59" s="300">
        <f t="shared" ref="L59" si="28">K59*G59</f>
        <v>433.97564999999997</v>
      </c>
    </row>
    <row r="60" spans="1:31" ht="18.75" x14ac:dyDescent="0.2">
      <c r="A60" s="1"/>
      <c r="B60" s="114" t="s">
        <v>108</v>
      </c>
      <c r="C60" s="115" t="s">
        <v>94</v>
      </c>
      <c r="D60" s="120" t="s">
        <v>109</v>
      </c>
      <c r="E60" s="121" t="s">
        <v>110</v>
      </c>
      <c r="F60" s="115" t="s">
        <v>92</v>
      </c>
      <c r="G60" s="122">
        <v>1</v>
      </c>
      <c r="H60" s="122">
        <v>1123.3399999999999</v>
      </c>
      <c r="I60" s="117">
        <v>21.51</v>
      </c>
      <c r="J60" s="123">
        <f t="shared" ref="J60" si="29">IF(LEFT($H$10,5)="CUSTO",H60,H60/(1+I60))</f>
        <v>1123.3399999999999</v>
      </c>
      <c r="K60" s="117">
        <f t="shared" ref="K60" si="30">TRUNC(J60 * (1 + 21.51 / 100), 2)</f>
        <v>1364.97</v>
      </c>
      <c r="L60" s="118">
        <f t="shared" ref="L60" si="31">K60*G60</f>
        <v>1364.97</v>
      </c>
    </row>
    <row r="61" spans="1:31" ht="16.5" thickBot="1" x14ac:dyDescent="0.25">
      <c r="A61" s="1"/>
      <c r="B61" s="94" t="s">
        <v>43</v>
      </c>
      <c r="C61" s="95"/>
      <c r="D61" s="95"/>
      <c r="E61" s="95"/>
      <c r="F61" s="95"/>
      <c r="G61" s="95"/>
      <c r="H61" s="95"/>
      <c r="I61" s="95"/>
      <c r="J61" s="77"/>
      <c r="K61" s="78"/>
      <c r="L61" s="79">
        <f>SUM(L59:L60)</f>
        <v>1798.9456500000001</v>
      </c>
    </row>
    <row r="62" spans="1:31" ht="15.75" x14ac:dyDescent="0.2">
      <c r="A62" s="1"/>
      <c r="B62" s="141"/>
      <c r="C62" s="167"/>
      <c r="D62" s="167"/>
      <c r="E62" s="167"/>
      <c r="F62" s="167"/>
      <c r="G62" s="167"/>
      <c r="H62" s="167"/>
      <c r="I62" s="167"/>
      <c r="J62" s="18"/>
      <c r="K62" s="18"/>
      <c r="L62" s="19"/>
    </row>
    <row r="63" spans="1:31" ht="16.5" thickBot="1" x14ac:dyDescent="0.25">
      <c r="A63" s="1"/>
      <c r="B63" s="141"/>
      <c r="C63" s="167"/>
      <c r="D63" s="167"/>
      <c r="E63" s="167"/>
      <c r="F63" s="167"/>
      <c r="G63" s="167"/>
      <c r="H63" s="167"/>
      <c r="I63" s="167"/>
      <c r="J63" s="18"/>
      <c r="K63" s="18"/>
      <c r="L63" s="19"/>
    </row>
    <row r="64" spans="1:31" s="1" customFormat="1" ht="13.5" thickBot="1" x14ac:dyDescent="0.25">
      <c r="A64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5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 s="1" customFormat="1" ht="33.75" customHeight="1" thickBot="1" x14ac:dyDescent="0.25">
      <c r="A65"/>
      <c r="B65" s="91" t="s">
        <v>48</v>
      </c>
      <c r="C65" s="92"/>
      <c r="D65" s="92"/>
      <c r="E65" s="92"/>
      <c r="F65" s="92"/>
      <c r="G65" s="92"/>
      <c r="H65" s="92"/>
      <c r="I65" s="92"/>
      <c r="J65" s="10" t="e">
        <f>SUM(#REF!+J50+J33+J24+J19)</f>
        <v>#REF!</v>
      </c>
      <c r="K65" s="9"/>
      <c r="L65" s="12">
        <f>SUM(L50+L33+L24+L19+L41+L61+L56)</f>
        <v>354545.94534199999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x14ac:dyDescent="0.2">
      <c r="B66" s="129"/>
      <c r="C66" s="130"/>
      <c r="D66" s="130" t="s">
        <v>49</v>
      </c>
      <c r="E66" s="130"/>
      <c r="F66" s="131"/>
      <c r="G66" s="130"/>
      <c r="H66" s="140"/>
      <c r="I66" s="140"/>
      <c r="J66" s="132"/>
      <c r="K66" s="14"/>
      <c r="L66" s="15"/>
    </row>
    <row r="67" spans="1:31" x14ac:dyDescent="0.2">
      <c r="B67" s="133"/>
      <c r="C67" s="134"/>
      <c r="D67" s="134" t="s">
        <v>50</v>
      </c>
      <c r="E67" s="134"/>
      <c r="F67" s="135"/>
      <c r="G67" s="136"/>
      <c r="H67" s="135" t="s">
        <v>93</v>
      </c>
      <c r="I67" s="135"/>
      <c r="J67" s="137"/>
      <c r="K67" s="138"/>
      <c r="L67" s="4"/>
    </row>
    <row r="68" spans="1:31" x14ac:dyDescent="0.2">
      <c r="B68" s="7"/>
      <c r="C68" s="138"/>
      <c r="D68" s="138"/>
      <c r="E68" s="138"/>
      <c r="F68" s="138"/>
      <c r="G68" s="138"/>
      <c r="H68" s="138"/>
      <c r="I68" s="138"/>
      <c r="J68" s="138"/>
      <c r="K68" s="138"/>
      <c r="L68" s="4"/>
    </row>
    <row r="69" spans="1:31" x14ac:dyDescent="0.2">
      <c r="B69" s="7"/>
      <c r="C69" s="138"/>
      <c r="D69" s="138"/>
      <c r="E69" s="138"/>
      <c r="F69" s="138"/>
      <c r="G69" s="138"/>
      <c r="H69" s="138"/>
      <c r="I69" s="138"/>
      <c r="J69" s="138"/>
      <c r="K69" s="138"/>
      <c r="L69" s="4"/>
    </row>
    <row r="70" spans="1:31" x14ac:dyDescent="0.2">
      <c r="B70" s="7"/>
      <c r="C70" s="138"/>
      <c r="D70" s="138"/>
      <c r="E70" s="138"/>
      <c r="F70" s="138"/>
      <c r="G70" s="138"/>
      <c r="H70" s="138"/>
      <c r="I70" s="138"/>
      <c r="J70" s="138"/>
      <c r="K70" s="138"/>
      <c r="L70" s="4"/>
    </row>
    <row r="71" spans="1:31" x14ac:dyDescent="0.2">
      <c r="B71" s="7"/>
      <c r="C71" s="138"/>
      <c r="D71" s="138"/>
      <c r="E71" s="138"/>
      <c r="F71" s="138"/>
      <c r="G71" s="138"/>
      <c r="H71" s="138"/>
      <c r="I71" s="138"/>
      <c r="J71" s="138"/>
      <c r="K71" s="138"/>
      <c r="L71" s="4"/>
    </row>
    <row r="72" spans="1:31" x14ac:dyDescent="0.2">
      <c r="B72" s="7"/>
      <c r="C72" s="138"/>
      <c r="D72" s="138"/>
      <c r="E72" s="138"/>
      <c r="F72" s="138"/>
      <c r="G72" s="138"/>
      <c r="H72" s="138"/>
      <c r="I72" s="138"/>
      <c r="J72" s="138"/>
      <c r="K72" s="138"/>
      <c r="L72" s="4"/>
    </row>
    <row r="73" spans="1:31" x14ac:dyDescent="0.2">
      <c r="B73" s="7"/>
      <c r="C73" s="138"/>
      <c r="D73" s="138"/>
      <c r="E73" s="138"/>
      <c r="F73" s="138"/>
      <c r="G73" s="138"/>
      <c r="H73" s="138"/>
      <c r="I73" s="138"/>
      <c r="J73" s="138"/>
      <c r="K73" s="138"/>
      <c r="L73" s="4"/>
    </row>
    <row r="74" spans="1:31" x14ac:dyDescent="0.2">
      <c r="B74" s="7"/>
      <c r="C74" s="138"/>
      <c r="D74" s="138"/>
      <c r="E74" s="138"/>
      <c r="F74" s="138"/>
      <c r="G74" s="138"/>
      <c r="H74" s="138"/>
      <c r="I74" s="138"/>
      <c r="J74" s="138"/>
      <c r="K74" s="138"/>
      <c r="L74" s="4"/>
    </row>
    <row r="75" spans="1:31" x14ac:dyDescent="0.2">
      <c r="B75" s="7"/>
      <c r="C75" s="138"/>
      <c r="D75" s="138"/>
      <c r="E75" s="138"/>
      <c r="F75" s="138"/>
      <c r="G75" s="138"/>
      <c r="H75" s="138"/>
      <c r="I75" s="138"/>
      <c r="J75" s="138"/>
      <c r="K75" s="138"/>
      <c r="L75" s="4"/>
    </row>
    <row r="76" spans="1:31" x14ac:dyDescent="0.2">
      <c r="B76" s="7"/>
      <c r="C76" s="138"/>
      <c r="D76" s="138"/>
      <c r="E76" s="138"/>
      <c r="F76" s="138"/>
      <c r="G76" s="138"/>
      <c r="H76" s="138"/>
      <c r="I76" s="138"/>
      <c r="J76" s="138"/>
      <c r="K76" s="138"/>
      <c r="L76" s="4"/>
    </row>
    <row r="77" spans="1:31" x14ac:dyDescent="0.2">
      <c r="B77" s="7"/>
      <c r="C77" s="138"/>
      <c r="D77" s="138"/>
      <c r="E77" s="138"/>
      <c r="F77" s="138"/>
      <c r="G77" s="138"/>
      <c r="H77" s="138"/>
      <c r="I77" s="138"/>
      <c r="J77" s="138"/>
      <c r="K77" s="138"/>
      <c r="L77" s="4"/>
    </row>
    <row r="78" spans="1:31" ht="13.5" thickBot="1" x14ac:dyDescent="0.25">
      <c r="B78" s="139"/>
      <c r="C78" s="11"/>
      <c r="D78" s="11"/>
      <c r="E78" s="11"/>
      <c r="F78" s="11"/>
      <c r="G78" s="11"/>
      <c r="H78" s="11"/>
      <c r="I78" s="11"/>
      <c r="J78" s="11"/>
      <c r="K78" s="11"/>
      <c r="L78" s="17"/>
    </row>
    <row r="79" spans="1:31" ht="13.5" thickBot="1" x14ac:dyDescent="0.25">
      <c r="B79" s="139"/>
      <c r="C79" s="11"/>
      <c r="D79" s="11"/>
      <c r="E79" s="11"/>
      <c r="F79" s="11"/>
      <c r="G79" s="11"/>
      <c r="H79" s="11"/>
      <c r="I79" s="11"/>
      <c r="J79" s="11"/>
      <c r="K79" s="11"/>
      <c r="L79" s="17"/>
    </row>
  </sheetData>
  <mergeCells count="16">
    <mergeCell ref="J4:K4"/>
    <mergeCell ref="B2:F2"/>
    <mergeCell ref="C3:H3"/>
    <mergeCell ref="C4:H4"/>
    <mergeCell ref="E5:F5"/>
    <mergeCell ref="B50:I50"/>
    <mergeCell ref="J6:J7"/>
    <mergeCell ref="C8:D8"/>
    <mergeCell ref="B19:I19"/>
    <mergeCell ref="B24:I24"/>
    <mergeCell ref="B33:I33"/>
    <mergeCell ref="B6:B7"/>
    <mergeCell ref="C6:C7"/>
    <mergeCell ref="G6:G7"/>
    <mergeCell ref="H6:H7"/>
    <mergeCell ref="I6:I7"/>
  </mergeCells>
  <phoneticPr fontId="6" type="noConversion"/>
  <conditionalFormatting sqref="E59:H59">
    <cfRule type="expression" dxfId="25" priority="34">
      <formula>OR($B59=3,)</formula>
    </cfRule>
    <cfRule type="expression" dxfId="24" priority="35">
      <formula>OR($B59=2,)</formula>
    </cfRule>
    <cfRule type="expression" dxfId="23" priority="36">
      <formula>OR($B59=1,)</formula>
    </cfRule>
  </conditionalFormatting>
  <conditionalFormatting sqref="E17:H17">
    <cfRule type="expression" dxfId="22" priority="31">
      <formula>OR($B17=3,)</formula>
    </cfRule>
    <cfRule type="expression" dxfId="21" priority="32">
      <formula>OR($B17=2,)</formula>
    </cfRule>
    <cfRule type="expression" dxfId="20" priority="33">
      <formula>OR($B17=1,)</formula>
    </cfRule>
  </conditionalFormatting>
  <conditionalFormatting sqref="F46:H49">
    <cfRule type="expression" dxfId="19" priority="25">
      <formula>OR($B46=3,)</formula>
    </cfRule>
    <cfRule type="expression" dxfId="18" priority="26">
      <formula>OR($B46=2,)</formula>
    </cfRule>
    <cfRule type="expression" dxfId="17" priority="27">
      <formula>OR($B46=1,)</formula>
    </cfRule>
  </conditionalFormatting>
  <conditionalFormatting sqref="E46:E49">
    <cfRule type="expression" dxfId="16" priority="22">
      <formula>OR($B46=3,)</formula>
    </cfRule>
    <cfRule type="expression" dxfId="15" priority="23">
      <formula>OR($B46=2,)</formula>
    </cfRule>
    <cfRule type="expression" dxfId="14" priority="24">
      <formula>OR($B46=1,)</formula>
    </cfRule>
  </conditionalFormatting>
  <conditionalFormatting sqref="D46:D49">
    <cfRule type="expression" dxfId="13" priority="19">
      <formula>OR($B46=3,)</formula>
    </cfRule>
    <cfRule type="expression" dxfId="12" priority="20">
      <formula>OR($B46=2,)</formula>
    </cfRule>
    <cfRule type="expression" dxfId="11" priority="21">
      <formula>OR($B46=1,)</formula>
    </cfRule>
  </conditionalFormatting>
  <conditionalFormatting sqref="D53:D55">
    <cfRule type="expression" dxfId="10" priority="4">
      <formula>OR($B53=3,)</formula>
    </cfRule>
    <cfRule type="expression" dxfId="9" priority="5">
      <formula>OR($B53=2,)</formula>
    </cfRule>
    <cfRule type="expression" dxfId="8" priority="6">
      <formula>OR($B53=1,)</formula>
    </cfRule>
  </conditionalFormatting>
  <conditionalFormatting sqref="E53:H55">
    <cfRule type="expression" dxfId="7" priority="7">
      <formula>OR($B53=3,)</formula>
    </cfRule>
    <cfRule type="expression" dxfId="6" priority="8">
      <formula>OR($B53=2,)</formula>
    </cfRule>
    <cfRule type="expression" dxfId="5" priority="9">
      <formula>OR($B53=1,)</formula>
    </cfRule>
  </conditionalFormatting>
  <conditionalFormatting sqref="E18:H18">
    <cfRule type="expression" dxfId="4" priority="1">
      <formula>OR($B18=3,)</formula>
    </cfRule>
    <cfRule type="expression" dxfId="3" priority="2">
      <formula>OR($B18=2,)</formula>
    </cfRule>
    <cfRule type="expression" dxfId="2" priority="3">
      <formula>OR($B18=1,)</formula>
    </cfRule>
  </conditionalFormatting>
  <dataValidations disablePrompts="1" count="3">
    <dataValidation type="list" allowBlank="1" showInputMessage="1" showErrorMessage="1" sqref="E5" xr:uid="{7E8AD93A-C69D-4195-932C-BA9AC9547203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D7" xr:uid="{3BD428C8-DAB3-42D5-917C-4DF18077C51E}">
      <formula1>"Sim,Não"</formula1>
    </dataValidation>
    <dataValidation type="list" allowBlank="1" showInputMessage="1" showErrorMessage="1" sqref="H10" xr:uid="{46C422AF-9EB1-402B-8F24-0CE939F4082A}">
      <formula1>"CUSTO (SEM BDI),PREÇO (COM BDI)"</formula1>
    </dataValidation>
  </dataValidations>
  <printOptions horizontalCentered="1"/>
  <pageMargins left="0.78740157480314965" right="0.19685039370078741" top="0.43307086614173229" bottom="0.39370078740157483" header="0.27559055118110237" footer="0"/>
  <pageSetup paperSize="9" scale="49" orientation="landscape" r:id="rId1"/>
  <headerFooter alignWithMargins="0"/>
  <rowBreaks count="2" manualBreakCount="2">
    <brk id="27" max="12" man="1"/>
    <brk id="40" max="12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B318F-6A58-4EF6-ADE3-160D3FEED41A}">
  <sheetPr>
    <tabColor theme="3" tint="0.39997558519241921"/>
  </sheetPr>
  <dimension ref="B1:I619"/>
  <sheetViews>
    <sheetView view="pageBreakPreview" topLeftCell="A158" zoomScale="87" zoomScaleNormal="80" zoomScaleSheetLayoutView="87" workbookViewId="0">
      <selection activeCell="G173" sqref="G173"/>
    </sheetView>
  </sheetViews>
  <sheetFormatPr defaultRowHeight="12.75" x14ac:dyDescent="0.2"/>
  <cols>
    <col min="1" max="1" width="2.85546875" style="168" customWidth="1"/>
    <col min="2" max="2" width="9.140625" style="168"/>
    <col min="3" max="3" width="40.28515625" style="168" customWidth="1"/>
    <col min="4" max="6" width="9.140625" style="169"/>
    <col min="7" max="7" width="10.42578125" style="169" customWidth="1"/>
    <col min="8" max="8" width="10" style="169" customWidth="1"/>
    <col min="9" max="9" width="26.85546875" style="168" customWidth="1"/>
    <col min="10" max="10" width="3.28515625" style="168" customWidth="1"/>
    <col min="11" max="16384" width="9.140625" style="168"/>
  </cols>
  <sheetData>
    <row r="1" spans="2:9" ht="13.5" thickBot="1" x14ac:dyDescent="0.25"/>
    <row r="2" spans="2:9" ht="23.25" customHeight="1" x14ac:dyDescent="0.2">
      <c r="B2" s="357" t="s">
        <v>52</v>
      </c>
      <c r="C2" s="358"/>
      <c r="D2" s="358"/>
      <c r="E2" s="358"/>
      <c r="F2" s="358"/>
      <c r="G2" s="358"/>
      <c r="H2" s="358"/>
      <c r="I2" s="359"/>
    </row>
    <row r="3" spans="2:9" ht="23.25" customHeight="1" x14ac:dyDescent="0.2">
      <c r="B3" s="360" t="s">
        <v>53</v>
      </c>
      <c r="C3" s="361"/>
      <c r="D3" s="361"/>
      <c r="E3" s="361"/>
      <c r="F3" s="361"/>
      <c r="G3" s="361"/>
      <c r="H3" s="361"/>
      <c r="I3" s="362"/>
    </row>
    <row r="4" spans="2:9" ht="23.25" customHeight="1" thickBot="1" x14ac:dyDescent="0.25">
      <c r="B4" s="363" t="s">
        <v>54</v>
      </c>
      <c r="C4" s="364"/>
      <c r="D4" s="364"/>
      <c r="E4" s="364"/>
      <c r="F4" s="364"/>
      <c r="G4" s="364"/>
      <c r="H4" s="364"/>
      <c r="I4" s="365"/>
    </row>
    <row r="5" spans="2:9" ht="13.5" thickBot="1" x14ac:dyDescent="0.25">
      <c r="B5" s="366" t="s">
        <v>111</v>
      </c>
      <c r="C5" s="367"/>
      <c r="D5" s="367"/>
      <c r="E5" s="367"/>
      <c r="F5" s="367"/>
      <c r="G5" s="367"/>
      <c r="H5" s="367"/>
      <c r="I5" s="368"/>
    </row>
    <row r="6" spans="2:9" ht="13.5" thickBot="1" x14ac:dyDescent="0.25">
      <c r="B6" s="366"/>
      <c r="C6" s="367"/>
      <c r="D6" s="367"/>
      <c r="E6" s="367"/>
      <c r="F6" s="367"/>
      <c r="G6" s="367"/>
      <c r="H6" s="367"/>
      <c r="I6" s="368"/>
    </row>
    <row r="7" spans="2:9" ht="20.25" customHeight="1" x14ac:dyDescent="0.2">
      <c r="B7" s="96" t="s">
        <v>59</v>
      </c>
      <c r="C7" s="97"/>
      <c r="D7" s="97"/>
      <c r="E7" s="98"/>
      <c r="F7" s="98"/>
      <c r="G7" s="170"/>
      <c r="H7" s="41" t="s">
        <v>55</v>
      </c>
      <c r="I7" s="42">
        <v>45506</v>
      </c>
    </row>
    <row r="8" spans="2:9" ht="20.25" customHeight="1" x14ac:dyDescent="0.2">
      <c r="B8" s="38" t="s">
        <v>216</v>
      </c>
      <c r="C8" s="39"/>
      <c r="D8" s="39"/>
      <c r="E8" s="99"/>
      <c r="F8" s="99"/>
      <c r="G8" s="171"/>
      <c r="H8" s="259"/>
      <c r="I8" s="172"/>
    </row>
    <row r="9" spans="2:9" ht="20.25" customHeight="1" x14ac:dyDescent="0.2">
      <c r="B9" s="369" t="s">
        <v>217</v>
      </c>
      <c r="C9" s="370"/>
      <c r="D9" s="370"/>
      <c r="E9" s="370"/>
      <c r="F9" s="370"/>
      <c r="G9" s="370"/>
      <c r="H9" s="370"/>
      <c r="I9" s="371"/>
    </row>
    <row r="10" spans="2:9" ht="20.25" customHeight="1" thickBot="1" x14ac:dyDescent="0.25">
      <c r="B10" s="173"/>
      <c r="C10" s="174"/>
      <c r="D10" s="174"/>
      <c r="E10" s="174"/>
      <c r="F10" s="174"/>
      <c r="G10" s="174"/>
      <c r="H10" s="174"/>
      <c r="I10" s="175"/>
    </row>
    <row r="11" spans="2:9" ht="20.25" customHeight="1" thickTop="1" thickBot="1" x14ac:dyDescent="0.25">
      <c r="B11" s="176">
        <v>1</v>
      </c>
      <c r="C11" s="342" t="str">
        <f>'[1]Planilha Orcamentaria'!E16</f>
        <v>SERVIÇOS INICIAIS</v>
      </c>
      <c r="D11" s="343"/>
      <c r="E11" s="343"/>
      <c r="F11" s="343"/>
      <c r="G11" s="343"/>
      <c r="H11" s="343"/>
      <c r="I11" s="354"/>
    </row>
    <row r="12" spans="2:9" ht="20.25" customHeight="1" thickTop="1" x14ac:dyDescent="0.2">
      <c r="B12" s="177" t="s">
        <v>5</v>
      </c>
      <c r="C12" s="332" t="str">
        <f>'[1]Planilha Orcamentaria'!E17</f>
        <v>ADMINISTRAÇÃO LOCAL</v>
      </c>
      <c r="D12" s="332"/>
      <c r="E12" s="332"/>
      <c r="F12" s="332"/>
      <c r="G12" s="332"/>
      <c r="H12" s="332"/>
      <c r="I12" s="333"/>
    </row>
    <row r="13" spans="2:9" ht="20.25" customHeight="1" thickBot="1" x14ac:dyDescent="0.25">
      <c r="B13" s="178"/>
      <c r="C13" s="179" t="s">
        <v>112</v>
      </c>
      <c r="D13" s="180"/>
      <c r="E13" s="180"/>
      <c r="F13" s="180"/>
      <c r="G13" s="180"/>
      <c r="H13" s="180"/>
      <c r="I13" s="181" t="s">
        <v>69</v>
      </c>
    </row>
    <row r="14" spans="2:9" ht="14.25" customHeight="1" thickBot="1" x14ac:dyDescent="0.25">
      <c r="B14" s="182"/>
      <c r="C14" s="183" t="s">
        <v>113</v>
      </c>
      <c r="D14" s="184"/>
      <c r="E14" s="185"/>
      <c r="F14" s="185"/>
      <c r="G14" s="185"/>
      <c r="H14" s="186"/>
      <c r="I14" s="187">
        <v>3</v>
      </c>
    </row>
    <row r="15" spans="2:9" ht="20.25" customHeight="1" x14ac:dyDescent="0.2">
      <c r="B15" s="188"/>
      <c r="C15" s="174"/>
      <c r="D15" s="265"/>
      <c r="E15" s="265"/>
      <c r="F15" s="265"/>
      <c r="G15" s="265"/>
      <c r="H15" s="265"/>
      <c r="I15" s="189"/>
    </row>
    <row r="16" spans="2:9" ht="15" customHeight="1" x14ac:dyDescent="0.2">
      <c r="B16" s="177" t="s">
        <v>84</v>
      </c>
      <c r="C16" s="332" t="str">
        <f>'[1]Planilha Orcamentaria'!E18</f>
        <v>MOBILIZAÇÃO DE OBRAS</v>
      </c>
      <c r="D16" s="332"/>
      <c r="E16" s="332"/>
      <c r="F16" s="332"/>
      <c r="G16" s="332"/>
      <c r="H16" s="332"/>
      <c r="I16" s="333"/>
    </row>
    <row r="17" spans="2:9" ht="15.75" customHeight="1" thickBot="1" x14ac:dyDescent="0.25">
      <c r="B17" s="178"/>
      <c r="C17" s="179" t="s">
        <v>112</v>
      </c>
      <c r="D17" s="180"/>
      <c r="E17" s="180"/>
      <c r="F17" s="180"/>
      <c r="G17" s="180"/>
      <c r="H17" s="180"/>
      <c r="I17" s="190" t="s">
        <v>114</v>
      </c>
    </row>
    <row r="18" spans="2:9" ht="15.75" customHeight="1" thickBot="1" x14ac:dyDescent="0.25">
      <c r="B18" s="182"/>
      <c r="C18" s="183" t="s">
        <v>142</v>
      </c>
      <c r="D18" s="191"/>
      <c r="E18" s="191"/>
      <c r="F18" s="191"/>
      <c r="G18" s="191"/>
      <c r="H18" s="192"/>
      <c r="I18" s="193">
        <v>1</v>
      </c>
    </row>
    <row r="19" spans="2:9" ht="15.75" customHeight="1" x14ac:dyDescent="0.2">
      <c r="B19" s="194"/>
      <c r="C19" s="195"/>
      <c r="D19" s="185"/>
      <c r="E19" s="185"/>
      <c r="F19" s="185"/>
      <c r="G19" s="185"/>
      <c r="H19" s="185"/>
      <c r="I19" s="196"/>
    </row>
    <row r="20" spans="2:9" ht="31.5" customHeight="1" x14ac:dyDescent="0.2">
      <c r="B20" s="177" t="s">
        <v>65</v>
      </c>
      <c r="C20" s="332" t="str">
        <f>'[1]Planilha Orcamentaria'!E19</f>
        <v>GERADOR PORTÁTIL MONOFÁSICO, POTÊNCIA 5500 VA, MOTOR A GASOLINA, POTÊNCIA DO MOTOR 13 CV - MATERIAIS NA OPERAÇÃO.</v>
      </c>
      <c r="D20" s="332"/>
      <c r="E20" s="332"/>
      <c r="F20" s="332"/>
      <c r="G20" s="332"/>
      <c r="H20" s="332"/>
      <c r="I20" s="333"/>
    </row>
    <row r="21" spans="2:9" ht="15.75" customHeight="1" thickBot="1" x14ac:dyDescent="0.25">
      <c r="B21" s="178"/>
      <c r="C21" s="179" t="s">
        <v>112</v>
      </c>
      <c r="D21" s="180"/>
      <c r="E21" s="180"/>
      <c r="F21" s="180" t="s">
        <v>116</v>
      </c>
      <c r="G21" s="180" t="s">
        <v>117</v>
      </c>
      <c r="H21" s="180"/>
      <c r="I21" s="190" t="s">
        <v>118</v>
      </c>
    </row>
    <row r="22" spans="2:9" ht="15.75" customHeight="1" thickBot="1" x14ac:dyDescent="0.25">
      <c r="B22" s="182"/>
      <c r="C22" s="183" t="s">
        <v>115</v>
      </c>
      <c r="D22" s="191"/>
      <c r="E22" s="191"/>
      <c r="F22" s="191">
        <v>40</v>
      </c>
      <c r="G22" s="191">
        <v>1</v>
      </c>
      <c r="H22" s="192"/>
      <c r="I22" s="193">
        <v>40</v>
      </c>
    </row>
    <row r="23" spans="2:9" ht="15.75" customHeight="1" x14ac:dyDescent="0.2">
      <c r="B23" s="194"/>
      <c r="C23" s="195"/>
      <c r="D23" s="185"/>
      <c r="E23" s="185"/>
      <c r="F23" s="185"/>
      <c r="G23" s="185"/>
      <c r="H23" s="185"/>
      <c r="I23" s="196"/>
    </row>
    <row r="24" spans="2:9" ht="48" customHeight="1" x14ac:dyDescent="0.2">
      <c r="B24" s="177" t="s">
        <v>85</v>
      </c>
      <c r="C24" s="332" t="str">
        <f>'[1]Planilha Orcamentaria'!E20</f>
        <v>LIGAÇÃO DE ÁGUA PROVISÓRIA PARA CANTEIRO, INCLUSIVE
HIDRÔMETRO E CAVALETE PARA MEDIÇÃO DE ÁGUA - ENTRADA
PRINCIPAL, EM AÇO GALVANIZADO DN 20MM (1/2") - PADRÃO
CONCESSIONÁRIA</v>
      </c>
      <c r="D24" s="332"/>
      <c r="E24" s="332"/>
      <c r="F24" s="332"/>
      <c r="G24" s="332"/>
      <c r="H24" s="332"/>
      <c r="I24" s="333"/>
    </row>
    <row r="25" spans="2:9" ht="15.75" customHeight="1" thickBot="1" x14ac:dyDescent="0.25">
      <c r="B25" s="178"/>
      <c r="C25" s="179" t="s">
        <v>112</v>
      </c>
      <c r="D25" s="180"/>
      <c r="E25" s="180"/>
      <c r="F25" s="180"/>
      <c r="G25" s="180"/>
      <c r="H25" s="180"/>
      <c r="I25" s="190" t="s">
        <v>114</v>
      </c>
    </row>
    <row r="26" spans="2:9" ht="16.5" customHeight="1" thickBot="1" x14ac:dyDescent="0.25">
      <c r="B26" s="182"/>
      <c r="C26" s="183" t="s">
        <v>142</v>
      </c>
      <c r="D26" s="191"/>
      <c r="E26" s="191"/>
      <c r="F26" s="191"/>
      <c r="G26" s="191"/>
      <c r="H26" s="192"/>
      <c r="I26" s="193">
        <v>1</v>
      </c>
    </row>
    <row r="27" spans="2:9" ht="16.5" customHeight="1" x14ac:dyDescent="0.2">
      <c r="B27" s="194"/>
      <c r="C27" s="195"/>
      <c r="D27" s="185"/>
      <c r="E27" s="185"/>
      <c r="F27" s="185"/>
      <c r="G27" s="185"/>
      <c r="H27" s="185"/>
      <c r="I27" s="196"/>
    </row>
    <row r="28" spans="2:9" ht="26.25" customHeight="1" x14ac:dyDescent="0.2">
      <c r="B28" s="177" t="s">
        <v>180</v>
      </c>
      <c r="C28" s="332" t="str">
        <f>'Planilha Orcamentaria'!E17</f>
        <v>DEMOLIÇÃO DE ALVENARIA DE BLOCO FURADO, DE FORMA MANUAL, SEM REAPROVEITAMENTO. AF_09/2023</v>
      </c>
      <c r="D28" s="332"/>
      <c r="E28" s="332"/>
      <c r="F28" s="332"/>
      <c r="G28" s="332"/>
      <c r="H28" s="332"/>
      <c r="I28" s="333"/>
    </row>
    <row r="29" spans="2:9" ht="16.5" customHeight="1" thickBot="1" x14ac:dyDescent="0.25">
      <c r="B29" s="178"/>
      <c r="C29" s="179" t="s">
        <v>112</v>
      </c>
      <c r="D29" s="180"/>
      <c r="E29" s="180"/>
      <c r="F29" s="180"/>
      <c r="G29" s="180"/>
      <c r="H29" s="180"/>
      <c r="I29" s="190" t="s">
        <v>114</v>
      </c>
    </row>
    <row r="30" spans="2:9" ht="16.5" customHeight="1" thickBot="1" x14ac:dyDescent="0.25">
      <c r="B30" s="182"/>
      <c r="C30" s="183" t="s">
        <v>142</v>
      </c>
      <c r="D30" s="334" t="s">
        <v>181</v>
      </c>
      <c r="E30" s="335"/>
      <c r="F30" s="335"/>
      <c r="G30" s="335"/>
      <c r="H30" s="336"/>
      <c r="I30" s="193">
        <v>21.08</v>
      </c>
    </row>
    <row r="31" spans="2:9" ht="12.75" customHeight="1" thickBot="1" x14ac:dyDescent="0.25">
      <c r="B31" s="188"/>
      <c r="C31" s="174"/>
      <c r="D31" s="174"/>
      <c r="E31" s="174"/>
      <c r="F31" s="174"/>
      <c r="G31" s="174"/>
      <c r="H31" s="174"/>
      <c r="I31" s="175"/>
    </row>
    <row r="32" spans="2:9" ht="18.75" customHeight="1" thickTop="1" thickBot="1" x14ac:dyDescent="0.25">
      <c r="B32" s="176">
        <v>2</v>
      </c>
      <c r="C32" s="342" t="str">
        <f>'[1]Planilha Orcamentaria'!E23</f>
        <v>TRABALHOS EM TERRA</v>
      </c>
      <c r="D32" s="343"/>
      <c r="E32" s="343"/>
      <c r="F32" s="343"/>
      <c r="G32" s="343"/>
      <c r="H32" s="343"/>
      <c r="I32" s="354"/>
    </row>
    <row r="33" spans="2:9" ht="26.25" customHeight="1" thickTop="1" x14ac:dyDescent="0.2">
      <c r="B33" s="177" t="str">
        <f>'[1]Planilha Orcamentaria'!B24</f>
        <v>2.1</v>
      </c>
      <c r="C33" s="332" t="s">
        <v>101</v>
      </c>
      <c r="D33" s="332"/>
      <c r="E33" s="332"/>
      <c r="F33" s="332"/>
      <c r="G33" s="332"/>
      <c r="H33" s="332"/>
      <c r="I33" s="333"/>
    </row>
    <row r="34" spans="2:9" ht="26.25" customHeight="1" x14ac:dyDescent="0.2">
      <c r="B34" s="178"/>
      <c r="C34" s="179" t="s">
        <v>112</v>
      </c>
      <c r="D34" s="180" t="s">
        <v>119</v>
      </c>
      <c r="E34" s="180" t="s">
        <v>120</v>
      </c>
      <c r="F34" s="180" t="s">
        <v>121</v>
      </c>
      <c r="G34" s="180" t="s">
        <v>122</v>
      </c>
      <c r="H34" s="180" t="s">
        <v>123</v>
      </c>
      <c r="I34" s="197" t="s">
        <v>124</v>
      </c>
    </row>
    <row r="35" spans="2:9" x14ac:dyDescent="0.2">
      <c r="B35" s="182"/>
      <c r="C35" s="183" t="s">
        <v>155</v>
      </c>
      <c r="D35" s="191">
        <v>42</v>
      </c>
      <c r="E35" s="191">
        <v>1</v>
      </c>
      <c r="F35" s="191"/>
      <c r="G35" s="191">
        <v>1.5</v>
      </c>
      <c r="H35" s="191">
        <v>1</v>
      </c>
      <c r="I35" s="198">
        <f t="shared" ref="I35:I38" si="0">H35*G35*E35*D35</f>
        <v>63</v>
      </c>
    </row>
    <row r="36" spans="2:9" x14ac:dyDescent="0.2">
      <c r="B36" s="182"/>
      <c r="C36" s="183" t="s">
        <v>156</v>
      </c>
      <c r="D36" s="191">
        <v>1</v>
      </c>
      <c r="E36" s="191">
        <v>120</v>
      </c>
      <c r="F36" s="191"/>
      <c r="G36" s="191">
        <v>0.25</v>
      </c>
      <c r="H36" s="191">
        <v>0.2</v>
      </c>
      <c r="I36" s="198">
        <f t="shared" si="0"/>
        <v>6</v>
      </c>
    </row>
    <row r="37" spans="2:9" x14ac:dyDescent="0.2">
      <c r="B37" s="182"/>
      <c r="C37" s="183" t="s">
        <v>157</v>
      </c>
      <c r="D37" s="191">
        <v>9</v>
      </c>
      <c r="E37" s="191">
        <v>1</v>
      </c>
      <c r="F37" s="191"/>
      <c r="G37" s="191">
        <v>1.5</v>
      </c>
      <c r="H37" s="191">
        <v>1</v>
      </c>
      <c r="I37" s="198">
        <f t="shared" si="0"/>
        <v>13.5</v>
      </c>
    </row>
    <row r="38" spans="2:9" x14ac:dyDescent="0.2">
      <c r="B38" s="182"/>
      <c r="C38" s="183" t="s">
        <v>158</v>
      </c>
      <c r="D38" s="191">
        <v>1</v>
      </c>
      <c r="E38" s="191">
        <v>27</v>
      </c>
      <c r="F38" s="191"/>
      <c r="G38" s="191">
        <v>0.25</v>
      </c>
      <c r="H38" s="191">
        <v>0.2</v>
      </c>
      <c r="I38" s="198">
        <f t="shared" si="0"/>
        <v>1.35</v>
      </c>
    </row>
    <row r="39" spans="2:9" ht="25.5" x14ac:dyDescent="0.2">
      <c r="B39" s="194"/>
      <c r="C39" s="199" t="s">
        <v>219</v>
      </c>
      <c r="D39" s="191">
        <v>10</v>
      </c>
      <c r="E39" s="191">
        <v>1</v>
      </c>
      <c r="F39" s="191"/>
      <c r="G39" s="191">
        <v>1.5</v>
      </c>
      <c r="H39" s="191">
        <v>1</v>
      </c>
      <c r="I39" s="198">
        <f t="shared" ref="I39" si="1">H39*G39*E39*D39</f>
        <v>15</v>
      </c>
    </row>
    <row r="40" spans="2:9" ht="13.5" thickBot="1" x14ac:dyDescent="0.25">
      <c r="B40" s="194"/>
      <c r="C40" s="258"/>
      <c r="D40" s="259"/>
      <c r="E40" s="259"/>
      <c r="F40" s="259"/>
      <c r="G40" s="259"/>
      <c r="H40" s="259"/>
      <c r="I40" s="200">
        <f>SUM(I35:I39)</f>
        <v>98.85</v>
      </c>
    </row>
    <row r="41" spans="2:9" ht="12" customHeight="1" x14ac:dyDescent="0.2">
      <c r="B41" s="194"/>
      <c r="C41" s="258"/>
      <c r="D41" s="259"/>
      <c r="E41" s="259"/>
      <c r="F41" s="259"/>
      <c r="G41" s="259"/>
      <c r="H41" s="259"/>
      <c r="I41" s="172"/>
    </row>
    <row r="42" spans="2:9" ht="14.25" customHeight="1" x14ac:dyDescent="0.2">
      <c r="B42" s="201" t="str">
        <f>'[1]Planilha Orcamentaria'!B25</f>
        <v>2.2</v>
      </c>
      <c r="C42" s="352" t="str">
        <f>'[1]Planilha Orcamentaria'!E25</f>
        <v>REATERRO MANUAL DE VALAS COM COMPACTAÇÃO MECANIZADA</v>
      </c>
      <c r="D42" s="352"/>
      <c r="E42" s="352"/>
      <c r="F42" s="352"/>
      <c r="G42" s="352"/>
      <c r="H42" s="352"/>
      <c r="I42" s="353"/>
    </row>
    <row r="43" spans="2:9" x14ac:dyDescent="0.2">
      <c r="B43" s="182"/>
      <c r="C43" s="202" t="s">
        <v>112</v>
      </c>
      <c r="D43" s="203" t="s">
        <v>119</v>
      </c>
      <c r="E43" s="203" t="s">
        <v>120</v>
      </c>
      <c r="F43" s="203"/>
      <c r="G43" s="203" t="s">
        <v>122</v>
      </c>
      <c r="H43" s="203" t="s">
        <v>123</v>
      </c>
      <c r="I43" s="190" t="s">
        <v>124</v>
      </c>
    </row>
    <row r="44" spans="2:9" x14ac:dyDescent="0.2">
      <c r="B44" s="182"/>
      <c r="C44" s="183" t="s">
        <v>155</v>
      </c>
      <c r="D44" s="191">
        <v>42</v>
      </c>
      <c r="E44" s="191">
        <v>1</v>
      </c>
      <c r="F44" s="191"/>
      <c r="G44" s="191">
        <v>1</v>
      </c>
      <c r="H44" s="191">
        <v>1</v>
      </c>
      <c r="I44" s="198">
        <f t="shared" ref="I44:I47" si="2">H44*G44*E44*D44</f>
        <v>42</v>
      </c>
    </row>
    <row r="45" spans="2:9" x14ac:dyDescent="0.2">
      <c r="B45" s="182"/>
      <c r="C45" s="183" t="s">
        <v>155</v>
      </c>
      <c r="D45" s="191">
        <v>-42</v>
      </c>
      <c r="E45" s="191">
        <v>0.2</v>
      </c>
      <c r="F45" s="191"/>
      <c r="G45" s="191">
        <v>1</v>
      </c>
      <c r="H45" s="191">
        <v>0.25</v>
      </c>
      <c r="I45" s="198">
        <f t="shared" si="2"/>
        <v>-2.1</v>
      </c>
    </row>
    <row r="46" spans="2:9" x14ac:dyDescent="0.2">
      <c r="B46" s="182"/>
      <c r="C46" s="183" t="s">
        <v>157</v>
      </c>
      <c r="D46" s="191">
        <v>9</v>
      </c>
      <c r="E46" s="191">
        <v>1</v>
      </c>
      <c r="F46" s="191"/>
      <c r="G46" s="191">
        <v>1</v>
      </c>
      <c r="H46" s="191">
        <v>1</v>
      </c>
      <c r="I46" s="198">
        <f t="shared" si="2"/>
        <v>9</v>
      </c>
    </row>
    <row r="47" spans="2:9" x14ac:dyDescent="0.2">
      <c r="B47" s="182"/>
      <c r="C47" s="183" t="s">
        <v>157</v>
      </c>
      <c r="D47" s="191">
        <v>-9</v>
      </c>
      <c r="E47" s="191">
        <v>0.2</v>
      </c>
      <c r="F47" s="191"/>
      <c r="G47" s="191">
        <v>1</v>
      </c>
      <c r="H47" s="191">
        <v>0.25</v>
      </c>
      <c r="I47" s="198">
        <f t="shared" si="2"/>
        <v>-0.45</v>
      </c>
    </row>
    <row r="48" spans="2:9" ht="25.5" x14ac:dyDescent="0.2">
      <c r="B48" s="194"/>
      <c r="C48" s="199" t="s">
        <v>219</v>
      </c>
      <c r="D48" s="191">
        <v>10</v>
      </c>
      <c r="E48" s="191">
        <v>1</v>
      </c>
      <c r="F48" s="191"/>
      <c r="G48" s="191">
        <v>1</v>
      </c>
      <c r="H48" s="191">
        <v>1</v>
      </c>
      <c r="I48" s="198">
        <f t="shared" ref="I48:I49" si="3">H48*G48*E48*D48</f>
        <v>10</v>
      </c>
    </row>
    <row r="49" spans="2:9" ht="25.5" x14ac:dyDescent="0.2">
      <c r="B49" s="194"/>
      <c r="C49" s="199" t="s">
        <v>219</v>
      </c>
      <c r="D49" s="191">
        <v>-10</v>
      </c>
      <c r="E49" s="191">
        <v>0.2</v>
      </c>
      <c r="F49" s="191"/>
      <c r="G49" s="191">
        <v>1</v>
      </c>
      <c r="H49" s="191">
        <v>0.25</v>
      </c>
      <c r="I49" s="198">
        <f t="shared" si="3"/>
        <v>-0.5</v>
      </c>
    </row>
    <row r="50" spans="2:9" ht="13.5" thickBot="1" x14ac:dyDescent="0.25">
      <c r="B50" s="194"/>
      <c r="C50" s="258"/>
      <c r="D50" s="259"/>
      <c r="E50" s="259"/>
      <c r="F50" s="259"/>
      <c r="G50" s="259"/>
      <c r="H50" s="259"/>
      <c r="I50" s="200">
        <f>SUM(I44:I49)</f>
        <v>57.949999999999996</v>
      </c>
    </row>
    <row r="51" spans="2:9" ht="13.5" thickBot="1" x14ac:dyDescent="0.25">
      <c r="B51" s="194"/>
      <c r="C51" s="258"/>
      <c r="D51" s="259"/>
      <c r="E51" s="259"/>
      <c r="F51" s="259"/>
      <c r="G51" s="259"/>
      <c r="H51" s="259"/>
      <c r="I51" s="172"/>
    </row>
    <row r="52" spans="2:9" ht="13.5" thickTop="1" x14ac:dyDescent="0.2">
      <c r="B52" s="204">
        <f>'[1]Planilha Orcamentaria'!B28</f>
        <v>3</v>
      </c>
      <c r="C52" s="345" t="str">
        <f>'[1]Planilha Orcamentaria'!E28</f>
        <v>ESTRUTURA (fundação)</v>
      </c>
      <c r="D52" s="346"/>
      <c r="E52" s="346"/>
      <c r="F52" s="346"/>
      <c r="G52" s="346"/>
      <c r="H52" s="346"/>
      <c r="I52" s="347"/>
    </row>
    <row r="53" spans="2:9" ht="18.75" customHeight="1" x14ac:dyDescent="0.25">
      <c r="B53" s="205"/>
      <c r="C53" s="355" t="s">
        <v>159</v>
      </c>
      <c r="D53" s="355"/>
      <c r="E53" s="355"/>
      <c r="F53" s="355"/>
      <c r="G53" s="355"/>
      <c r="H53" s="355"/>
      <c r="I53" s="356"/>
    </row>
    <row r="54" spans="2:9" x14ac:dyDescent="0.2">
      <c r="B54" s="206" t="str">
        <f>'[1]Planilha Orcamentaria'!B29</f>
        <v>3.1</v>
      </c>
      <c r="C54" s="352" t="str">
        <f>'[1]Planilha Orcamentaria'!E29</f>
        <v>MÃO DE OBRA LASTRO DE CONCRETO MAGRO, APLICADO EM PISOS, LAJES SOBRE SOLO OU RADIERS, ESPESSURA DE 5 CM.</v>
      </c>
      <c r="D54" s="352"/>
      <c r="E54" s="352"/>
      <c r="F54" s="352"/>
      <c r="G54" s="352"/>
      <c r="H54" s="352"/>
      <c r="I54" s="353"/>
    </row>
    <row r="55" spans="2:9" x14ac:dyDescent="0.2">
      <c r="B55" s="194"/>
      <c r="C55" s="207" t="s">
        <v>112</v>
      </c>
      <c r="D55" s="208" t="s">
        <v>119</v>
      </c>
      <c r="E55" s="208" t="s">
        <v>120</v>
      </c>
      <c r="F55" s="208"/>
      <c r="G55" s="208" t="s">
        <v>122</v>
      </c>
      <c r="H55" s="208" t="s">
        <v>123</v>
      </c>
      <c r="I55" s="209" t="s">
        <v>124</v>
      </c>
    </row>
    <row r="56" spans="2:9" x14ac:dyDescent="0.2">
      <c r="B56" s="182"/>
      <c r="C56" s="183" t="s">
        <v>155</v>
      </c>
      <c r="D56" s="191">
        <v>42</v>
      </c>
      <c r="E56" s="191">
        <v>1</v>
      </c>
      <c r="F56" s="191"/>
      <c r="G56" s="191"/>
      <c r="H56" s="191">
        <v>1</v>
      </c>
      <c r="I56" s="198">
        <f t="shared" ref="I56:I59" si="4">H56*E56*D56</f>
        <v>42</v>
      </c>
    </row>
    <row r="57" spans="2:9" x14ac:dyDescent="0.2">
      <c r="B57" s="182"/>
      <c r="C57" s="183" t="s">
        <v>156</v>
      </c>
      <c r="D57" s="191">
        <v>1</v>
      </c>
      <c r="E57" s="191">
        <v>120</v>
      </c>
      <c r="F57" s="191"/>
      <c r="G57" s="191"/>
      <c r="H57" s="191">
        <v>0.2</v>
      </c>
      <c r="I57" s="198">
        <f t="shared" si="4"/>
        <v>24</v>
      </c>
    </row>
    <row r="58" spans="2:9" x14ac:dyDescent="0.2">
      <c r="B58" s="182"/>
      <c r="C58" s="183" t="s">
        <v>157</v>
      </c>
      <c r="D58" s="191">
        <v>9</v>
      </c>
      <c r="E58" s="191">
        <v>1</v>
      </c>
      <c r="F58" s="191"/>
      <c r="G58" s="191"/>
      <c r="H58" s="191">
        <v>1</v>
      </c>
      <c r="I58" s="198">
        <f t="shared" si="4"/>
        <v>9</v>
      </c>
    </row>
    <row r="59" spans="2:9" x14ac:dyDescent="0.2">
      <c r="B59" s="182"/>
      <c r="C59" s="183" t="s">
        <v>158</v>
      </c>
      <c r="D59" s="191">
        <v>1</v>
      </c>
      <c r="E59" s="191">
        <v>27</v>
      </c>
      <c r="F59" s="191"/>
      <c r="G59" s="191"/>
      <c r="H59" s="191">
        <v>0.2</v>
      </c>
      <c r="I59" s="198">
        <f t="shared" si="4"/>
        <v>5.4</v>
      </c>
    </row>
    <row r="60" spans="2:9" ht="13.5" thickBot="1" x14ac:dyDescent="0.25">
      <c r="B60" s="194"/>
      <c r="C60" s="258"/>
      <c r="D60" s="259"/>
      <c r="E60" s="259"/>
      <c r="F60" s="259"/>
      <c r="G60" s="259"/>
      <c r="H60" s="259"/>
      <c r="I60" s="200">
        <f>SUM(I56:I59)</f>
        <v>80.400000000000006</v>
      </c>
    </row>
    <row r="61" spans="2:9" x14ac:dyDescent="0.2">
      <c r="B61" s="194"/>
      <c r="C61" s="258"/>
      <c r="D61" s="259"/>
      <c r="E61" s="259"/>
      <c r="F61" s="259"/>
      <c r="G61" s="259"/>
      <c r="H61" s="259"/>
      <c r="I61" s="172"/>
    </row>
    <row r="62" spans="2:9" ht="30" customHeight="1" x14ac:dyDescent="0.2">
      <c r="B62" s="201" t="str">
        <f>'[1]Planilha Orcamentaria'!B30</f>
        <v>3.2</v>
      </c>
      <c r="C62" s="352" t="str">
        <f>'[1]Planilha Orcamentaria'!E30</f>
        <v xml:space="preserve">MÃO DE OBRA ARMAÇÃO DE PILAR OU VIGA DE UMA ESTRUTURA CONVENCIONAL DE CONCRETO ARMADO UTILIZANDO AÇO CA-50 DE 10,0 MM </v>
      </c>
      <c r="D62" s="352"/>
      <c r="E62" s="352"/>
      <c r="F62" s="352"/>
      <c r="G62" s="352"/>
      <c r="H62" s="352"/>
      <c r="I62" s="353"/>
    </row>
    <row r="63" spans="2:9" ht="25.5" x14ac:dyDescent="0.2">
      <c r="B63" s="194"/>
      <c r="C63" s="179" t="s">
        <v>112</v>
      </c>
      <c r="D63" s="180" t="s">
        <v>119</v>
      </c>
      <c r="E63" s="180" t="s">
        <v>120</v>
      </c>
      <c r="F63" s="180"/>
      <c r="G63" s="180" t="s">
        <v>125</v>
      </c>
      <c r="H63" s="180" t="s">
        <v>126</v>
      </c>
      <c r="I63" s="197" t="s">
        <v>127</v>
      </c>
    </row>
    <row r="64" spans="2:9" x14ac:dyDescent="0.2">
      <c r="B64" s="182"/>
      <c r="C64" s="183" t="s">
        <v>155</v>
      </c>
      <c r="D64" s="191">
        <v>420</v>
      </c>
      <c r="E64" s="191">
        <v>0.8</v>
      </c>
      <c r="F64" s="191"/>
      <c r="G64" s="191">
        <v>0.61699999999999999</v>
      </c>
      <c r="H64" s="191">
        <f t="shared" ref="H64:H69" si="5">E64*D64</f>
        <v>336</v>
      </c>
      <c r="I64" s="198">
        <f t="shared" ref="I64:I69" si="6">H64*G64</f>
        <v>207.31200000000001</v>
      </c>
    </row>
    <row r="65" spans="2:9" x14ac:dyDescent="0.2">
      <c r="B65" s="182"/>
      <c r="C65" s="183" t="s">
        <v>161</v>
      </c>
      <c r="D65" s="191">
        <v>170</v>
      </c>
      <c r="E65" s="191">
        <v>2</v>
      </c>
      <c r="F65" s="191"/>
      <c r="G65" s="191">
        <v>0.61699999999999999</v>
      </c>
      <c r="H65" s="191">
        <f t="shared" si="5"/>
        <v>340</v>
      </c>
      <c r="I65" s="198">
        <f t="shared" si="6"/>
        <v>209.78</v>
      </c>
    </row>
    <row r="66" spans="2:9" x14ac:dyDescent="0.2">
      <c r="B66" s="182"/>
      <c r="C66" s="183" t="s">
        <v>156</v>
      </c>
      <c r="D66" s="191">
        <v>4</v>
      </c>
      <c r="E66" s="191">
        <v>120</v>
      </c>
      <c r="F66" s="191"/>
      <c r="G66" s="191">
        <v>0.61699999999999999</v>
      </c>
      <c r="H66" s="191">
        <f t="shared" si="5"/>
        <v>480</v>
      </c>
      <c r="I66" s="198">
        <f t="shared" si="6"/>
        <v>296.15999999999997</v>
      </c>
    </row>
    <row r="67" spans="2:9" x14ac:dyDescent="0.2">
      <c r="B67" s="182"/>
      <c r="C67" s="183" t="s">
        <v>157</v>
      </c>
      <c r="D67" s="191">
        <v>90</v>
      </c>
      <c r="E67" s="191">
        <v>0.8</v>
      </c>
      <c r="F67" s="191"/>
      <c r="G67" s="191">
        <v>0.61699999999999999</v>
      </c>
      <c r="H67" s="191">
        <f t="shared" si="5"/>
        <v>72</v>
      </c>
      <c r="I67" s="198">
        <f t="shared" si="6"/>
        <v>44.423999999999999</v>
      </c>
    </row>
    <row r="68" spans="2:9" x14ac:dyDescent="0.2">
      <c r="B68" s="182"/>
      <c r="C68" s="183" t="s">
        <v>162</v>
      </c>
      <c r="D68" s="191">
        <v>36</v>
      </c>
      <c r="E68" s="191">
        <v>2</v>
      </c>
      <c r="F68" s="191"/>
      <c r="G68" s="191">
        <v>0.61699999999999999</v>
      </c>
      <c r="H68" s="191">
        <f t="shared" si="5"/>
        <v>72</v>
      </c>
      <c r="I68" s="198">
        <f t="shared" si="6"/>
        <v>44.423999999999999</v>
      </c>
    </row>
    <row r="69" spans="2:9" x14ac:dyDescent="0.2">
      <c r="B69" s="182"/>
      <c r="C69" s="183" t="s">
        <v>160</v>
      </c>
      <c r="D69" s="191">
        <v>4</v>
      </c>
      <c r="E69" s="191">
        <v>27</v>
      </c>
      <c r="F69" s="191"/>
      <c r="G69" s="191">
        <v>0.61699999999999999</v>
      </c>
      <c r="H69" s="191">
        <f t="shared" si="5"/>
        <v>108</v>
      </c>
      <c r="I69" s="198">
        <f t="shared" si="6"/>
        <v>66.635999999999996</v>
      </c>
    </row>
    <row r="70" spans="2:9" ht="25.5" x14ac:dyDescent="0.2">
      <c r="B70" s="194"/>
      <c r="C70" s="199" t="s">
        <v>220</v>
      </c>
      <c r="D70" s="191">
        <v>100</v>
      </c>
      <c r="E70" s="191">
        <v>0.8</v>
      </c>
      <c r="F70" s="191"/>
      <c r="G70" s="191">
        <v>0.61699999999999999</v>
      </c>
      <c r="H70" s="191">
        <f t="shared" ref="H70:H71" si="7">E70*D70</f>
        <v>80</v>
      </c>
      <c r="I70" s="198">
        <f t="shared" ref="I70:I71" si="8">H70*G70</f>
        <v>49.36</v>
      </c>
    </row>
    <row r="71" spans="2:9" ht="25.5" x14ac:dyDescent="0.2">
      <c r="B71" s="194"/>
      <c r="C71" s="199" t="s">
        <v>221</v>
      </c>
      <c r="D71" s="191">
        <v>40</v>
      </c>
      <c r="E71" s="191">
        <v>2</v>
      </c>
      <c r="F71" s="191"/>
      <c r="G71" s="191">
        <v>0.61699999999999999</v>
      </c>
      <c r="H71" s="191">
        <f t="shared" si="7"/>
        <v>80</v>
      </c>
      <c r="I71" s="198">
        <f t="shared" si="8"/>
        <v>49.36</v>
      </c>
    </row>
    <row r="72" spans="2:9" ht="13.5" thickBot="1" x14ac:dyDescent="0.25">
      <c r="B72" s="194"/>
      <c r="C72" s="258"/>
      <c r="D72" s="259"/>
      <c r="E72" s="259"/>
      <c r="F72" s="259"/>
      <c r="G72" s="259"/>
      <c r="H72" s="259"/>
      <c r="I72" s="200">
        <f>SUM(I64:I71)</f>
        <v>967.4559999999999</v>
      </c>
    </row>
    <row r="73" spans="2:9" x14ac:dyDescent="0.2">
      <c r="B73" s="194"/>
      <c r="C73" s="258"/>
      <c r="D73" s="259"/>
      <c r="E73" s="259"/>
      <c r="F73" s="259"/>
      <c r="G73" s="259"/>
      <c r="H73" s="259"/>
      <c r="I73" s="172"/>
    </row>
    <row r="74" spans="2:9" ht="26.25" customHeight="1" x14ac:dyDescent="0.2">
      <c r="B74" s="201" t="str">
        <f>'[1]Planilha Orcamentaria'!B31</f>
        <v>3.3</v>
      </c>
      <c r="C74" s="352" t="str">
        <f>'[1]Planilha Orcamentaria'!E31</f>
        <v>MÃO DE OBRA ARMAÇÃO DE PILAR OU VIGA DE ESTRUTURA CONVENCIONAL DE CONCRETO ARMADO UTILIZANDO AÇO CA-60 DE 5,0 MM - MONTAGEM</v>
      </c>
      <c r="D74" s="352"/>
      <c r="E74" s="352"/>
      <c r="F74" s="352"/>
      <c r="G74" s="352"/>
      <c r="H74" s="352"/>
      <c r="I74" s="353"/>
    </row>
    <row r="75" spans="2:9" ht="25.5" x14ac:dyDescent="0.2">
      <c r="B75" s="194"/>
      <c r="C75" s="179" t="s">
        <v>112</v>
      </c>
      <c r="D75" s="180" t="s">
        <v>119</v>
      </c>
      <c r="E75" s="180" t="s">
        <v>120</v>
      </c>
      <c r="F75" s="180"/>
      <c r="G75" s="180" t="s">
        <v>125</v>
      </c>
      <c r="H75" s="180" t="s">
        <v>126</v>
      </c>
      <c r="I75" s="197" t="s">
        <v>127</v>
      </c>
    </row>
    <row r="76" spans="2:9" x14ac:dyDescent="0.2">
      <c r="B76" s="182"/>
      <c r="C76" s="183" t="s">
        <v>161</v>
      </c>
      <c r="D76" s="191">
        <v>450</v>
      </c>
      <c r="E76" s="191">
        <f>1</f>
        <v>1</v>
      </c>
      <c r="F76" s="191"/>
      <c r="G76" s="191">
        <v>0.154</v>
      </c>
      <c r="H76" s="191">
        <f t="shared" ref="H76:H79" si="9">E76*D76</f>
        <v>450</v>
      </c>
      <c r="I76" s="198">
        <f t="shared" ref="I76:I79" si="10">H76*G76</f>
        <v>69.3</v>
      </c>
    </row>
    <row r="77" spans="2:9" x14ac:dyDescent="0.2">
      <c r="B77" s="182"/>
      <c r="C77" s="183" t="s">
        <v>156</v>
      </c>
      <c r="D77" s="191">
        <v>800</v>
      </c>
      <c r="E77" s="191">
        <v>1</v>
      </c>
      <c r="F77" s="191"/>
      <c r="G77" s="191">
        <v>0.154</v>
      </c>
      <c r="H77" s="191">
        <f t="shared" si="9"/>
        <v>800</v>
      </c>
      <c r="I77" s="198">
        <f t="shared" si="10"/>
        <v>123.2</v>
      </c>
    </row>
    <row r="78" spans="2:9" x14ac:dyDescent="0.2">
      <c r="B78" s="182"/>
      <c r="C78" s="183" t="s">
        <v>162</v>
      </c>
      <c r="D78" s="191">
        <v>100</v>
      </c>
      <c r="E78" s="191">
        <f>1</f>
        <v>1</v>
      </c>
      <c r="F78" s="191"/>
      <c r="G78" s="191">
        <v>0.154</v>
      </c>
      <c r="H78" s="191">
        <f t="shared" si="9"/>
        <v>100</v>
      </c>
      <c r="I78" s="198">
        <f t="shared" si="10"/>
        <v>15.4</v>
      </c>
    </row>
    <row r="79" spans="2:9" x14ac:dyDescent="0.2">
      <c r="B79" s="182"/>
      <c r="C79" s="183" t="s">
        <v>160</v>
      </c>
      <c r="D79" s="191">
        <v>110</v>
      </c>
      <c r="E79" s="191">
        <v>1</v>
      </c>
      <c r="F79" s="191"/>
      <c r="G79" s="191">
        <v>0.154</v>
      </c>
      <c r="H79" s="191">
        <f t="shared" si="9"/>
        <v>110</v>
      </c>
      <c r="I79" s="198">
        <f t="shared" si="10"/>
        <v>16.940000000000001</v>
      </c>
    </row>
    <row r="80" spans="2:9" ht="25.5" x14ac:dyDescent="0.2">
      <c r="B80" s="194"/>
      <c r="C80" s="199" t="s">
        <v>221</v>
      </c>
      <c r="D80" s="191">
        <v>100</v>
      </c>
      <c r="E80" s="191">
        <f>1</f>
        <v>1</v>
      </c>
      <c r="F80" s="191"/>
      <c r="G80" s="191">
        <v>0.154</v>
      </c>
      <c r="H80" s="191">
        <f t="shared" ref="H80" si="11">E80*D80</f>
        <v>100</v>
      </c>
      <c r="I80" s="198">
        <f t="shared" ref="I80" si="12">H80*G80</f>
        <v>15.4</v>
      </c>
    </row>
    <row r="81" spans="2:9" ht="13.5" thickBot="1" x14ac:dyDescent="0.25">
      <c r="B81" s="194"/>
      <c r="C81" s="258"/>
      <c r="D81" s="259"/>
      <c r="E81" s="259"/>
      <c r="F81" s="259"/>
      <c r="G81" s="259"/>
      <c r="H81" s="259"/>
      <c r="I81" s="200">
        <f>SUM(I76:I80)</f>
        <v>240.24</v>
      </c>
    </row>
    <row r="82" spans="2:9" x14ac:dyDescent="0.2">
      <c r="B82" s="194"/>
      <c r="C82" s="258"/>
      <c r="D82" s="259"/>
      <c r="E82" s="259"/>
      <c r="F82" s="259"/>
      <c r="G82" s="259"/>
      <c r="H82" s="259"/>
      <c r="I82" s="172"/>
    </row>
    <row r="83" spans="2:9" ht="28.5" customHeight="1" x14ac:dyDescent="0.2">
      <c r="B83" s="201" t="str">
        <f>'[1]Planilha Orcamentaria'!B32</f>
        <v>3.4</v>
      </c>
      <c r="C83" s="352" t="str">
        <f>'[1]Planilha Orcamentaria'!E32</f>
        <v>MÃO DE OBRA MONTAGEM E DESMONTAGEM DE FÔRMA DE PILARES RETANGULARES E ESTRUTURAS S M2 CR 134,30
IMILARES, PÉ-DIREITO SIMPLES, EM CHAPA DE MADEIRA COMPENSADA RESINADA,2 UTILIZAÇÕES</v>
      </c>
      <c r="D83" s="352"/>
      <c r="E83" s="352"/>
      <c r="F83" s="352"/>
      <c r="G83" s="352"/>
      <c r="H83" s="352"/>
      <c r="I83" s="353"/>
    </row>
    <row r="84" spans="2:9" x14ac:dyDescent="0.2">
      <c r="B84" s="194"/>
      <c r="C84" s="179" t="s">
        <v>112</v>
      </c>
      <c r="D84" s="180" t="s">
        <v>119</v>
      </c>
      <c r="E84" s="180" t="s">
        <v>120</v>
      </c>
      <c r="F84" s="180"/>
      <c r="G84" s="180" t="s">
        <v>128</v>
      </c>
      <c r="H84" s="180" t="s">
        <v>129</v>
      </c>
      <c r="I84" s="197" t="s">
        <v>124</v>
      </c>
    </row>
    <row r="85" spans="2:9" x14ac:dyDescent="0.2">
      <c r="B85" s="182"/>
      <c r="C85" s="183" t="s">
        <v>161</v>
      </c>
      <c r="D85" s="191">
        <v>70</v>
      </c>
      <c r="E85" s="191"/>
      <c r="F85" s="191"/>
      <c r="G85" s="191">
        <v>0.3</v>
      </c>
      <c r="H85" s="191">
        <v>0.9</v>
      </c>
      <c r="I85" s="198">
        <f>H85*G85*D85</f>
        <v>18.900000000000002</v>
      </c>
    </row>
    <row r="86" spans="2:9" x14ac:dyDescent="0.2">
      <c r="B86" s="182"/>
      <c r="C86" s="183" t="s">
        <v>161</v>
      </c>
      <c r="D86" s="191">
        <v>70</v>
      </c>
      <c r="E86" s="191"/>
      <c r="F86" s="191"/>
      <c r="G86" s="191">
        <v>0.2</v>
      </c>
      <c r="H86" s="191">
        <v>0.9</v>
      </c>
      <c r="I86" s="198">
        <f>H86*G86*D86</f>
        <v>12.600000000000001</v>
      </c>
    </row>
    <row r="87" spans="2:9" x14ac:dyDescent="0.2">
      <c r="B87" s="182"/>
      <c r="C87" s="183" t="s">
        <v>156</v>
      </c>
      <c r="D87" s="191">
        <v>2</v>
      </c>
      <c r="E87" s="191">
        <v>120</v>
      </c>
      <c r="F87" s="191">
        <f>E87*D87</f>
        <v>240</v>
      </c>
      <c r="G87" s="191">
        <v>0.4</v>
      </c>
      <c r="H87" s="191"/>
      <c r="I87" s="198">
        <f>E87*G87*D87</f>
        <v>96</v>
      </c>
    </row>
    <row r="88" spans="2:9" x14ac:dyDescent="0.2">
      <c r="B88" s="194"/>
      <c r="C88" s="183" t="s">
        <v>162</v>
      </c>
      <c r="D88" s="191">
        <v>18</v>
      </c>
      <c r="E88" s="191"/>
      <c r="F88" s="191"/>
      <c r="G88" s="191">
        <v>0.3</v>
      </c>
      <c r="H88" s="191">
        <v>0.9</v>
      </c>
      <c r="I88" s="198">
        <f>H88*G88*D88</f>
        <v>4.8600000000000003</v>
      </c>
    </row>
    <row r="89" spans="2:9" x14ac:dyDescent="0.2">
      <c r="B89" s="194"/>
      <c r="C89" s="183" t="s">
        <v>162</v>
      </c>
      <c r="D89" s="191">
        <v>18</v>
      </c>
      <c r="E89" s="191"/>
      <c r="F89" s="191"/>
      <c r="G89" s="191">
        <v>0.2</v>
      </c>
      <c r="H89" s="191">
        <v>0.9</v>
      </c>
      <c r="I89" s="198">
        <f>H89*G89*D89</f>
        <v>3.24</v>
      </c>
    </row>
    <row r="90" spans="2:9" x14ac:dyDescent="0.2">
      <c r="B90" s="194"/>
      <c r="C90" s="183" t="s">
        <v>160</v>
      </c>
      <c r="D90" s="191">
        <v>2</v>
      </c>
      <c r="E90" s="191">
        <v>27</v>
      </c>
      <c r="F90" s="191">
        <f>E90*D90</f>
        <v>54</v>
      </c>
      <c r="G90" s="191">
        <v>0.4</v>
      </c>
      <c r="H90" s="191"/>
      <c r="I90" s="198">
        <f>E90*G90*D90</f>
        <v>21.6</v>
      </c>
    </row>
    <row r="91" spans="2:9" ht="25.5" x14ac:dyDescent="0.2">
      <c r="B91" s="194"/>
      <c r="C91" s="199" t="s">
        <v>221</v>
      </c>
      <c r="D91" s="191">
        <v>20</v>
      </c>
      <c r="E91" s="191"/>
      <c r="F91" s="191"/>
      <c r="G91" s="191">
        <v>0.3</v>
      </c>
      <c r="H91" s="191">
        <v>0.9</v>
      </c>
      <c r="I91" s="198">
        <f>H91*G91*D91</f>
        <v>5.4</v>
      </c>
    </row>
    <row r="92" spans="2:9" ht="25.5" x14ac:dyDescent="0.2">
      <c r="B92" s="194"/>
      <c r="C92" s="199" t="s">
        <v>221</v>
      </c>
      <c r="D92" s="191">
        <v>20</v>
      </c>
      <c r="E92" s="191"/>
      <c r="F92" s="191"/>
      <c r="G92" s="191">
        <v>0.2</v>
      </c>
      <c r="H92" s="191">
        <v>0.9</v>
      </c>
      <c r="I92" s="198">
        <f>H92*G92*D92</f>
        <v>3.6000000000000005</v>
      </c>
    </row>
    <row r="93" spans="2:9" ht="13.5" thickBot="1" x14ac:dyDescent="0.25">
      <c r="B93" s="194"/>
      <c r="C93" s="258"/>
      <c r="D93" s="259"/>
      <c r="E93" s="259"/>
      <c r="F93" s="259">
        <f>SUM(F85:F87)</f>
        <v>240</v>
      </c>
      <c r="G93" s="259"/>
      <c r="H93" s="259"/>
      <c r="I93" s="200">
        <f>SUM(I85:I92)/3</f>
        <v>55.400000000000006</v>
      </c>
    </row>
    <row r="94" spans="2:9" x14ac:dyDescent="0.2">
      <c r="B94" s="194"/>
      <c r="C94" s="258"/>
      <c r="D94" s="259"/>
      <c r="E94" s="259"/>
      <c r="F94" s="259"/>
      <c r="G94" s="259"/>
      <c r="H94" s="259"/>
      <c r="I94" s="196"/>
    </row>
    <row r="95" spans="2:9" x14ac:dyDescent="0.2">
      <c r="B95" s="201" t="str">
        <f>'[1]Planilha Orcamentaria'!B33</f>
        <v>3.5</v>
      </c>
      <c r="C95" s="352" t="str">
        <f>'[1]Planilha Orcamentaria'!E33</f>
        <v>MÃO DE OBRA LANÇAMENTO COM USO DE BALDES, ADENSAMENTO E ACABAMENTO DE CONCRETO EM ESTRUTURAS.</v>
      </c>
      <c r="D95" s="352"/>
      <c r="E95" s="352"/>
      <c r="F95" s="352"/>
      <c r="G95" s="352"/>
      <c r="H95" s="352"/>
      <c r="I95" s="353"/>
    </row>
    <row r="96" spans="2:9" x14ac:dyDescent="0.2">
      <c r="B96" s="194"/>
      <c r="C96" s="179" t="s">
        <v>112</v>
      </c>
      <c r="D96" s="180" t="s">
        <v>119</v>
      </c>
      <c r="E96" s="180" t="s">
        <v>120</v>
      </c>
      <c r="F96" s="180"/>
      <c r="G96" s="180" t="s">
        <v>128</v>
      </c>
      <c r="H96" s="180" t="s">
        <v>129</v>
      </c>
      <c r="I96" s="197" t="s">
        <v>124</v>
      </c>
    </row>
    <row r="97" spans="2:9" x14ac:dyDescent="0.2">
      <c r="B97" s="182"/>
      <c r="C97" s="183" t="s">
        <v>156</v>
      </c>
      <c r="D97" s="191">
        <v>1</v>
      </c>
      <c r="E97" s="191">
        <v>120</v>
      </c>
      <c r="F97" s="191"/>
      <c r="G97" s="191">
        <v>0.2</v>
      </c>
      <c r="H97" s="191">
        <v>0.25</v>
      </c>
      <c r="I97" s="198">
        <f t="shared" ref="I97:I102" si="13">H97*G97*E97*D97</f>
        <v>6</v>
      </c>
    </row>
    <row r="98" spans="2:9" x14ac:dyDescent="0.2">
      <c r="B98" s="182"/>
      <c r="C98" s="183" t="s">
        <v>161</v>
      </c>
      <c r="D98" s="191">
        <v>42</v>
      </c>
      <c r="E98" s="191">
        <v>0.2</v>
      </c>
      <c r="F98" s="191"/>
      <c r="G98" s="191">
        <v>1</v>
      </c>
      <c r="H98" s="191">
        <v>0.3</v>
      </c>
      <c r="I98" s="198">
        <f t="shared" si="13"/>
        <v>2.52</v>
      </c>
    </row>
    <row r="99" spans="2:9" x14ac:dyDescent="0.2">
      <c r="B99" s="182"/>
      <c r="C99" s="183" t="s">
        <v>155</v>
      </c>
      <c r="D99" s="191">
        <v>42</v>
      </c>
      <c r="E99" s="191">
        <v>0.8</v>
      </c>
      <c r="F99" s="191"/>
      <c r="G99" s="191">
        <v>0.5</v>
      </c>
      <c r="H99" s="191">
        <v>0.8</v>
      </c>
      <c r="I99" s="198">
        <f t="shared" si="13"/>
        <v>13.440000000000003</v>
      </c>
    </row>
    <row r="100" spans="2:9" x14ac:dyDescent="0.2">
      <c r="B100" s="182"/>
      <c r="C100" s="183" t="s">
        <v>160</v>
      </c>
      <c r="D100" s="191">
        <v>1</v>
      </c>
      <c r="E100" s="191">
        <v>27</v>
      </c>
      <c r="F100" s="191"/>
      <c r="G100" s="191">
        <v>0.2</v>
      </c>
      <c r="H100" s="191">
        <v>0.25</v>
      </c>
      <c r="I100" s="198">
        <f t="shared" si="13"/>
        <v>1.35</v>
      </c>
    </row>
    <row r="101" spans="2:9" x14ac:dyDescent="0.2">
      <c r="B101" s="182"/>
      <c r="C101" s="183" t="s">
        <v>162</v>
      </c>
      <c r="D101" s="191">
        <v>9</v>
      </c>
      <c r="E101" s="191">
        <v>0.2</v>
      </c>
      <c r="F101" s="191"/>
      <c r="G101" s="191">
        <v>1</v>
      </c>
      <c r="H101" s="191">
        <v>0.3</v>
      </c>
      <c r="I101" s="198">
        <f t="shared" si="13"/>
        <v>0.54</v>
      </c>
    </row>
    <row r="102" spans="2:9" x14ac:dyDescent="0.2">
      <c r="B102" s="182"/>
      <c r="C102" s="183" t="s">
        <v>157</v>
      </c>
      <c r="D102" s="191">
        <v>9</v>
      </c>
      <c r="E102" s="191">
        <v>0.8</v>
      </c>
      <c r="F102" s="191"/>
      <c r="G102" s="191">
        <v>0.5</v>
      </c>
      <c r="H102" s="191">
        <v>0.8</v>
      </c>
      <c r="I102" s="198">
        <f t="shared" si="13"/>
        <v>2.8800000000000008</v>
      </c>
    </row>
    <row r="103" spans="2:9" ht="25.5" x14ac:dyDescent="0.2">
      <c r="B103" s="194"/>
      <c r="C103" s="199" t="s">
        <v>221</v>
      </c>
      <c r="D103" s="191">
        <v>10</v>
      </c>
      <c r="E103" s="191">
        <v>0.2</v>
      </c>
      <c r="F103" s="191"/>
      <c r="G103" s="191">
        <v>1</v>
      </c>
      <c r="H103" s="191">
        <v>0.3</v>
      </c>
      <c r="I103" s="198">
        <f t="shared" ref="I103:I104" si="14">H103*G103*E103*D103</f>
        <v>0.6</v>
      </c>
    </row>
    <row r="104" spans="2:9" ht="25.5" x14ac:dyDescent="0.2">
      <c r="B104" s="194"/>
      <c r="C104" s="199" t="s">
        <v>222</v>
      </c>
      <c r="D104" s="191">
        <v>10</v>
      </c>
      <c r="E104" s="191">
        <v>0.8</v>
      </c>
      <c r="F104" s="191"/>
      <c r="G104" s="191">
        <v>0.5</v>
      </c>
      <c r="H104" s="191">
        <v>0.8</v>
      </c>
      <c r="I104" s="198">
        <f t="shared" si="14"/>
        <v>3.2000000000000006</v>
      </c>
    </row>
    <row r="105" spans="2:9" ht="13.5" thickBot="1" x14ac:dyDescent="0.25">
      <c r="B105" s="194"/>
      <c r="C105" s="258"/>
      <c r="D105" s="259"/>
      <c r="E105" s="259"/>
      <c r="F105" s="259"/>
      <c r="G105" s="259"/>
      <c r="H105" s="259"/>
      <c r="I105" s="200">
        <f>SUM(I97:I104)</f>
        <v>30.530000000000005</v>
      </c>
    </row>
    <row r="106" spans="2:9" x14ac:dyDescent="0.2">
      <c r="B106" s="194"/>
      <c r="C106" s="258"/>
      <c r="D106" s="259"/>
      <c r="E106" s="259"/>
      <c r="F106" s="259"/>
      <c r="G106" s="259"/>
      <c r="H106" s="259"/>
      <c r="I106" s="210"/>
    </row>
    <row r="107" spans="2:9" ht="51" x14ac:dyDescent="0.2">
      <c r="B107" s="211" t="str">
        <f>'[1]Planilha Orcamentaria'!B34</f>
        <v>3.6</v>
      </c>
      <c r="C107" s="212" t="s">
        <v>130</v>
      </c>
      <c r="D107" s="191"/>
      <c r="E107" s="191"/>
      <c r="F107" s="191"/>
      <c r="G107" s="191"/>
      <c r="H107" s="191"/>
      <c r="I107" s="213"/>
    </row>
    <row r="108" spans="2:9" x14ac:dyDescent="0.2">
      <c r="B108" s="194"/>
      <c r="C108" s="48" t="s">
        <v>112</v>
      </c>
      <c r="D108" s="191" t="s">
        <v>119</v>
      </c>
      <c r="E108" s="191" t="s">
        <v>120</v>
      </c>
      <c r="F108" s="191"/>
      <c r="G108" s="191" t="s">
        <v>122</v>
      </c>
      <c r="H108" s="191" t="s">
        <v>123</v>
      </c>
      <c r="I108" s="213" t="s">
        <v>124</v>
      </c>
    </row>
    <row r="109" spans="2:9" x14ac:dyDescent="0.2">
      <c r="B109" s="182"/>
      <c r="C109" s="183" t="s">
        <v>156</v>
      </c>
      <c r="D109" s="191">
        <v>1</v>
      </c>
      <c r="E109" s="191">
        <v>120</v>
      </c>
      <c r="F109" s="191"/>
      <c r="G109" s="191">
        <v>0.2</v>
      </c>
      <c r="H109" s="191">
        <v>0.25</v>
      </c>
      <c r="I109" s="198">
        <f t="shared" ref="I109:I116" si="15">H109*G109*E109*D109</f>
        <v>6</v>
      </c>
    </row>
    <row r="110" spans="2:9" x14ac:dyDescent="0.2">
      <c r="B110" s="182"/>
      <c r="C110" s="183" t="s">
        <v>161</v>
      </c>
      <c r="D110" s="191">
        <v>42</v>
      </c>
      <c r="E110" s="191">
        <v>0.2</v>
      </c>
      <c r="F110" s="191"/>
      <c r="G110" s="191">
        <v>1</v>
      </c>
      <c r="H110" s="191">
        <v>0.3</v>
      </c>
      <c r="I110" s="198">
        <f t="shared" si="15"/>
        <v>2.52</v>
      </c>
    </row>
    <row r="111" spans="2:9" x14ac:dyDescent="0.2">
      <c r="B111" s="182"/>
      <c r="C111" s="183" t="s">
        <v>155</v>
      </c>
      <c r="D111" s="191">
        <v>42</v>
      </c>
      <c r="E111" s="191">
        <v>0.8</v>
      </c>
      <c r="F111" s="191"/>
      <c r="G111" s="191">
        <v>0.5</v>
      </c>
      <c r="H111" s="191">
        <v>0.8</v>
      </c>
      <c r="I111" s="198">
        <f t="shared" si="15"/>
        <v>13.440000000000003</v>
      </c>
    </row>
    <row r="112" spans="2:9" x14ac:dyDescent="0.2">
      <c r="B112" s="182"/>
      <c r="C112" s="183" t="s">
        <v>160</v>
      </c>
      <c r="D112" s="191">
        <v>1</v>
      </c>
      <c r="E112" s="191">
        <v>27</v>
      </c>
      <c r="F112" s="191"/>
      <c r="G112" s="191">
        <v>0.2</v>
      </c>
      <c r="H112" s="191">
        <v>0.25</v>
      </c>
      <c r="I112" s="198">
        <f t="shared" si="15"/>
        <v>1.35</v>
      </c>
    </row>
    <row r="113" spans="2:9" x14ac:dyDescent="0.2">
      <c r="B113" s="182"/>
      <c r="C113" s="183" t="s">
        <v>162</v>
      </c>
      <c r="D113" s="191">
        <v>9</v>
      </c>
      <c r="E113" s="191">
        <v>0.2</v>
      </c>
      <c r="F113" s="191"/>
      <c r="G113" s="191">
        <v>1</v>
      </c>
      <c r="H113" s="191">
        <v>0.3</v>
      </c>
      <c r="I113" s="198">
        <f t="shared" si="15"/>
        <v>0.54</v>
      </c>
    </row>
    <row r="114" spans="2:9" x14ac:dyDescent="0.2">
      <c r="B114" s="182"/>
      <c r="C114" s="183" t="s">
        <v>157</v>
      </c>
      <c r="D114" s="191">
        <v>9</v>
      </c>
      <c r="E114" s="191">
        <v>0.8</v>
      </c>
      <c r="F114" s="191"/>
      <c r="G114" s="191">
        <v>0.5</v>
      </c>
      <c r="H114" s="191">
        <v>0.8</v>
      </c>
      <c r="I114" s="198">
        <f t="shared" si="15"/>
        <v>2.8800000000000008</v>
      </c>
    </row>
    <row r="115" spans="2:9" ht="25.5" x14ac:dyDescent="0.2">
      <c r="B115" s="194"/>
      <c r="C115" s="199" t="s">
        <v>221</v>
      </c>
      <c r="D115" s="191">
        <v>10</v>
      </c>
      <c r="E115" s="191">
        <v>0.2</v>
      </c>
      <c r="F115" s="191"/>
      <c r="G115" s="191">
        <v>1</v>
      </c>
      <c r="H115" s="191">
        <v>0.3</v>
      </c>
      <c r="I115" s="198">
        <f t="shared" si="15"/>
        <v>0.6</v>
      </c>
    </row>
    <row r="116" spans="2:9" ht="25.5" x14ac:dyDescent="0.2">
      <c r="B116" s="194"/>
      <c r="C116" s="199" t="s">
        <v>222</v>
      </c>
      <c r="D116" s="191">
        <v>10</v>
      </c>
      <c r="E116" s="191">
        <v>0.8</v>
      </c>
      <c r="F116" s="191"/>
      <c r="G116" s="191">
        <v>0.5</v>
      </c>
      <c r="H116" s="191">
        <v>0.8</v>
      </c>
      <c r="I116" s="198">
        <f t="shared" si="15"/>
        <v>3.2000000000000006</v>
      </c>
    </row>
    <row r="117" spans="2:9" ht="13.5" thickBot="1" x14ac:dyDescent="0.25">
      <c r="B117" s="194"/>
      <c r="C117" s="258"/>
      <c r="D117" s="259"/>
      <c r="E117" s="259"/>
      <c r="F117" s="259"/>
      <c r="G117" s="259"/>
      <c r="H117" s="259"/>
      <c r="I117" s="200">
        <f>SUM(I109:I116)</f>
        <v>30.530000000000005</v>
      </c>
    </row>
    <row r="118" spans="2:9" ht="13.5" thickBot="1" x14ac:dyDescent="0.25">
      <c r="B118" s="194"/>
      <c r="C118" s="258"/>
      <c r="D118" s="259"/>
      <c r="E118" s="259"/>
      <c r="F118" s="259"/>
      <c r="G118" s="259"/>
      <c r="H118" s="259"/>
      <c r="I118" s="172"/>
    </row>
    <row r="119" spans="2:9" ht="18.75" customHeight="1" thickTop="1" thickBot="1" x14ac:dyDescent="0.25">
      <c r="B119" s="176">
        <v>4</v>
      </c>
      <c r="C119" s="342" t="s">
        <v>131</v>
      </c>
      <c r="D119" s="343"/>
      <c r="E119" s="343"/>
      <c r="F119" s="343"/>
      <c r="G119" s="343"/>
      <c r="H119" s="343"/>
      <c r="I119" s="354"/>
    </row>
    <row r="120" spans="2:9" ht="18" customHeight="1" thickTop="1" x14ac:dyDescent="0.25">
      <c r="B120" s="214"/>
      <c r="C120" s="355" t="s">
        <v>159</v>
      </c>
      <c r="D120" s="355"/>
      <c r="E120" s="355"/>
      <c r="F120" s="355"/>
      <c r="G120" s="355"/>
      <c r="H120" s="355"/>
      <c r="I120" s="356"/>
    </row>
    <row r="121" spans="2:9" ht="30" customHeight="1" x14ac:dyDescent="0.2">
      <c r="B121" s="201" t="str">
        <f>'[1]Planilha Orcamentaria'!B38</f>
        <v>4.1</v>
      </c>
      <c r="C121" s="352" t="str">
        <f>'[1]Planilha Orcamentaria'!E30</f>
        <v xml:space="preserve">MÃO DE OBRA ARMAÇÃO DE PILAR OU VIGA DE UMA ESTRUTURA CONVENCIONAL DE CONCRETO ARMADO UTILIZANDO AÇO CA-50 DE 10,0 MM </v>
      </c>
      <c r="D121" s="352"/>
      <c r="E121" s="352"/>
      <c r="F121" s="352"/>
      <c r="G121" s="352"/>
      <c r="H121" s="352"/>
      <c r="I121" s="353"/>
    </row>
    <row r="122" spans="2:9" ht="25.5" x14ac:dyDescent="0.2">
      <c r="B122" s="182"/>
      <c r="C122" s="179" t="s">
        <v>112</v>
      </c>
      <c r="D122" s="180" t="s">
        <v>119</v>
      </c>
      <c r="E122" s="180" t="s">
        <v>120</v>
      </c>
      <c r="F122" s="180"/>
      <c r="G122" s="180" t="s">
        <v>125</v>
      </c>
      <c r="H122" s="180" t="s">
        <v>126</v>
      </c>
      <c r="I122" s="197" t="s">
        <v>127</v>
      </c>
    </row>
    <row r="123" spans="2:9" x14ac:dyDescent="0.2">
      <c r="B123" s="182"/>
      <c r="C123" s="183" t="s">
        <v>163</v>
      </c>
      <c r="D123" s="191">
        <v>168</v>
      </c>
      <c r="E123" s="191">
        <v>4.3</v>
      </c>
      <c r="F123" s="191"/>
      <c r="G123" s="191">
        <v>0.61699999999999999</v>
      </c>
      <c r="H123" s="191">
        <f t="shared" ref="H123:H126" si="16">E123*D123</f>
        <v>722.4</v>
      </c>
      <c r="I123" s="198">
        <f t="shared" ref="I123:I126" si="17">H123*G123</f>
        <v>445.7208</v>
      </c>
    </row>
    <row r="124" spans="2:9" x14ac:dyDescent="0.2">
      <c r="B124" s="182"/>
      <c r="C124" s="199" t="s">
        <v>164</v>
      </c>
      <c r="D124" s="191">
        <v>4</v>
      </c>
      <c r="E124" s="191">
        <v>120</v>
      </c>
      <c r="F124" s="191"/>
      <c r="G124" s="191">
        <v>0.61699999999999999</v>
      </c>
      <c r="H124" s="191">
        <f t="shared" si="16"/>
        <v>480</v>
      </c>
      <c r="I124" s="198">
        <f t="shared" si="17"/>
        <v>296.15999999999997</v>
      </c>
    </row>
    <row r="125" spans="2:9" x14ac:dyDescent="0.2">
      <c r="B125" s="182"/>
      <c r="C125" s="183" t="s">
        <v>165</v>
      </c>
      <c r="D125" s="191">
        <v>36</v>
      </c>
      <c r="E125" s="191">
        <v>3.05</v>
      </c>
      <c r="F125" s="191"/>
      <c r="G125" s="191">
        <v>0.61699999999999999</v>
      </c>
      <c r="H125" s="191">
        <f t="shared" si="16"/>
        <v>109.8</v>
      </c>
      <c r="I125" s="198">
        <f t="shared" si="17"/>
        <v>67.746600000000001</v>
      </c>
    </row>
    <row r="126" spans="2:9" x14ac:dyDescent="0.2">
      <c r="B126" s="182"/>
      <c r="C126" s="199" t="s">
        <v>166</v>
      </c>
      <c r="D126" s="191">
        <v>4</v>
      </c>
      <c r="E126" s="191">
        <v>27</v>
      </c>
      <c r="F126" s="191"/>
      <c r="G126" s="191">
        <v>0.61699999999999999</v>
      </c>
      <c r="H126" s="191">
        <f t="shared" si="16"/>
        <v>108</v>
      </c>
      <c r="I126" s="198">
        <f t="shared" si="17"/>
        <v>66.635999999999996</v>
      </c>
    </row>
    <row r="127" spans="2:9" ht="25.5" x14ac:dyDescent="0.2">
      <c r="B127" s="194"/>
      <c r="C127" s="199" t="s">
        <v>223</v>
      </c>
      <c r="D127" s="191">
        <v>40</v>
      </c>
      <c r="E127" s="191">
        <v>2.5</v>
      </c>
      <c r="F127" s="191"/>
      <c r="G127" s="191">
        <v>0.61699999999999999</v>
      </c>
      <c r="H127" s="191">
        <f t="shared" ref="H127" si="18">E127*D127</f>
        <v>100</v>
      </c>
      <c r="I127" s="198">
        <f t="shared" ref="I127" si="19">H127*G127</f>
        <v>61.7</v>
      </c>
    </row>
    <row r="128" spans="2:9" ht="13.5" thickBot="1" x14ac:dyDescent="0.25">
      <c r="B128" s="194"/>
      <c r="C128" s="258"/>
      <c r="D128" s="259"/>
      <c r="E128" s="259"/>
      <c r="F128" s="259"/>
      <c r="G128" s="259"/>
      <c r="H128" s="259"/>
      <c r="I128" s="215">
        <f>SUM(I123:I127)</f>
        <v>937.96339999999987</v>
      </c>
    </row>
    <row r="129" spans="2:9" x14ac:dyDescent="0.2">
      <c r="B129" s="194"/>
      <c r="C129" s="258"/>
      <c r="D129" s="259"/>
      <c r="E129" s="259"/>
      <c r="F129" s="259"/>
      <c r="G129" s="259"/>
      <c r="H129" s="259"/>
      <c r="I129" s="172"/>
    </row>
    <row r="130" spans="2:9" ht="26.25" customHeight="1" x14ac:dyDescent="0.2">
      <c r="B130" s="201" t="str">
        <f>'[1]Planilha Orcamentaria'!B39</f>
        <v>4.2</v>
      </c>
      <c r="C130" s="352" t="s">
        <v>132</v>
      </c>
      <c r="D130" s="352"/>
      <c r="E130" s="352"/>
      <c r="F130" s="352"/>
      <c r="G130" s="352"/>
      <c r="H130" s="352"/>
      <c r="I130" s="353"/>
    </row>
    <row r="131" spans="2:9" ht="25.5" x14ac:dyDescent="0.2">
      <c r="B131" s="182"/>
      <c r="C131" s="179" t="s">
        <v>112</v>
      </c>
      <c r="D131" s="180" t="s">
        <v>119</v>
      </c>
      <c r="E131" s="180" t="s">
        <v>120</v>
      </c>
      <c r="F131" s="180"/>
      <c r="G131" s="180" t="s">
        <v>125</v>
      </c>
      <c r="H131" s="180" t="s">
        <v>126</v>
      </c>
      <c r="I131" s="197" t="s">
        <v>127</v>
      </c>
    </row>
    <row r="132" spans="2:9" x14ac:dyDescent="0.2">
      <c r="B132" s="182"/>
      <c r="C132" s="183" t="s">
        <v>168</v>
      </c>
      <c r="D132" s="191">
        <v>840</v>
      </c>
      <c r="E132" s="191">
        <f>1</f>
        <v>1</v>
      </c>
      <c r="F132" s="191"/>
      <c r="G132" s="191">
        <v>0.154</v>
      </c>
      <c r="H132" s="191">
        <f t="shared" ref="H132:H135" si="20">E132*D132</f>
        <v>840</v>
      </c>
      <c r="I132" s="198">
        <f t="shared" ref="I132:I135" si="21">H132*G132</f>
        <v>129.35999999999999</v>
      </c>
    </row>
    <row r="133" spans="2:9" x14ac:dyDescent="0.2">
      <c r="B133" s="182"/>
      <c r="C133" s="199" t="s">
        <v>167</v>
      </c>
      <c r="D133" s="191">
        <v>800</v>
      </c>
      <c r="E133" s="191">
        <f>1</f>
        <v>1</v>
      </c>
      <c r="F133" s="191"/>
      <c r="G133" s="191">
        <v>0.154</v>
      </c>
      <c r="H133" s="191">
        <f t="shared" si="20"/>
        <v>800</v>
      </c>
      <c r="I133" s="198">
        <f t="shared" si="21"/>
        <v>123.2</v>
      </c>
    </row>
    <row r="134" spans="2:9" x14ac:dyDescent="0.2">
      <c r="B134" s="194"/>
      <c r="C134" s="183" t="s">
        <v>169</v>
      </c>
      <c r="D134" s="191">
        <v>180</v>
      </c>
      <c r="E134" s="191">
        <f>1</f>
        <v>1</v>
      </c>
      <c r="F134" s="191"/>
      <c r="G134" s="191">
        <v>0.154</v>
      </c>
      <c r="H134" s="191">
        <f t="shared" si="20"/>
        <v>180</v>
      </c>
      <c r="I134" s="198">
        <f t="shared" si="21"/>
        <v>27.72</v>
      </c>
    </row>
    <row r="135" spans="2:9" x14ac:dyDescent="0.2">
      <c r="B135" s="194"/>
      <c r="C135" s="199" t="s">
        <v>170</v>
      </c>
      <c r="D135" s="191">
        <v>180</v>
      </c>
      <c r="E135" s="191">
        <f>1</f>
        <v>1</v>
      </c>
      <c r="F135" s="191"/>
      <c r="G135" s="191">
        <v>0.154</v>
      </c>
      <c r="H135" s="191">
        <f t="shared" si="20"/>
        <v>180</v>
      </c>
      <c r="I135" s="198">
        <f t="shared" si="21"/>
        <v>27.72</v>
      </c>
    </row>
    <row r="136" spans="2:9" ht="25.5" x14ac:dyDescent="0.2">
      <c r="B136" s="194"/>
      <c r="C136" s="199" t="s">
        <v>224</v>
      </c>
      <c r="D136" s="191">
        <v>170</v>
      </c>
      <c r="E136" s="191">
        <f>1</f>
        <v>1</v>
      </c>
      <c r="F136" s="191"/>
      <c r="G136" s="191">
        <v>0.154</v>
      </c>
      <c r="H136" s="191">
        <f t="shared" ref="H136" si="22">E136*D136</f>
        <v>170</v>
      </c>
      <c r="I136" s="198">
        <f t="shared" ref="I136" si="23">H136*G136</f>
        <v>26.18</v>
      </c>
    </row>
    <row r="137" spans="2:9" ht="13.5" thickBot="1" x14ac:dyDescent="0.25">
      <c r="B137" s="194"/>
      <c r="C137" s="258"/>
      <c r="D137" s="259"/>
      <c r="E137" s="259"/>
      <c r="F137" s="259"/>
      <c r="G137" s="259"/>
      <c r="H137" s="259"/>
      <c r="I137" s="200">
        <f>SUM(I132:I136)</f>
        <v>334.18</v>
      </c>
    </row>
    <row r="138" spans="2:9" x14ac:dyDescent="0.2">
      <c r="B138" s="194"/>
      <c r="C138" s="258"/>
      <c r="D138" s="259"/>
      <c r="E138" s="259"/>
      <c r="F138" s="259"/>
      <c r="G138" s="259"/>
      <c r="H138" s="259"/>
      <c r="I138" s="210"/>
    </row>
    <row r="139" spans="2:9" ht="28.5" customHeight="1" x14ac:dyDescent="0.2">
      <c r="B139" s="201" t="str">
        <f>'[1]Planilha Orcamentaria'!B40</f>
        <v>4.3</v>
      </c>
      <c r="C139" s="352" t="str">
        <f>'[1]Planilha Orcamentaria'!E33</f>
        <v>MÃO DE OBRA LANÇAMENTO COM USO DE BALDES, ADENSAMENTO E ACABAMENTO DE CONCRETO EM ESTRUTURAS.</v>
      </c>
      <c r="D139" s="352"/>
      <c r="E139" s="352"/>
      <c r="F139" s="352"/>
      <c r="G139" s="352"/>
      <c r="H139" s="352"/>
      <c r="I139" s="353"/>
    </row>
    <row r="140" spans="2:9" x14ac:dyDescent="0.2">
      <c r="B140" s="194"/>
      <c r="C140" s="179" t="s">
        <v>112</v>
      </c>
      <c r="D140" s="180" t="s">
        <v>119</v>
      </c>
      <c r="E140" s="180" t="s">
        <v>120</v>
      </c>
      <c r="F140" s="180"/>
      <c r="G140" s="180" t="s">
        <v>128</v>
      </c>
      <c r="H140" s="180" t="s">
        <v>129</v>
      </c>
      <c r="I140" s="197" t="s">
        <v>124</v>
      </c>
    </row>
    <row r="141" spans="2:9" x14ac:dyDescent="0.2">
      <c r="B141" s="182"/>
      <c r="C141" s="183" t="s">
        <v>171</v>
      </c>
      <c r="D141" s="191">
        <v>42</v>
      </c>
      <c r="E141" s="191">
        <v>0.4</v>
      </c>
      <c r="F141" s="191"/>
      <c r="G141" s="191">
        <v>0.2</v>
      </c>
      <c r="H141" s="191">
        <v>3</v>
      </c>
      <c r="I141" s="198">
        <f>H141*G141*E141*D141</f>
        <v>10.080000000000002</v>
      </c>
    </row>
    <row r="142" spans="2:9" x14ac:dyDescent="0.2">
      <c r="B142" s="182"/>
      <c r="C142" s="199" t="s">
        <v>172</v>
      </c>
      <c r="D142" s="191">
        <v>1</v>
      </c>
      <c r="E142" s="191">
        <v>120</v>
      </c>
      <c r="F142" s="191"/>
      <c r="G142" s="191">
        <v>0.4</v>
      </c>
      <c r="H142" s="191">
        <v>0.2</v>
      </c>
      <c r="I142" s="198">
        <f t="shared" ref="I142" si="24">H142*G142*E142*D142</f>
        <v>9.6000000000000014</v>
      </c>
    </row>
    <row r="143" spans="2:9" x14ac:dyDescent="0.2">
      <c r="B143" s="194"/>
      <c r="C143" s="183" t="s">
        <v>173</v>
      </c>
      <c r="D143" s="191">
        <v>9</v>
      </c>
      <c r="E143" s="191">
        <v>0.4</v>
      </c>
      <c r="F143" s="191"/>
      <c r="G143" s="191">
        <v>0.2</v>
      </c>
      <c r="H143" s="191">
        <v>3</v>
      </c>
      <c r="I143" s="198">
        <f>H143*G143*E143*D143</f>
        <v>2.1600000000000006</v>
      </c>
    </row>
    <row r="144" spans="2:9" x14ac:dyDescent="0.2">
      <c r="B144" s="194"/>
      <c r="C144" s="199" t="s">
        <v>174</v>
      </c>
      <c r="D144" s="191">
        <v>1</v>
      </c>
      <c r="E144" s="191">
        <v>27</v>
      </c>
      <c r="F144" s="191"/>
      <c r="G144" s="191">
        <v>0.4</v>
      </c>
      <c r="H144" s="191">
        <v>0.2</v>
      </c>
      <c r="I144" s="198">
        <f t="shared" ref="I144" si="25">H144*G144*E144*D144</f>
        <v>2.1600000000000006</v>
      </c>
    </row>
    <row r="145" spans="2:9" ht="25.5" x14ac:dyDescent="0.2">
      <c r="B145" s="194"/>
      <c r="C145" s="199" t="s">
        <v>224</v>
      </c>
      <c r="D145" s="191">
        <v>10</v>
      </c>
      <c r="E145" s="191">
        <v>2.5</v>
      </c>
      <c r="F145" s="191"/>
      <c r="G145" s="191">
        <v>0.4</v>
      </c>
      <c r="H145" s="191">
        <v>0.2</v>
      </c>
      <c r="I145" s="198">
        <f t="shared" ref="I145" si="26">H145*G145*E145*D145</f>
        <v>2.0000000000000004</v>
      </c>
    </row>
    <row r="146" spans="2:9" ht="13.5" thickBot="1" x14ac:dyDescent="0.25">
      <c r="B146" s="194"/>
      <c r="C146" s="258"/>
      <c r="D146" s="259"/>
      <c r="E146" s="259"/>
      <c r="F146" s="259"/>
      <c r="G146" s="259"/>
      <c r="H146" s="259"/>
      <c r="I146" s="200">
        <f>SUM(I141:I145)</f>
        <v>26.000000000000004</v>
      </c>
    </row>
    <row r="147" spans="2:9" x14ac:dyDescent="0.2">
      <c r="B147" s="194"/>
      <c r="C147" s="258"/>
      <c r="D147" s="259"/>
      <c r="E147" s="259"/>
      <c r="F147" s="259"/>
      <c r="G147" s="259"/>
      <c r="H147" s="259"/>
      <c r="I147" s="210"/>
    </row>
    <row r="148" spans="2:9" ht="51" x14ac:dyDescent="0.2">
      <c r="B148" s="211" t="str">
        <f>'[1]Planilha Orcamentaria'!B41</f>
        <v>4.4</v>
      </c>
      <c r="C148" s="212" t="s">
        <v>130</v>
      </c>
      <c r="D148" s="191"/>
      <c r="E148" s="191"/>
      <c r="F148" s="191"/>
      <c r="G148" s="191"/>
      <c r="H148" s="191"/>
      <c r="I148" s="213"/>
    </row>
    <row r="149" spans="2:9" x14ac:dyDescent="0.2">
      <c r="B149" s="194"/>
      <c r="C149" s="179" t="s">
        <v>112</v>
      </c>
      <c r="D149" s="180" t="s">
        <v>119</v>
      </c>
      <c r="E149" s="180" t="s">
        <v>120</v>
      </c>
      <c r="F149" s="180"/>
      <c r="G149" s="180" t="s">
        <v>128</v>
      </c>
      <c r="H149" s="180" t="s">
        <v>129</v>
      </c>
      <c r="I149" s="197" t="s">
        <v>124</v>
      </c>
    </row>
    <row r="150" spans="2:9" x14ac:dyDescent="0.2">
      <c r="B150" s="182"/>
      <c r="C150" s="183" t="s">
        <v>171</v>
      </c>
      <c r="D150" s="191">
        <v>42</v>
      </c>
      <c r="E150" s="191">
        <v>0.4</v>
      </c>
      <c r="F150" s="191"/>
      <c r="G150" s="191">
        <v>0.2</v>
      </c>
      <c r="H150" s="191">
        <v>3</v>
      </c>
      <c r="I150" s="198">
        <f>H150*G150*E150*D150</f>
        <v>10.080000000000002</v>
      </c>
    </row>
    <row r="151" spans="2:9" x14ac:dyDescent="0.2">
      <c r="B151" s="182"/>
      <c r="C151" s="199" t="s">
        <v>172</v>
      </c>
      <c r="D151" s="191">
        <v>1</v>
      </c>
      <c r="E151" s="191">
        <v>120</v>
      </c>
      <c r="F151" s="191"/>
      <c r="G151" s="191">
        <v>0.4</v>
      </c>
      <c r="H151" s="191">
        <v>0.2</v>
      </c>
      <c r="I151" s="198">
        <f t="shared" ref="I151" si="27">H151*G151*E151*D151</f>
        <v>9.6000000000000014</v>
      </c>
    </row>
    <row r="152" spans="2:9" x14ac:dyDescent="0.2">
      <c r="B152" s="182"/>
      <c r="C152" s="183" t="s">
        <v>173</v>
      </c>
      <c r="D152" s="191">
        <v>9</v>
      </c>
      <c r="E152" s="191">
        <v>0.4</v>
      </c>
      <c r="F152" s="191"/>
      <c r="G152" s="191">
        <v>0.2</v>
      </c>
      <c r="H152" s="191">
        <v>3</v>
      </c>
      <c r="I152" s="198">
        <f>H152*G152*E152*D152</f>
        <v>2.1600000000000006</v>
      </c>
    </row>
    <row r="153" spans="2:9" x14ac:dyDescent="0.2">
      <c r="B153" s="182"/>
      <c r="C153" s="199" t="s">
        <v>174</v>
      </c>
      <c r="D153" s="191">
        <v>1</v>
      </c>
      <c r="E153" s="191">
        <v>27</v>
      </c>
      <c r="F153" s="191"/>
      <c r="G153" s="191">
        <v>0.4</v>
      </c>
      <c r="H153" s="191">
        <v>0.2</v>
      </c>
      <c r="I153" s="198">
        <f t="shared" ref="I153:I154" si="28">H153*G153*E153*D153</f>
        <v>2.1600000000000006</v>
      </c>
    </row>
    <row r="154" spans="2:9" ht="25.5" x14ac:dyDescent="0.2">
      <c r="B154" s="194"/>
      <c r="C154" s="199" t="s">
        <v>224</v>
      </c>
      <c r="D154" s="191">
        <v>10</v>
      </c>
      <c r="E154" s="191">
        <v>2.5</v>
      </c>
      <c r="F154" s="191"/>
      <c r="G154" s="191">
        <v>0.4</v>
      </c>
      <c r="H154" s="191">
        <v>0.2</v>
      </c>
      <c r="I154" s="198">
        <f t="shared" si="28"/>
        <v>2.0000000000000004</v>
      </c>
    </row>
    <row r="155" spans="2:9" ht="13.5" thickBot="1" x14ac:dyDescent="0.25">
      <c r="B155" s="216"/>
      <c r="C155" s="258"/>
      <c r="D155" s="259"/>
      <c r="E155" s="259"/>
      <c r="F155" s="259"/>
      <c r="G155" s="259"/>
      <c r="H155" s="259"/>
      <c r="I155" s="200">
        <f>SUM(I150:I154)</f>
        <v>26.000000000000004</v>
      </c>
    </row>
    <row r="156" spans="2:9" x14ac:dyDescent="0.2">
      <c r="B156" s="217"/>
      <c r="C156" s="258"/>
      <c r="D156" s="259"/>
      <c r="E156" s="259"/>
      <c r="F156" s="259"/>
      <c r="G156" s="259"/>
      <c r="H156" s="259"/>
      <c r="I156" s="210"/>
    </row>
    <row r="157" spans="2:9" ht="42" customHeight="1" x14ac:dyDescent="0.2">
      <c r="B157" s="201" t="str">
        <f>'[1]Planilha Orcamentaria'!B42</f>
        <v>4.5</v>
      </c>
      <c r="C157" s="352" t="str">
        <f>'[1]Planilha Orcamentaria'!E42</f>
        <v>MÃO DE OBRA MONTAGEM E DESMONTAGEM DE FÔRMA DE PILARES RETANGULARES E ESTRUTURAS S M2 CR 134,30
IMILARES, PÉ-DIREITO SIMPLES, EM CHAPA DE MADEIRA COMPENSADA RESINADA,2 UTILIZAÇÕES</v>
      </c>
      <c r="D157" s="352"/>
      <c r="E157" s="352"/>
      <c r="F157" s="352"/>
      <c r="G157" s="352"/>
      <c r="H157" s="352"/>
      <c r="I157" s="353"/>
    </row>
    <row r="158" spans="2:9" x14ac:dyDescent="0.2">
      <c r="B158" s="218"/>
      <c r="C158" s="207" t="s">
        <v>112</v>
      </c>
      <c r="D158" s="208" t="s">
        <v>119</v>
      </c>
      <c r="E158" s="208" t="s">
        <v>120</v>
      </c>
      <c r="F158" s="208"/>
      <c r="G158" s="208" t="s">
        <v>128</v>
      </c>
      <c r="H158" s="208" t="s">
        <v>129</v>
      </c>
      <c r="I158" s="209" t="s">
        <v>124</v>
      </c>
    </row>
    <row r="159" spans="2:9" x14ac:dyDescent="0.2">
      <c r="B159" s="194"/>
      <c r="C159" s="183" t="s">
        <v>171</v>
      </c>
      <c r="D159" s="191">
        <v>84</v>
      </c>
      <c r="E159" s="191"/>
      <c r="F159" s="191"/>
      <c r="G159" s="191">
        <v>0.2</v>
      </c>
      <c r="H159" s="191">
        <v>3</v>
      </c>
      <c r="I159" s="198">
        <f>H159*G159*D159</f>
        <v>50.400000000000006</v>
      </c>
    </row>
    <row r="160" spans="2:9" x14ac:dyDescent="0.2">
      <c r="B160" s="194"/>
      <c r="C160" s="199" t="s">
        <v>172</v>
      </c>
      <c r="D160" s="191">
        <v>2</v>
      </c>
      <c r="E160" s="191">
        <v>120</v>
      </c>
      <c r="F160" s="191"/>
      <c r="G160" s="191">
        <v>0.2</v>
      </c>
      <c r="H160" s="191"/>
      <c r="I160" s="198">
        <f>E160*G160*D160</f>
        <v>48</v>
      </c>
    </row>
    <row r="161" spans="2:9" x14ac:dyDescent="0.2">
      <c r="B161" s="194"/>
      <c r="C161" s="183" t="s">
        <v>173</v>
      </c>
      <c r="D161" s="191">
        <v>18</v>
      </c>
      <c r="E161" s="191"/>
      <c r="F161" s="191"/>
      <c r="G161" s="191">
        <v>0.2</v>
      </c>
      <c r="H161" s="191">
        <v>3</v>
      </c>
      <c r="I161" s="198">
        <f>H161*G161*D161</f>
        <v>10.8</v>
      </c>
    </row>
    <row r="162" spans="2:9" x14ac:dyDescent="0.2">
      <c r="B162" s="194"/>
      <c r="C162" s="199" t="s">
        <v>174</v>
      </c>
      <c r="D162" s="191">
        <v>2</v>
      </c>
      <c r="E162" s="191">
        <v>27</v>
      </c>
      <c r="F162" s="191"/>
      <c r="G162" s="191">
        <v>0.2</v>
      </c>
      <c r="H162" s="191"/>
      <c r="I162" s="198">
        <f>E162*G162*D162</f>
        <v>10.8</v>
      </c>
    </row>
    <row r="163" spans="2:9" ht="13.5" thickBot="1" x14ac:dyDescent="0.25">
      <c r="B163" s="194"/>
      <c r="C163" s="258"/>
      <c r="D163" s="259"/>
      <c r="E163" s="259"/>
      <c r="F163" s="259"/>
      <c r="G163" s="259"/>
      <c r="H163" s="259"/>
      <c r="I163" s="200">
        <f>SUM(I159:I162)/3</f>
        <v>40</v>
      </c>
    </row>
    <row r="164" spans="2:9" x14ac:dyDescent="0.2">
      <c r="B164" s="194"/>
      <c r="C164" s="258"/>
      <c r="D164" s="259"/>
      <c r="E164" s="259"/>
      <c r="F164" s="259"/>
      <c r="G164" s="259"/>
      <c r="H164" s="259"/>
      <c r="I164" s="219"/>
    </row>
    <row r="165" spans="2:9" ht="13.5" thickBot="1" x14ac:dyDescent="0.25">
      <c r="B165" s="194"/>
      <c r="C165" s="258"/>
      <c r="D165" s="259"/>
      <c r="E165" s="259"/>
      <c r="F165" s="259"/>
      <c r="G165" s="259"/>
      <c r="H165" s="259"/>
      <c r="I165" s="220"/>
    </row>
    <row r="166" spans="2:9" ht="17.25" customHeight="1" thickTop="1" x14ac:dyDescent="0.2">
      <c r="B166" s="204">
        <f>'[1]Planilha Orcamentaria'!B45</f>
        <v>5</v>
      </c>
      <c r="C166" s="345" t="str">
        <f>'[1]Planilha Orcamentaria'!E45</f>
        <v xml:space="preserve">PAREDES E PAINEIS </v>
      </c>
      <c r="D166" s="346"/>
      <c r="E166" s="346"/>
      <c r="F166" s="346"/>
      <c r="G166" s="346"/>
      <c r="H166" s="346"/>
      <c r="I166" s="347"/>
    </row>
    <row r="167" spans="2:9" ht="33.75" customHeight="1" x14ac:dyDescent="0.2">
      <c r="B167" s="211" t="s">
        <v>11</v>
      </c>
      <c r="C167" s="337" t="str">
        <f>'[1]Planilha Orcamentaria'!E46</f>
        <v>MÃO DE OBRA CONCRETO FCK = 25MPA, TRAÇO 1:2,3:2,7 (EM MASSA SECA DE CIMENTO/ AREIA MÉDIA/ BRITA 1) - PREPARO MECÂNICO COM BETONEIRA 400 L. AF_05/2021</v>
      </c>
      <c r="D167" s="337"/>
      <c r="E167" s="337"/>
      <c r="F167" s="337"/>
      <c r="G167" s="337"/>
      <c r="H167" s="337"/>
      <c r="I167" s="338"/>
    </row>
    <row r="168" spans="2:9" ht="16.5" customHeight="1" x14ac:dyDescent="0.2">
      <c r="B168" s="221"/>
      <c r="C168" s="339" t="s">
        <v>133</v>
      </c>
      <c r="D168" s="340"/>
      <c r="E168" s="340"/>
      <c r="F168" s="340"/>
      <c r="G168" s="340"/>
      <c r="H168" s="340"/>
      <c r="I168" s="341"/>
    </row>
    <row r="169" spans="2:9" ht="22.5" customHeight="1" x14ac:dyDescent="0.2">
      <c r="B169" s="222"/>
      <c r="C169" s="271" t="s">
        <v>112</v>
      </c>
      <c r="D169" s="180" t="s">
        <v>119</v>
      </c>
      <c r="E169" s="180" t="s">
        <v>120</v>
      </c>
      <c r="F169" s="180" t="s">
        <v>134</v>
      </c>
      <c r="G169" s="180" t="s">
        <v>122</v>
      </c>
      <c r="H169" s="180" t="s">
        <v>135</v>
      </c>
      <c r="I169" s="197" t="s">
        <v>112</v>
      </c>
    </row>
    <row r="170" spans="2:9" ht="17.25" customHeight="1" x14ac:dyDescent="0.2">
      <c r="B170" s="194"/>
      <c r="C170" s="183" t="s">
        <v>136</v>
      </c>
      <c r="D170" s="191">
        <v>1</v>
      </c>
      <c r="E170" s="191">
        <v>120</v>
      </c>
      <c r="F170" s="191">
        <v>0.2</v>
      </c>
      <c r="G170" s="191">
        <v>2.6</v>
      </c>
      <c r="H170" s="223">
        <f t="shared" ref="H170" si="29">G170*E170*F170</f>
        <v>62.400000000000006</v>
      </c>
      <c r="I170" s="224"/>
    </row>
    <row r="171" spans="2:9" ht="17.25" customHeight="1" x14ac:dyDescent="0.2">
      <c r="B171" s="194"/>
      <c r="C171" s="183" t="s">
        <v>136</v>
      </c>
      <c r="D171" s="191">
        <v>1</v>
      </c>
      <c r="E171" s="191">
        <v>27</v>
      </c>
      <c r="F171" s="191">
        <v>0.2</v>
      </c>
      <c r="G171" s="191">
        <v>2.6</v>
      </c>
      <c r="H171" s="223">
        <f t="shared" ref="H171" si="30">G171*E171*F171</f>
        <v>14.040000000000001</v>
      </c>
      <c r="I171" s="224"/>
    </row>
    <row r="172" spans="2:9" ht="17.25" customHeight="1" thickBot="1" x14ac:dyDescent="0.25">
      <c r="B172" s="194"/>
      <c r="C172" s="258"/>
      <c r="D172" s="259"/>
      <c r="E172" s="259"/>
      <c r="F172" s="259"/>
      <c r="G172" s="259"/>
      <c r="H172" s="225">
        <f>SUM(H170:H171)</f>
        <v>76.440000000000012</v>
      </c>
      <c r="I172" s="172"/>
    </row>
    <row r="173" spans="2:9" ht="17.25" customHeight="1" x14ac:dyDescent="0.2">
      <c r="B173" s="194"/>
      <c r="C173" s="258"/>
      <c r="D173" s="259"/>
      <c r="E173" s="259"/>
      <c r="F173" s="259"/>
      <c r="G173" s="259"/>
      <c r="H173" s="260"/>
      <c r="I173" s="172"/>
    </row>
    <row r="174" spans="2:9" ht="42.75" customHeight="1" x14ac:dyDescent="0.2">
      <c r="B174" s="211" t="str">
        <f>'[1]Planilha Orcamentaria'!B47</f>
        <v>5.2</v>
      </c>
      <c r="C174" s="348" t="str">
        <f>'[1]Planilha Orcamentaria'!E47</f>
        <v>MÃO DE OBRA ALVENARIA DE VEDAÇÃO DE BLOCOS VAZADOS DE CONCRETO APARENTE DE 19X19X 39 CM (ESPESSURA 19 CM) E ARGAMASSA DE ASSENTAMENTO COM PREPARO MANUAL
. AF_12/2021</v>
      </c>
      <c r="D174" s="348"/>
      <c r="E174" s="348"/>
      <c r="F174" s="348"/>
      <c r="G174" s="348"/>
      <c r="H174" s="348"/>
      <c r="I174" s="349"/>
    </row>
    <row r="175" spans="2:9" ht="25.5" x14ac:dyDescent="0.2">
      <c r="B175" s="226"/>
      <c r="C175" s="227" t="s">
        <v>112</v>
      </c>
      <c r="D175" s="228" t="s">
        <v>119</v>
      </c>
      <c r="E175" s="228" t="s">
        <v>120</v>
      </c>
      <c r="F175" s="228" t="s">
        <v>137</v>
      </c>
      <c r="G175" s="228" t="s">
        <v>122</v>
      </c>
      <c r="H175" s="228" t="s">
        <v>135</v>
      </c>
      <c r="I175" s="229" t="s">
        <v>112</v>
      </c>
    </row>
    <row r="176" spans="2:9" x14ac:dyDescent="0.2">
      <c r="B176" s="182"/>
      <c r="C176" s="183" t="s">
        <v>138</v>
      </c>
      <c r="D176" s="191">
        <v>1</v>
      </c>
      <c r="E176" s="191">
        <v>120</v>
      </c>
      <c r="F176" s="191"/>
      <c r="G176" s="191">
        <v>2.6</v>
      </c>
      <c r="H176" s="223">
        <f t="shared" ref="H176:H177" si="31">G176*E176</f>
        <v>312</v>
      </c>
      <c r="I176" s="224"/>
    </row>
    <row r="177" spans="2:9" x14ac:dyDescent="0.2">
      <c r="B177" s="182"/>
      <c r="C177" s="183" t="s">
        <v>154</v>
      </c>
      <c r="D177" s="191">
        <v>1</v>
      </c>
      <c r="E177" s="191">
        <v>27</v>
      </c>
      <c r="F177" s="191"/>
      <c r="G177" s="191">
        <v>2.6</v>
      </c>
      <c r="H177" s="223">
        <f t="shared" si="31"/>
        <v>70.2</v>
      </c>
      <c r="I177" s="224"/>
    </row>
    <row r="178" spans="2:9" ht="13.5" thickBot="1" x14ac:dyDescent="0.25">
      <c r="B178" s="194"/>
      <c r="C178" s="258"/>
      <c r="D178" s="259"/>
      <c r="E178" s="259"/>
      <c r="F178" s="259"/>
      <c r="G178" s="259"/>
      <c r="H178" s="215">
        <f>SUM(H176:H177)</f>
        <v>382.2</v>
      </c>
      <c r="I178" s="172"/>
    </row>
    <row r="179" spans="2:9" x14ac:dyDescent="0.2">
      <c r="B179" s="194"/>
      <c r="C179" s="258"/>
      <c r="D179" s="259"/>
      <c r="E179" s="259"/>
      <c r="F179" s="259"/>
      <c r="G179" s="259"/>
      <c r="H179" s="260"/>
      <c r="I179" s="172"/>
    </row>
    <row r="180" spans="2:9" ht="33.75" customHeight="1" x14ac:dyDescent="0.2">
      <c r="B180" s="211" t="s">
        <v>200</v>
      </c>
      <c r="C180" s="337" t="str">
        <f>'Planilha Orcamentaria'!E46</f>
        <v>CHAPISCO APLICADO EM ALVENARIAS E ESTRUTURAS DE CONCRETO INTERNAS, COM COLHER DE PEDREIRO.  ARGAMASSA TRAÇO 1:3 COM PREPARO EM BETONEIRA 400L. AF_10/2022</v>
      </c>
      <c r="D180" s="337"/>
      <c r="E180" s="337"/>
      <c r="F180" s="337"/>
      <c r="G180" s="337"/>
      <c r="H180" s="337"/>
      <c r="I180" s="338"/>
    </row>
    <row r="181" spans="2:9" x14ac:dyDescent="0.2">
      <c r="B181" s="221"/>
      <c r="C181" s="339" t="s">
        <v>133</v>
      </c>
      <c r="D181" s="340"/>
      <c r="E181" s="340"/>
      <c r="F181" s="340"/>
      <c r="G181" s="340"/>
      <c r="H181" s="340"/>
      <c r="I181" s="341"/>
    </row>
    <row r="182" spans="2:9" ht="25.5" x14ac:dyDescent="0.2">
      <c r="B182" s="222"/>
      <c r="C182" s="271" t="s">
        <v>112</v>
      </c>
      <c r="D182" s="180" t="s">
        <v>199</v>
      </c>
      <c r="E182" s="180" t="s">
        <v>120</v>
      </c>
      <c r="F182" s="180"/>
      <c r="G182" s="180" t="s">
        <v>122</v>
      </c>
      <c r="H182" s="180" t="s">
        <v>135</v>
      </c>
      <c r="I182" s="197" t="s">
        <v>112</v>
      </c>
    </row>
    <row r="183" spans="2:9" x14ac:dyDescent="0.2">
      <c r="B183" s="194"/>
      <c r="C183" s="183" t="s">
        <v>197</v>
      </c>
      <c r="D183" s="191">
        <v>2</v>
      </c>
      <c r="E183" s="191">
        <v>120</v>
      </c>
      <c r="F183" s="191"/>
      <c r="G183" s="191">
        <v>3</v>
      </c>
      <c r="H183" s="223">
        <f>G183*E183*D183</f>
        <v>720</v>
      </c>
      <c r="I183" s="224"/>
    </row>
    <row r="184" spans="2:9" x14ac:dyDescent="0.2">
      <c r="B184" s="194"/>
      <c r="C184" s="183" t="s">
        <v>198</v>
      </c>
      <c r="D184" s="191">
        <v>2</v>
      </c>
      <c r="E184" s="191">
        <v>27</v>
      </c>
      <c r="F184" s="191"/>
      <c r="G184" s="191">
        <v>3</v>
      </c>
      <c r="H184" s="223">
        <f>G184*E184*D184</f>
        <v>162</v>
      </c>
      <c r="I184" s="224"/>
    </row>
    <row r="185" spans="2:9" ht="13.5" thickBot="1" x14ac:dyDescent="0.25">
      <c r="B185" s="194"/>
      <c r="C185" s="258"/>
      <c r="D185" s="259"/>
      <c r="E185" s="259"/>
      <c r="F185" s="259"/>
      <c r="G185" s="259"/>
      <c r="H185" s="225">
        <f>SUM(H183:H184)</f>
        <v>882</v>
      </c>
      <c r="I185" s="172"/>
    </row>
    <row r="186" spans="2:9" x14ac:dyDescent="0.2">
      <c r="B186" s="194"/>
      <c r="C186" s="258"/>
      <c r="D186" s="259"/>
      <c r="E186" s="259"/>
      <c r="F186" s="259"/>
      <c r="G186" s="259"/>
      <c r="H186" s="260"/>
      <c r="I186" s="172"/>
    </row>
    <row r="187" spans="2:9" x14ac:dyDescent="0.2">
      <c r="B187" s="211" t="s">
        <v>201</v>
      </c>
      <c r="C187" s="337" t="str">
        <f>'Planilha Orcamentaria'!E47</f>
        <v>MASSA ÚNICA, PARA RECEBIMENTO DE PINTURA, EM ARGAMASSA TRAÇO 1:2:8, PREPARO MECÂNICO COM BETONEIRA 400L, APLICADA MANUALMENTE EM FACES INTERNAS DE PAREDES, ESPESSURA DE 20MM, COM EXECUÇÃO DE TALISCAS. AF_06/2014</v>
      </c>
      <c r="D187" s="337"/>
      <c r="E187" s="337"/>
      <c r="F187" s="337"/>
      <c r="G187" s="337"/>
      <c r="H187" s="337"/>
      <c r="I187" s="338"/>
    </row>
    <row r="188" spans="2:9" x14ac:dyDescent="0.2">
      <c r="B188" s="221"/>
      <c r="C188" s="339" t="s">
        <v>133</v>
      </c>
      <c r="D188" s="340"/>
      <c r="E188" s="340"/>
      <c r="F188" s="340"/>
      <c r="G188" s="340"/>
      <c r="H188" s="340"/>
      <c r="I188" s="341"/>
    </row>
    <row r="189" spans="2:9" ht="25.5" x14ac:dyDescent="0.2">
      <c r="B189" s="222"/>
      <c r="C189" s="271" t="s">
        <v>112</v>
      </c>
      <c r="D189" s="180" t="s">
        <v>119</v>
      </c>
      <c r="E189" s="180" t="s">
        <v>120</v>
      </c>
      <c r="F189" s="180" t="s">
        <v>134</v>
      </c>
      <c r="G189" s="180" t="s">
        <v>122</v>
      </c>
      <c r="H189" s="180" t="s">
        <v>135</v>
      </c>
      <c r="I189" s="197" t="s">
        <v>112</v>
      </c>
    </row>
    <row r="190" spans="2:9" x14ac:dyDescent="0.2">
      <c r="B190" s="194"/>
      <c r="C190" s="183" t="s">
        <v>136</v>
      </c>
      <c r="D190" s="191">
        <v>2</v>
      </c>
      <c r="E190" s="191">
        <v>120</v>
      </c>
      <c r="F190" s="191"/>
      <c r="G190" s="191">
        <v>3</v>
      </c>
      <c r="H190" s="223">
        <f>G190*E190*D190</f>
        <v>720</v>
      </c>
      <c r="I190" s="224"/>
    </row>
    <row r="191" spans="2:9" x14ac:dyDescent="0.2">
      <c r="B191" s="194"/>
      <c r="C191" s="183" t="s">
        <v>136</v>
      </c>
      <c r="D191" s="191">
        <v>2</v>
      </c>
      <c r="E191" s="191">
        <v>27</v>
      </c>
      <c r="F191" s="191"/>
      <c r="G191" s="191">
        <v>3</v>
      </c>
      <c r="H191" s="223">
        <f>G191*E191*D191</f>
        <v>162</v>
      </c>
      <c r="I191" s="224"/>
    </row>
    <row r="192" spans="2:9" ht="13.5" thickBot="1" x14ac:dyDescent="0.25">
      <c r="B192" s="194"/>
      <c r="C192" s="258"/>
      <c r="D192" s="259"/>
      <c r="E192" s="259"/>
      <c r="F192" s="259"/>
      <c r="G192" s="259"/>
      <c r="H192" s="225">
        <f>SUM(H190:H191)</f>
        <v>882</v>
      </c>
      <c r="I192" s="172"/>
    </row>
    <row r="193" spans="2:9" x14ac:dyDescent="0.2">
      <c r="B193" s="194"/>
      <c r="C193" s="258"/>
      <c r="D193" s="259"/>
      <c r="E193" s="259"/>
      <c r="F193" s="259"/>
      <c r="G193" s="259"/>
      <c r="H193" s="260"/>
      <c r="I193" s="172"/>
    </row>
    <row r="194" spans="2:9" x14ac:dyDescent="0.2">
      <c r="B194" s="211" t="s">
        <v>202</v>
      </c>
      <c r="C194" s="337" t="str">
        <f>'Planilha Orcamentaria'!E48</f>
        <v>PINTURA LÁTEX ACRÍLICA STANDARD, APLICAÇÃO MANUAL EM PAREDES, DUAS DEMÃOS. AF_04/2023</v>
      </c>
      <c r="D194" s="337"/>
      <c r="E194" s="337"/>
      <c r="F194" s="337"/>
      <c r="G194" s="337"/>
      <c r="H194" s="337"/>
      <c r="I194" s="338"/>
    </row>
    <row r="195" spans="2:9" x14ac:dyDescent="0.2">
      <c r="B195" s="221"/>
      <c r="C195" s="339" t="s">
        <v>133</v>
      </c>
      <c r="D195" s="340"/>
      <c r="E195" s="340"/>
      <c r="F195" s="340"/>
      <c r="G195" s="340"/>
      <c r="H195" s="340"/>
      <c r="I195" s="341"/>
    </row>
    <row r="196" spans="2:9" ht="25.5" x14ac:dyDescent="0.2">
      <c r="B196" s="222"/>
      <c r="C196" s="271" t="s">
        <v>112</v>
      </c>
      <c r="D196" s="180" t="s">
        <v>119</v>
      </c>
      <c r="E196" s="180" t="s">
        <v>120</v>
      </c>
      <c r="F196" s="180" t="s">
        <v>134</v>
      </c>
      <c r="G196" s="180" t="s">
        <v>122</v>
      </c>
      <c r="H196" s="180" t="s">
        <v>135</v>
      </c>
      <c r="I196" s="197" t="s">
        <v>112</v>
      </c>
    </row>
    <row r="197" spans="2:9" x14ac:dyDescent="0.2">
      <c r="B197" s="194"/>
      <c r="C197" s="183" t="s">
        <v>136</v>
      </c>
      <c r="D197" s="191">
        <v>2</v>
      </c>
      <c r="E197" s="191">
        <v>120</v>
      </c>
      <c r="F197" s="191"/>
      <c r="G197" s="191">
        <v>3</v>
      </c>
      <c r="H197" s="223">
        <f>G197*E197*D197</f>
        <v>720</v>
      </c>
      <c r="I197" s="224"/>
    </row>
    <row r="198" spans="2:9" x14ac:dyDescent="0.2">
      <c r="B198" s="194"/>
      <c r="C198" s="183" t="s">
        <v>136</v>
      </c>
      <c r="D198" s="191">
        <v>2</v>
      </c>
      <c r="E198" s="191">
        <v>27</v>
      </c>
      <c r="F198" s="191"/>
      <c r="G198" s="191">
        <v>3</v>
      </c>
      <c r="H198" s="223">
        <f>G198*E198*D198</f>
        <v>162</v>
      </c>
      <c r="I198" s="224"/>
    </row>
    <row r="199" spans="2:9" ht="13.5" thickBot="1" x14ac:dyDescent="0.25">
      <c r="B199" s="194"/>
      <c r="C199" s="258"/>
      <c r="D199" s="259"/>
      <c r="E199" s="259"/>
      <c r="F199" s="259"/>
      <c r="G199" s="259"/>
      <c r="H199" s="225">
        <f>SUM(H197:H198)</f>
        <v>882</v>
      </c>
      <c r="I199" s="172"/>
    </row>
    <row r="200" spans="2:9" x14ac:dyDescent="0.2">
      <c r="B200" s="194"/>
      <c r="C200" s="258"/>
      <c r="D200" s="259"/>
      <c r="E200" s="259"/>
      <c r="F200" s="259"/>
      <c r="G200" s="259"/>
      <c r="H200" s="260"/>
      <c r="I200" s="172"/>
    </row>
    <row r="201" spans="2:9" x14ac:dyDescent="0.2">
      <c r="B201" s="211" t="s">
        <v>203</v>
      </c>
      <c r="C201" s="348" t="str">
        <f>'Planilha Orcamentaria'!E49</f>
        <v>CHAPIM SOBRE MUROS LINEARES, EM GRANITO OU MÁRMORE, L = 25 CM, ASSENTADO COM ARGAMASSA 1:6 COM ADITIVO. AF_11/2020</v>
      </c>
      <c r="D201" s="348"/>
      <c r="E201" s="348"/>
      <c r="F201" s="348"/>
      <c r="G201" s="348"/>
      <c r="H201" s="348"/>
      <c r="I201" s="349"/>
    </row>
    <row r="202" spans="2:9" x14ac:dyDescent="0.2">
      <c r="B202" s="201"/>
      <c r="C202" s="271" t="s">
        <v>112</v>
      </c>
      <c r="D202" s="180" t="s">
        <v>119</v>
      </c>
      <c r="E202" s="180" t="s">
        <v>120</v>
      </c>
      <c r="F202" s="180" t="s">
        <v>137</v>
      </c>
      <c r="G202" s="180" t="s">
        <v>122</v>
      </c>
      <c r="H202" s="180" t="s">
        <v>139</v>
      </c>
      <c r="I202" s="197" t="s">
        <v>112</v>
      </c>
    </row>
    <row r="203" spans="2:9" x14ac:dyDescent="0.2">
      <c r="B203" s="235"/>
      <c r="C203" s="183" t="s">
        <v>140</v>
      </c>
      <c r="D203" s="191"/>
      <c r="E203" s="191"/>
      <c r="F203" s="191"/>
      <c r="G203" s="191"/>
      <c r="H203" s="191">
        <v>147</v>
      </c>
      <c r="I203" s="236"/>
    </row>
    <row r="204" spans="2:9" ht="13.5" thickBot="1" x14ac:dyDescent="0.25">
      <c r="B204" s="233"/>
      <c r="C204" s="195"/>
      <c r="D204" s="185"/>
      <c r="E204" s="185"/>
      <c r="F204" s="185"/>
      <c r="G204" s="185"/>
      <c r="H204" s="225">
        <f>SUM(H203:H203)</f>
        <v>147</v>
      </c>
      <c r="I204" s="230"/>
    </row>
    <row r="205" spans="2:9" ht="13.5" customHeight="1" thickBot="1" x14ac:dyDescent="0.25">
      <c r="B205" s="194"/>
      <c r="C205" s="258"/>
      <c r="D205" s="259"/>
      <c r="E205" s="259"/>
      <c r="F205" s="259"/>
      <c r="G205" s="259"/>
      <c r="H205" s="260"/>
      <c r="I205" s="172"/>
    </row>
    <row r="206" spans="2:9" ht="12.75" customHeight="1" thickTop="1" x14ac:dyDescent="0.2">
      <c r="B206" s="204">
        <v>6</v>
      </c>
      <c r="C206" s="345" t="str">
        <f>'Planilha Orcamentaria'!E52</f>
        <v>COBERTURA METÁLICA</v>
      </c>
      <c r="D206" s="346"/>
      <c r="E206" s="346"/>
      <c r="F206" s="346"/>
      <c r="G206" s="346"/>
      <c r="H206" s="346"/>
      <c r="I206" s="347"/>
    </row>
    <row r="207" spans="2:9" ht="12.75" customHeight="1" x14ac:dyDescent="0.2">
      <c r="B207" s="211" t="s">
        <v>16</v>
      </c>
      <c r="C207" s="348" t="str">
        <f>'Planilha Orcamentaria'!E53</f>
        <v>REMOÇÃO DE TELHAS DE FIBROCIMENTO METÁLICA E CERÂMICA, DE FORMA MANUAL, SEM REAPROVEITAMENTO. AF_09/2023</v>
      </c>
      <c r="D207" s="348"/>
      <c r="E207" s="348"/>
      <c r="F207" s="348"/>
      <c r="G207" s="348"/>
      <c r="H207" s="348"/>
      <c r="I207" s="349"/>
    </row>
    <row r="208" spans="2:9" x14ac:dyDescent="0.2">
      <c r="B208" s="201"/>
      <c r="C208" s="271" t="s">
        <v>112</v>
      </c>
      <c r="D208" s="180" t="s">
        <v>119</v>
      </c>
      <c r="E208" s="180" t="s">
        <v>120</v>
      </c>
      <c r="F208" s="180" t="s">
        <v>137</v>
      </c>
      <c r="G208" s="180" t="s">
        <v>122</v>
      </c>
      <c r="H208" s="180" t="s">
        <v>139</v>
      </c>
      <c r="I208" s="197" t="s">
        <v>112</v>
      </c>
    </row>
    <row r="209" spans="2:9" x14ac:dyDescent="0.2">
      <c r="B209" s="235"/>
      <c r="C209" s="183" t="s">
        <v>211</v>
      </c>
      <c r="D209" s="191"/>
      <c r="E209" s="191">
        <v>37</v>
      </c>
      <c r="F209" s="191"/>
      <c r="G209" s="191">
        <v>3</v>
      </c>
      <c r="H209" s="191">
        <f>G209*E209</f>
        <v>111</v>
      </c>
      <c r="I209" s="236"/>
    </row>
    <row r="210" spans="2:9" ht="13.5" thickBot="1" x14ac:dyDescent="0.25">
      <c r="B210" s="233"/>
      <c r="C210" s="195"/>
      <c r="D210" s="185"/>
      <c r="E210" s="185"/>
      <c r="F210" s="185"/>
      <c r="G210" s="185"/>
      <c r="H210" s="225">
        <f>SUM(H209:H209)</f>
        <v>111</v>
      </c>
      <c r="I210" s="230"/>
    </row>
    <row r="211" spans="2:9" x14ac:dyDescent="0.2">
      <c r="B211" s="194"/>
      <c r="C211" s="258"/>
      <c r="D211" s="259"/>
      <c r="E211" s="259"/>
      <c r="F211" s="259"/>
      <c r="G211" s="259"/>
      <c r="H211" s="260"/>
      <c r="I211" s="172"/>
    </row>
    <row r="212" spans="2:9" x14ac:dyDescent="0.2">
      <c r="B212" s="211" t="s">
        <v>206</v>
      </c>
      <c r="C212" s="348" t="str">
        <f>'Planilha Orcamentaria'!E54</f>
        <v>TELHAMENTO COM TELHA DE AÇO/ALUMÍNIO E = 0,5 MM, COM ATÉ 2 ÁGUAS, INCLUSO IÇAMENTO. AF_07/2019</v>
      </c>
      <c r="D212" s="348"/>
      <c r="E212" s="348"/>
      <c r="F212" s="348"/>
      <c r="G212" s="348"/>
      <c r="H212" s="348"/>
      <c r="I212" s="349"/>
    </row>
    <row r="213" spans="2:9" x14ac:dyDescent="0.2">
      <c r="B213" s="201"/>
      <c r="C213" s="271" t="s">
        <v>112</v>
      </c>
      <c r="D213" s="180" t="s">
        <v>119</v>
      </c>
      <c r="E213" s="180" t="s">
        <v>120</v>
      </c>
      <c r="F213" s="180" t="s">
        <v>137</v>
      </c>
      <c r="G213" s="180" t="s">
        <v>122</v>
      </c>
      <c r="H213" s="180" t="s">
        <v>139</v>
      </c>
      <c r="I213" s="197" t="s">
        <v>112</v>
      </c>
    </row>
    <row r="214" spans="2:9" x14ac:dyDescent="0.2">
      <c r="B214" s="235"/>
      <c r="C214" s="183" t="s">
        <v>211</v>
      </c>
      <c r="D214" s="191"/>
      <c r="E214" s="191">
        <v>37</v>
      </c>
      <c r="F214" s="191"/>
      <c r="G214" s="191">
        <v>3</v>
      </c>
      <c r="H214" s="191">
        <f>G214*E214</f>
        <v>111</v>
      </c>
      <c r="I214" s="236"/>
    </row>
    <row r="215" spans="2:9" ht="13.5" thickBot="1" x14ac:dyDescent="0.25">
      <c r="B215" s="233"/>
      <c r="C215" s="195"/>
      <c r="D215" s="185"/>
      <c r="E215" s="185"/>
      <c r="F215" s="185"/>
      <c r="G215" s="185"/>
      <c r="H215" s="225">
        <f>SUM(H214:H214)</f>
        <v>111</v>
      </c>
      <c r="I215" s="230"/>
    </row>
    <row r="216" spans="2:9" x14ac:dyDescent="0.2">
      <c r="B216" s="194"/>
      <c r="C216" s="258"/>
      <c r="D216" s="259"/>
      <c r="E216" s="259"/>
      <c r="F216" s="259"/>
      <c r="G216" s="259"/>
      <c r="H216" s="260"/>
      <c r="I216" s="172"/>
    </row>
    <row r="217" spans="2:9" x14ac:dyDescent="0.2">
      <c r="B217" s="211" t="s">
        <v>207</v>
      </c>
      <c r="C217" s="348" t="str">
        <f>'Planilha Orcamentaria'!E59</f>
        <v>CARGA, MANOBRA E DESCARGA DE ENTULHO EM CAMINHÃO BASCULANTE 10 M³ - CARGA COM ESCAVADEIRA HIDRÁULICA  (CAÇAMBA DE 0,80 M³ / 111 HP) E DESCARGA LIVRE (UNIDADE: M3). AF_07/2020</v>
      </c>
      <c r="D217" s="348"/>
      <c r="E217" s="348"/>
      <c r="F217" s="348"/>
      <c r="G217" s="348"/>
      <c r="H217" s="348"/>
      <c r="I217" s="349"/>
    </row>
    <row r="218" spans="2:9" x14ac:dyDescent="0.2">
      <c r="B218" s="201"/>
      <c r="C218" s="271" t="s">
        <v>112</v>
      </c>
      <c r="D218" s="180"/>
      <c r="E218" s="180"/>
      <c r="F218" s="180"/>
      <c r="G218" s="180"/>
      <c r="H218" s="180" t="s">
        <v>99</v>
      </c>
      <c r="I218" s="197" t="s">
        <v>112</v>
      </c>
    </row>
    <row r="219" spans="2:9" x14ac:dyDescent="0.2">
      <c r="B219" s="235"/>
      <c r="C219" s="183" t="s">
        <v>211</v>
      </c>
      <c r="D219" s="191"/>
      <c r="E219" s="191"/>
      <c r="F219" s="191"/>
      <c r="G219" s="191"/>
      <c r="H219" s="191">
        <v>753</v>
      </c>
      <c r="I219" s="236"/>
    </row>
    <row r="220" spans="2:9" ht="13.5" thickBot="1" x14ac:dyDescent="0.25">
      <c r="B220" s="233"/>
      <c r="C220" s="350" t="s">
        <v>212</v>
      </c>
      <c r="D220" s="351"/>
      <c r="E220" s="351"/>
      <c r="F220" s="185"/>
      <c r="G220" s="185"/>
      <c r="H220" s="225">
        <f>SUM(H219:H219)</f>
        <v>753</v>
      </c>
      <c r="I220" s="230"/>
    </row>
    <row r="221" spans="2:9" ht="13.5" thickBot="1" x14ac:dyDescent="0.25">
      <c r="B221" s="194"/>
      <c r="C221" s="258"/>
      <c r="D221" s="259"/>
      <c r="E221" s="259"/>
      <c r="F221" s="259"/>
      <c r="G221" s="259"/>
      <c r="H221" s="259"/>
      <c r="I221" s="172"/>
    </row>
    <row r="222" spans="2:9" ht="30" customHeight="1" thickTop="1" x14ac:dyDescent="0.2">
      <c r="B222" s="204">
        <v>7</v>
      </c>
      <c r="C222" s="345" t="str">
        <f>'[1]Planilha Orcamentaria'!E54</f>
        <v>SERVIÇOS FINAIS</v>
      </c>
      <c r="D222" s="346"/>
      <c r="E222" s="346"/>
      <c r="F222" s="346"/>
      <c r="G222" s="346"/>
      <c r="H222" s="346"/>
      <c r="I222" s="347"/>
    </row>
    <row r="223" spans="2:9" ht="27.75" customHeight="1" x14ac:dyDescent="0.2">
      <c r="B223" s="211" t="s">
        <v>107</v>
      </c>
      <c r="C223" s="348" t="str">
        <f>'Planilha Orcamentaria'!E59</f>
        <v>CARGA, MANOBRA E DESCARGA DE ENTULHO EM CAMINHÃO BASCULANTE 10 M³ - CARGA COM ESCAVADEIRA HIDRÁULICA  (CAÇAMBA DE 0,80 M³ / 111 HP) E DESCARGA LIVRE (UNIDADE: M3). AF_07/2020</v>
      </c>
      <c r="D223" s="348"/>
      <c r="E223" s="348"/>
      <c r="F223" s="348"/>
      <c r="G223" s="348"/>
      <c r="H223" s="348"/>
      <c r="I223" s="349"/>
    </row>
    <row r="224" spans="2:9" ht="25.5" x14ac:dyDescent="0.2">
      <c r="B224" s="201"/>
      <c r="C224" s="271" t="s">
        <v>112</v>
      </c>
      <c r="D224" s="180"/>
      <c r="E224" s="180"/>
      <c r="F224" s="180"/>
      <c r="G224" s="180"/>
      <c r="H224" s="180" t="s">
        <v>135</v>
      </c>
      <c r="I224" s="197" t="s">
        <v>112</v>
      </c>
    </row>
    <row r="225" spans="2:9" x14ac:dyDescent="0.2">
      <c r="B225" s="231"/>
      <c r="C225" s="183" t="s">
        <v>178</v>
      </c>
      <c r="D225" s="191"/>
      <c r="E225" s="191"/>
      <c r="F225" s="191"/>
      <c r="G225" s="191"/>
      <c r="H225" s="191">
        <v>39.71</v>
      </c>
      <c r="I225" s="232"/>
    </row>
    <row r="226" spans="2:9" ht="13.5" thickBot="1" x14ac:dyDescent="0.25">
      <c r="B226" s="233"/>
      <c r="C226" s="195"/>
      <c r="D226" s="185"/>
      <c r="E226" s="185"/>
      <c r="F226" s="185"/>
      <c r="G226" s="186"/>
      <c r="H226" s="215">
        <f>SUM(H225:H225)</f>
        <v>39.71</v>
      </c>
      <c r="I226" s="234"/>
    </row>
    <row r="227" spans="2:9" ht="13.5" thickBot="1" x14ac:dyDescent="0.25">
      <c r="B227" s="237"/>
      <c r="C227" s="238" t="s">
        <v>177</v>
      </c>
      <c r="D227" s="239"/>
      <c r="E227" s="239"/>
      <c r="F227" s="239"/>
      <c r="G227" s="239"/>
      <c r="H227" s="240"/>
      <c r="I227" s="241"/>
    </row>
    <row r="228" spans="2:9" x14ac:dyDescent="0.2">
      <c r="B228" s="258"/>
      <c r="C228" s="258"/>
      <c r="D228" s="259"/>
      <c r="E228" s="259"/>
      <c r="F228" s="259"/>
      <c r="G228" s="259"/>
      <c r="H228" s="259"/>
      <c r="I228" s="258"/>
    </row>
    <row r="229" spans="2:9" x14ac:dyDescent="0.2">
      <c r="B229" s="258"/>
      <c r="C229" s="258"/>
      <c r="D229" s="259"/>
      <c r="E229" s="259"/>
      <c r="F229" s="259"/>
      <c r="G229" s="259"/>
      <c r="H229" s="259"/>
      <c r="I229" s="258"/>
    </row>
    <row r="230" spans="2:9" x14ac:dyDescent="0.2">
      <c r="B230" s="258"/>
      <c r="C230" s="258"/>
      <c r="D230" s="259"/>
      <c r="E230" s="259"/>
      <c r="F230" s="259"/>
      <c r="G230" s="259"/>
      <c r="H230" s="261"/>
      <c r="I230" s="258"/>
    </row>
    <row r="231" spans="2:9" x14ac:dyDescent="0.2">
      <c r="B231" s="258"/>
      <c r="C231" s="258"/>
      <c r="D231" s="259"/>
      <c r="E231" s="259"/>
      <c r="F231" s="259"/>
      <c r="G231" s="259"/>
      <c r="H231" s="260"/>
      <c r="I231" s="258"/>
    </row>
    <row r="232" spans="2:9" x14ac:dyDescent="0.2">
      <c r="B232" s="258"/>
      <c r="C232" s="258"/>
      <c r="D232" s="259"/>
      <c r="E232" s="259"/>
      <c r="F232" s="259"/>
      <c r="G232" s="259"/>
      <c r="H232" s="259"/>
      <c r="I232" s="258"/>
    </row>
    <row r="233" spans="2:9" x14ac:dyDescent="0.2">
      <c r="B233" s="262"/>
      <c r="C233" s="263"/>
      <c r="D233" s="264"/>
      <c r="E233" s="264"/>
      <c r="F233" s="264"/>
      <c r="G233" s="264"/>
      <c r="H233" s="264"/>
      <c r="I233" s="262"/>
    </row>
    <row r="234" spans="2:9" x14ac:dyDescent="0.2">
      <c r="B234" s="258"/>
      <c r="C234" s="258"/>
      <c r="D234" s="259"/>
      <c r="E234" s="259"/>
      <c r="F234" s="259"/>
      <c r="G234" s="259"/>
      <c r="H234" s="259"/>
      <c r="I234" s="258"/>
    </row>
    <row r="235" spans="2:9" x14ac:dyDescent="0.2">
      <c r="B235" s="258"/>
      <c r="C235" s="258"/>
      <c r="D235" s="259"/>
      <c r="E235" s="259"/>
      <c r="F235" s="259"/>
      <c r="G235" s="259"/>
      <c r="H235" s="259"/>
      <c r="I235" s="258"/>
    </row>
    <row r="236" spans="2:9" x14ac:dyDescent="0.2">
      <c r="B236" s="258"/>
      <c r="C236" s="258"/>
      <c r="D236" s="259"/>
      <c r="E236" s="259"/>
      <c r="F236" s="259"/>
      <c r="G236" s="259"/>
      <c r="H236" s="259"/>
      <c r="I236" s="258"/>
    </row>
    <row r="237" spans="2:9" x14ac:dyDescent="0.2">
      <c r="B237" s="258"/>
      <c r="C237" s="258"/>
      <c r="D237" s="259"/>
      <c r="E237" s="259"/>
      <c r="F237" s="259"/>
      <c r="G237" s="259"/>
      <c r="H237" s="259"/>
      <c r="I237" s="258"/>
    </row>
    <row r="238" spans="2:9" x14ac:dyDescent="0.2">
      <c r="B238" s="258"/>
      <c r="C238" s="258"/>
      <c r="D238" s="259"/>
      <c r="E238" s="259"/>
      <c r="F238" s="259"/>
      <c r="G238" s="259"/>
      <c r="H238" s="259"/>
      <c r="I238" s="258"/>
    </row>
    <row r="239" spans="2:9" x14ac:dyDescent="0.2">
      <c r="B239" s="258"/>
      <c r="C239" s="258"/>
      <c r="D239" s="259"/>
      <c r="E239" s="259"/>
      <c r="F239" s="259"/>
      <c r="G239" s="259"/>
      <c r="H239" s="259"/>
      <c r="I239" s="258"/>
    </row>
    <row r="240" spans="2:9" x14ac:dyDescent="0.2">
      <c r="B240" s="258"/>
      <c r="C240" s="258"/>
      <c r="D240" s="259"/>
      <c r="E240" s="259"/>
      <c r="F240" s="259"/>
      <c r="G240" s="259"/>
      <c r="H240" s="259"/>
      <c r="I240" s="258"/>
    </row>
    <row r="241" spans="2:9" x14ac:dyDescent="0.2">
      <c r="B241" s="258"/>
      <c r="C241" s="258"/>
      <c r="D241" s="259"/>
      <c r="E241" s="259"/>
      <c r="F241" s="259"/>
      <c r="G241" s="259"/>
      <c r="H241" s="259"/>
      <c r="I241" s="258"/>
    </row>
    <row r="242" spans="2:9" x14ac:dyDescent="0.2">
      <c r="B242" s="258"/>
      <c r="C242" s="258"/>
      <c r="D242" s="259"/>
      <c r="E242" s="259"/>
      <c r="F242" s="259"/>
      <c r="G242" s="259"/>
      <c r="H242" s="259"/>
      <c r="I242" s="258"/>
    </row>
    <row r="243" spans="2:9" x14ac:dyDescent="0.2">
      <c r="B243" s="258"/>
      <c r="C243" s="258"/>
      <c r="D243" s="259"/>
      <c r="E243" s="259"/>
      <c r="F243" s="259"/>
      <c r="G243" s="259"/>
      <c r="H243" s="259"/>
      <c r="I243" s="258"/>
    </row>
    <row r="244" spans="2:9" x14ac:dyDescent="0.2">
      <c r="B244" s="258"/>
      <c r="C244" s="258"/>
      <c r="D244" s="259"/>
      <c r="E244" s="259"/>
      <c r="F244" s="259"/>
      <c r="G244" s="259"/>
      <c r="H244" s="259"/>
      <c r="I244" s="258"/>
    </row>
    <row r="245" spans="2:9" x14ac:dyDescent="0.2">
      <c r="B245" s="258"/>
      <c r="C245" s="258"/>
      <c r="D245" s="259"/>
      <c r="E245" s="259"/>
      <c r="F245" s="259"/>
      <c r="G245" s="259"/>
      <c r="H245" s="259"/>
      <c r="I245" s="258"/>
    </row>
    <row r="246" spans="2:9" x14ac:dyDescent="0.2">
      <c r="B246" s="258"/>
      <c r="C246" s="258"/>
      <c r="D246" s="259"/>
      <c r="E246" s="259"/>
      <c r="F246" s="259"/>
      <c r="G246" s="259"/>
      <c r="H246" s="259"/>
      <c r="I246" s="258"/>
    </row>
    <row r="247" spans="2:9" x14ac:dyDescent="0.2">
      <c r="B247" s="258"/>
      <c r="C247" s="258"/>
      <c r="D247" s="259"/>
      <c r="E247" s="259"/>
      <c r="F247" s="259"/>
      <c r="G247" s="259"/>
      <c r="H247" s="259"/>
      <c r="I247" s="258"/>
    </row>
    <row r="248" spans="2:9" x14ac:dyDescent="0.2">
      <c r="B248" s="258"/>
      <c r="C248" s="258"/>
      <c r="D248" s="259"/>
      <c r="E248" s="259"/>
      <c r="F248" s="259"/>
      <c r="G248" s="259"/>
      <c r="H248" s="259"/>
      <c r="I248" s="258"/>
    </row>
    <row r="249" spans="2:9" x14ac:dyDescent="0.2">
      <c r="B249" s="258"/>
      <c r="C249" s="258"/>
      <c r="D249" s="259"/>
      <c r="E249" s="259"/>
      <c r="F249" s="259"/>
      <c r="G249" s="259"/>
      <c r="H249" s="259"/>
      <c r="I249" s="258"/>
    </row>
    <row r="250" spans="2:9" x14ac:dyDescent="0.2">
      <c r="B250" s="258"/>
      <c r="C250" s="258"/>
      <c r="D250" s="259"/>
      <c r="E250" s="259"/>
      <c r="F250" s="259"/>
      <c r="G250" s="259"/>
      <c r="H250" s="261"/>
      <c r="I250" s="258"/>
    </row>
    <row r="251" spans="2:9" x14ac:dyDescent="0.2">
      <c r="B251" s="258"/>
      <c r="C251" s="258"/>
      <c r="D251" s="259"/>
      <c r="E251" s="259"/>
      <c r="F251" s="259"/>
      <c r="G251" s="259"/>
      <c r="H251" s="260"/>
      <c r="I251" s="258"/>
    </row>
    <row r="252" spans="2:9" x14ac:dyDescent="0.2">
      <c r="B252" s="258"/>
      <c r="C252" s="258"/>
      <c r="D252" s="259"/>
      <c r="E252" s="259"/>
      <c r="F252" s="259"/>
      <c r="G252" s="259"/>
      <c r="H252" s="259"/>
      <c r="I252" s="258"/>
    </row>
    <row r="253" spans="2:9" x14ac:dyDescent="0.2">
      <c r="B253" s="262"/>
      <c r="C253" s="263"/>
      <c r="D253" s="264"/>
      <c r="E253" s="264"/>
      <c r="F253" s="264"/>
      <c r="G253" s="264"/>
      <c r="H253" s="264"/>
      <c r="I253" s="262"/>
    </row>
    <row r="254" spans="2:9" x14ac:dyDescent="0.2">
      <c r="B254" s="262"/>
      <c r="C254" s="258"/>
      <c r="D254" s="259"/>
      <c r="E254" s="259"/>
      <c r="F254" s="259"/>
      <c r="G254" s="259"/>
      <c r="H254" s="259"/>
      <c r="I254" s="258"/>
    </row>
    <row r="255" spans="2:9" x14ac:dyDescent="0.2">
      <c r="B255" s="262"/>
      <c r="C255" s="258"/>
      <c r="D255" s="259"/>
      <c r="E255" s="259"/>
      <c r="F255" s="259"/>
      <c r="G255" s="259"/>
      <c r="H255" s="259"/>
      <c r="I255" s="258"/>
    </row>
    <row r="256" spans="2:9" x14ac:dyDescent="0.2">
      <c r="B256" s="262"/>
      <c r="C256" s="258"/>
      <c r="D256" s="259"/>
      <c r="E256" s="259"/>
      <c r="F256" s="259"/>
      <c r="G256" s="259"/>
      <c r="H256" s="259"/>
      <c r="I256" s="258"/>
    </row>
    <row r="257" spans="2:9" x14ac:dyDescent="0.2">
      <c r="B257" s="262"/>
      <c r="C257" s="258"/>
      <c r="D257" s="259"/>
      <c r="E257" s="259"/>
      <c r="F257" s="259"/>
      <c r="G257" s="259"/>
      <c r="H257" s="259"/>
      <c r="I257" s="258"/>
    </row>
    <row r="258" spans="2:9" x14ac:dyDescent="0.2">
      <c r="B258" s="262"/>
      <c r="C258" s="258"/>
      <c r="D258" s="259"/>
      <c r="E258" s="259"/>
      <c r="F258" s="259"/>
      <c r="G258" s="259"/>
      <c r="H258" s="259"/>
      <c r="I258" s="258"/>
    </row>
    <row r="259" spans="2:9" x14ac:dyDescent="0.2">
      <c r="B259" s="258"/>
      <c r="C259" s="258"/>
      <c r="D259" s="259"/>
      <c r="E259" s="259"/>
      <c r="F259" s="259"/>
      <c r="G259" s="259"/>
      <c r="H259" s="259"/>
      <c r="I259" s="258"/>
    </row>
    <row r="260" spans="2:9" x14ac:dyDescent="0.2">
      <c r="B260" s="258"/>
      <c r="C260" s="258"/>
      <c r="D260" s="259"/>
      <c r="E260" s="259"/>
      <c r="F260" s="259"/>
      <c r="G260" s="259"/>
      <c r="H260" s="260"/>
      <c r="I260" s="258"/>
    </row>
    <row r="261" spans="2:9" x14ac:dyDescent="0.2">
      <c r="B261" s="258"/>
      <c r="C261" s="258"/>
      <c r="D261" s="259"/>
      <c r="E261" s="259"/>
      <c r="F261" s="259"/>
      <c r="G261" s="259"/>
      <c r="H261" s="260"/>
      <c r="I261" s="258"/>
    </row>
    <row r="262" spans="2:9" ht="13.5" thickBot="1" x14ac:dyDescent="0.25"/>
    <row r="263" spans="2:9" ht="23.25" customHeight="1" thickTop="1" thickBot="1" x14ac:dyDescent="0.25">
      <c r="B263" s="248"/>
      <c r="C263" s="342"/>
      <c r="D263" s="343"/>
      <c r="E263" s="343"/>
      <c r="F263" s="343"/>
      <c r="G263" s="343"/>
      <c r="H263" s="343"/>
      <c r="I263" s="344"/>
    </row>
    <row r="264" spans="2:9" ht="13.5" thickTop="1" x14ac:dyDescent="0.2"/>
    <row r="265" spans="2:9" x14ac:dyDescent="0.2">
      <c r="B265" s="244"/>
      <c r="C265" s="245"/>
      <c r="D265" s="246"/>
      <c r="E265" s="246"/>
      <c r="F265" s="246"/>
      <c r="G265" s="246"/>
      <c r="H265" s="246"/>
      <c r="I265" s="247"/>
    </row>
    <row r="266" spans="2:9" x14ac:dyDescent="0.2">
      <c r="B266" s="113"/>
      <c r="C266" s="111"/>
      <c r="D266" s="249"/>
      <c r="E266" s="249"/>
      <c r="F266" s="249"/>
      <c r="G266" s="249"/>
      <c r="H266" s="249"/>
      <c r="I266" s="113"/>
    </row>
    <row r="267" spans="2:9" x14ac:dyDescent="0.2">
      <c r="B267" s="113"/>
      <c r="C267" s="111"/>
      <c r="D267" s="249"/>
      <c r="E267" s="249"/>
      <c r="F267" s="249"/>
      <c r="G267" s="249"/>
      <c r="H267" s="249"/>
      <c r="I267" s="113"/>
    </row>
    <row r="268" spans="2:9" x14ac:dyDescent="0.2">
      <c r="B268" s="113"/>
      <c r="C268" s="111"/>
      <c r="D268" s="249"/>
      <c r="E268" s="249"/>
      <c r="F268" s="249"/>
      <c r="G268" s="249"/>
      <c r="H268" s="249"/>
      <c r="I268" s="113"/>
    </row>
    <row r="269" spans="2:9" x14ac:dyDescent="0.2">
      <c r="B269" s="113"/>
      <c r="C269" s="111"/>
      <c r="D269" s="249"/>
      <c r="E269" s="249"/>
      <c r="F269" s="249"/>
      <c r="G269" s="249"/>
      <c r="H269" s="249"/>
      <c r="I269" s="113"/>
    </row>
    <row r="270" spans="2:9" ht="13.5" thickBot="1" x14ac:dyDescent="0.25">
      <c r="B270" s="113"/>
      <c r="C270" s="111"/>
      <c r="D270" s="249"/>
      <c r="E270" s="249"/>
      <c r="F270" s="249"/>
      <c r="G270" s="249"/>
      <c r="H270" s="249"/>
      <c r="I270" s="113"/>
    </row>
    <row r="271" spans="2:9" ht="13.5" thickBot="1" x14ac:dyDescent="0.25">
      <c r="H271" s="243"/>
    </row>
    <row r="273" spans="2:9" x14ac:dyDescent="0.2">
      <c r="B273" s="244"/>
      <c r="C273" s="245"/>
      <c r="D273" s="246"/>
      <c r="E273" s="246"/>
      <c r="F273" s="246"/>
      <c r="G273" s="246"/>
      <c r="H273" s="246"/>
      <c r="I273" s="247"/>
    </row>
    <row r="274" spans="2:9" x14ac:dyDescent="0.2">
      <c r="B274" s="113"/>
      <c r="C274" s="111"/>
      <c r="D274" s="249"/>
      <c r="E274" s="249"/>
      <c r="F274" s="249"/>
      <c r="G274" s="249"/>
      <c r="H274" s="249"/>
      <c r="I274" s="113"/>
    </row>
    <row r="275" spans="2:9" x14ac:dyDescent="0.2">
      <c r="B275" s="113"/>
      <c r="C275" s="111"/>
      <c r="D275" s="249"/>
      <c r="E275" s="249"/>
      <c r="F275" s="249"/>
      <c r="G275" s="249"/>
      <c r="H275" s="249"/>
      <c r="I275" s="113"/>
    </row>
    <row r="276" spans="2:9" ht="13.5" thickBot="1" x14ac:dyDescent="0.25">
      <c r="H276" s="249"/>
      <c r="I276" s="113"/>
    </row>
    <row r="277" spans="2:9" ht="13.5" thickBot="1" x14ac:dyDescent="0.25">
      <c r="H277" s="243"/>
    </row>
    <row r="279" spans="2:9" x14ac:dyDescent="0.2">
      <c r="B279" s="244"/>
      <c r="C279" s="245"/>
      <c r="D279" s="246"/>
      <c r="E279" s="246"/>
      <c r="F279" s="246"/>
      <c r="G279" s="246"/>
      <c r="H279" s="246"/>
      <c r="I279" s="247"/>
    </row>
    <row r="280" spans="2:9" x14ac:dyDescent="0.2">
      <c r="B280" s="113"/>
      <c r="C280" s="111"/>
      <c r="D280" s="249"/>
      <c r="E280" s="249"/>
      <c r="F280" s="249"/>
      <c r="G280" s="249"/>
      <c r="H280" s="249"/>
      <c r="I280" s="113"/>
    </row>
    <row r="281" spans="2:9" x14ac:dyDescent="0.2">
      <c r="B281" s="113"/>
      <c r="C281" s="111"/>
      <c r="D281" s="249"/>
      <c r="E281" s="249"/>
      <c r="F281" s="249"/>
      <c r="G281" s="249"/>
      <c r="H281" s="249"/>
      <c r="I281" s="113"/>
    </row>
    <row r="282" spans="2:9" ht="13.5" thickBot="1" x14ac:dyDescent="0.25">
      <c r="B282" s="113"/>
      <c r="C282" s="111"/>
      <c r="D282" s="249"/>
      <c r="E282" s="249"/>
      <c r="F282" s="249"/>
      <c r="G282" s="249"/>
      <c r="H282" s="249"/>
      <c r="I282" s="113"/>
    </row>
    <row r="283" spans="2:9" ht="13.5" thickBot="1" x14ac:dyDescent="0.25">
      <c r="H283" s="243"/>
    </row>
    <row r="284" spans="2:9" x14ac:dyDescent="0.2">
      <c r="H284" s="125"/>
    </row>
    <row r="285" spans="2:9" x14ac:dyDescent="0.2">
      <c r="B285" s="244"/>
      <c r="C285" s="245"/>
      <c r="D285" s="246"/>
      <c r="E285" s="246"/>
      <c r="F285" s="246"/>
      <c r="G285" s="246"/>
      <c r="H285" s="246"/>
    </row>
    <row r="286" spans="2:9" x14ac:dyDescent="0.2">
      <c r="H286" s="125"/>
    </row>
    <row r="287" spans="2:9" ht="13.5" thickBot="1" x14ac:dyDescent="0.25">
      <c r="H287" s="125"/>
    </row>
    <row r="288" spans="2:9" ht="13.5" thickBot="1" x14ac:dyDescent="0.25">
      <c r="H288" s="243"/>
    </row>
    <row r="289" spans="2:9" ht="13.5" thickBot="1" x14ac:dyDescent="0.25"/>
    <row r="290" spans="2:9" ht="24" customHeight="1" thickTop="1" thickBot="1" x14ac:dyDescent="0.25">
      <c r="B290" s="248"/>
      <c r="C290" s="342"/>
      <c r="D290" s="343"/>
      <c r="E290" s="343"/>
      <c r="F290" s="343"/>
      <c r="G290" s="343"/>
      <c r="H290" s="343"/>
      <c r="I290" s="344"/>
    </row>
    <row r="291" spans="2:9" ht="13.5" thickTop="1" x14ac:dyDescent="0.2"/>
    <row r="292" spans="2:9" x14ac:dyDescent="0.2">
      <c r="B292" s="244"/>
      <c r="C292" s="245"/>
      <c r="D292" s="246"/>
      <c r="E292" s="246"/>
      <c r="F292" s="246"/>
      <c r="G292" s="246"/>
      <c r="H292" s="246"/>
      <c r="I292" s="247"/>
    </row>
    <row r="293" spans="2:9" x14ac:dyDescent="0.2">
      <c r="B293" s="113"/>
      <c r="C293" s="111"/>
      <c r="D293" s="249"/>
      <c r="E293" s="249"/>
      <c r="F293" s="249"/>
      <c r="G293" s="249"/>
      <c r="H293" s="249"/>
      <c r="I293" s="113"/>
    </row>
    <row r="296" spans="2:9" ht="13.5" thickBot="1" x14ac:dyDescent="0.25">
      <c r="B296" s="113"/>
      <c r="C296" s="111"/>
      <c r="D296" s="249"/>
      <c r="E296" s="249"/>
      <c r="F296" s="249"/>
      <c r="G296" s="249"/>
      <c r="H296" s="249"/>
      <c r="I296" s="113"/>
    </row>
    <row r="297" spans="2:9" ht="13.5" thickBot="1" x14ac:dyDescent="0.25">
      <c r="H297" s="243"/>
    </row>
    <row r="298" spans="2:9" x14ac:dyDescent="0.2">
      <c r="H298" s="168"/>
    </row>
    <row r="299" spans="2:9" ht="13.5" thickBot="1" x14ac:dyDescent="0.25"/>
    <row r="300" spans="2:9" ht="21.75" customHeight="1" thickTop="1" thickBot="1" x14ac:dyDescent="0.25">
      <c r="B300" s="248"/>
      <c r="C300" s="342"/>
      <c r="D300" s="343"/>
      <c r="E300" s="343"/>
      <c r="F300" s="343"/>
      <c r="G300" s="343"/>
      <c r="H300" s="343"/>
      <c r="I300" s="344"/>
    </row>
    <row r="301" spans="2:9" ht="13.5" thickTop="1" x14ac:dyDescent="0.2"/>
    <row r="303" spans="2:9" x14ac:dyDescent="0.2">
      <c r="B303" s="244"/>
      <c r="C303" s="245"/>
      <c r="D303" s="246"/>
      <c r="I303" s="246"/>
    </row>
    <row r="304" spans="2:9" x14ac:dyDescent="0.2">
      <c r="B304" s="113"/>
      <c r="C304" s="111"/>
      <c r="D304" s="249"/>
      <c r="I304" s="250"/>
    </row>
    <row r="305" spans="2:9" x14ac:dyDescent="0.2">
      <c r="B305" s="113"/>
      <c r="C305" s="111"/>
      <c r="D305" s="249"/>
      <c r="I305" s="111"/>
    </row>
    <row r="306" spans="2:9" x14ac:dyDescent="0.2">
      <c r="B306" s="113"/>
      <c r="C306" s="111"/>
      <c r="D306" s="249"/>
      <c r="I306" s="111"/>
    </row>
    <row r="307" spans="2:9" x14ac:dyDescent="0.2">
      <c r="B307" s="113"/>
      <c r="C307" s="111"/>
      <c r="D307" s="249"/>
      <c r="I307" s="111"/>
    </row>
    <row r="308" spans="2:9" x14ac:dyDescent="0.2">
      <c r="B308" s="113"/>
      <c r="C308" s="111"/>
      <c r="D308" s="249"/>
      <c r="I308" s="111"/>
    </row>
    <row r="309" spans="2:9" x14ac:dyDescent="0.2">
      <c r="B309" s="113"/>
      <c r="C309" s="111"/>
      <c r="D309" s="249"/>
      <c r="I309" s="251"/>
    </row>
    <row r="310" spans="2:9" x14ac:dyDescent="0.2">
      <c r="B310" s="113"/>
      <c r="C310" s="111"/>
      <c r="D310" s="249"/>
      <c r="I310" s="111"/>
    </row>
    <row r="311" spans="2:9" x14ac:dyDescent="0.2">
      <c r="B311" s="113"/>
      <c r="C311" s="111"/>
      <c r="D311" s="249"/>
      <c r="I311" s="111"/>
    </row>
    <row r="312" spans="2:9" x14ac:dyDescent="0.2">
      <c r="B312" s="113"/>
      <c r="C312" s="111"/>
      <c r="D312" s="249"/>
      <c r="I312" s="252"/>
    </row>
    <row r="313" spans="2:9" ht="13.5" thickBot="1" x14ac:dyDescent="0.25">
      <c r="I313" s="169"/>
    </row>
    <row r="314" spans="2:9" ht="13.5" thickBot="1" x14ac:dyDescent="0.25">
      <c r="D314" s="243"/>
      <c r="I314" s="169"/>
    </row>
    <row r="315" spans="2:9" x14ac:dyDescent="0.2">
      <c r="D315" s="125"/>
      <c r="I315" s="169"/>
    </row>
    <row r="316" spans="2:9" x14ac:dyDescent="0.2">
      <c r="I316" s="169"/>
    </row>
    <row r="317" spans="2:9" x14ac:dyDescent="0.2">
      <c r="B317" s="244"/>
      <c r="C317" s="245"/>
      <c r="D317" s="246"/>
      <c r="I317" s="246"/>
    </row>
    <row r="318" spans="2:9" x14ac:dyDescent="0.2">
      <c r="I318" s="251"/>
    </row>
    <row r="319" spans="2:9" x14ac:dyDescent="0.2">
      <c r="I319" s="251"/>
    </row>
    <row r="320" spans="2:9" x14ac:dyDescent="0.2">
      <c r="I320" s="251"/>
    </row>
    <row r="321" spans="2:9" ht="13.5" thickBot="1" x14ac:dyDescent="0.25">
      <c r="I321" s="169"/>
    </row>
    <row r="322" spans="2:9" ht="13.5" thickBot="1" x14ac:dyDescent="0.25">
      <c r="D322" s="243"/>
      <c r="I322" s="169"/>
    </row>
    <row r="323" spans="2:9" x14ac:dyDescent="0.2">
      <c r="I323" s="169"/>
    </row>
    <row r="324" spans="2:9" x14ac:dyDescent="0.2">
      <c r="B324" s="244"/>
      <c r="C324" s="245"/>
      <c r="D324" s="246"/>
      <c r="I324" s="246"/>
    </row>
    <row r="325" spans="2:9" x14ac:dyDescent="0.2">
      <c r="I325" s="251"/>
    </row>
    <row r="326" spans="2:9" x14ac:dyDescent="0.2">
      <c r="I326" s="251"/>
    </row>
    <row r="327" spans="2:9" x14ac:dyDescent="0.2">
      <c r="I327" s="251"/>
    </row>
    <row r="328" spans="2:9" x14ac:dyDescent="0.2">
      <c r="I328" s="251"/>
    </row>
    <row r="329" spans="2:9" ht="13.5" thickBot="1" x14ac:dyDescent="0.25">
      <c r="I329" s="251"/>
    </row>
    <row r="330" spans="2:9" ht="13.5" thickBot="1" x14ac:dyDescent="0.25">
      <c r="D330" s="243"/>
      <c r="I330" s="169"/>
    </row>
    <row r="331" spans="2:9" x14ac:dyDescent="0.2">
      <c r="I331" s="169"/>
    </row>
    <row r="332" spans="2:9" ht="53.25" customHeight="1" x14ac:dyDescent="0.2">
      <c r="B332" s="244"/>
      <c r="C332" s="245"/>
      <c r="D332" s="246"/>
      <c r="E332" s="246"/>
      <c r="F332" s="246"/>
      <c r="G332" s="246"/>
      <c r="H332" s="246"/>
      <c r="I332" s="247"/>
    </row>
    <row r="335" spans="2:9" ht="13.5" thickBot="1" x14ac:dyDescent="0.25"/>
    <row r="336" spans="2:9" ht="13.5" thickBot="1" x14ac:dyDescent="0.25">
      <c r="H336" s="243"/>
    </row>
    <row r="338" spans="2:9" x14ac:dyDescent="0.2">
      <c r="B338" s="244"/>
      <c r="C338" s="245"/>
      <c r="D338" s="246"/>
      <c r="E338" s="246"/>
      <c r="F338" s="246"/>
      <c r="G338" s="246"/>
      <c r="H338" s="246"/>
      <c r="I338" s="247"/>
    </row>
    <row r="340" spans="2:9" x14ac:dyDescent="0.2">
      <c r="I340" s="253"/>
    </row>
    <row r="341" spans="2:9" x14ac:dyDescent="0.2">
      <c r="I341" s="253"/>
    </row>
    <row r="342" spans="2:9" ht="13.5" thickBot="1" x14ac:dyDescent="0.25">
      <c r="H342" s="125"/>
    </row>
    <row r="343" spans="2:9" ht="13.5" thickBot="1" x14ac:dyDescent="0.25">
      <c r="H343" s="243"/>
    </row>
    <row r="344" spans="2:9" x14ac:dyDescent="0.2">
      <c r="H344" s="125"/>
    </row>
    <row r="345" spans="2:9" x14ac:dyDescent="0.2">
      <c r="B345" s="244"/>
      <c r="C345" s="245"/>
      <c r="D345" s="246"/>
      <c r="I345" s="246"/>
    </row>
    <row r="346" spans="2:9" ht="13.5" thickBot="1" x14ac:dyDescent="0.25">
      <c r="I346" s="169"/>
    </row>
    <row r="347" spans="2:9" ht="13.5" thickBot="1" x14ac:dyDescent="0.25">
      <c r="D347" s="243"/>
      <c r="I347" s="169"/>
    </row>
    <row r="348" spans="2:9" x14ac:dyDescent="0.2">
      <c r="H348" s="125"/>
    </row>
    <row r="349" spans="2:9" x14ac:dyDescent="0.2">
      <c r="B349" s="244"/>
      <c r="C349" s="245"/>
      <c r="D349" s="246"/>
      <c r="I349" s="246"/>
    </row>
    <row r="350" spans="2:9" ht="13.5" thickBot="1" x14ac:dyDescent="0.25">
      <c r="I350" s="169"/>
    </row>
    <row r="351" spans="2:9" ht="13.5" thickBot="1" x14ac:dyDescent="0.25">
      <c r="D351" s="243"/>
      <c r="I351" s="169"/>
    </row>
    <row r="352" spans="2:9" x14ac:dyDescent="0.2">
      <c r="H352" s="125"/>
    </row>
    <row r="353" spans="2:9" ht="40.5" customHeight="1" x14ac:dyDescent="0.2">
      <c r="B353" s="244"/>
      <c r="C353" s="245"/>
      <c r="D353" s="246"/>
      <c r="E353" s="246"/>
      <c r="F353" s="246"/>
      <c r="G353" s="246"/>
      <c r="H353" s="246"/>
      <c r="I353" s="247"/>
    </row>
    <row r="357" spans="2:9" ht="13.5" thickBot="1" x14ac:dyDescent="0.25">
      <c r="H357" s="125"/>
    </row>
    <row r="358" spans="2:9" ht="13.5" thickBot="1" x14ac:dyDescent="0.25">
      <c r="H358" s="243"/>
    </row>
    <row r="360" spans="2:9" ht="27" customHeight="1" x14ac:dyDescent="0.2">
      <c r="B360" s="244"/>
      <c r="C360" s="245"/>
      <c r="D360" s="246"/>
      <c r="E360" s="246"/>
      <c r="F360" s="246"/>
      <c r="G360" s="246"/>
      <c r="H360" s="246"/>
      <c r="I360" s="247"/>
    </row>
    <row r="363" spans="2:9" ht="13.5" thickBot="1" x14ac:dyDescent="0.25"/>
    <row r="364" spans="2:9" ht="13.5" thickBot="1" x14ac:dyDescent="0.25">
      <c r="E364" s="243"/>
      <c r="H364" s="125"/>
    </row>
    <row r="365" spans="2:9" x14ac:dyDescent="0.2">
      <c r="H365" s="168"/>
    </row>
    <row r="366" spans="2:9" ht="27" customHeight="1" x14ac:dyDescent="0.2">
      <c r="B366" s="244"/>
      <c r="C366" s="245"/>
      <c r="D366" s="246"/>
      <c r="E366" s="246"/>
      <c r="F366" s="246"/>
      <c r="G366" s="246"/>
      <c r="H366" s="246"/>
      <c r="I366" s="247"/>
    </row>
    <row r="369" spans="2:9" ht="13.5" thickBot="1" x14ac:dyDescent="0.25"/>
    <row r="370" spans="2:9" ht="13.5" thickBot="1" x14ac:dyDescent="0.25">
      <c r="E370" s="243"/>
      <c r="H370" s="125"/>
    </row>
    <row r="371" spans="2:9" x14ac:dyDescent="0.2">
      <c r="H371" s="168"/>
    </row>
    <row r="372" spans="2:9" ht="27" customHeight="1" x14ac:dyDescent="0.2">
      <c r="B372" s="244"/>
      <c r="C372" s="245"/>
      <c r="D372" s="246"/>
      <c r="E372" s="246"/>
      <c r="F372" s="246"/>
      <c r="G372" s="246"/>
      <c r="H372" s="246"/>
      <c r="I372" s="247"/>
    </row>
    <row r="373" spans="2:9" ht="13.5" thickBot="1" x14ac:dyDescent="0.25"/>
    <row r="374" spans="2:9" ht="13.5" thickBot="1" x14ac:dyDescent="0.25">
      <c r="G374" s="243"/>
    </row>
    <row r="375" spans="2:9" ht="13.5" thickBot="1" x14ac:dyDescent="0.25"/>
    <row r="376" spans="2:9" ht="24" customHeight="1" thickTop="1" thickBot="1" x14ac:dyDescent="0.25">
      <c r="B376" s="248"/>
      <c r="C376" s="342"/>
      <c r="D376" s="343"/>
      <c r="E376" s="343"/>
      <c r="F376" s="343"/>
      <c r="G376" s="343"/>
      <c r="H376" s="343"/>
      <c r="I376" s="344"/>
    </row>
    <row r="377" spans="2:9" ht="13.5" thickTop="1" x14ac:dyDescent="0.2"/>
    <row r="378" spans="2:9" x14ac:dyDescent="0.2">
      <c r="B378" s="244"/>
      <c r="C378" s="245"/>
      <c r="D378" s="246"/>
      <c r="E378" s="246"/>
      <c r="F378" s="246"/>
      <c r="G378" s="246"/>
      <c r="H378" s="246"/>
      <c r="I378" s="247"/>
    </row>
    <row r="380" spans="2:9" ht="13.5" thickBot="1" x14ac:dyDescent="0.25"/>
    <row r="381" spans="2:9" ht="13.5" thickBot="1" x14ac:dyDescent="0.25">
      <c r="H381" s="243"/>
    </row>
    <row r="382" spans="2:9" x14ac:dyDescent="0.2">
      <c r="H382" s="125"/>
    </row>
    <row r="383" spans="2:9" x14ac:dyDescent="0.2">
      <c r="B383" s="244"/>
      <c r="C383" s="245"/>
      <c r="D383" s="246"/>
      <c r="E383" s="246"/>
      <c r="F383" s="246"/>
      <c r="G383" s="246"/>
      <c r="H383" s="246"/>
      <c r="I383" s="247"/>
    </row>
    <row r="386" spans="2:9" ht="14.25" thickBot="1" x14ac:dyDescent="0.3">
      <c r="B386" s="254"/>
    </row>
    <row r="387" spans="2:9" ht="13.5" thickBot="1" x14ac:dyDescent="0.25">
      <c r="H387" s="243"/>
    </row>
    <row r="389" spans="2:9" x14ac:dyDescent="0.2">
      <c r="B389" s="244"/>
      <c r="C389" s="245"/>
      <c r="D389" s="246"/>
      <c r="E389" s="246"/>
      <c r="F389" s="246"/>
      <c r="G389" s="246"/>
      <c r="H389" s="246"/>
      <c r="I389" s="247"/>
    </row>
    <row r="390" spans="2:9" x14ac:dyDescent="0.2">
      <c r="B390" s="113"/>
      <c r="C390" s="111"/>
      <c r="D390" s="249"/>
      <c r="E390" s="249"/>
      <c r="F390" s="249"/>
      <c r="G390" s="249"/>
    </row>
    <row r="391" spans="2:9" ht="13.5" thickBot="1" x14ac:dyDescent="0.25"/>
    <row r="392" spans="2:9" ht="13.5" thickBot="1" x14ac:dyDescent="0.25">
      <c r="H392" s="243"/>
    </row>
    <row r="393" spans="2:9" ht="13.5" thickBot="1" x14ac:dyDescent="0.25"/>
    <row r="394" spans="2:9" ht="26.25" customHeight="1" thickTop="1" thickBot="1" x14ac:dyDescent="0.25">
      <c r="B394" s="248"/>
      <c r="C394" s="342"/>
      <c r="D394" s="343"/>
      <c r="E394" s="343"/>
      <c r="F394" s="343"/>
      <c r="G394" s="343"/>
      <c r="H394" s="343"/>
      <c r="I394" s="344"/>
    </row>
    <row r="395" spans="2:9" ht="13.5" thickTop="1" x14ac:dyDescent="0.2"/>
    <row r="396" spans="2:9" x14ac:dyDescent="0.2">
      <c r="B396" s="126"/>
      <c r="C396" s="255"/>
    </row>
    <row r="399" spans="2:9" x14ac:dyDescent="0.2">
      <c r="B399" s="244"/>
      <c r="C399" s="245"/>
      <c r="D399" s="246"/>
      <c r="E399" s="246"/>
      <c r="F399" s="246"/>
      <c r="G399" s="246"/>
      <c r="H399" s="246"/>
      <c r="I399" s="247"/>
    </row>
    <row r="421" spans="2:9" ht="13.5" thickBot="1" x14ac:dyDescent="0.25"/>
    <row r="422" spans="2:9" ht="13.5" thickBot="1" x14ac:dyDescent="0.25">
      <c r="H422" s="243"/>
    </row>
    <row r="424" spans="2:9" x14ac:dyDescent="0.2">
      <c r="B424" s="244"/>
      <c r="C424" s="245"/>
      <c r="D424" s="246"/>
      <c r="E424" s="246"/>
      <c r="F424" s="246"/>
      <c r="G424" s="246"/>
      <c r="H424" s="246"/>
      <c r="I424" s="247"/>
    </row>
    <row r="446" spans="8:8" ht="13.5" thickBot="1" x14ac:dyDescent="0.25"/>
    <row r="447" spans="8:8" ht="13.5" thickBot="1" x14ac:dyDescent="0.25">
      <c r="H447" s="243"/>
    </row>
    <row r="449" spans="2:9" x14ac:dyDescent="0.2">
      <c r="B449" s="244"/>
      <c r="C449" s="245"/>
      <c r="D449" s="246"/>
      <c r="E449" s="246"/>
      <c r="F449" s="246"/>
      <c r="G449" s="246"/>
      <c r="H449" s="246"/>
      <c r="I449" s="247"/>
    </row>
    <row r="452" spans="2:9" ht="13.5" thickBot="1" x14ac:dyDescent="0.25"/>
    <row r="453" spans="2:9" ht="13.5" thickBot="1" x14ac:dyDescent="0.25">
      <c r="H453" s="243"/>
    </row>
    <row r="455" spans="2:9" x14ac:dyDescent="0.2">
      <c r="B455" s="126"/>
      <c r="C455" s="256"/>
    </row>
    <row r="457" spans="2:9" x14ac:dyDescent="0.2">
      <c r="B457" s="244"/>
      <c r="C457" s="245"/>
      <c r="D457" s="246"/>
      <c r="E457" s="246"/>
      <c r="F457" s="246"/>
      <c r="G457" s="246"/>
      <c r="H457" s="246"/>
      <c r="I457" s="247"/>
    </row>
    <row r="471" spans="2:9" ht="13.5" thickBot="1" x14ac:dyDescent="0.25"/>
    <row r="472" spans="2:9" ht="13.5" thickBot="1" x14ac:dyDescent="0.25">
      <c r="H472" s="243"/>
    </row>
    <row r="474" spans="2:9" x14ac:dyDescent="0.2">
      <c r="B474" s="244"/>
      <c r="C474" s="245"/>
      <c r="D474" s="246"/>
      <c r="E474" s="246"/>
      <c r="F474" s="246"/>
      <c r="G474" s="246"/>
      <c r="H474" s="246"/>
      <c r="I474" s="247"/>
    </row>
    <row r="491" spans="2:9" ht="13.5" thickBot="1" x14ac:dyDescent="0.25"/>
    <row r="492" spans="2:9" ht="13.5" thickBot="1" x14ac:dyDescent="0.25">
      <c r="H492" s="243"/>
    </row>
    <row r="494" spans="2:9" x14ac:dyDescent="0.2">
      <c r="B494" s="126"/>
      <c r="C494" s="255"/>
    </row>
    <row r="496" spans="2:9" ht="34.5" customHeight="1" x14ac:dyDescent="0.2">
      <c r="B496" s="244"/>
      <c r="C496" s="245"/>
      <c r="D496" s="246"/>
      <c r="E496" s="246"/>
      <c r="F496" s="246"/>
      <c r="G496" s="246"/>
      <c r="H496" s="246"/>
      <c r="I496" s="247"/>
    </row>
    <row r="499" spans="2:9" ht="13.5" thickBot="1" x14ac:dyDescent="0.25"/>
    <row r="500" spans="2:9" ht="13.5" thickBot="1" x14ac:dyDescent="0.25">
      <c r="H500" s="243"/>
    </row>
    <row r="502" spans="2:9" x14ac:dyDescent="0.2">
      <c r="B502" s="244"/>
      <c r="C502" s="245"/>
      <c r="D502" s="246"/>
      <c r="E502" s="246"/>
      <c r="F502" s="246"/>
      <c r="G502" s="246"/>
      <c r="H502" s="246"/>
      <c r="I502" s="247"/>
    </row>
    <row r="505" spans="2:9" ht="13.5" thickBot="1" x14ac:dyDescent="0.25"/>
    <row r="506" spans="2:9" ht="13.5" thickBot="1" x14ac:dyDescent="0.25">
      <c r="H506" s="243"/>
    </row>
    <row r="508" spans="2:9" x14ac:dyDescent="0.2">
      <c r="B508" s="126"/>
      <c r="C508" s="255"/>
    </row>
    <row r="510" spans="2:9" x14ac:dyDescent="0.2">
      <c r="B510" s="244"/>
      <c r="C510" s="245"/>
      <c r="D510" s="246"/>
      <c r="E510" s="246"/>
      <c r="F510" s="246"/>
      <c r="G510" s="246"/>
      <c r="H510" s="246"/>
      <c r="I510" s="247"/>
    </row>
    <row r="516" spans="2:9" ht="13.5" thickBot="1" x14ac:dyDescent="0.25">
      <c r="F516" s="168"/>
    </row>
    <row r="517" spans="2:9" ht="13.5" thickBot="1" x14ac:dyDescent="0.25">
      <c r="H517" s="243"/>
    </row>
    <row r="520" spans="2:9" x14ac:dyDescent="0.2">
      <c r="B520" s="244"/>
      <c r="C520" s="245"/>
      <c r="D520" s="246"/>
      <c r="E520" s="246"/>
      <c r="F520" s="246"/>
      <c r="G520" s="246"/>
      <c r="H520" s="246"/>
      <c r="I520" s="247"/>
    </row>
    <row r="526" spans="2:9" ht="13.5" thickBot="1" x14ac:dyDescent="0.25"/>
    <row r="527" spans="2:9" ht="13.5" thickBot="1" x14ac:dyDescent="0.25">
      <c r="H527" s="243"/>
    </row>
    <row r="528" spans="2:9" x14ac:dyDescent="0.2">
      <c r="H528" s="125"/>
    </row>
    <row r="529" spans="2:9" x14ac:dyDescent="0.2">
      <c r="B529" s="126"/>
      <c r="C529" s="255"/>
    </row>
    <row r="531" spans="2:9" x14ac:dyDescent="0.2">
      <c r="B531" s="244"/>
      <c r="C531" s="245"/>
      <c r="D531" s="246"/>
      <c r="E531" s="246"/>
      <c r="F531" s="246"/>
      <c r="G531" s="246"/>
      <c r="H531" s="246"/>
      <c r="I531" s="247"/>
    </row>
    <row r="533" spans="2:9" ht="13.5" thickBot="1" x14ac:dyDescent="0.25">
      <c r="F533" s="242"/>
    </row>
    <row r="534" spans="2:9" ht="13.5" thickBot="1" x14ac:dyDescent="0.25">
      <c r="H534" s="243"/>
    </row>
    <row r="537" spans="2:9" ht="13.5" thickBot="1" x14ac:dyDescent="0.25"/>
    <row r="538" spans="2:9" ht="21.75" customHeight="1" thickTop="1" thickBot="1" x14ac:dyDescent="0.25">
      <c r="B538" s="248"/>
      <c r="C538" s="342"/>
      <c r="D538" s="343"/>
      <c r="E538" s="343"/>
      <c r="F538" s="343"/>
      <c r="G538" s="343"/>
      <c r="H538" s="343"/>
      <c r="I538" s="344"/>
    </row>
    <row r="539" spans="2:9" ht="13.5" thickTop="1" x14ac:dyDescent="0.2"/>
    <row r="540" spans="2:9" x14ac:dyDescent="0.2">
      <c r="B540" s="244"/>
      <c r="C540" s="245"/>
      <c r="D540" s="246"/>
      <c r="I540" s="246"/>
    </row>
    <row r="541" spans="2:9" ht="13.5" thickBot="1" x14ac:dyDescent="0.25">
      <c r="I541" s="169"/>
    </row>
    <row r="542" spans="2:9" ht="13.5" thickBot="1" x14ac:dyDescent="0.25">
      <c r="D542" s="243"/>
      <c r="I542" s="169"/>
    </row>
    <row r="544" spans="2:9" x14ac:dyDescent="0.2">
      <c r="B544" s="244"/>
      <c r="C544" s="245"/>
      <c r="D544" s="246"/>
      <c r="I544" s="246"/>
    </row>
    <row r="545" spans="2:9" x14ac:dyDescent="0.2">
      <c r="I545" s="169"/>
    </row>
    <row r="546" spans="2:9" ht="13.5" thickBot="1" x14ac:dyDescent="0.25">
      <c r="I546" s="169"/>
    </row>
    <row r="547" spans="2:9" ht="13.5" thickBot="1" x14ac:dyDescent="0.25">
      <c r="D547" s="243"/>
      <c r="I547" s="169"/>
    </row>
    <row r="548" spans="2:9" x14ac:dyDescent="0.2">
      <c r="D548" s="125"/>
      <c r="I548" s="169"/>
    </row>
    <row r="549" spans="2:9" x14ac:dyDescent="0.2">
      <c r="B549" s="244"/>
      <c r="C549" s="245"/>
      <c r="D549" s="246"/>
      <c r="I549" s="246"/>
    </row>
    <row r="550" spans="2:9" x14ac:dyDescent="0.2">
      <c r="I550" s="169"/>
    </row>
    <row r="551" spans="2:9" ht="13.5" thickBot="1" x14ac:dyDescent="0.25">
      <c r="I551" s="169"/>
    </row>
    <row r="552" spans="2:9" ht="13.5" thickBot="1" x14ac:dyDescent="0.25">
      <c r="D552" s="243"/>
      <c r="I552" s="169"/>
    </row>
    <row r="554" spans="2:9" x14ac:dyDescent="0.2">
      <c r="B554" s="244"/>
      <c r="C554" s="245"/>
      <c r="D554" s="246"/>
      <c r="E554" s="246"/>
      <c r="F554" s="246"/>
      <c r="G554" s="246"/>
      <c r="I554" s="246"/>
    </row>
    <row r="555" spans="2:9" x14ac:dyDescent="0.2">
      <c r="I555" s="169"/>
    </row>
    <row r="556" spans="2:9" x14ac:dyDescent="0.2">
      <c r="I556" s="169"/>
    </row>
    <row r="557" spans="2:9" ht="13.5" thickBot="1" x14ac:dyDescent="0.25">
      <c r="I557" s="169"/>
    </row>
    <row r="558" spans="2:9" ht="13.5" thickBot="1" x14ac:dyDescent="0.25">
      <c r="D558" s="168"/>
      <c r="G558" s="243"/>
      <c r="I558" s="169"/>
    </row>
    <row r="559" spans="2:9" x14ac:dyDescent="0.2">
      <c r="D559" s="125"/>
      <c r="I559" s="169"/>
    </row>
    <row r="560" spans="2:9" x14ac:dyDescent="0.2">
      <c r="B560" s="244"/>
      <c r="C560" s="245"/>
      <c r="D560" s="246"/>
      <c r="I560" s="246"/>
    </row>
    <row r="561" spans="2:9" ht="13.5" thickBot="1" x14ac:dyDescent="0.25">
      <c r="I561" s="169"/>
    </row>
    <row r="562" spans="2:9" ht="13.5" thickBot="1" x14ac:dyDescent="0.25">
      <c r="D562" s="243"/>
      <c r="I562" s="169"/>
    </row>
    <row r="563" spans="2:9" ht="13.5" thickBot="1" x14ac:dyDescent="0.25"/>
    <row r="564" spans="2:9" ht="20.25" customHeight="1" thickTop="1" thickBot="1" x14ac:dyDescent="0.25">
      <c r="B564" s="248"/>
      <c r="C564" s="342"/>
      <c r="D564" s="343"/>
      <c r="E564" s="343"/>
      <c r="F564" s="343"/>
      <c r="G564" s="343"/>
      <c r="H564" s="343"/>
      <c r="I564" s="344"/>
    </row>
    <row r="565" spans="2:9" ht="13.5" thickTop="1" x14ac:dyDescent="0.2"/>
    <row r="567" spans="2:9" x14ac:dyDescent="0.2">
      <c r="B567" s="244"/>
      <c r="C567" s="245"/>
      <c r="D567" s="246"/>
      <c r="I567" s="246"/>
    </row>
    <row r="568" spans="2:9" x14ac:dyDescent="0.2">
      <c r="I568" s="169"/>
    </row>
    <row r="569" spans="2:9" x14ac:dyDescent="0.2">
      <c r="I569" s="169"/>
    </row>
    <row r="570" spans="2:9" x14ac:dyDescent="0.2">
      <c r="I570" s="169"/>
    </row>
    <row r="571" spans="2:9" x14ac:dyDescent="0.2">
      <c r="I571" s="169"/>
    </row>
    <row r="572" spans="2:9" x14ac:dyDescent="0.2">
      <c r="I572" s="169"/>
    </row>
    <row r="573" spans="2:9" x14ac:dyDescent="0.2">
      <c r="I573" s="169"/>
    </row>
    <row r="574" spans="2:9" x14ac:dyDescent="0.2">
      <c r="I574" s="169"/>
    </row>
    <row r="575" spans="2:9" x14ac:dyDescent="0.2">
      <c r="I575" s="169"/>
    </row>
    <row r="576" spans="2:9" x14ac:dyDescent="0.2">
      <c r="I576" s="169"/>
    </row>
    <row r="577" spans="2:9" x14ac:dyDescent="0.2">
      <c r="I577" s="169"/>
    </row>
    <row r="578" spans="2:9" x14ac:dyDescent="0.2">
      <c r="I578" s="169"/>
    </row>
    <row r="579" spans="2:9" ht="13.5" thickBot="1" x14ac:dyDescent="0.25">
      <c r="I579" s="169"/>
    </row>
    <row r="580" spans="2:9" ht="13.5" thickBot="1" x14ac:dyDescent="0.25">
      <c r="D580" s="243"/>
      <c r="I580" s="169"/>
    </row>
    <row r="582" spans="2:9" x14ac:dyDescent="0.2">
      <c r="B582" s="244"/>
      <c r="C582" s="245"/>
      <c r="D582" s="246"/>
      <c r="I582" s="246"/>
    </row>
    <row r="583" spans="2:9" x14ac:dyDescent="0.2">
      <c r="I583" s="169"/>
    </row>
    <row r="584" spans="2:9" x14ac:dyDescent="0.2">
      <c r="I584" s="169"/>
    </row>
    <row r="585" spans="2:9" x14ac:dyDescent="0.2">
      <c r="I585" s="169"/>
    </row>
    <row r="586" spans="2:9" x14ac:dyDescent="0.2">
      <c r="I586" s="169"/>
    </row>
    <row r="587" spans="2:9" x14ac:dyDescent="0.2">
      <c r="I587" s="169"/>
    </row>
    <row r="588" spans="2:9" x14ac:dyDescent="0.2">
      <c r="I588" s="169"/>
    </row>
    <row r="589" spans="2:9" x14ac:dyDescent="0.2">
      <c r="I589" s="169"/>
    </row>
    <row r="590" spans="2:9" x14ac:dyDescent="0.2">
      <c r="I590" s="169"/>
    </row>
    <row r="591" spans="2:9" x14ac:dyDescent="0.2">
      <c r="I591" s="169"/>
    </row>
    <row r="592" spans="2:9" x14ac:dyDescent="0.2">
      <c r="I592" s="169"/>
    </row>
    <row r="593" spans="2:9" x14ac:dyDescent="0.2">
      <c r="I593" s="169"/>
    </row>
    <row r="594" spans="2:9" ht="13.5" thickBot="1" x14ac:dyDescent="0.25">
      <c r="I594" s="169"/>
    </row>
    <row r="595" spans="2:9" ht="13.5" thickBot="1" x14ac:dyDescent="0.25">
      <c r="D595" s="243"/>
      <c r="I595" s="169"/>
    </row>
    <row r="596" spans="2:9" ht="13.5" thickBot="1" x14ac:dyDescent="0.25"/>
    <row r="597" spans="2:9" ht="24.75" customHeight="1" thickTop="1" thickBot="1" x14ac:dyDescent="0.25">
      <c r="B597" s="248"/>
      <c r="C597" s="342"/>
      <c r="D597" s="343"/>
      <c r="E597" s="343"/>
      <c r="F597" s="343"/>
      <c r="G597" s="343"/>
      <c r="H597" s="343"/>
      <c r="I597" s="344"/>
    </row>
    <row r="598" spans="2:9" ht="13.5" thickTop="1" x14ac:dyDescent="0.2"/>
    <row r="599" spans="2:9" x14ac:dyDescent="0.2">
      <c r="B599" s="244"/>
      <c r="C599" s="257"/>
      <c r="D599" s="246"/>
      <c r="I599" s="246"/>
    </row>
    <row r="600" spans="2:9" x14ac:dyDescent="0.2">
      <c r="I600" s="169"/>
    </row>
    <row r="601" spans="2:9" x14ac:dyDescent="0.2">
      <c r="I601" s="169"/>
    </row>
    <row r="602" spans="2:9" ht="13.5" thickBot="1" x14ac:dyDescent="0.25">
      <c r="I602" s="169"/>
    </row>
    <row r="603" spans="2:9" ht="13.5" thickBot="1" x14ac:dyDescent="0.25">
      <c r="D603" s="243"/>
      <c r="I603" s="169"/>
    </row>
    <row r="606" spans="2:9" x14ac:dyDescent="0.2">
      <c r="B606" s="244"/>
      <c r="C606" s="257"/>
      <c r="D606" s="246"/>
      <c r="I606" s="246"/>
    </row>
    <row r="607" spans="2:9" x14ac:dyDescent="0.2">
      <c r="I607" s="169"/>
    </row>
    <row r="608" spans="2:9" x14ac:dyDescent="0.2">
      <c r="I608" s="169"/>
    </row>
    <row r="609" spans="2:9" ht="13.5" thickBot="1" x14ac:dyDescent="0.25">
      <c r="I609" s="169"/>
    </row>
    <row r="610" spans="2:9" ht="13.5" thickBot="1" x14ac:dyDescent="0.25">
      <c r="D610" s="243"/>
      <c r="I610" s="169"/>
    </row>
    <row r="612" spans="2:9" ht="13.5" thickBot="1" x14ac:dyDescent="0.25"/>
    <row r="613" spans="2:9" ht="29.25" customHeight="1" thickTop="1" thickBot="1" x14ac:dyDescent="0.25">
      <c r="B613" s="248"/>
      <c r="C613" s="342"/>
      <c r="D613" s="343"/>
      <c r="E613" s="343"/>
      <c r="F613" s="343"/>
      <c r="G613" s="343"/>
      <c r="H613" s="343"/>
      <c r="I613" s="344"/>
    </row>
    <row r="614" spans="2:9" ht="13.5" thickTop="1" x14ac:dyDescent="0.2"/>
    <row r="616" spans="2:9" x14ac:dyDescent="0.2">
      <c r="B616" s="244"/>
      <c r="C616" s="245"/>
      <c r="D616" s="246"/>
      <c r="E616" s="246"/>
      <c r="F616" s="246"/>
      <c r="G616" s="246"/>
      <c r="H616" s="246"/>
      <c r="I616" s="247"/>
    </row>
    <row r="618" spans="2:9" ht="13.5" thickBot="1" x14ac:dyDescent="0.25"/>
    <row r="619" spans="2:9" ht="13.5" thickBot="1" x14ac:dyDescent="0.25">
      <c r="H619" s="243"/>
    </row>
  </sheetData>
  <mergeCells count="56">
    <mergeCell ref="C139:I139"/>
    <mergeCell ref="B2:I2"/>
    <mergeCell ref="B3:I3"/>
    <mergeCell ref="B4:I4"/>
    <mergeCell ref="B5:I5"/>
    <mergeCell ref="B6:I6"/>
    <mergeCell ref="B9:I9"/>
    <mergeCell ref="C11:I11"/>
    <mergeCell ref="C12:I12"/>
    <mergeCell ref="C16:I16"/>
    <mergeCell ref="C20:I20"/>
    <mergeCell ref="C24:I24"/>
    <mergeCell ref="C32:I32"/>
    <mergeCell ref="C33:I33"/>
    <mergeCell ref="C42:I42"/>
    <mergeCell ref="C53:I53"/>
    <mergeCell ref="C54:I54"/>
    <mergeCell ref="C62:I62"/>
    <mergeCell ref="C74:I74"/>
    <mergeCell ref="C83:I83"/>
    <mergeCell ref="C222:I222"/>
    <mergeCell ref="C223:I223"/>
    <mergeCell ref="C188:I188"/>
    <mergeCell ref="C194:I194"/>
    <mergeCell ref="C195:I195"/>
    <mergeCell ref="C201:I201"/>
    <mergeCell ref="C206:I206"/>
    <mergeCell ref="C207:I207"/>
    <mergeCell ref="C212:I212"/>
    <mergeCell ref="C217:I217"/>
    <mergeCell ref="C220:E220"/>
    <mergeCell ref="C538:I538"/>
    <mergeCell ref="C564:I564"/>
    <mergeCell ref="C597:I597"/>
    <mergeCell ref="C613:I613"/>
    <mergeCell ref="C263:I263"/>
    <mergeCell ref="C290:I290"/>
    <mergeCell ref="C300:I300"/>
    <mergeCell ref="C376:I376"/>
    <mergeCell ref="C394:I394"/>
    <mergeCell ref="C28:I28"/>
    <mergeCell ref="D30:H30"/>
    <mergeCell ref="C180:I180"/>
    <mergeCell ref="C181:I181"/>
    <mergeCell ref="C187:I187"/>
    <mergeCell ref="C157:I157"/>
    <mergeCell ref="C166:I166"/>
    <mergeCell ref="C167:I167"/>
    <mergeCell ref="C168:I168"/>
    <mergeCell ref="C174:I174"/>
    <mergeCell ref="C95:I95"/>
    <mergeCell ref="C119:I119"/>
    <mergeCell ref="C120:I120"/>
    <mergeCell ref="C121:I121"/>
    <mergeCell ref="C130:I130"/>
    <mergeCell ref="C52:I52"/>
  </mergeCells>
  <phoneticPr fontId="6" type="noConversion"/>
  <conditionalFormatting sqref="G137">
    <cfRule type="expression" dxfId="1" priority="2" stopIfTrue="1">
      <formula>#REF!=""</formula>
    </cfRule>
  </conditionalFormatting>
  <conditionalFormatting sqref="F137">
    <cfRule type="expression" dxfId="0" priority="1" stopIfTrue="1">
      <formula>#REF!=""</formula>
    </cfRule>
  </conditionalFormatting>
  <pageMargins left="0.25" right="0.25" top="0.75" bottom="0.75" header="0.3" footer="0.3"/>
  <pageSetup paperSize="9" scale="72" orientation="portrait" r:id="rId1"/>
  <rowBreaks count="1" manualBreakCount="1">
    <brk id="228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6C3E-0A98-4DA1-BCE5-8E52B7345331}">
  <sheetPr>
    <tabColor theme="6" tint="-0.499984740745262"/>
  </sheetPr>
  <dimension ref="B1:J30"/>
  <sheetViews>
    <sheetView topLeftCell="A4" workbookViewId="0">
      <selection activeCell="D14" sqref="D14"/>
    </sheetView>
  </sheetViews>
  <sheetFormatPr defaultRowHeight="15.75" x14ac:dyDescent="0.2"/>
  <cols>
    <col min="1" max="1" width="2.28515625" style="142" customWidth="1"/>
    <col min="2" max="2" width="10" style="142" customWidth="1"/>
    <col min="3" max="3" width="9.140625" style="142"/>
    <col min="4" max="4" width="54" style="142" customWidth="1"/>
    <col min="5" max="5" width="8.5703125" style="142" customWidth="1"/>
    <col min="6" max="6" width="13.28515625" style="142" customWidth="1"/>
    <col min="7" max="7" width="40.140625" style="142" bestFit="1" customWidth="1"/>
    <col min="8" max="8" width="19.5703125" style="142" customWidth="1"/>
    <col min="9" max="9" width="2.42578125" style="142" customWidth="1"/>
    <col min="10" max="10" width="12.85546875" style="142" bestFit="1" customWidth="1"/>
    <col min="11" max="16384" width="9.140625" style="142"/>
  </cols>
  <sheetData>
    <row r="1" spans="2:9" ht="16.5" thickBot="1" x14ac:dyDescent="0.25"/>
    <row r="2" spans="2:9" s="144" customFormat="1" ht="25.5" customHeight="1" x14ac:dyDescent="0.2">
      <c r="B2" s="374" t="s">
        <v>52</v>
      </c>
      <c r="C2" s="375"/>
      <c r="D2" s="375"/>
      <c r="E2" s="375"/>
      <c r="F2" s="375"/>
      <c r="G2" s="375"/>
      <c r="H2" s="376"/>
      <c r="I2" s="143"/>
    </row>
    <row r="3" spans="2:9" s="144" customFormat="1" ht="25.5" customHeight="1" x14ac:dyDescent="0.2">
      <c r="B3" s="377" t="s">
        <v>53</v>
      </c>
      <c r="C3" s="378"/>
      <c r="D3" s="378"/>
      <c r="E3" s="378"/>
      <c r="F3" s="378"/>
      <c r="G3" s="378"/>
      <c r="H3" s="379"/>
      <c r="I3" s="143"/>
    </row>
    <row r="4" spans="2:9" s="144" customFormat="1" ht="25.5" customHeight="1" thickBot="1" x14ac:dyDescent="0.25">
      <c r="B4" s="380" t="s">
        <v>54</v>
      </c>
      <c r="C4" s="381"/>
      <c r="D4" s="381"/>
      <c r="E4" s="381"/>
      <c r="F4" s="381"/>
      <c r="G4" s="381"/>
      <c r="H4" s="382"/>
      <c r="I4" s="143"/>
    </row>
    <row r="5" spans="2:9" s="145" customFormat="1" ht="21.75" customHeight="1" thickBot="1" x14ac:dyDescent="0.25">
      <c r="B5" s="383" t="s">
        <v>70</v>
      </c>
      <c r="C5" s="384"/>
      <c r="D5" s="384"/>
      <c r="E5" s="384"/>
      <c r="F5" s="384"/>
      <c r="G5" s="384"/>
      <c r="H5" s="385"/>
    </row>
    <row r="6" spans="2:9" s="145" customFormat="1" ht="16.5" thickBot="1" x14ac:dyDescent="0.25">
      <c r="B6" s="146"/>
      <c r="C6" s="147"/>
      <c r="D6" s="147"/>
      <c r="E6" s="147"/>
      <c r="F6" s="148"/>
      <c r="G6" s="147"/>
      <c r="H6" s="149"/>
    </row>
    <row r="7" spans="2:9" s="145" customFormat="1" ht="24.75" customHeight="1" x14ac:dyDescent="0.2">
      <c r="B7" s="389" t="s">
        <v>59</v>
      </c>
      <c r="C7" s="390"/>
      <c r="D7" s="390"/>
      <c r="E7" s="390"/>
      <c r="F7" s="390"/>
      <c r="G7" s="390"/>
      <c r="H7" s="391"/>
    </row>
    <row r="8" spans="2:9" s="145" customFormat="1" ht="29.25" customHeight="1" x14ac:dyDescent="0.2">
      <c r="B8" s="150" t="s">
        <v>97</v>
      </c>
      <c r="C8" s="392" t="s">
        <v>214</v>
      </c>
      <c r="D8" s="392"/>
      <c r="E8" s="392"/>
      <c r="F8" s="393"/>
      <c r="G8" s="151" t="s">
        <v>55</v>
      </c>
      <c r="H8" s="152">
        <v>45506</v>
      </c>
    </row>
    <row r="9" spans="2:9" s="145" customFormat="1" ht="24.75" customHeight="1" x14ac:dyDescent="0.2">
      <c r="B9" s="150" t="s">
        <v>98</v>
      </c>
      <c r="C9" s="392" t="s">
        <v>215</v>
      </c>
      <c r="D9" s="392"/>
      <c r="E9" s="393"/>
      <c r="F9" s="153"/>
      <c r="G9" s="154"/>
      <c r="H9" s="155"/>
    </row>
    <row r="10" spans="2:9" x14ac:dyDescent="0.2">
      <c r="B10" s="386"/>
      <c r="C10" s="387"/>
      <c r="D10" s="387"/>
      <c r="E10" s="387"/>
      <c r="F10" s="387"/>
      <c r="G10" s="387"/>
      <c r="H10" s="388"/>
    </row>
    <row r="11" spans="2:9" ht="16.5" thickBot="1" x14ac:dyDescent="0.25">
      <c r="B11" s="156"/>
      <c r="H11" s="157"/>
    </row>
    <row r="12" spans="2:9" s="40" customFormat="1" ht="37.5" customHeight="1" thickTop="1" thickBot="1" x14ac:dyDescent="0.25">
      <c r="B12" s="102" t="str">
        <f>'[1]Planilha Orcamentaria'!D17</f>
        <v>CP1</v>
      </c>
      <c r="C12" s="372" t="s">
        <v>68</v>
      </c>
      <c r="D12" s="373"/>
      <c r="E12" s="103" t="s">
        <v>2</v>
      </c>
      <c r="F12" s="103"/>
      <c r="G12" s="103"/>
      <c r="H12" s="104"/>
    </row>
    <row r="13" spans="2:9" s="40" customFormat="1" ht="13.5" thickTop="1" x14ac:dyDescent="0.2">
      <c r="B13" s="158" t="s">
        <v>3</v>
      </c>
      <c r="C13" s="159" t="s">
        <v>71</v>
      </c>
      <c r="D13" s="159" t="s">
        <v>56</v>
      </c>
      <c r="E13" s="159" t="s">
        <v>2</v>
      </c>
      <c r="F13" s="159" t="s">
        <v>72</v>
      </c>
      <c r="G13" s="159" t="s">
        <v>73</v>
      </c>
      <c r="H13" s="160" t="s">
        <v>74</v>
      </c>
    </row>
    <row r="14" spans="2:9" s="40" customFormat="1" ht="12.75" x14ac:dyDescent="0.2">
      <c r="B14" s="161"/>
      <c r="C14" s="162"/>
      <c r="D14" s="162"/>
      <c r="E14" s="162"/>
      <c r="F14" s="162"/>
      <c r="G14" s="163"/>
      <c r="H14" s="164"/>
    </row>
    <row r="15" spans="2:9" s="40" customFormat="1" ht="12.75" x14ac:dyDescent="0.2">
      <c r="B15" s="100">
        <v>2707</v>
      </c>
      <c r="C15" s="40" t="s">
        <v>17</v>
      </c>
      <c r="D15" s="108" t="s">
        <v>75</v>
      </c>
      <c r="E15" s="93" t="s">
        <v>57</v>
      </c>
      <c r="F15" s="40">
        <v>8</v>
      </c>
      <c r="G15" s="109">
        <v>117.86</v>
      </c>
      <c r="H15" s="110">
        <f>G15*F15</f>
        <v>942.88</v>
      </c>
    </row>
    <row r="16" spans="2:9" s="40" customFormat="1" ht="13.5" thickBot="1" x14ac:dyDescent="0.25">
      <c r="B16" s="100">
        <v>4083</v>
      </c>
      <c r="C16" s="40" t="s">
        <v>17</v>
      </c>
      <c r="D16" s="111" t="s">
        <v>76</v>
      </c>
      <c r="E16" s="93" t="s">
        <v>57</v>
      </c>
      <c r="F16" s="40">
        <v>20</v>
      </c>
      <c r="G16" s="109">
        <v>51.18</v>
      </c>
      <c r="H16" s="110">
        <f>G16*F16</f>
        <v>1023.6</v>
      </c>
    </row>
    <row r="17" spans="2:10" s="40" customFormat="1" ht="13.5" thickBot="1" x14ac:dyDescent="0.25">
      <c r="B17" s="100"/>
      <c r="G17" s="109"/>
      <c r="H17" s="112">
        <f>SUM(H15:H16)</f>
        <v>1966.48</v>
      </c>
      <c r="J17" s="109"/>
    </row>
    <row r="18" spans="2:10" s="40" customFormat="1" ht="14.25" customHeight="1" thickBot="1" x14ac:dyDescent="0.25">
      <c r="B18" s="161"/>
      <c r="C18" s="162"/>
      <c r="D18" s="162"/>
      <c r="E18" s="162"/>
      <c r="F18" s="162"/>
      <c r="G18" s="162"/>
      <c r="H18" s="165"/>
      <c r="J18" s="109"/>
    </row>
    <row r="19" spans="2:10" s="40" customFormat="1" ht="14.25" thickTop="1" thickBot="1" x14ac:dyDescent="0.25">
      <c r="B19" s="102" t="s">
        <v>77</v>
      </c>
      <c r="C19" s="372" t="s">
        <v>78</v>
      </c>
      <c r="D19" s="373"/>
      <c r="E19" s="103" t="s">
        <v>2</v>
      </c>
      <c r="F19" s="103"/>
      <c r="G19" s="103"/>
      <c r="H19" s="104"/>
      <c r="J19" s="109"/>
    </row>
    <row r="20" spans="2:10" s="40" customFormat="1" ht="13.5" thickTop="1" x14ac:dyDescent="0.2">
      <c r="B20" s="105" t="s">
        <v>3</v>
      </c>
      <c r="C20" s="106" t="s">
        <v>71</v>
      </c>
      <c r="D20" s="106" t="s">
        <v>56</v>
      </c>
      <c r="E20" s="106" t="s">
        <v>2</v>
      </c>
      <c r="F20" s="106" t="s">
        <v>72</v>
      </c>
      <c r="G20" s="106" t="s">
        <v>73</v>
      </c>
      <c r="H20" s="107" t="s">
        <v>74</v>
      </c>
      <c r="J20" s="109"/>
    </row>
    <row r="21" spans="2:10" s="40" customFormat="1" ht="12.75" x14ac:dyDescent="0.2">
      <c r="B21" s="100">
        <v>6111</v>
      </c>
      <c r="C21" s="40" t="s">
        <v>17</v>
      </c>
      <c r="D21" s="111" t="s">
        <v>79</v>
      </c>
      <c r="E21" s="113" t="s">
        <v>57</v>
      </c>
      <c r="F21" s="40">
        <v>30</v>
      </c>
      <c r="G21" s="109">
        <v>14.18</v>
      </c>
      <c r="H21" s="110">
        <f>G21*F21</f>
        <v>425.4</v>
      </c>
      <c r="J21" s="109"/>
    </row>
    <row r="22" spans="2:10" s="40" customFormat="1" ht="64.5" thickBot="1" x14ac:dyDescent="0.25">
      <c r="B22" s="100">
        <v>96034</v>
      </c>
      <c r="C22" s="40" t="s">
        <v>17</v>
      </c>
      <c r="D22" s="111" t="s">
        <v>88</v>
      </c>
      <c r="E22" s="93" t="s">
        <v>81</v>
      </c>
      <c r="F22" s="40">
        <v>6</v>
      </c>
      <c r="G22" s="109">
        <v>136.51</v>
      </c>
      <c r="H22" s="110">
        <f>G22*F22</f>
        <v>819.06</v>
      </c>
    </row>
    <row r="23" spans="2:10" s="40" customFormat="1" ht="13.5" thickBot="1" x14ac:dyDescent="0.25">
      <c r="B23" s="100"/>
      <c r="H23" s="112">
        <f>SUM(H21:H22)</f>
        <v>1244.46</v>
      </c>
    </row>
    <row r="24" spans="2:10" s="40" customFormat="1" ht="13.5" thickBot="1" x14ac:dyDescent="0.25">
      <c r="B24" s="100"/>
      <c r="H24" s="166"/>
    </row>
    <row r="25" spans="2:10" s="40" customFormat="1" ht="14.25" thickTop="1" thickBot="1" x14ac:dyDescent="0.25">
      <c r="B25" s="102" t="s">
        <v>82</v>
      </c>
      <c r="C25" s="372" t="s">
        <v>83</v>
      </c>
      <c r="D25" s="373"/>
      <c r="E25" s="103" t="s">
        <v>2</v>
      </c>
      <c r="F25" s="103"/>
      <c r="G25" s="103"/>
      <c r="H25" s="104"/>
    </row>
    <row r="26" spans="2:10" s="40" customFormat="1" ht="13.5" thickTop="1" x14ac:dyDescent="0.2">
      <c r="B26" s="105" t="s">
        <v>3</v>
      </c>
      <c r="C26" s="106" t="s">
        <v>71</v>
      </c>
      <c r="D26" s="106" t="s">
        <v>56</v>
      </c>
      <c r="E26" s="106" t="s">
        <v>2</v>
      </c>
      <c r="F26" s="106" t="s">
        <v>72</v>
      </c>
      <c r="G26" s="106" t="s">
        <v>73</v>
      </c>
      <c r="H26" s="107" t="s">
        <v>74</v>
      </c>
    </row>
    <row r="27" spans="2:10" s="40" customFormat="1" ht="12.75" x14ac:dyDescent="0.2">
      <c r="B27" s="100">
        <v>6111</v>
      </c>
      <c r="C27" s="40" t="s">
        <v>17</v>
      </c>
      <c r="D27" s="111" t="s">
        <v>79</v>
      </c>
      <c r="E27" s="113" t="s">
        <v>57</v>
      </c>
      <c r="F27" s="40">
        <v>30</v>
      </c>
      <c r="G27" s="109">
        <v>13.99</v>
      </c>
      <c r="H27" s="110">
        <f>G27*F27</f>
        <v>419.7</v>
      </c>
    </row>
    <row r="28" spans="2:10" s="40" customFormat="1" ht="51.75" thickBot="1" x14ac:dyDescent="0.25">
      <c r="B28" s="100">
        <v>5811</v>
      </c>
      <c r="C28" s="40" t="s">
        <v>17</v>
      </c>
      <c r="D28" s="111" t="s">
        <v>80</v>
      </c>
      <c r="E28" s="93" t="s">
        <v>81</v>
      </c>
      <c r="F28" s="40">
        <v>4</v>
      </c>
      <c r="G28" s="109">
        <v>175.91</v>
      </c>
      <c r="H28" s="110">
        <f>G28*F28</f>
        <v>703.64</v>
      </c>
    </row>
    <row r="29" spans="2:10" s="40" customFormat="1" ht="13.5" thickBot="1" x14ac:dyDescent="0.25">
      <c r="B29" s="100"/>
      <c r="C29" s="267"/>
      <c r="D29" s="267"/>
      <c r="E29" s="267"/>
      <c r="F29" s="267"/>
      <c r="G29" s="101"/>
      <c r="H29" s="112">
        <f>SUM(H27:H28)</f>
        <v>1123.3399999999999</v>
      </c>
    </row>
    <row r="30" spans="2:10" s="40" customFormat="1" ht="13.5" thickBot="1" x14ac:dyDescent="0.25">
      <c r="B30" s="266"/>
      <c r="C30" s="58"/>
      <c r="D30" s="58"/>
      <c r="E30" s="58"/>
      <c r="F30" s="58"/>
      <c r="G30" s="58"/>
      <c r="H30" s="268"/>
    </row>
  </sheetData>
  <mergeCells count="11">
    <mergeCell ref="C25:D25"/>
    <mergeCell ref="B2:H2"/>
    <mergeCell ref="B3:H3"/>
    <mergeCell ref="B4:H4"/>
    <mergeCell ref="B5:H5"/>
    <mergeCell ref="B10:H10"/>
    <mergeCell ref="C12:D12"/>
    <mergeCell ref="B7:H7"/>
    <mergeCell ref="C8:F8"/>
    <mergeCell ref="C9:E9"/>
    <mergeCell ref="C19:D19"/>
  </mergeCell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B3934-C619-49F8-A3DB-45824F204064}">
  <sheetPr>
    <tabColor rgb="FFFFFF00"/>
  </sheetPr>
  <dimension ref="B1:H31"/>
  <sheetViews>
    <sheetView workbookViewId="0">
      <selection activeCell="D23" sqref="D23"/>
    </sheetView>
  </sheetViews>
  <sheetFormatPr defaultColWidth="9.140625" defaultRowHeight="12.75" x14ac:dyDescent="0.2"/>
  <cols>
    <col min="1" max="1" width="2.5703125" style="34" customWidth="1"/>
    <col min="2" max="2" width="13.7109375" style="34" customWidth="1"/>
    <col min="3" max="3" width="33.42578125" style="34" customWidth="1"/>
    <col min="4" max="4" width="16.28515625" style="40" customWidth="1"/>
    <col min="5" max="5" width="22.140625" style="40" customWidth="1"/>
    <col min="6" max="6" width="21.28515625" style="40" customWidth="1"/>
    <col min="7" max="7" width="16.28515625" style="40" customWidth="1"/>
    <col min="8" max="8" width="12" style="34" bestFit="1" customWidth="1"/>
    <col min="9" max="9" width="11" style="34" bestFit="1" customWidth="1"/>
    <col min="10" max="16384" width="9.140625" style="34"/>
  </cols>
  <sheetData>
    <row r="1" spans="2:8" ht="13.5" thickBot="1" x14ac:dyDescent="0.25"/>
    <row r="2" spans="2:8" s="33" customFormat="1" ht="25.5" customHeight="1" x14ac:dyDescent="0.2">
      <c r="B2" s="357" t="s">
        <v>52</v>
      </c>
      <c r="C2" s="358"/>
      <c r="D2" s="358"/>
      <c r="E2" s="358"/>
      <c r="F2" s="358"/>
      <c r="G2" s="359"/>
    </row>
    <row r="3" spans="2:8" s="33" customFormat="1" ht="25.5" customHeight="1" x14ac:dyDescent="0.2">
      <c r="B3" s="360" t="s">
        <v>53</v>
      </c>
      <c r="C3" s="404"/>
      <c r="D3" s="404"/>
      <c r="E3" s="404"/>
      <c r="F3" s="404"/>
      <c r="G3" s="362"/>
    </row>
    <row r="4" spans="2:8" s="33" customFormat="1" ht="13.5" thickBot="1" x14ac:dyDescent="0.25">
      <c r="B4" s="363" t="s">
        <v>54</v>
      </c>
      <c r="C4" s="364"/>
      <c r="D4" s="364"/>
      <c r="E4" s="364"/>
      <c r="F4" s="364"/>
      <c r="G4" s="365"/>
    </row>
    <row r="5" spans="2:8" ht="13.5" thickBot="1" x14ac:dyDescent="0.25">
      <c r="B5" s="405" t="s">
        <v>58</v>
      </c>
      <c r="C5" s="406"/>
      <c r="D5" s="406"/>
      <c r="E5" s="406"/>
      <c r="F5" s="406"/>
      <c r="G5" s="407"/>
    </row>
    <row r="6" spans="2:8" ht="13.5" thickBot="1" x14ac:dyDescent="0.25">
      <c r="B6" s="35"/>
      <c r="C6" s="36"/>
      <c r="D6" s="36"/>
      <c r="E6" s="36"/>
      <c r="F6" s="36"/>
      <c r="G6" s="37"/>
    </row>
    <row r="7" spans="2:8" x14ac:dyDescent="0.2">
      <c r="B7" s="408" t="s">
        <v>59</v>
      </c>
      <c r="C7" s="409"/>
      <c r="D7" s="409"/>
      <c r="E7" s="409"/>
      <c r="F7" s="409"/>
      <c r="G7" s="410"/>
    </row>
    <row r="8" spans="2:8" x14ac:dyDescent="0.2">
      <c r="B8" s="38" t="s">
        <v>214</v>
      </c>
      <c r="C8" s="39"/>
      <c r="D8" s="39"/>
      <c r="F8" s="41" t="s">
        <v>55</v>
      </c>
      <c r="G8" s="42">
        <v>45506</v>
      </c>
    </row>
    <row r="9" spans="2:8" x14ac:dyDescent="0.2">
      <c r="B9" s="369" t="s">
        <v>218</v>
      </c>
      <c r="C9" s="370"/>
      <c r="D9" s="370"/>
      <c r="E9" s="403"/>
      <c r="F9" s="43"/>
      <c r="G9" s="44"/>
    </row>
    <row r="10" spans="2:8" ht="13.5" thickBot="1" x14ac:dyDescent="0.25">
      <c r="B10" s="397" t="s">
        <v>150</v>
      </c>
      <c r="C10" s="398"/>
      <c r="D10" s="398"/>
      <c r="E10" s="399"/>
      <c r="F10" s="45"/>
      <c r="G10" s="46"/>
    </row>
    <row r="11" spans="2:8" x14ac:dyDescent="0.2">
      <c r="B11" s="400"/>
      <c r="C11" s="401"/>
      <c r="D11" s="401"/>
      <c r="E11" s="401"/>
      <c r="F11" s="401"/>
      <c r="G11" s="402"/>
    </row>
    <row r="12" spans="2:8" ht="22.5" customHeight="1" x14ac:dyDescent="0.2">
      <c r="B12" s="80" t="s">
        <v>0</v>
      </c>
      <c r="C12" s="80" t="s">
        <v>56</v>
      </c>
      <c r="D12" s="81" t="s">
        <v>4</v>
      </c>
      <c r="E12" s="47" t="s">
        <v>151</v>
      </c>
      <c r="F12" s="47" t="s">
        <v>152</v>
      </c>
      <c r="G12" s="47" t="s">
        <v>153</v>
      </c>
    </row>
    <row r="13" spans="2:8" s="16" customFormat="1" ht="15.75" customHeight="1" x14ac:dyDescent="0.2">
      <c r="B13" s="395">
        <v>1</v>
      </c>
      <c r="C13" s="396" t="str">
        <f>'Planilha Orcamentaria'!E12</f>
        <v>ADMINISTRAÇÃO</v>
      </c>
      <c r="D13" s="48"/>
      <c r="E13" s="49">
        <v>0.33</v>
      </c>
      <c r="F13" s="49">
        <v>0.33</v>
      </c>
      <c r="G13" s="49">
        <v>0.34</v>
      </c>
    </row>
    <row r="14" spans="2:8" ht="15.75" customHeight="1" x14ac:dyDescent="0.2">
      <c r="B14" s="395"/>
      <c r="C14" s="396"/>
      <c r="D14" s="50">
        <f>'Planilha Orcamentaria'!L19</f>
        <v>12946.641250000001</v>
      </c>
      <c r="E14" s="50">
        <f>D14*E13</f>
        <v>4272.3916125000005</v>
      </c>
      <c r="F14" s="50">
        <f>D14*F13</f>
        <v>4272.3916125000005</v>
      </c>
      <c r="G14" s="50">
        <f>D14*G13</f>
        <v>4401.8580250000005</v>
      </c>
      <c r="H14" s="127"/>
    </row>
    <row r="15" spans="2:8" ht="15.75" customHeight="1" x14ac:dyDescent="0.2">
      <c r="B15" s="395">
        <v>2</v>
      </c>
      <c r="C15" s="396" t="str">
        <f>'Planilha Orcamentaria'!E21</f>
        <v>MOVIMENTAÇÃO DE TERRA</v>
      </c>
      <c r="D15" s="48"/>
      <c r="E15" s="49">
        <v>1</v>
      </c>
      <c r="F15" s="49"/>
      <c r="G15" s="49"/>
    </row>
    <row r="16" spans="2:8" ht="15.75" customHeight="1" x14ac:dyDescent="0.2">
      <c r="B16" s="395"/>
      <c r="C16" s="396"/>
      <c r="D16" s="50">
        <f>'Planilha Orcamentaria'!L24</f>
        <v>11144.776</v>
      </c>
      <c r="E16" s="50">
        <f>D16*E15</f>
        <v>11144.776</v>
      </c>
      <c r="F16" s="50">
        <f>D16*F15</f>
        <v>0</v>
      </c>
      <c r="G16" s="50">
        <f>D16*G15</f>
        <v>0</v>
      </c>
      <c r="H16" s="127"/>
    </row>
    <row r="17" spans="2:8" ht="15.75" customHeight="1" x14ac:dyDescent="0.2">
      <c r="B17" s="395">
        <v>3</v>
      </c>
      <c r="C17" s="396" t="str">
        <f>'Planilha Orcamentaria'!E26</f>
        <v>FUNDAÇÃO</v>
      </c>
      <c r="D17" s="48"/>
      <c r="E17" s="49">
        <v>0.5</v>
      </c>
      <c r="F17" s="49">
        <v>0.5</v>
      </c>
      <c r="G17" s="49"/>
    </row>
    <row r="18" spans="2:8" ht="15.75" customHeight="1" x14ac:dyDescent="0.2">
      <c r="B18" s="395"/>
      <c r="C18" s="396"/>
      <c r="D18" s="50">
        <f>'Planilha Orcamentaria'!L33</f>
        <v>58479.066980000003</v>
      </c>
      <c r="E18" s="50">
        <f>D18*E17</f>
        <v>29239.533490000002</v>
      </c>
      <c r="F18" s="50">
        <f>D18*F17</f>
        <v>29239.533490000002</v>
      </c>
      <c r="G18" s="50">
        <f>D18*G17</f>
        <v>0</v>
      </c>
      <c r="H18" s="127"/>
    </row>
    <row r="19" spans="2:8" ht="15.75" customHeight="1" x14ac:dyDescent="0.2">
      <c r="B19" s="395">
        <v>4</v>
      </c>
      <c r="C19" s="396" t="str">
        <f>'Planilha Orcamentaria'!E35</f>
        <v>ESTRUTURA</v>
      </c>
      <c r="D19" s="48"/>
      <c r="E19" s="49">
        <v>0.25</v>
      </c>
      <c r="F19" s="49">
        <v>0.25</v>
      </c>
      <c r="G19" s="49">
        <v>0.5</v>
      </c>
    </row>
    <row r="20" spans="2:8" ht="15.75" customHeight="1" x14ac:dyDescent="0.2">
      <c r="B20" s="395"/>
      <c r="C20" s="396"/>
      <c r="D20" s="50">
        <f>'Planilha Orcamentaria'!L41</f>
        <v>49063.304662000002</v>
      </c>
      <c r="E20" s="50">
        <f>D20*E19</f>
        <v>12265.826165500001</v>
      </c>
      <c r="F20" s="50">
        <f>D20*F19</f>
        <v>12265.826165500001</v>
      </c>
      <c r="G20" s="50">
        <f>D20*G19</f>
        <v>24531.652331000001</v>
      </c>
      <c r="H20" s="127"/>
    </row>
    <row r="21" spans="2:8" ht="15.75" customHeight="1" x14ac:dyDescent="0.2">
      <c r="B21" s="395">
        <v>5</v>
      </c>
      <c r="C21" s="396" t="str">
        <f>'Planilha Orcamentaria'!E43</f>
        <v>MURO</v>
      </c>
      <c r="D21" s="48"/>
      <c r="E21" s="49">
        <v>0.25</v>
      </c>
      <c r="F21" s="49">
        <v>0.75</v>
      </c>
      <c r="G21" s="49"/>
    </row>
    <row r="22" spans="2:8" ht="19.5" customHeight="1" x14ac:dyDescent="0.2">
      <c r="B22" s="395"/>
      <c r="C22" s="396"/>
      <c r="D22" s="50">
        <f>'Planilha Orcamentaria'!L50</f>
        <v>190246.69439999998</v>
      </c>
      <c r="E22" s="50">
        <f>D22*E21</f>
        <v>47561.673599999995</v>
      </c>
      <c r="F22" s="50">
        <f>D22*F21</f>
        <v>142685.0208</v>
      </c>
      <c r="G22" s="50"/>
      <c r="H22" s="127"/>
    </row>
    <row r="23" spans="2:8" ht="19.5" customHeight="1" x14ac:dyDescent="0.2">
      <c r="B23" s="395">
        <v>6</v>
      </c>
      <c r="C23" s="396" t="str">
        <f>'Planilha Orcamentaria'!E52</f>
        <v>COBERTURA METÁLICA</v>
      </c>
      <c r="D23" s="48"/>
      <c r="E23" s="49">
        <v>0</v>
      </c>
      <c r="F23" s="49">
        <v>1</v>
      </c>
      <c r="G23" s="49"/>
      <c r="H23" s="127"/>
    </row>
    <row r="24" spans="2:8" ht="19.5" customHeight="1" x14ac:dyDescent="0.2">
      <c r="B24" s="395"/>
      <c r="C24" s="396"/>
      <c r="D24" s="50">
        <f>'Planilha Orcamentaria'!L56</f>
        <v>30866.516400000004</v>
      </c>
      <c r="E24" s="50">
        <f>D24*E23</f>
        <v>0</v>
      </c>
      <c r="F24" s="50">
        <f>D24*F23</f>
        <v>30866.516400000004</v>
      </c>
      <c r="G24" s="50"/>
      <c r="H24" s="127"/>
    </row>
    <row r="25" spans="2:8" ht="19.5" customHeight="1" x14ac:dyDescent="0.2">
      <c r="B25" s="395">
        <v>7</v>
      </c>
      <c r="C25" s="396" t="str">
        <f>'Planilha Orcamentaria'!E58</f>
        <v>SERVIÇOS FINAIS</v>
      </c>
      <c r="D25" s="48"/>
      <c r="E25" s="49"/>
      <c r="F25" s="49"/>
      <c r="G25" s="49">
        <v>1</v>
      </c>
      <c r="H25" s="127"/>
    </row>
    <row r="26" spans="2:8" ht="19.5" customHeight="1" x14ac:dyDescent="0.2">
      <c r="B26" s="395"/>
      <c r="C26" s="396"/>
      <c r="D26" s="50">
        <f>'Planilha Orcamentaria'!L61</f>
        <v>1798.9456500000001</v>
      </c>
      <c r="E26" s="50"/>
      <c r="F26" s="50"/>
      <c r="G26" s="50">
        <f>D26*G25</f>
        <v>1798.9456500000001</v>
      </c>
      <c r="H26" s="127"/>
    </row>
    <row r="27" spans="2:8" x14ac:dyDescent="0.2">
      <c r="B27" s="394" t="s">
        <v>60</v>
      </c>
      <c r="C27" s="51" t="s">
        <v>61</v>
      </c>
      <c r="D27" s="50"/>
      <c r="E27" s="52">
        <f t="shared" ref="E27:G27" si="0">E28/$D$28</f>
        <v>0.29469862013853543</v>
      </c>
      <c r="F27" s="52">
        <f t="shared" si="0"/>
        <v>0.61862021368325582</v>
      </c>
      <c r="G27" s="52">
        <f t="shared" si="0"/>
        <v>8.6681166178208716E-2</v>
      </c>
      <c r="H27" s="127"/>
    </row>
    <row r="28" spans="2:8" x14ac:dyDescent="0.2">
      <c r="B28" s="394"/>
      <c r="C28" s="53" t="s">
        <v>62</v>
      </c>
      <c r="D28" s="54">
        <f>'Planilha Orcamentaria'!L10</f>
        <v>354545.94534199999</v>
      </c>
      <c r="E28" s="54">
        <f>E14+E16+E18+E20+E22</f>
        <v>104484.200868</v>
      </c>
      <c r="F28" s="54">
        <f>F14+F16+F18+F20+F22+F24</f>
        <v>219329.28846799998</v>
      </c>
      <c r="G28" s="54">
        <f>G14+G16+G18+G20+G26</f>
        <v>30732.456006000004</v>
      </c>
    </row>
    <row r="29" spans="2:8" x14ac:dyDescent="0.2">
      <c r="B29" s="394" t="s">
        <v>63</v>
      </c>
      <c r="C29" s="51" t="s">
        <v>61</v>
      </c>
      <c r="D29" s="50"/>
      <c r="E29" s="52">
        <f>E27</f>
        <v>0.29469862013853543</v>
      </c>
      <c r="F29" s="52">
        <f>E29+F27</f>
        <v>0.91331883382179124</v>
      </c>
      <c r="G29" s="52">
        <f t="shared" ref="G29" si="1">F29+G27</f>
        <v>1</v>
      </c>
    </row>
    <row r="30" spans="2:8" x14ac:dyDescent="0.2">
      <c r="B30" s="394"/>
      <c r="C30" s="53" t="s">
        <v>62</v>
      </c>
      <c r="D30" s="55">
        <f>D28</f>
        <v>354545.94534199999</v>
      </c>
      <c r="E30" s="54">
        <f>E28</f>
        <v>104484.200868</v>
      </c>
      <c r="F30" s="54">
        <f>F28+E30</f>
        <v>323813.489336</v>
      </c>
      <c r="G30" s="54">
        <f t="shared" ref="G30" si="2">G28+F30</f>
        <v>354545.94534199999</v>
      </c>
    </row>
    <row r="31" spans="2:8" ht="13.5" thickBot="1" x14ac:dyDescent="0.25">
      <c r="B31" s="56"/>
      <c r="C31" s="57"/>
      <c r="D31" s="58"/>
      <c r="E31" s="58"/>
      <c r="F31" s="58"/>
      <c r="G31" s="59"/>
    </row>
  </sheetData>
  <mergeCells count="24">
    <mergeCell ref="B9:E9"/>
    <mergeCell ref="B2:G2"/>
    <mergeCell ref="B3:G3"/>
    <mergeCell ref="B4:G4"/>
    <mergeCell ref="B5:G5"/>
    <mergeCell ref="B7:G7"/>
    <mergeCell ref="B10:E10"/>
    <mergeCell ref="B11:G11"/>
    <mergeCell ref="B13:B14"/>
    <mergeCell ref="C13:C14"/>
    <mergeCell ref="B15:B16"/>
    <mergeCell ref="C15:C16"/>
    <mergeCell ref="B27:B28"/>
    <mergeCell ref="B29:B30"/>
    <mergeCell ref="B23:B24"/>
    <mergeCell ref="C23:C24"/>
    <mergeCell ref="B17:B18"/>
    <mergeCell ref="C17:C18"/>
    <mergeCell ref="B19:B20"/>
    <mergeCell ref="C19:C20"/>
    <mergeCell ref="B21:B22"/>
    <mergeCell ref="C21:C22"/>
    <mergeCell ref="B25:B26"/>
    <mergeCell ref="C25:C26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Planilha Orcamentaria</vt:lpstr>
      <vt:lpstr>Memoria de Calculo</vt:lpstr>
      <vt:lpstr>Composição</vt:lpstr>
      <vt:lpstr>Cronograma fisico-financeiro</vt:lpstr>
      <vt:lpstr>'Memoria de Calculo'!Area_de_impressao</vt:lpstr>
      <vt:lpstr>'Planilha Orcamentaria'!Area_de_impressao</vt:lpstr>
      <vt:lpstr>'Planilha Orcamentaria'!Titulos_de_impressao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Administração</cp:lastModifiedBy>
  <cp:lastPrinted>2024-08-02T16:03:15Z</cp:lastPrinted>
  <dcterms:created xsi:type="dcterms:W3CDTF">2006-09-22T13:55:22Z</dcterms:created>
  <dcterms:modified xsi:type="dcterms:W3CDTF">2024-08-07T19:20:24Z</dcterms:modified>
</cp:coreProperties>
</file>